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F:\1. CENACEDUCA-2021\2. ESTRUCTURACION PROCESOS CENAC EDUCACIÒN 2021\28. PROCESO No 541-CENACEDUCACION-2021 MANTENIMIENTO SUMINISTRO 430\"/>
    </mc:Choice>
  </mc:AlternateContent>
  <xr:revisionPtr revIDLastSave="0" documentId="13_ncr:1_{EF7F72DC-2B6F-4020-9E2E-013B2D20F077}" xr6:coauthVersionLast="47" xr6:coauthVersionMax="47" xr10:uidLastSave="{00000000-0000-0000-0000-000000000000}"/>
  <bookViews>
    <workbookView xWindow="-120" yWindow="-120" windowWidth="29040" windowHeight="15840" activeTab="2" xr2:uid="{5D885A5C-3183-4739-92DF-A13B242587F9}"/>
  </bookViews>
  <sheets>
    <sheet name="1. COTIZACIONES AVALADAS" sheetId="1" r:id="rId1"/>
    <sheet name="2. ANALISIS " sheetId="2" r:id="rId2"/>
    <sheet name="3. PRECIOS DE REFERENCIA " sheetId="3" r:id="rId3"/>
  </sheets>
  <definedNames>
    <definedName name="_xlnm._FilterDatabase" localSheetId="0" hidden="1">'1. COTIZACIONES AVALADAS'!$A$9:$IH$105</definedName>
    <definedName name="_xlnm._FilterDatabase" localSheetId="1" hidden="1">'2. ANALISIS '!$A$9:$IH$105</definedName>
    <definedName name="_xlnm._FilterDatabase" localSheetId="2" hidden="1">'3. PRECIOS DE REFERENCIA '!$A$9:$IH$102</definedName>
    <definedName name="_xlnm.Print_Area" localSheetId="0">'1. COTIZACIONES AVALADAS'!$A$1:$H$97</definedName>
    <definedName name="_xlnm.Print_Area" localSheetId="1">'2. ANALISIS '!$A$1:$H$97</definedName>
    <definedName name="_xlnm.Print_Area" localSheetId="2">'3. PRECIOS DE REFERENCIA '!$A$1:$H$97</definedName>
    <definedName name="Rubros" localSheetId="0">#REF!</definedName>
    <definedName name="Rubros" localSheetId="1">#REF!</definedName>
    <definedName name="Rubros" localSheetId="2">#REF!</definedName>
    <definedName name="Rubro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5" i="1" l="1"/>
  <c r="I105" i="1"/>
  <c r="J105" i="1"/>
  <c r="H105" i="1"/>
  <c r="H101" i="1"/>
  <c r="H99" i="1"/>
  <c r="F101" i="3"/>
  <c r="F102" i="3" s="1"/>
  <c r="I98" i="3"/>
  <c r="I101" i="3" s="1"/>
  <c r="I102" i="3" s="1"/>
  <c r="H98" i="3"/>
  <c r="H99" i="3" s="1"/>
  <c r="G98" i="3"/>
  <c r="F98" i="3"/>
  <c r="M97" i="3"/>
  <c r="J97" i="3"/>
  <c r="J98" i="3" s="1"/>
  <c r="N96" i="3"/>
  <c r="M96" i="3"/>
  <c r="L96" i="3"/>
  <c r="K96" i="3"/>
  <c r="N95" i="3"/>
  <c r="M95" i="3"/>
  <c r="L95" i="3"/>
  <c r="K95" i="3"/>
  <c r="Q94" i="3"/>
  <c r="N94" i="3"/>
  <c r="M94" i="3"/>
  <c r="L94" i="3"/>
  <c r="K94" i="3"/>
  <c r="N93" i="3"/>
  <c r="Q93" i="3" s="1"/>
  <c r="M93" i="3"/>
  <c r="O93" i="3" s="1"/>
  <c r="P93" i="3" s="1"/>
  <c r="L93" i="3"/>
  <c r="K93" i="3"/>
  <c r="N92" i="3"/>
  <c r="M92" i="3"/>
  <c r="L92" i="3"/>
  <c r="K92" i="3"/>
  <c r="N91" i="3"/>
  <c r="M91" i="3"/>
  <c r="L91" i="3"/>
  <c r="K91" i="3"/>
  <c r="N90" i="3"/>
  <c r="M90" i="3"/>
  <c r="L90" i="3"/>
  <c r="K90" i="3"/>
  <c r="R89" i="3"/>
  <c r="R93" i="3" s="1"/>
  <c r="R94" i="3" s="1"/>
  <c r="Q89" i="3"/>
  <c r="N89" i="3"/>
  <c r="M89" i="3"/>
  <c r="L89" i="3"/>
  <c r="K89" i="3"/>
  <c r="O89" i="3" s="1"/>
  <c r="P89" i="3" s="1"/>
  <c r="N88" i="3"/>
  <c r="Q88" i="3" s="1"/>
  <c r="M88" i="3"/>
  <c r="L88" i="3"/>
  <c r="K88" i="3"/>
  <c r="O88" i="3" s="1"/>
  <c r="P88" i="3" s="1"/>
  <c r="R87" i="3"/>
  <c r="N87" i="3"/>
  <c r="Q87" i="3" s="1"/>
  <c r="M87" i="3"/>
  <c r="L87" i="3"/>
  <c r="K87" i="3"/>
  <c r="N86" i="3"/>
  <c r="M86" i="3"/>
  <c r="O86" i="3" s="1"/>
  <c r="L86" i="3"/>
  <c r="K86" i="3"/>
  <c r="N85" i="3"/>
  <c r="M85" i="3"/>
  <c r="L85" i="3"/>
  <c r="K85" i="3"/>
  <c r="N84" i="3"/>
  <c r="M84" i="3"/>
  <c r="O84" i="3" s="1"/>
  <c r="L84" i="3"/>
  <c r="K84" i="3"/>
  <c r="N83" i="3"/>
  <c r="M83" i="3"/>
  <c r="O83" i="3" s="1"/>
  <c r="P83" i="3" s="1"/>
  <c r="Q83" i="3" s="1"/>
  <c r="R83" i="3" s="1"/>
  <c r="L83" i="3"/>
  <c r="K83" i="3"/>
  <c r="N82" i="3"/>
  <c r="Q82" i="3" s="1"/>
  <c r="M82" i="3"/>
  <c r="L82" i="3"/>
  <c r="K82" i="3"/>
  <c r="N81" i="3"/>
  <c r="Q81" i="3" s="1"/>
  <c r="M81" i="3"/>
  <c r="L81" i="3"/>
  <c r="K81" i="3"/>
  <c r="N80" i="3"/>
  <c r="Q80" i="3" s="1"/>
  <c r="M80" i="3"/>
  <c r="L80" i="3"/>
  <c r="K80" i="3"/>
  <c r="R79" i="3"/>
  <c r="R80" i="3" s="1"/>
  <c r="R81" i="3" s="1"/>
  <c r="N79" i="3"/>
  <c r="Q79" i="3" s="1"/>
  <c r="M79" i="3"/>
  <c r="L79" i="3"/>
  <c r="K79" i="3"/>
  <c r="O79" i="3" s="1"/>
  <c r="P79" i="3" s="1"/>
  <c r="N78" i="3"/>
  <c r="M78" i="3"/>
  <c r="L78" i="3"/>
  <c r="K78" i="3"/>
  <c r="O78" i="3" s="1"/>
  <c r="P78" i="3" s="1"/>
  <c r="Q78" i="3" s="1"/>
  <c r="R78" i="3" s="1"/>
  <c r="Q77" i="3"/>
  <c r="N77" i="3"/>
  <c r="M77" i="3"/>
  <c r="L77" i="3"/>
  <c r="K77" i="3"/>
  <c r="O77" i="3" s="1"/>
  <c r="P77" i="3" s="1"/>
  <c r="N76" i="3"/>
  <c r="Q76" i="3" s="1"/>
  <c r="M76" i="3"/>
  <c r="L76" i="3"/>
  <c r="K76" i="3"/>
  <c r="O76" i="3" s="1"/>
  <c r="P76" i="3" s="1"/>
  <c r="N75" i="3"/>
  <c r="M75" i="3"/>
  <c r="L75" i="3"/>
  <c r="K75" i="3"/>
  <c r="O75" i="3" s="1"/>
  <c r="P75" i="3" s="1"/>
  <c r="Q75" i="3" s="1"/>
  <c r="R75" i="3" s="1"/>
  <c r="N74" i="3"/>
  <c r="M74" i="3"/>
  <c r="L74" i="3"/>
  <c r="K74" i="3"/>
  <c r="N73" i="3"/>
  <c r="M73" i="3"/>
  <c r="L73" i="3"/>
  <c r="K73" i="3"/>
  <c r="O73" i="3" s="1"/>
  <c r="P73" i="3" s="1"/>
  <c r="N72" i="3"/>
  <c r="Q72" i="3" s="1"/>
  <c r="M72" i="3"/>
  <c r="O72" i="3" s="1"/>
  <c r="L72" i="3"/>
  <c r="K72" i="3"/>
  <c r="N71" i="3"/>
  <c r="Q71" i="3" s="1"/>
  <c r="M71" i="3"/>
  <c r="L71" i="3"/>
  <c r="K71" i="3"/>
  <c r="N70" i="3"/>
  <c r="M70" i="3"/>
  <c r="L70" i="3"/>
  <c r="K70" i="3"/>
  <c r="O70" i="3" s="1"/>
  <c r="P70" i="3" s="1"/>
  <c r="N69" i="3"/>
  <c r="M69" i="3"/>
  <c r="L69" i="3"/>
  <c r="K69" i="3"/>
  <c r="N68" i="3"/>
  <c r="Q68" i="3" s="1"/>
  <c r="M68" i="3"/>
  <c r="L68" i="3"/>
  <c r="K68" i="3"/>
  <c r="O68" i="3" s="1"/>
  <c r="P68" i="3" s="1"/>
  <c r="N67" i="3"/>
  <c r="Q67" i="3" s="1"/>
  <c r="M67" i="3"/>
  <c r="L67" i="3"/>
  <c r="K67" i="3"/>
  <c r="O67" i="3" s="1"/>
  <c r="P67" i="3" s="1"/>
  <c r="N66" i="3"/>
  <c r="M66" i="3"/>
  <c r="L66" i="3"/>
  <c r="K66" i="3"/>
  <c r="O66" i="3" s="1"/>
  <c r="P66" i="3" s="1"/>
  <c r="Q66" i="3" s="1"/>
  <c r="R66" i="3" s="1"/>
  <c r="N65" i="3"/>
  <c r="M65" i="3"/>
  <c r="L65" i="3"/>
  <c r="K65" i="3"/>
  <c r="N64" i="3"/>
  <c r="M64" i="3"/>
  <c r="L64" i="3"/>
  <c r="K64" i="3"/>
  <c r="R63" i="3"/>
  <c r="R77" i="3" s="1"/>
  <c r="N63" i="3"/>
  <c r="Q63" i="3" s="1"/>
  <c r="M63" i="3"/>
  <c r="O63" i="3" s="1"/>
  <c r="L63" i="3"/>
  <c r="K63" i="3"/>
  <c r="N62" i="3"/>
  <c r="Q62" i="3" s="1"/>
  <c r="M62" i="3"/>
  <c r="O62" i="3" s="1"/>
  <c r="P62" i="3" s="1"/>
  <c r="L62" i="3"/>
  <c r="K62" i="3"/>
  <c r="N61" i="3"/>
  <c r="M61" i="3"/>
  <c r="L61" i="3"/>
  <c r="K61" i="3"/>
  <c r="N60" i="3"/>
  <c r="M60" i="3"/>
  <c r="L60" i="3"/>
  <c r="K60" i="3"/>
  <c r="N59" i="3"/>
  <c r="M59" i="3"/>
  <c r="O59" i="3" s="1"/>
  <c r="P59" i="3" s="1"/>
  <c r="L59" i="3"/>
  <c r="K59" i="3"/>
  <c r="N58" i="3"/>
  <c r="M58" i="3"/>
  <c r="L58" i="3"/>
  <c r="K58" i="3"/>
  <c r="N57" i="3"/>
  <c r="M57" i="3"/>
  <c r="O57" i="3" s="1"/>
  <c r="P57" i="3" s="1"/>
  <c r="L57" i="3"/>
  <c r="K57" i="3"/>
  <c r="N56" i="3"/>
  <c r="M56" i="3"/>
  <c r="O56" i="3" s="1"/>
  <c r="P56" i="3" s="1"/>
  <c r="Q56" i="3" s="1"/>
  <c r="R56" i="3" s="1"/>
  <c r="L56" i="3"/>
  <c r="K56" i="3"/>
  <c r="N55" i="3"/>
  <c r="M55" i="3"/>
  <c r="L55" i="3"/>
  <c r="K55" i="3"/>
  <c r="N54" i="3"/>
  <c r="M54" i="3"/>
  <c r="L54" i="3"/>
  <c r="K54" i="3"/>
  <c r="O54" i="3" s="1"/>
  <c r="P54" i="3" s="1"/>
  <c r="N53" i="3"/>
  <c r="M53" i="3"/>
  <c r="L53" i="3"/>
  <c r="K53" i="3"/>
  <c r="O53" i="3" s="1"/>
  <c r="P53" i="3" s="1"/>
  <c r="Q53" i="3" s="1"/>
  <c r="R53" i="3" s="1"/>
  <c r="N52" i="3"/>
  <c r="M52" i="3"/>
  <c r="L52" i="3"/>
  <c r="K52" i="3"/>
  <c r="N51" i="3"/>
  <c r="M51" i="3"/>
  <c r="L51" i="3"/>
  <c r="K51" i="3"/>
  <c r="N50" i="3"/>
  <c r="M50" i="3"/>
  <c r="L50" i="3"/>
  <c r="K50" i="3"/>
  <c r="N49" i="3"/>
  <c r="M49" i="3"/>
  <c r="O49" i="3" s="1"/>
  <c r="L49" i="3"/>
  <c r="K49" i="3"/>
  <c r="N48" i="3"/>
  <c r="M48" i="3"/>
  <c r="O48" i="3" s="1"/>
  <c r="L48" i="3"/>
  <c r="K48" i="3"/>
  <c r="N47" i="3"/>
  <c r="M47" i="3"/>
  <c r="O47" i="3" s="1"/>
  <c r="L47" i="3"/>
  <c r="K47" i="3"/>
  <c r="N46" i="3"/>
  <c r="M46" i="3"/>
  <c r="O46" i="3" s="1"/>
  <c r="P46" i="3" s="1"/>
  <c r="Q46" i="3" s="1"/>
  <c r="R46" i="3" s="1"/>
  <c r="L46" i="3"/>
  <c r="K46" i="3"/>
  <c r="R45" i="3"/>
  <c r="Q45" i="3"/>
  <c r="N45" i="3"/>
  <c r="M45" i="3"/>
  <c r="L45" i="3"/>
  <c r="K45" i="3"/>
  <c r="N44" i="3"/>
  <c r="M44" i="3"/>
  <c r="L44" i="3"/>
  <c r="K44" i="3"/>
  <c r="N43" i="3"/>
  <c r="M43" i="3"/>
  <c r="O43" i="3" s="1"/>
  <c r="L43" i="3"/>
  <c r="K43" i="3"/>
  <c r="N42" i="3"/>
  <c r="M42" i="3"/>
  <c r="O42" i="3" s="1"/>
  <c r="P42" i="3" s="1"/>
  <c r="Q42" i="3" s="1"/>
  <c r="R42" i="3" s="1"/>
  <c r="L42" i="3"/>
  <c r="K42" i="3"/>
  <c r="N41" i="3"/>
  <c r="M41" i="3"/>
  <c r="O41" i="3" s="1"/>
  <c r="P41" i="3" s="1"/>
  <c r="Q41" i="3" s="1"/>
  <c r="R41" i="3" s="1"/>
  <c r="L41" i="3"/>
  <c r="K41" i="3"/>
  <c r="N40" i="3"/>
  <c r="M40" i="3"/>
  <c r="O40" i="3" s="1"/>
  <c r="P40" i="3" s="1"/>
  <c r="Q40" i="3" s="1"/>
  <c r="R40" i="3" s="1"/>
  <c r="L40" i="3"/>
  <c r="K40" i="3"/>
  <c r="N39" i="3"/>
  <c r="M39" i="3"/>
  <c r="L39" i="3"/>
  <c r="K39" i="3"/>
  <c r="N38" i="3"/>
  <c r="M38" i="3"/>
  <c r="L38" i="3"/>
  <c r="K38" i="3"/>
  <c r="N37" i="3"/>
  <c r="M37" i="3"/>
  <c r="L37" i="3"/>
  <c r="K37" i="3"/>
  <c r="N36" i="3"/>
  <c r="M36" i="3"/>
  <c r="L36" i="3"/>
  <c r="K36" i="3"/>
  <c r="N35" i="3"/>
  <c r="M35" i="3"/>
  <c r="O35" i="3" s="1"/>
  <c r="L35" i="3"/>
  <c r="K35" i="3"/>
  <c r="N34" i="3"/>
  <c r="M34" i="3"/>
  <c r="O34" i="3" s="1"/>
  <c r="P34" i="3" s="1"/>
  <c r="Q34" i="3" s="1"/>
  <c r="R34" i="3" s="1"/>
  <c r="L34" i="3"/>
  <c r="K34" i="3"/>
  <c r="N33" i="3"/>
  <c r="M33" i="3"/>
  <c r="O33" i="3" s="1"/>
  <c r="P33" i="3" s="1"/>
  <c r="Q33" i="3" s="1"/>
  <c r="R33" i="3" s="1"/>
  <c r="L33" i="3"/>
  <c r="K33" i="3"/>
  <c r="N32" i="3"/>
  <c r="M32" i="3"/>
  <c r="O32" i="3" s="1"/>
  <c r="P32" i="3" s="1"/>
  <c r="Q32" i="3" s="1"/>
  <c r="R32" i="3" s="1"/>
  <c r="L32" i="3"/>
  <c r="K32" i="3"/>
  <c r="N31" i="3"/>
  <c r="M31" i="3"/>
  <c r="L31" i="3"/>
  <c r="K31" i="3"/>
  <c r="N30" i="3"/>
  <c r="M30" i="3"/>
  <c r="L30" i="3"/>
  <c r="K30" i="3"/>
  <c r="R29" i="3"/>
  <c r="N29" i="3"/>
  <c r="Q29" i="3" s="1"/>
  <c r="M29" i="3"/>
  <c r="O29" i="3" s="1"/>
  <c r="P29" i="3" s="1"/>
  <c r="L29" i="3"/>
  <c r="K29" i="3"/>
  <c r="N25" i="3"/>
  <c r="M25" i="3"/>
  <c r="L25" i="3"/>
  <c r="K25" i="3"/>
  <c r="N24" i="3"/>
  <c r="M24" i="3"/>
  <c r="L24" i="3"/>
  <c r="K24" i="3"/>
  <c r="N23" i="3"/>
  <c r="M23" i="3"/>
  <c r="L23" i="3"/>
  <c r="K23" i="3"/>
  <c r="N22" i="3"/>
  <c r="M22" i="3"/>
  <c r="L22" i="3"/>
  <c r="K22" i="3"/>
  <c r="N21" i="3"/>
  <c r="M21" i="3"/>
  <c r="O21" i="3" s="1"/>
  <c r="L21" i="3"/>
  <c r="K21" i="3"/>
  <c r="N20" i="3"/>
  <c r="M20" i="3"/>
  <c r="O20" i="3" s="1"/>
  <c r="P20" i="3" s="1"/>
  <c r="Q20" i="3" s="1"/>
  <c r="R20" i="3" s="1"/>
  <c r="L20" i="3"/>
  <c r="K20" i="3"/>
  <c r="N19" i="3"/>
  <c r="M19" i="3"/>
  <c r="O19" i="3" s="1"/>
  <c r="P19" i="3" s="1"/>
  <c r="Q19" i="3" s="1"/>
  <c r="R19" i="3" s="1"/>
  <c r="L19" i="3"/>
  <c r="K19" i="3"/>
  <c r="N18" i="3"/>
  <c r="M18" i="3"/>
  <c r="O18" i="3" s="1"/>
  <c r="P18" i="3" s="1"/>
  <c r="Q18" i="3" s="1"/>
  <c r="R18" i="3" s="1"/>
  <c r="L18" i="3"/>
  <c r="K18" i="3"/>
  <c r="Q17" i="3"/>
  <c r="N17" i="3"/>
  <c r="M17" i="3"/>
  <c r="L17" i="3"/>
  <c r="K17" i="3"/>
  <c r="N16" i="3"/>
  <c r="M16" i="3"/>
  <c r="L16" i="3"/>
  <c r="K16" i="3"/>
  <c r="R15" i="3"/>
  <c r="N15" i="3"/>
  <c r="Q15" i="3" s="1"/>
  <c r="M15" i="3"/>
  <c r="L15" i="3"/>
  <c r="K15" i="3"/>
  <c r="N14" i="3"/>
  <c r="M14" i="3"/>
  <c r="L14" i="3"/>
  <c r="K14" i="3"/>
  <c r="N13" i="3"/>
  <c r="M13" i="3"/>
  <c r="L13" i="3"/>
  <c r="K13" i="3"/>
  <c r="N12" i="3"/>
  <c r="M12" i="3"/>
  <c r="L12" i="3"/>
  <c r="K12" i="3"/>
  <c r="N11" i="3"/>
  <c r="M11" i="3"/>
  <c r="O11" i="3" s="1"/>
  <c r="P11" i="3" s="1"/>
  <c r="Q11" i="3" s="1"/>
  <c r="R11" i="3" s="1"/>
  <c r="L11" i="3"/>
  <c r="K11" i="3"/>
  <c r="N7" i="3"/>
  <c r="M7" i="3"/>
  <c r="O7" i="3" s="1"/>
  <c r="L7" i="3"/>
  <c r="K7" i="3"/>
  <c r="I102" i="2"/>
  <c r="J101" i="2"/>
  <c r="J102" i="2" s="1"/>
  <c r="F101" i="2"/>
  <c r="F102" i="2" s="1"/>
  <c r="H99" i="2"/>
  <c r="I98" i="2"/>
  <c r="I101" i="2" s="1"/>
  <c r="H98" i="2"/>
  <c r="H105" i="2" s="1"/>
  <c r="G98" i="2"/>
  <c r="F98" i="2"/>
  <c r="F105" i="2" s="1"/>
  <c r="M97" i="2"/>
  <c r="L97" i="2"/>
  <c r="J97" i="2"/>
  <c r="J98" i="2" s="1"/>
  <c r="N96" i="2"/>
  <c r="M96" i="2"/>
  <c r="O96" i="2" s="1"/>
  <c r="P96" i="2" s="1"/>
  <c r="Q96" i="2" s="1"/>
  <c r="R96" i="2" s="1"/>
  <c r="L96" i="2"/>
  <c r="K96" i="2"/>
  <c r="Q95" i="2"/>
  <c r="R95" i="2" s="1"/>
  <c r="N95" i="2"/>
  <c r="M95" i="2"/>
  <c r="O95" i="2" s="1"/>
  <c r="P95" i="2" s="1"/>
  <c r="L95" i="2"/>
  <c r="K95" i="2"/>
  <c r="Q94" i="2"/>
  <c r="N94" i="2"/>
  <c r="M94" i="2"/>
  <c r="O94" i="2" s="1"/>
  <c r="P94" i="2" s="1"/>
  <c r="L94" i="2"/>
  <c r="K94" i="2"/>
  <c r="Q93" i="2"/>
  <c r="N93" i="2"/>
  <c r="M93" i="2"/>
  <c r="O93" i="2" s="1"/>
  <c r="P93" i="2" s="1"/>
  <c r="L93" i="2"/>
  <c r="K93" i="2"/>
  <c r="N92" i="2"/>
  <c r="M92" i="2"/>
  <c r="L92" i="2"/>
  <c r="K92" i="2"/>
  <c r="O92" i="2" s="1"/>
  <c r="P92" i="2" s="1"/>
  <c r="N91" i="2"/>
  <c r="M91" i="2"/>
  <c r="L91" i="2"/>
  <c r="K91" i="2"/>
  <c r="O91" i="2" s="1"/>
  <c r="P91" i="2" s="1"/>
  <c r="Q91" i="2" s="1"/>
  <c r="R91" i="2" s="1"/>
  <c r="N90" i="2"/>
  <c r="M90" i="2"/>
  <c r="L90" i="2"/>
  <c r="K90" i="2"/>
  <c r="O90" i="2" s="1"/>
  <c r="P90" i="2" s="1"/>
  <c r="Q90" i="2" s="1"/>
  <c r="R90" i="2" s="1"/>
  <c r="R89" i="2"/>
  <c r="R93" i="2" s="1"/>
  <c r="R94" i="2" s="1"/>
  <c r="N89" i="2"/>
  <c r="Q89" i="2" s="1"/>
  <c r="M89" i="2"/>
  <c r="L89" i="2"/>
  <c r="K89" i="2"/>
  <c r="O89" i="2" s="1"/>
  <c r="P89" i="2" s="1"/>
  <c r="N88" i="2"/>
  <c r="Q88" i="2" s="1"/>
  <c r="M88" i="2"/>
  <c r="O88" i="2" s="1"/>
  <c r="P88" i="2" s="1"/>
  <c r="L88" i="2"/>
  <c r="K88" i="2"/>
  <c r="R87" i="2"/>
  <c r="N87" i="2"/>
  <c r="Q87" i="2" s="1"/>
  <c r="M87" i="2"/>
  <c r="O87" i="2" s="1"/>
  <c r="P87" i="2" s="1"/>
  <c r="L87" i="2"/>
  <c r="K87" i="2"/>
  <c r="N86" i="2"/>
  <c r="M86" i="2"/>
  <c r="L86" i="2"/>
  <c r="K86" i="2"/>
  <c r="O86" i="2" s="1"/>
  <c r="P86" i="2" s="1"/>
  <c r="N85" i="2"/>
  <c r="M85" i="2"/>
  <c r="O85" i="2" s="1"/>
  <c r="P85" i="2" s="1"/>
  <c r="L85" i="2"/>
  <c r="K85" i="2"/>
  <c r="N84" i="2"/>
  <c r="M84" i="2"/>
  <c r="L84" i="2"/>
  <c r="K84" i="2"/>
  <c r="O84" i="2" s="1"/>
  <c r="P84" i="2" s="1"/>
  <c r="N83" i="2"/>
  <c r="M83" i="2"/>
  <c r="L83" i="2"/>
  <c r="K83" i="2"/>
  <c r="O83" i="2" s="1"/>
  <c r="P83" i="2" s="1"/>
  <c r="Q83" i="2" s="1"/>
  <c r="R83" i="2" s="1"/>
  <c r="N82" i="2"/>
  <c r="Q82" i="2" s="1"/>
  <c r="M82" i="2"/>
  <c r="L82" i="2"/>
  <c r="K82" i="2"/>
  <c r="O82" i="2" s="1"/>
  <c r="P82" i="2" s="1"/>
  <c r="N81" i="2"/>
  <c r="Q81" i="2" s="1"/>
  <c r="M81" i="2"/>
  <c r="L81" i="2"/>
  <c r="K81" i="2"/>
  <c r="O81" i="2" s="1"/>
  <c r="P81" i="2" s="1"/>
  <c r="N80" i="2"/>
  <c r="Q80" i="2" s="1"/>
  <c r="M80" i="2"/>
  <c r="L80" i="2"/>
  <c r="K80" i="2"/>
  <c r="O80" i="2" s="1"/>
  <c r="P80" i="2" s="1"/>
  <c r="R79" i="2"/>
  <c r="R80" i="2" s="1"/>
  <c r="R81" i="2" s="1"/>
  <c r="N79" i="2"/>
  <c r="Q79" i="2" s="1"/>
  <c r="M79" i="2"/>
  <c r="L79" i="2"/>
  <c r="K79" i="2"/>
  <c r="O79" i="2" s="1"/>
  <c r="P79" i="2" s="1"/>
  <c r="N78" i="2"/>
  <c r="M78" i="2"/>
  <c r="L78" i="2"/>
  <c r="K78" i="2"/>
  <c r="O78" i="2" s="1"/>
  <c r="P78" i="2" s="1"/>
  <c r="Q78" i="2" s="1"/>
  <c r="R78" i="2" s="1"/>
  <c r="N77" i="2"/>
  <c r="Q77" i="2" s="1"/>
  <c r="M77" i="2"/>
  <c r="L77" i="2"/>
  <c r="K77" i="2"/>
  <c r="O77" i="2" s="1"/>
  <c r="P77" i="2" s="1"/>
  <c r="N76" i="2"/>
  <c r="Q76" i="2" s="1"/>
  <c r="M76" i="2"/>
  <c r="O76" i="2" s="1"/>
  <c r="P76" i="2" s="1"/>
  <c r="L76" i="2"/>
  <c r="K76" i="2"/>
  <c r="N75" i="2"/>
  <c r="M75" i="2"/>
  <c r="O75" i="2" s="1"/>
  <c r="P75" i="2" s="1"/>
  <c r="Q75" i="2" s="1"/>
  <c r="R75" i="2" s="1"/>
  <c r="L75" i="2"/>
  <c r="K75" i="2"/>
  <c r="N74" i="2"/>
  <c r="M74" i="2"/>
  <c r="L74" i="2"/>
  <c r="K74" i="2"/>
  <c r="O74" i="2" s="1"/>
  <c r="P74" i="2" s="1"/>
  <c r="N73" i="2"/>
  <c r="M73" i="2"/>
  <c r="O73" i="2" s="1"/>
  <c r="P73" i="2" s="1"/>
  <c r="L73" i="2"/>
  <c r="K73" i="2"/>
  <c r="Q72" i="2"/>
  <c r="N72" i="2"/>
  <c r="M72" i="2"/>
  <c r="O72" i="2" s="1"/>
  <c r="P72" i="2" s="1"/>
  <c r="L72" i="2"/>
  <c r="K72" i="2"/>
  <c r="N71" i="2"/>
  <c r="Q71" i="2" s="1"/>
  <c r="M71" i="2"/>
  <c r="L71" i="2"/>
  <c r="K71" i="2"/>
  <c r="O71" i="2" s="1"/>
  <c r="P71" i="2" s="1"/>
  <c r="N70" i="2"/>
  <c r="M70" i="2"/>
  <c r="O70" i="2" s="1"/>
  <c r="P70" i="2" s="1"/>
  <c r="L70" i="2"/>
  <c r="K70" i="2"/>
  <c r="N69" i="2"/>
  <c r="M69" i="2"/>
  <c r="L69" i="2"/>
  <c r="K69" i="2"/>
  <c r="O69" i="2" s="1"/>
  <c r="P69" i="2" s="1"/>
  <c r="N68" i="2"/>
  <c r="Q68" i="2" s="1"/>
  <c r="M68" i="2"/>
  <c r="L68" i="2"/>
  <c r="K68" i="2"/>
  <c r="O68" i="2" s="1"/>
  <c r="P68" i="2" s="1"/>
  <c r="N67" i="2"/>
  <c r="Q67" i="2" s="1"/>
  <c r="M67" i="2"/>
  <c r="O67" i="2" s="1"/>
  <c r="P67" i="2" s="1"/>
  <c r="L67" i="2"/>
  <c r="K67" i="2"/>
  <c r="R66" i="2"/>
  <c r="N66" i="2"/>
  <c r="M66" i="2"/>
  <c r="O66" i="2" s="1"/>
  <c r="P66" i="2" s="1"/>
  <c r="Q66" i="2" s="1"/>
  <c r="L66" i="2"/>
  <c r="K66" i="2"/>
  <c r="N65" i="2"/>
  <c r="M65" i="2"/>
  <c r="O65" i="2" s="1"/>
  <c r="P65" i="2" s="1"/>
  <c r="Q65" i="2" s="1"/>
  <c r="R65" i="2" s="1"/>
  <c r="L65" i="2"/>
  <c r="K65" i="2"/>
  <c r="N64" i="2"/>
  <c r="M64" i="2"/>
  <c r="O64" i="2" s="1"/>
  <c r="P64" i="2" s="1"/>
  <c r="Q64" i="2" s="1"/>
  <c r="R64" i="2" s="1"/>
  <c r="L64" i="2"/>
  <c r="K64" i="2"/>
  <c r="R63" i="2"/>
  <c r="R77" i="2" s="1"/>
  <c r="N63" i="2"/>
  <c r="Q63" i="2" s="1"/>
  <c r="M63" i="2"/>
  <c r="O63" i="2" s="1"/>
  <c r="P63" i="2" s="1"/>
  <c r="L63" i="2"/>
  <c r="K63" i="2"/>
  <c r="Q62" i="2"/>
  <c r="N62" i="2"/>
  <c r="M62" i="2"/>
  <c r="O62" i="2" s="1"/>
  <c r="P62" i="2" s="1"/>
  <c r="L62" i="2"/>
  <c r="K62" i="2"/>
  <c r="N61" i="2"/>
  <c r="M61" i="2"/>
  <c r="L61" i="2"/>
  <c r="K61" i="2"/>
  <c r="O61" i="2" s="1"/>
  <c r="P61" i="2" s="1"/>
  <c r="N60" i="2"/>
  <c r="M60" i="2"/>
  <c r="L60" i="2"/>
  <c r="K60" i="2"/>
  <c r="O60" i="2" s="1"/>
  <c r="P60" i="2" s="1"/>
  <c r="Q60" i="2" s="1"/>
  <c r="R60" i="2" s="1"/>
  <c r="N59" i="2"/>
  <c r="M59" i="2"/>
  <c r="O59" i="2" s="1"/>
  <c r="P59" i="2" s="1"/>
  <c r="L59" i="2"/>
  <c r="K59" i="2"/>
  <c r="N58" i="2"/>
  <c r="M58" i="2"/>
  <c r="L58" i="2"/>
  <c r="K58" i="2"/>
  <c r="O58" i="2" s="1"/>
  <c r="P58" i="2" s="1"/>
  <c r="N57" i="2"/>
  <c r="M57" i="2"/>
  <c r="O57" i="2" s="1"/>
  <c r="P57" i="2" s="1"/>
  <c r="L57" i="2"/>
  <c r="K57" i="2"/>
  <c r="Q56" i="2"/>
  <c r="R56" i="2" s="1"/>
  <c r="N56" i="2"/>
  <c r="M56" i="2"/>
  <c r="O56" i="2" s="1"/>
  <c r="P56" i="2" s="1"/>
  <c r="L56" i="2"/>
  <c r="K56" i="2"/>
  <c r="N55" i="2"/>
  <c r="M55" i="2"/>
  <c r="O55" i="2" s="1"/>
  <c r="P55" i="2" s="1"/>
  <c r="Q55" i="2" s="1"/>
  <c r="R55" i="2" s="1"/>
  <c r="L55" i="2"/>
  <c r="K55" i="2"/>
  <c r="N54" i="2"/>
  <c r="M54" i="2"/>
  <c r="L54" i="2"/>
  <c r="K54" i="2"/>
  <c r="O54" i="2" s="1"/>
  <c r="P54" i="2" s="1"/>
  <c r="N53" i="2"/>
  <c r="M53" i="2"/>
  <c r="L53" i="2"/>
  <c r="K53" i="2"/>
  <c r="O53" i="2" s="1"/>
  <c r="P53" i="2" s="1"/>
  <c r="Q53" i="2" s="1"/>
  <c r="R53" i="2" s="1"/>
  <c r="N52" i="2"/>
  <c r="M52" i="2"/>
  <c r="O52" i="2" s="1"/>
  <c r="P52" i="2" s="1"/>
  <c r="L52" i="2"/>
  <c r="K52" i="2"/>
  <c r="Q51" i="2"/>
  <c r="R51" i="2" s="1"/>
  <c r="N51" i="2"/>
  <c r="M51" i="2"/>
  <c r="O51" i="2" s="1"/>
  <c r="P51" i="2" s="1"/>
  <c r="L51" i="2"/>
  <c r="K51" i="2"/>
  <c r="N50" i="2"/>
  <c r="M50" i="2"/>
  <c r="O50" i="2" s="1"/>
  <c r="P50" i="2" s="1"/>
  <c r="Q50" i="2" s="1"/>
  <c r="R50" i="2" s="1"/>
  <c r="L50" i="2"/>
  <c r="K50" i="2"/>
  <c r="N49" i="2"/>
  <c r="M49" i="2"/>
  <c r="O49" i="2" s="1"/>
  <c r="P49" i="2" s="1"/>
  <c r="Q49" i="2" s="1"/>
  <c r="R49" i="2" s="1"/>
  <c r="L49" i="2"/>
  <c r="K49" i="2"/>
  <c r="Q48" i="2"/>
  <c r="R48" i="2" s="1"/>
  <c r="N48" i="2"/>
  <c r="M48" i="2"/>
  <c r="O48" i="2" s="1"/>
  <c r="P48" i="2" s="1"/>
  <c r="L48" i="2"/>
  <c r="K48" i="2"/>
  <c r="Q47" i="2"/>
  <c r="R47" i="2" s="1"/>
  <c r="N47" i="2"/>
  <c r="M47" i="2"/>
  <c r="O47" i="2" s="1"/>
  <c r="P47" i="2" s="1"/>
  <c r="L47" i="2"/>
  <c r="K47" i="2"/>
  <c r="N46" i="2"/>
  <c r="M46" i="2"/>
  <c r="O46" i="2" s="1"/>
  <c r="P46" i="2" s="1"/>
  <c r="Q46" i="2" s="1"/>
  <c r="R46" i="2" s="1"/>
  <c r="L46" i="2"/>
  <c r="K46" i="2"/>
  <c r="R45" i="2"/>
  <c r="Q45" i="2"/>
  <c r="N45" i="2"/>
  <c r="M45" i="2"/>
  <c r="O45" i="2" s="1"/>
  <c r="P45" i="2" s="1"/>
  <c r="L45" i="2"/>
  <c r="K45" i="2"/>
  <c r="Q44" i="2"/>
  <c r="R44" i="2" s="1"/>
  <c r="N44" i="2"/>
  <c r="M44" i="2"/>
  <c r="O44" i="2" s="1"/>
  <c r="P44" i="2" s="1"/>
  <c r="L44" i="2"/>
  <c r="K44" i="2"/>
  <c r="N43" i="2"/>
  <c r="M43" i="2"/>
  <c r="O43" i="2" s="1"/>
  <c r="P43" i="2" s="1"/>
  <c r="Q43" i="2" s="1"/>
  <c r="R43" i="2" s="1"/>
  <c r="L43" i="2"/>
  <c r="K43" i="2"/>
  <c r="N42" i="2"/>
  <c r="M42" i="2"/>
  <c r="O42" i="2" s="1"/>
  <c r="P42" i="2" s="1"/>
  <c r="Q42" i="2" s="1"/>
  <c r="R42" i="2" s="1"/>
  <c r="L42" i="2"/>
  <c r="K42" i="2"/>
  <c r="Q41" i="2"/>
  <c r="R41" i="2" s="1"/>
  <c r="N41" i="2"/>
  <c r="M41" i="2"/>
  <c r="O41" i="2" s="1"/>
  <c r="P41" i="2" s="1"/>
  <c r="L41" i="2"/>
  <c r="K41" i="2"/>
  <c r="Q40" i="2"/>
  <c r="R40" i="2" s="1"/>
  <c r="N40" i="2"/>
  <c r="M40" i="2"/>
  <c r="O40" i="2" s="1"/>
  <c r="P40" i="2" s="1"/>
  <c r="L40" i="2"/>
  <c r="K40" i="2"/>
  <c r="N39" i="2"/>
  <c r="M39" i="2"/>
  <c r="O39" i="2" s="1"/>
  <c r="P39" i="2" s="1"/>
  <c r="Q39" i="2" s="1"/>
  <c r="R39" i="2" s="1"/>
  <c r="L39" i="2"/>
  <c r="K39" i="2"/>
  <c r="N38" i="2"/>
  <c r="M38" i="2"/>
  <c r="O38" i="2" s="1"/>
  <c r="P38" i="2" s="1"/>
  <c r="Q38" i="2" s="1"/>
  <c r="R38" i="2" s="1"/>
  <c r="L38" i="2"/>
  <c r="K38" i="2"/>
  <c r="Q37" i="2"/>
  <c r="R37" i="2" s="1"/>
  <c r="N37" i="2"/>
  <c r="M37" i="2"/>
  <c r="O37" i="2" s="1"/>
  <c r="P37" i="2" s="1"/>
  <c r="L37" i="2"/>
  <c r="K37" i="2"/>
  <c r="Q36" i="2"/>
  <c r="R36" i="2" s="1"/>
  <c r="N36" i="2"/>
  <c r="M36" i="2"/>
  <c r="O36" i="2" s="1"/>
  <c r="P36" i="2" s="1"/>
  <c r="L36" i="2"/>
  <c r="K36" i="2"/>
  <c r="N35" i="2"/>
  <c r="M35" i="2"/>
  <c r="O35" i="2" s="1"/>
  <c r="P35" i="2" s="1"/>
  <c r="Q35" i="2" s="1"/>
  <c r="R35" i="2" s="1"/>
  <c r="L35" i="2"/>
  <c r="K35" i="2"/>
  <c r="N34" i="2"/>
  <c r="M34" i="2"/>
  <c r="O34" i="2" s="1"/>
  <c r="P34" i="2" s="1"/>
  <c r="Q34" i="2" s="1"/>
  <c r="R34" i="2" s="1"/>
  <c r="L34" i="2"/>
  <c r="K34" i="2"/>
  <c r="Q33" i="2"/>
  <c r="R33" i="2" s="1"/>
  <c r="N33" i="2"/>
  <c r="M33" i="2"/>
  <c r="O33" i="2" s="1"/>
  <c r="P33" i="2" s="1"/>
  <c r="L33" i="2"/>
  <c r="K33" i="2"/>
  <c r="Q32" i="2"/>
  <c r="R32" i="2" s="1"/>
  <c r="N32" i="2"/>
  <c r="M32" i="2"/>
  <c r="O32" i="2" s="1"/>
  <c r="P32" i="2" s="1"/>
  <c r="L32" i="2"/>
  <c r="K32" i="2"/>
  <c r="N31" i="2"/>
  <c r="M31" i="2"/>
  <c r="O31" i="2" s="1"/>
  <c r="P31" i="2" s="1"/>
  <c r="Q31" i="2" s="1"/>
  <c r="R31" i="2" s="1"/>
  <c r="L31" i="2"/>
  <c r="K31" i="2"/>
  <c r="N30" i="2"/>
  <c r="M30" i="2"/>
  <c r="O30" i="2" s="1"/>
  <c r="P30" i="2" s="1"/>
  <c r="Q30" i="2" s="1"/>
  <c r="R30" i="2" s="1"/>
  <c r="L30" i="2"/>
  <c r="K30" i="2"/>
  <c r="R29" i="2"/>
  <c r="Q29" i="2"/>
  <c r="N29" i="2"/>
  <c r="M29" i="2"/>
  <c r="O29" i="2" s="1"/>
  <c r="P29" i="2" s="1"/>
  <c r="L29" i="2"/>
  <c r="K29" i="2"/>
  <c r="N25" i="2"/>
  <c r="M25" i="2"/>
  <c r="O25" i="2" s="1"/>
  <c r="P25" i="2" s="1"/>
  <c r="Q25" i="2" s="1"/>
  <c r="R25" i="2" s="1"/>
  <c r="L25" i="2"/>
  <c r="K25" i="2"/>
  <c r="N24" i="2"/>
  <c r="M24" i="2"/>
  <c r="O24" i="2" s="1"/>
  <c r="P24" i="2" s="1"/>
  <c r="Q24" i="2" s="1"/>
  <c r="R24" i="2" s="1"/>
  <c r="L24" i="2"/>
  <c r="K24" i="2"/>
  <c r="Q23" i="2"/>
  <c r="R23" i="2" s="1"/>
  <c r="N23" i="2"/>
  <c r="M23" i="2"/>
  <c r="O23" i="2" s="1"/>
  <c r="P23" i="2" s="1"/>
  <c r="L23" i="2"/>
  <c r="K23" i="2"/>
  <c r="Q22" i="2"/>
  <c r="R22" i="2" s="1"/>
  <c r="N22" i="2"/>
  <c r="M22" i="2"/>
  <c r="O22" i="2" s="1"/>
  <c r="P22" i="2" s="1"/>
  <c r="L22" i="2"/>
  <c r="K22" i="2"/>
  <c r="N21" i="2"/>
  <c r="M21" i="2"/>
  <c r="O21" i="2" s="1"/>
  <c r="P21" i="2" s="1"/>
  <c r="Q21" i="2" s="1"/>
  <c r="R21" i="2" s="1"/>
  <c r="L21" i="2"/>
  <c r="K21" i="2"/>
  <c r="N20" i="2"/>
  <c r="M20" i="2"/>
  <c r="O20" i="2" s="1"/>
  <c r="P20" i="2" s="1"/>
  <c r="Q20" i="2" s="1"/>
  <c r="R20" i="2" s="1"/>
  <c r="L20" i="2"/>
  <c r="K20" i="2"/>
  <c r="Q19" i="2"/>
  <c r="R19" i="2" s="1"/>
  <c r="N19" i="2"/>
  <c r="M19" i="2"/>
  <c r="O19" i="2" s="1"/>
  <c r="P19" i="2" s="1"/>
  <c r="L19" i="2"/>
  <c r="K19" i="2"/>
  <c r="Q18" i="2"/>
  <c r="R18" i="2" s="1"/>
  <c r="N18" i="2"/>
  <c r="M18" i="2"/>
  <c r="O18" i="2" s="1"/>
  <c r="P18" i="2" s="1"/>
  <c r="L18" i="2"/>
  <c r="K18" i="2"/>
  <c r="N17" i="2"/>
  <c r="Q17" i="2" s="1"/>
  <c r="M17" i="2"/>
  <c r="O17" i="2" s="1"/>
  <c r="P17" i="2" s="1"/>
  <c r="L17" i="2"/>
  <c r="K17" i="2"/>
  <c r="N16" i="2"/>
  <c r="M16" i="2"/>
  <c r="O16" i="2" s="1"/>
  <c r="P16" i="2" s="1"/>
  <c r="Q16" i="2" s="1"/>
  <c r="R16" i="2" s="1"/>
  <c r="L16" i="2"/>
  <c r="K16" i="2"/>
  <c r="R15" i="2"/>
  <c r="P15" i="2"/>
  <c r="N15" i="2"/>
  <c r="Q15" i="2" s="1"/>
  <c r="M15" i="2"/>
  <c r="O15" i="2" s="1"/>
  <c r="L15" i="2"/>
  <c r="K15" i="2"/>
  <c r="P14" i="2"/>
  <c r="Q14" i="2" s="1"/>
  <c r="R14" i="2" s="1"/>
  <c r="N14" i="2"/>
  <c r="M14" i="2"/>
  <c r="O14" i="2" s="1"/>
  <c r="L14" i="2"/>
  <c r="K14" i="2"/>
  <c r="N13" i="2"/>
  <c r="M13" i="2"/>
  <c r="O13" i="2" s="1"/>
  <c r="P13" i="2" s="1"/>
  <c r="Q13" i="2" s="1"/>
  <c r="R13" i="2" s="1"/>
  <c r="L13" i="2"/>
  <c r="K13" i="2"/>
  <c r="N12" i="2"/>
  <c r="M12" i="2"/>
  <c r="O12" i="2" s="1"/>
  <c r="P12" i="2" s="1"/>
  <c r="Q12" i="2" s="1"/>
  <c r="R12" i="2" s="1"/>
  <c r="L12" i="2"/>
  <c r="K12" i="2"/>
  <c r="P11" i="2"/>
  <c r="Q11" i="2" s="1"/>
  <c r="R11" i="2" s="1"/>
  <c r="N11" i="2"/>
  <c r="M11" i="2"/>
  <c r="O11" i="2" s="1"/>
  <c r="L11" i="2"/>
  <c r="K11" i="2"/>
  <c r="N7" i="2"/>
  <c r="M7" i="2"/>
  <c r="L7" i="2"/>
  <c r="K7" i="2"/>
  <c r="R89" i="1"/>
  <c r="R93" i="1" s="1"/>
  <c r="R94" i="1" s="1"/>
  <c r="R87" i="1"/>
  <c r="R79" i="1"/>
  <c r="R80" i="1" s="1"/>
  <c r="R81" i="1" s="1"/>
  <c r="R63" i="1"/>
  <c r="R77" i="1" s="1"/>
  <c r="K46" i="1"/>
  <c r="R45" i="1"/>
  <c r="R29" i="1"/>
  <c r="R15" i="1"/>
  <c r="N15" i="1"/>
  <c r="Q15" i="1" s="1"/>
  <c r="K15" i="1"/>
  <c r="K13" i="1"/>
  <c r="L13" i="1"/>
  <c r="M13" i="1"/>
  <c r="N13" i="1"/>
  <c r="K14" i="1"/>
  <c r="L14" i="1"/>
  <c r="M14" i="1"/>
  <c r="N14" i="1"/>
  <c r="L15" i="1"/>
  <c r="M15" i="1"/>
  <c r="K16" i="1"/>
  <c r="L16" i="1"/>
  <c r="M16" i="1"/>
  <c r="N16" i="1"/>
  <c r="K17" i="1"/>
  <c r="L17" i="1"/>
  <c r="M17" i="1"/>
  <c r="N17" i="1"/>
  <c r="Q17" i="1" s="1"/>
  <c r="K18" i="1"/>
  <c r="L18" i="1"/>
  <c r="M18" i="1"/>
  <c r="N18" i="1"/>
  <c r="K19" i="1"/>
  <c r="L19" i="1"/>
  <c r="M19" i="1"/>
  <c r="N19" i="1"/>
  <c r="K20" i="1"/>
  <c r="L20" i="1"/>
  <c r="M20" i="1"/>
  <c r="N20" i="1"/>
  <c r="K21" i="1"/>
  <c r="L21" i="1"/>
  <c r="M21" i="1"/>
  <c r="N21" i="1"/>
  <c r="K22" i="1"/>
  <c r="L22" i="1"/>
  <c r="M22" i="1"/>
  <c r="N22" i="1"/>
  <c r="K23" i="1"/>
  <c r="L23" i="1"/>
  <c r="M23" i="1"/>
  <c r="N23" i="1"/>
  <c r="K24" i="1"/>
  <c r="L24" i="1"/>
  <c r="M24" i="1"/>
  <c r="N24" i="1"/>
  <c r="K25" i="1"/>
  <c r="L25" i="1"/>
  <c r="M25" i="1"/>
  <c r="N25" i="1"/>
  <c r="K29" i="1"/>
  <c r="L29" i="1"/>
  <c r="M29" i="1"/>
  <c r="N29" i="1"/>
  <c r="Q29" i="1" s="1"/>
  <c r="K30" i="1"/>
  <c r="L30" i="1"/>
  <c r="M30" i="1"/>
  <c r="N30" i="1"/>
  <c r="K31" i="1"/>
  <c r="L31" i="1"/>
  <c r="M31" i="1"/>
  <c r="N31" i="1"/>
  <c r="K32" i="1"/>
  <c r="L32" i="1"/>
  <c r="M32" i="1"/>
  <c r="N32" i="1"/>
  <c r="K33" i="1"/>
  <c r="L33" i="1"/>
  <c r="M33" i="1"/>
  <c r="N33" i="1"/>
  <c r="K34" i="1"/>
  <c r="L34" i="1"/>
  <c r="M34" i="1"/>
  <c r="N34" i="1"/>
  <c r="K35" i="1"/>
  <c r="L35" i="1"/>
  <c r="M35" i="1"/>
  <c r="N35" i="1"/>
  <c r="K36" i="1"/>
  <c r="L36" i="1"/>
  <c r="M36" i="1"/>
  <c r="N36" i="1"/>
  <c r="K37" i="1"/>
  <c r="L37" i="1"/>
  <c r="M37" i="1"/>
  <c r="N37" i="1"/>
  <c r="K38" i="1"/>
  <c r="L38" i="1"/>
  <c r="M38" i="1"/>
  <c r="N38" i="1"/>
  <c r="K39" i="1"/>
  <c r="L39" i="1"/>
  <c r="M39" i="1"/>
  <c r="N39" i="1"/>
  <c r="K40" i="1"/>
  <c r="L40" i="1"/>
  <c r="M40" i="1"/>
  <c r="N40" i="1"/>
  <c r="K41" i="1"/>
  <c r="L41" i="1"/>
  <c r="M41" i="1"/>
  <c r="N41" i="1"/>
  <c r="K42" i="1"/>
  <c r="L42" i="1"/>
  <c r="M42" i="1"/>
  <c r="N42" i="1"/>
  <c r="K43" i="1"/>
  <c r="L43" i="1"/>
  <c r="M43" i="1"/>
  <c r="N43" i="1"/>
  <c r="K44" i="1"/>
  <c r="L44" i="1"/>
  <c r="M44" i="1"/>
  <c r="N44" i="1"/>
  <c r="K45" i="1"/>
  <c r="L45" i="1"/>
  <c r="Q45" i="1" s="1"/>
  <c r="M45" i="1"/>
  <c r="N45" i="1"/>
  <c r="L46" i="1"/>
  <c r="M46" i="1"/>
  <c r="O46" i="1" s="1"/>
  <c r="N46" i="1"/>
  <c r="K47" i="1"/>
  <c r="L47" i="1"/>
  <c r="M47" i="1"/>
  <c r="N47" i="1"/>
  <c r="K48" i="1"/>
  <c r="L48" i="1"/>
  <c r="M48" i="1"/>
  <c r="N48" i="1"/>
  <c r="K49" i="1"/>
  <c r="L49" i="1"/>
  <c r="M49" i="1"/>
  <c r="N49" i="1"/>
  <c r="K50" i="1"/>
  <c r="L50" i="1"/>
  <c r="M50" i="1"/>
  <c r="N50" i="1"/>
  <c r="K51" i="1"/>
  <c r="L51" i="1"/>
  <c r="M51" i="1"/>
  <c r="N51" i="1"/>
  <c r="K52" i="1"/>
  <c r="L52" i="1"/>
  <c r="M52" i="1"/>
  <c r="N52" i="1"/>
  <c r="K53" i="1"/>
  <c r="L53" i="1"/>
  <c r="M53" i="1"/>
  <c r="N53" i="1"/>
  <c r="K54" i="1"/>
  <c r="L54" i="1"/>
  <c r="M54" i="1"/>
  <c r="N54" i="1"/>
  <c r="K55" i="1"/>
  <c r="L55" i="1"/>
  <c r="M55" i="1"/>
  <c r="N55" i="1"/>
  <c r="K56" i="1"/>
  <c r="L56" i="1"/>
  <c r="M56" i="1"/>
  <c r="N56" i="1"/>
  <c r="K57" i="1"/>
  <c r="L57" i="1"/>
  <c r="M57" i="1"/>
  <c r="N57" i="1"/>
  <c r="K58" i="1"/>
  <c r="L58" i="1"/>
  <c r="M58" i="1"/>
  <c r="N58" i="1"/>
  <c r="K59" i="1"/>
  <c r="L59" i="1"/>
  <c r="M59" i="1"/>
  <c r="N59" i="1"/>
  <c r="K60" i="1"/>
  <c r="L60" i="1"/>
  <c r="M60" i="1"/>
  <c r="N60" i="1"/>
  <c r="K61" i="1"/>
  <c r="L61" i="1"/>
  <c r="M61" i="1"/>
  <c r="N61" i="1"/>
  <c r="K62" i="1"/>
  <c r="L62" i="1"/>
  <c r="M62" i="1"/>
  <c r="N62" i="1"/>
  <c r="Q62" i="1" s="1"/>
  <c r="K63" i="1"/>
  <c r="L63" i="1"/>
  <c r="M63" i="1"/>
  <c r="N63" i="1"/>
  <c r="Q63" i="1" s="1"/>
  <c r="K64" i="1"/>
  <c r="L64" i="1"/>
  <c r="M64" i="1"/>
  <c r="N64" i="1"/>
  <c r="K65" i="1"/>
  <c r="L65" i="1"/>
  <c r="M65" i="1"/>
  <c r="N65" i="1"/>
  <c r="K66" i="1"/>
  <c r="L66" i="1"/>
  <c r="M66" i="1"/>
  <c r="N66" i="1"/>
  <c r="K67" i="1"/>
  <c r="L67" i="1"/>
  <c r="M67" i="1"/>
  <c r="N67" i="1"/>
  <c r="Q67" i="1" s="1"/>
  <c r="K68" i="1"/>
  <c r="L68" i="1"/>
  <c r="M68" i="1"/>
  <c r="N68" i="1"/>
  <c r="Q68" i="1" s="1"/>
  <c r="K69" i="1"/>
  <c r="L69" i="1"/>
  <c r="M69" i="1"/>
  <c r="N69" i="1"/>
  <c r="K70" i="1"/>
  <c r="L70" i="1"/>
  <c r="M70" i="1"/>
  <c r="N70" i="1"/>
  <c r="K71" i="1"/>
  <c r="L71" i="1"/>
  <c r="M71" i="1"/>
  <c r="N71" i="1"/>
  <c r="Q71" i="1" s="1"/>
  <c r="K72" i="1"/>
  <c r="L72" i="1"/>
  <c r="M72" i="1"/>
  <c r="N72" i="1"/>
  <c r="Q72" i="1" s="1"/>
  <c r="K73" i="1"/>
  <c r="L73" i="1"/>
  <c r="M73" i="1"/>
  <c r="N73" i="1"/>
  <c r="K74" i="1"/>
  <c r="L74" i="1"/>
  <c r="M74" i="1"/>
  <c r="N74" i="1"/>
  <c r="K75" i="1"/>
  <c r="L75" i="1"/>
  <c r="M75" i="1"/>
  <c r="N75" i="1"/>
  <c r="K76" i="1"/>
  <c r="L76" i="1"/>
  <c r="M76" i="1"/>
  <c r="N76" i="1"/>
  <c r="Q76" i="1" s="1"/>
  <c r="K77" i="1"/>
  <c r="L77" i="1"/>
  <c r="M77" i="1"/>
  <c r="N77" i="1"/>
  <c r="Q77" i="1" s="1"/>
  <c r="K78" i="1"/>
  <c r="L78" i="1"/>
  <c r="M78" i="1"/>
  <c r="N78" i="1"/>
  <c r="K79" i="1"/>
  <c r="L79" i="1"/>
  <c r="M79" i="1"/>
  <c r="N79" i="1"/>
  <c r="Q79" i="1" s="1"/>
  <c r="K80" i="1"/>
  <c r="L80" i="1"/>
  <c r="M80" i="1"/>
  <c r="N80" i="1"/>
  <c r="Q80" i="1" s="1"/>
  <c r="K81" i="1"/>
  <c r="L81" i="1"/>
  <c r="M81" i="1"/>
  <c r="N81" i="1"/>
  <c r="Q81" i="1" s="1"/>
  <c r="K82" i="1"/>
  <c r="L82" i="1"/>
  <c r="M82" i="1"/>
  <c r="N82" i="1"/>
  <c r="Q82" i="1" s="1"/>
  <c r="K83" i="1"/>
  <c r="L83" i="1"/>
  <c r="M83" i="1"/>
  <c r="N83" i="1"/>
  <c r="K84" i="1"/>
  <c r="L84" i="1"/>
  <c r="M84" i="1"/>
  <c r="N84" i="1"/>
  <c r="K85" i="1"/>
  <c r="L85" i="1"/>
  <c r="M85" i="1"/>
  <c r="N85" i="1"/>
  <c r="K86" i="1"/>
  <c r="L86" i="1"/>
  <c r="M86" i="1"/>
  <c r="N86" i="1"/>
  <c r="K87" i="1"/>
  <c r="L87" i="1"/>
  <c r="M87" i="1"/>
  <c r="N87" i="1"/>
  <c r="Q87" i="1" s="1"/>
  <c r="K88" i="1"/>
  <c r="L88" i="1"/>
  <c r="M88" i="1"/>
  <c r="N88" i="1"/>
  <c r="Q88" i="1" s="1"/>
  <c r="K89" i="1"/>
  <c r="L89" i="1"/>
  <c r="M89" i="1"/>
  <c r="N89" i="1"/>
  <c r="Q89" i="1" s="1"/>
  <c r="K90" i="1"/>
  <c r="L90" i="1"/>
  <c r="M90" i="1"/>
  <c r="N90" i="1"/>
  <c r="K91" i="1"/>
  <c r="L91" i="1"/>
  <c r="M91" i="1"/>
  <c r="N91" i="1"/>
  <c r="K92" i="1"/>
  <c r="L92" i="1"/>
  <c r="M92" i="1"/>
  <c r="N92" i="1"/>
  <c r="K93" i="1"/>
  <c r="L93" i="1"/>
  <c r="M93" i="1"/>
  <c r="N93" i="1"/>
  <c r="Q93" i="1" s="1"/>
  <c r="K94" i="1"/>
  <c r="L94" i="1"/>
  <c r="M94" i="1"/>
  <c r="N94" i="1"/>
  <c r="Q94" i="1" s="1"/>
  <c r="K95" i="1"/>
  <c r="L95" i="1"/>
  <c r="M95" i="1"/>
  <c r="N95" i="1"/>
  <c r="K96" i="1"/>
  <c r="L96" i="1"/>
  <c r="M96" i="1"/>
  <c r="N96" i="1"/>
  <c r="K11" i="1"/>
  <c r="L11" i="1"/>
  <c r="M11" i="1"/>
  <c r="N11" i="1"/>
  <c r="K12" i="1"/>
  <c r="L12" i="1"/>
  <c r="M12" i="1"/>
  <c r="N12" i="1"/>
  <c r="N7" i="1"/>
  <c r="M7" i="1"/>
  <c r="L7" i="1"/>
  <c r="K7" i="1"/>
  <c r="J97" i="1"/>
  <c r="J98" i="1" s="1"/>
  <c r="J101" i="1" s="1"/>
  <c r="J102" i="1" s="1"/>
  <c r="I98" i="1"/>
  <c r="I99" i="1" s="1"/>
  <c r="H98" i="1"/>
  <c r="G98" i="1"/>
  <c r="G99" i="1" s="1"/>
  <c r="F98" i="1"/>
  <c r="P21" i="3" l="1"/>
  <c r="Q21" i="3" s="1"/>
  <c r="R21" i="3" s="1"/>
  <c r="P35" i="3"/>
  <c r="Q35" i="3" s="1"/>
  <c r="R35" i="3" s="1"/>
  <c r="P43" i="3"/>
  <c r="Q43" i="3" s="1"/>
  <c r="R43" i="3" s="1"/>
  <c r="P47" i="3"/>
  <c r="Q47" i="3" s="1"/>
  <c r="R47" i="3" s="1"/>
  <c r="P48" i="3"/>
  <c r="Q48" i="3" s="1"/>
  <c r="R48" i="3" s="1"/>
  <c r="P49" i="3"/>
  <c r="Q49" i="3" s="1"/>
  <c r="R49" i="3" s="1"/>
  <c r="P63" i="3"/>
  <c r="P72" i="3"/>
  <c r="P84" i="3"/>
  <c r="P86" i="3"/>
  <c r="O12" i="3"/>
  <c r="P12" i="3" s="1"/>
  <c r="Q12" i="3" s="1"/>
  <c r="R12" i="3" s="1"/>
  <c r="O16" i="3"/>
  <c r="P16" i="3" s="1"/>
  <c r="Q16" i="3" s="1"/>
  <c r="R16" i="3" s="1"/>
  <c r="O17" i="3"/>
  <c r="P17" i="3" s="1"/>
  <c r="O22" i="3"/>
  <c r="P22" i="3" s="1"/>
  <c r="Q22" i="3" s="1"/>
  <c r="R22" i="3" s="1"/>
  <c r="O23" i="3"/>
  <c r="P23" i="3" s="1"/>
  <c r="Q23" i="3" s="1"/>
  <c r="R23" i="3" s="1"/>
  <c r="O24" i="3"/>
  <c r="P24" i="3" s="1"/>
  <c r="Q24" i="3" s="1"/>
  <c r="R24" i="3" s="1"/>
  <c r="O30" i="3"/>
  <c r="P30" i="3" s="1"/>
  <c r="Q30" i="3" s="1"/>
  <c r="R30" i="3" s="1"/>
  <c r="O36" i="3"/>
  <c r="P36" i="3" s="1"/>
  <c r="Q36" i="3" s="1"/>
  <c r="R36" i="3" s="1"/>
  <c r="O37" i="3"/>
  <c r="P37" i="3" s="1"/>
  <c r="Q37" i="3" s="1"/>
  <c r="R37" i="3" s="1"/>
  <c r="O38" i="3"/>
  <c r="P38" i="3" s="1"/>
  <c r="Q38" i="3" s="1"/>
  <c r="R38" i="3" s="1"/>
  <c r="O44" i="3"/>
  <c r="P44" i="3" s="1"/>
  <c r="Q44" i="3" s="1"/>
  <c r="R44" i="3" s="1"/>
  <c r="O45" i="3"/>
  <c r="P45" i="3" s="1"/>
  <c r="O50" i="3"/>
  <c r="P50" i="3" s="1"/>
  <c r="Q50" i="3" s="1"/>
  <c r="R50" i="3" s="1"/>
  <c r="O58" i="3"/>
  <c r="P58" i="3" s="1"/>
  <c r="O60" i="3"/>
  <c r="P60" i="3" s="1"/>
  <c r="Q60" i="3" s="1"/>
  <c r="R60" i="3" s="1"/>
  <c r="O61" i="3"/>
  <c r="P61" i="3" s="1"/>
  <c r="O64" i="3"/>
  <c r="P64" i="3" s="1"/>
  <c r="Q64" i="3" s="1"/>
  <c r="R64" i="3" s="1"/>
  <c r="O65" i="3"/>
  <c r="P65" i="3" s="1"/>
  <c r="Q65" i="3" s="1"/>
  <c r="R65" i="3" s="1"/>
  <c r="O74" i="3"/>
  <c r="P74" i="3" s="1"/>
  <c r="O80" i="3"/>
  <c r="P80" i="3" s="1"/>
  <c r="O81" i="3"/>
  <c r="P81" i="3" s="1"/>
  <c r="O82" i="3"/>
  <c r="P82" i="3" s="1"/>
  <c r="O90" i="3"/>
  <c r="P90" i="3" s="1"/>
  <c r="Q90" i="3" s="1"/>
  <c r="R90" i="3" s="1"/>
  <c r="O91" i="3"/>
  <c r="P91" i="3" s="1"/>
  <c r="Q91" i="3" s="1"/>
  <c r="R91" i="3" s="1"/>
  <c r="O92" i="3"/>
  <c r="P92" i="3" s="1"/>
  <c r="O94" i="3"/>
  <c r="P94" i="3" s="1"/>
  <c r="K97" i="3"/>
  <c r="O97" i="3" s="1"/>
  <c r="P97" i="3" s="1"/>
  <c r="Q97" i="3" s="1"/>
  <c r="R97" i="3" s="1"/>
  <c r="O13" i="3"/>
  <c r="P13" i="3" s="1"/>
  <c r="Q13" i="3" s="1"/>
  <c r="R13" i="3" s="1"/>
  <c r="O14" i="3"/>
  <c r="P14" i="3" s="1"/>
  <c r="Q14" i="3" s="1"/>
  <c r="R14" i="3" s="1"/>
  <c r="O15" i="3"/>
  <c r="P15" i="3" s="1"/>
  <c r="O25" i="3"/>
  <c r="P25" i="3" s="1"/>
  <c r="Q25" i="3" s="1"/>
  <c r="R25" i="3" s="1"/>
  <c r="O31" i="3"/>
  <c r="P31" i="3" s="1"/>
  <c r="Q31" i="3" s="1"/>
  <c r="R31" i="3" s="1"/>
  <c r="O39" i="3"/>
  <c r="P39" i="3" s="1"/>
  <c r="Q39" i="3" s="1"/>
  <c r="R39" i="3" s="1"/>
  <c r="O51" i="3"/>
  <c r="P51" i="3" s="1"/>
  <c r="Q51" i="3" s="1"/>
  <c r="R51" i="3" s="1"/>
  <c r="O52" i="3"/>
  <c r="P52" i="3" s="1"/>
  <c r="O55" i="3"/>
  <c r="P55" i="3" s="1"/>
  <c r="Q55" i="3" s="1"/>
  <c r="R55" i="3" s="1"/>
  <c r="O69" i="3"/>
  <c r="P69" i="3" s="1"/>
  <c r="O71" i="3"/>
  <c r="P71" i="3" s="1"/>
  <c r="O85" i="3"/>
  <c r="P85" i="3" s="1"/>
  <c r="O87" i="3"/>
  <c r="P87" i="3" s="1"/>
  <c r="O95" i="3"/>
  <c r="P95" i="3" s="1"/>
  <c r="Q95" i="3" s="1"/>
  <c r="R95" i="3" s="1"/>
  <c r="O96" i="3"/>
  <c r="P96" i="3" s="1"/>
  <c r="Q96" i="3" s="1"/>
  <c r="R96" i="3" s="1"/>
  <c r="L97" i="3"/>
  <c r="L98" i="3" s="1"/>
  <c r="I99" i="3"/>
  <c r="J100" i="3"/>
  <c r="J99" i="3"/>
  <c r="J101" i="3"/>
  <c r="J102" i="3" s="1"/>
  <c r="K98" i="3"/>
  <c r="P7" i="3"/>
  <c r="Q7" i="3" s="1"/>
  <c r="G99" i="3"/>
  <c r="G100" i="3"/>
  <c r="G101" i="3"/>
  <c r="G102" i="3" s="1"/>
  <c r="H100" i="3"/>
  <c r="H101" i="3" s="1"/>
  <c r="H102" i="3" s="1"/>
  <c r="N97" i="3"/>
  <c r="N98" i="3" s="1"/>
  <c r="M98" i="3"/>
  <c r="F99" i="3"/>
  <c r="I100" i="3"/>
  <c r="F100" i="3"/>
  <c r="G99" i="2"/>
  <c r="G101" i="2"/>
  <c r="G102" i="2" s="1"/>
  <c r="G100" i="2"/>
  <c r="G103" i="2" s="1"/>
  <c r="G105" i="2" s="1"/>
  <c r="L98" i="2"/>
  <c r="O7" i="2"/>
  <c r="M98" i="2"/>
  <c r="J100" i="2"/>
  <c r="J103" i="2" s="1"/>
  <c r="J105" i="2" s="1"/>
  <c r="J99" i="2"/>
  <c r="I99" i="2"/>
  <c r="I103" i="2" s="1"/>
  <c r="I105" i="2" s="1"/>
  <c r="H100" i="2"/>
  <c r="H101" i="2" s="1"/>
  <c r="H102" i="2" s="1"/>
  <c r="N97" i="2"/>
  <c r="N98" i="2" s="1"/>
  <c r="F99" i="2"/>
  <c r="F103" i="2" s="1"/>
  <c r="I100" i="2"/>
  <c r="K97" i="2"/>
  <c r="K98" i="2" s="1"/>
  <c r="F100" i="2"/>
  <c r="P46" i="1"/>
  <c r="O74" i="1"/>
  <c r="O69" i="1"/>
  <c r="P69" i="1" s="1"/>
  <c r="O62" i="1"/>
  <c r="P62" i="1" s="1"/>
  <c r="O58" i="1"/>
  <c r="P58" i="1" s="1"/>
  <c r="O56" i="1"/>
  <c r="O55" i="1"/>
  <c r="P55" i="1" s="1"/>
  <c r="O53" i="1"/>
  <c r="P53" i="1" s="1"/>
  <c r="O52" i="1"/>
  <c r="P52" i="1" s="1"/>
  <c r="O51" i="1"/>
  <c r="O50" i="1"/>
  <c r="P50" i="1" s="1"/>
  <c r="Q50" i="1" s="1"/>
  <c r="R50" i="1" s="1"/>
  <c r="O48" i="1"/>
  <c r="P48" i="1" s="1"/>
  <c r="Q48" i="1" s="1"/>
  <c r="R48" i="1" s="1"/>
  <c r="O47" i="1"/>
  <c r="P47" i="1" s="1"/>
  <c r="Q47" i="1" s="1"/>
  <c r="R47" i="1" s="1"/>
  <c r="O15" i="1"/>
  <c r="O44" i="1"/>
  <c r="P44" i="1" s="1"/>
  <c r="Q44" i="1" s="1"/>
  <c r="R44" i="1" s="1"/>
  <c r="P56" i="1"/>
  <c r="P51" i="1"/>
  <c r="Q51" i="1" s="1"/>
  <c r="R51" i="1" s="1"/>
  <c r="O43" i="1"/>
  <c r="P43" i="1" s="1"/>
  <c r="Q43" i="1" s="1"/>
  <c r="R43" i="1" s="1"/>
  <c r="O40" i="1"/>
  <c r="P40" i="1" s="1"/>
  <c r="Q40" i="1" s="1"/>
  <c r="R40" i="1" s="1"/>
  <c r="O39" i="1"/>
  <c r="P39" i="1" s="1"/>
  <c r="Q39" i="1" s="1"/>
  <c r="R39" i="1" s="1"/>
  <c r="O38" i="1"/>
  <c r="P38" i="1" s="1"/>
  <c r="Q38" i="1" s="1"/>
  <c r="R38" i="1" s="1"/>
  <c r="O37" i="1"/>
  <c r="P37" i="1" s="1"/>
  <c r="Q37" i="1" s="1"/>
  <c r="R37" i="1" s="1"/>
  <c r="O32" i="1"/>
  <c r="P32" i="1" s="1"/>
  <c r="Q32" i="1" s="1"/>
  <c r="R32" i="1" s="1"/>
  <c r="O31" i="1"/>
  <c r="P31" i="1" s="1"/>
  <c r="Q31" i="1" s="1"/>
  <c r="R31" i="1" s="1"/>
  <c r="O30" i="1"/>
  <c r="P30" i="1" s="1"/>
  <c r="Q30" i="1" s="1"/>
  <c r="R30" i="1" s="1"/>
  <c r="O29" i="1"/>
  <c r="P29" i="1" s="1"/>
  <c r="O24" i="1"/>
  <c r="P24" i="1" s="1"/>
  <c r="Q24" i="1" s="1"/>
  <c r="R24" i="1" s="1"/>
  <c r="O23" i="1"/>
  <c r="P23" i="1" s="1"/>
  <c r="Q23" i="1" s="1"/>
  <c r="R23" i="1" s="1"/>
  <c r="O22" i="1"/>
  <c r="P22" i="1" s="1"/>
  <c r="Q22" i="1" s="1"/>
  <c r="R22" i="1" s="1"/>
  <c r="O21" i="1"/>
  <c r="P21" i="1" s="1"/>
  <c r="Q21" i="1" s="1"/>
  <c r="R21" i="1" s="1"/>
  <c r="O16" i="1"/>
  <c r="P16" i="1" s="1"/>
  <c r="Q16" i="1" s="1"/>
  <c r="R16" i="1" s="1"/>
  <c r="P15" i="1"/>
  <c r="O14" i="1"/>
  <c r="P14" i="1" s="1"/>
  <c r="Q14" i="1" s="1"/>
  <c r="R14" i="1" s="1"/>
  <c r="O13" i="1"/>
  <c r="P13" i="1" s="1"/>
  <c r="Q13" i="1" s="1"/>
  <c r="R13" i="1" s="1"/>
  <c r="O70" i="1"/>
  <c r="P70" i="1" s="1"/>
  <c r="O90" i="1"/>
  <c r="P90" i="1" s="1"/>
  <c r="Q90" i="1" s="1"/>
  <c r="R90" i="1" s="1"/>
  <c r="O86" i="1"/>
  <c r="P86" i="1" s="1"/>
  <c r="O85" i="1"/>
  <c r="P85" i="1" s="1"/>
  <c r="O84" i="1"/>
  <c r="P84" i="1" s="1"/>
  <c r="O83" i="1"/>
  <c r="P83" i="1" s="1"/>
  <c r="Q83" i="1" s="1"/>
  <c r="R83" i="1" s="1"/>
  <c r="O82" i="1"/>
  <c r="P82" i="1" s="1"/>
  <c r="O78" i="1"/>
  <c r="P78" i="1" s="1"/>
  <c r="Q78" i="1" s="1"/>
  <c r="R78" i="1" s="1"/>
  <c r="O76" i="1"/>
  <c r="P76" i="1" s="1"/>
  <c r="O75" i="1"/>
  <c r="P75" i="1" s="1"/>
  <c r="Q75" i="1" s="1"/>
  <c r="R75" i="1" s="1"/>
  <c r="O66" i="1"/>
  <c r="P66" i="1" s="1"/>
  <c r="Q66" i="1" s="1"/>
  <c r="R66" i="1" s="1"/>
  <c r="J99" i="1"/>
  <c r="K97" i="1"/>
  <c r="O94" i="1"/>
  <c r="P94" i="1" s="1"/>
  <c r="O93" i="1"/>
  <c r="P93" i="1" s="1"/>
  <c r="O89" i="1"/>
  <c r="P89" i="1" s="1"/>
  <c r="O73" i="1"/>
  <c r="P73" i="1" s="1"/>
  <c r="O72" i="1"/>
  <c r="P72" i="1" s="1"/>
  <c r="O71" i="1"/>
  <c r="P71" i="1" s="1"/>
  <c r="O61" i="1"/>
  <c r="P61" i="1" s="1"/>
  <c r="O81" i="1"/>
  <c r="P81" i="1" s="1"/>
  <c r="O65" i="1"/>
  <c r="P65" i="1" s="1"/>
  <c r="O64" i="1"/>
  <c r="P64" i="1" s="1"/>
  <c r="O63" i="1"/>
  <c r="P63" i="1" s="1"/>
  <c r="J100" i="1"/>
  <c r="P74" i="1"/>
  <c r="M97" i="1"/>
  <c r="O96" i="1"/>
  <c r="P96" i="1" s="1"/>
  <c r="Q96" i="1" s="1"/>
  <c r="R96" i="1" s="1"/>
  <c r="O95" i="1"/>
  <c r="P95" i="1" s="1"/>
  <c r="Q95" i="1" s="1"/>
  <c r="R95" i="1" s="1"/>
  <c r="O88" i="1"/>
  <c r="P88" i="1" s="1"/>
  <c r="O87" i="1"/>
  <c r="P87" i="1" s="1"/>
  <c r="O60" i="1"/>
  <c r="P60" i="1" s="1"/>
  <c r="O59" i="1"/>
  <c r="P59" i="1" s="1"/>
  <c r="O57" i="1"/>
  <c r="P57" i="1" s="1"/>
  <c r="O54" i="1"/>
  <c r="P54" i="1" s="1"/>
  <c r="O36" i="1"/>
  <c r="P36" i="1" s="1"/>
  <c r="Q36" i="1" s="1"/>
  <c r="R36" i="1" s="1"/>
  <c r="O20" i="1"/>
  <c r="P20" i="1" s="1"/>
  <c r="Q20" i="1" s="1"/>
  <c r="R20" i="1" s="1"/>
  <c r="N97" i="1"/>
  <c r="I100" i="1"/>
  <c r="O12" i="1"/>
  <c r="P12" i="1" s="1"/>
  <c r="Q12" i="1" s="1"/>
  <c r="R12" i="1" s="1"/>
  <c r="O11" i="1"/>
  <c r="P11" i="1" s="1"/>
  <c r="Q11" i="1" s="1"/>
  <c r="R11" i="1" s="1"/>
  <c r="I101" i="1"/>
  <c r="I102" i="1" s="1"/>
  <c r="L97" i="1"/>
  <c r="O92" i="1"/>
  <c r="P92" i="1" s="1"/>
  <c r="O91" i="1"/>
  <c r="P91" i="1" s="1"/>
  <c r="Q91" i="1" s="1"/>
  <c r="R91" i="1" s="1"/>
  <c r="O80" i="1"/>
  <c r="P80" i="1" s="1"/>
  <c r="O79" i="1"/>
  <c r="P79" i="1" s="1"/>
  <c r="O77" i="1"/>
  <c r="P77" i="1" s="1"/>
  <c r="O68" i="1"/>
  <c r="P68" i="1" s="1"/>
  <c r="O67" i="1"/>
  <c r="P67" i="1" s="1"/>
  <c r="O49" i="1"/>
  <c r="P49" i="1" s="1"/>
  <c r="Q49" i="1" s="1"/>
  <c r="R49" i="1" s="1"/>
  <c r="Q46" i="1"/>
  <c r="R46" i="1" s="1"/>
  <c r="O45" i="1"/>
  <c r="P45" i="1" s="1"/>
  <c r="O42" i="1"/>
  <c r="P42" i="1" s="1"/>
  <c r="Q42" i="1" s="1"/>
  <c r="R42" i="1" s="1"/>
  <c r="O41" i="1"/>
  <c r="P41" i="1" s="1"/>
  <c r="Q41" i="1" s="1"/>
  <c r="R41" i="1" s="1"/>
  <c r="O35" i="1"/>
  <c r="P35" i="1" s="1"/>
  <c r="Q35" i="1" s="1"/>
  <c r="R35" i="1" s="1"/>
  <c r="O34" i="1"/>
  <c r="P34" i="1" s="1"/>
  <c r="Q34" i="1" s="1"/>
  <c r="R34" i="1" s="1"/>
  <c r="O33" i="1"/>
  <c r="P33" i="1" s="1"/>
  <c r="Q33" i="1" s="1"/>
  <c r="R33" i="1" s="1"/>
  <c r="O25" i="1"/>
  <c r="P25" i="1" s="1"/>
  <c r="Q25" i="1" s="1"/>
  <c r="R25" i="1" s="1"/>
  <c r="O19" i="1"/>
  <c r="P19" i="1" s="1"/>
  <c r="Q19" i="1" s="1"/>
  <c r="R19" i="1" s="1"/>
  <c r="O18" i="1"/>
  <c r="P18" i="1" s="1"/>
  <c r="Q18" i="1" s="1"/>
  <c r="R18" i="1" s="1"/>
  <c r="O17" i="1"/>
  <c r="P17" i="1" s="1"/>
  <c r="G100" i="1"/>
  <c r="H100" i="1"/>
  <c r="H102" i="1" s="1"/>
  <c r="G101" i="1"/>
  <c r="G102" i="1" s="1"/>
  <c r="F101" i="1"/>
  <c r="F102" i="1" s="1"/>
  <c r="F99" i="1"/>
  <c r="F100" i="1"/>
  <c r="O98" i="3" l="1"/>
  <c r="R7" i="3"/>
  <c r="Q98" i="3"/>
  <c r="O97" i="2"/>
  <c r="P97" i="2" s="1"/>
  <c r="Q97" i="2" s="1"/>
  <c r="R97" i="2" s="1"/>
  <c r="O98" i="2"/>
  <c r="P7" i="2"/>
  <c r="Q7" i="2" s="1"/>
  <c r="H103" i="2"/>
  <c r="Q65" i="1"/>
  <c r="R65" i="1" s="1"/>
  <c r="Q56" i="1"/>
  <c r="R56" i="1" s="1"/>
  <c r="Q55" i="1"/>
  <c r="R55" i="1" s="1"/>
  <c r="Q60" i="1"/>
  <c r="R60" i="1" s="1"/>
  <c r="Q64" i="1"/>
  <c r="R64" i="1" s="1"/>
  <c r="Q53" i="1"/>
  <c r="R53" i="1" s="1"/>
  <c r="I103" i="1"/>
  <c r="O97" i="1"/>
  <c r="P97" i="1" s="1"/>
  <c r="Q97" i="1" s="1"/>
  <c r="R97" i="1" s="1"/>
  <c r="H103" i="1"/>
  <c r="G103" i="1"/>
  <c r="G105" i="1" s="1"/>
  <c r="F103" i="1"/>
  <c r="Q98" i="2" l="1"/>
  <c r="R7" i="2"/>
  <c r="J103" i="1"/>
  <c r="O7" i="1" l="1"/>
  <c r="P7" i="1" l="1"/>
  <c r="Q7" i="1" s="1"/>
  <c r="R7" i="1" l="1"/>
  <c r="M98" i="1" l="1"/>
  <c r="N98" i="1"/>
  <c r="K98" i="1"/>
  <c r="L98" i="1"/>
  <c r="O98" i="1" l="1"/>
  <c r="Q98" i="1" l="1"/>
</calcChain>
</file>

<file path=xl/sharedStrings.xml><?xml version="1.0" encoding="utf-8"?>
<sst xmlns="http://schemas.openxmlformats.org/spreadsheetml/2006/main" count="924" uniqueCount="139">
  <si>
    <t>ITEM</t>
  </si>
  <si>
    <t xml:space="preserve">DESCRIPCIÓN DEL BIEN Y/O SERVICIO </t>
  </si>
  <si>
    <t>UNIDAD MEDIDA</t>
  </si>
  <si>
    <t>CANTIDAD</t>
  </si>
  <si>
    <t xml:space="preserve">VALOR UNITARIO </t>
  </si>
  <si>
    <t xml:space="preserve">PUERTA AVATIBLE EN VIDRIO DE 1770 CMS DE ANCHO Y 3140 CMS DE ALTO CON MONTAGE DE ALUMINIO, 
CONTIENE 3 VIDRIOS TEMPLADOS INCOLORO. A1VIDRIO DE 6MM SUPERIOR B)2 VIDRIOS PRINCIPAL 10MM C). ACCESORIOS EN ACERO D) PELICULA SAMBLASTIADA CON LETRAS 
</t>
  </si>
  <si>
    <t>UNIDAD</t>
  </si>
  <si>
    <t>VIDRIO DE SEGURIDAD PARA ENCERRAMIENTO ENCERRAMIENTO DE 10MM 1.50 X 2.10M, UN VIDRIO DE 1.10 X 2.10M</t>
  </si>
  <si>
    <t>PUERTA DE VIDRIO DE 1 X 2.10 M, DOS VIDRIOS DE 90.0 CM X2.10 M. 6 POSTES EN ACERO DE 1 PULGADA POR 2.10. 16 DILATADORES. CERRADURA AUXILIAR QUE DEBE SER DE EXCELENTE CALIDAD CON BASES EN ACERO INOXIDABLE</t>
  </si>
  <si>
    <t xml:space="preserve">BRAZO HIDRÁULICO O CIERRA PUERTAS PARA PUERTAS DE VIDRIO DE  45 A 80 KG APROXIMADAMENTE    INCLUYE ACCESOROS E INSTALACIÓN </t>
  </si>
  <si>
    <t>ESTRUCTURA PARA DIVICIÓN EN L ELABORADA EN ALUMINIO DE 2.50 MTS DE LARGO POR 3 MTS DE ALTO, CON PUERTA DE ACCESO DE 1.90 MTS DE ANCHO POR 2MTS DE ALTO, EN ALUMINIO</t>
  </si>
  <si>
    <t xml:space="preserve">INSTALACION DE VIDRIO DE SEGURIDAD SOBRE EL SECTOR DE LAS ESCALERAS DE INGRESO AL SOTANO DEL EDIFICIO DEL COMANDO DE EDUCACIÓN Y DOCTRINA 
VIDRIO DE DE 10MM DE 1.50MTS  X 2.10M, UN VIDRIO DE 1.10 X 2.10M,
</t>
  </si>
  <si>
    <t>SERVICIO</t>
  </si>
  <si>
    <t xml:space="preserve">INSTALACIÓN DE PUERTA DE VIDRIO DE 1 X 2.10 M, DOS VIDRIOS DE 90.0 CM X2.10 M. 6 POSTES EN ACERO DE 1 PULGADA POR 2.10. 16 DILATADORES. CERRADURA AUXILIAR </t>
  </si>
  <si>
    <t xml:space="preserve">INSTALACIÓN DE PUERTA AVATIBLE EN VIDRIO DE 1770 CMS DE ANCHO Y 3140 CMS DE ALTO CON MONTAGE DE ALUMINIO, 
CONTIENE 3 VIDRIOS TEMPLADOS INCOLORO. A1VIDRIO DE 6MM SUPERIOR B)2 VIDRIOS PRINCIPAL 10MM PELICULA SAMBLASTIADA CON LETRAS
INTALACION DE CAMARAS DE 4 MEGAPIXELES TIPO DOMO IP 12V VISION NOCTURNA
</t>
  </si>
  <si>
    <t xml:space="preserve">MANTENIMIENTO DE TANQUE DE 17.000 LITROS DE AGUA POTABLE
INCLUYE LAVADO, Y DESLOSADO, CAMBIO DE 2 FLOTADORES ELECTRICOS CADA UNO DE 110 VOLTIOS CON SUS ADAPTADORES
INSTALACIÓN DE TUBERÍA  7 MTS DE TUBO GALVANIZADO DE 2 ´´ CODOS GLAVANIZADOSDE 2” UNIONES GALVANIZADAS DE 2” CINTA TEFLON, CINTA AISLANTE PARA HUMEDAD, PEGANTE DE FUERZA ALTA.
</t>
  </si>
  <si>
    <t>MANTENIMIENTO DE BATERÍAS DE BAÑOS HOMBRES Y MUJERES INCLUYE (CAMBIO DE EMPAQUES DE FLUXÓMETRO Y ORINALES, INHODOROS Y LAVAMANOS</t>
  </si>
  <si>
    <t>MANTENIMIENTO DE BATERÍAS DE BAÑOS HOMBRES Y MUJERES INCLUYE (CAMBIO DE EMPAQUES O “RING DE VÁLVULAS FLUXÓMETRO Y ORINALES</t>
  </si>
  <si>
    <t>AJUSTES DE DIVISIONES DE BAÑOS</t>
  </si>
  <si>
    <t>PINTURA DE MUROS TIPO 1 TRES (03) MANOS, COLOR INSTITUCIONAL</t>
  </si>
  <si>
    <t>MTS2</t>
  </si>
  <si>
    <t xml:space="preserve">SERVICIO DE MANTENIMIENTO DEL HIDROFLOW INCLUYE CORRECCIÓN DE FUGAS Y RECARGA, MANTENIMIENTO TABLERO QUE INCLUYE AJUSTE DE CONTACTOS ELECTRICOS.
REVISION DE VOLTAJE, ENTRADA Y SALIDA DE CADA CONTACTOR. TOMA DE INTENSIDAD DE LOS CONTACTORES DE LAS BOMBAS.
DIAGNOSTICO Y REMPLAZO DE DUCTOS EN MAL ESTADO
REMPLZO DE ACEITE DIELECTRICO
 PARA DOS MOTOBOMBAS DE 7,5HP INCLUYE MANTENIMIENTO DE CABLEADO INTERNO, BORNERAS, AMARRES, MULETILLAS, REVISIÓN VIGILANTE DE TENSIÓN, CAMBIO DE PARTES Y PROGRAMACIÓN.
</t>
  </si>
  <si>
    <t xml:space="preserve">SERVICIO DE MANTENIMIENTO PREVENTIVO Y CORRECTIVO DE ELECTROBOMBAS AGUAS NEGRAS Y RESIDUALES DE 2HP INCLUYE MANTENIMIENTO DE DOS MOTOBOMBAS DE 2HP BOBINADO MOTOR, MANTENIMIENTO TABLEROTABLERO QUE INCLUYE AJUSTE DE CONTACTOS ELECTRICOS.
REVISION DE VOLTAJE, ENTRADA Y SALIDA DE CADA CONTACTOR.
TOMA DE INTENSIDAD DE LOS CONTACTORES DE LAS BOMBAS.
DIAGNOSTICO Y REMPLAZO DE DUCTOS EN MAL ESTADO
REMPLZO DE ACEITE
RODAMIENTOS, CASQUILLO, SELLO MECÁNICO, IMPULSOR, EMPAQUETADURA, MOTOR Y SUS RODAMIENTOS DE 1, 1/4 RESORTE LARGO, EMPAQUETADURA MECANIZADO DE EJE Y ENCAMISADO, IMPULSOR EXTRACCIÓN DE LA MOTOBOMBA PARA EL MANTENIMIENTO (LLEVAR AL TALLER, CAMBIO DE PARTES, PINTURA EN GENERAL, REPOSICIÓN Y PUESTA EN MARCHA)
</t>
  </si>
  <si>
    <t>SERVICIO DE MANTENIMIENTO DEL HIDROFLOW1 CARGADOR MIDI MANGUERA PARA CARGADOR MIDI 1 CORRECCIÓN DE FUGAS Y RECARGA DE HIDROFLOW 1 NIPLE 2 * 2 1 CHEQUE VERTICAL 2</t>
  </si>
  <si>
    <t>DEMOLICION Y ALISTADO DE PISOS. ( incluye carge y retiro de escombros)</t>
  </si>
  <si>
    <t>M2</t>
  </si>
  <si>
    <t>SUMINISTRO E INSTALACION PISO EN CONCRETO DE 3.000 PSI.</t>
  </si>
  <si>
    <t>SUMINISTRO E INSTALACION DE IMPERMEABILIZANTE 25kg - RELLENO INTERIORES GRUESOS - (Mortero, pañetes) X KG</t>
  </si>
  <si>
    <t>SUMINISTRO E INSTALACION DE PUNTOS DE SOLDADURA</t>
  </si>
  <si>
    <t xml:space="preserve">SUMINISTRO E INSTALACION DE MAMPOSTERIA </t>
  </si>
  <si>
    <t>SUMINISTRO E INSTALACION DE PAÑETE LISO MUROS   1:8  INTERIOR  ALTURA &gt; 2,5m.( Incluye filos y dilataciones ).</t>
  </si>
  <si>
    <t>RESANE PAÑETE LISO MUROS   1:3  INTERIOR  ( Incluye filos y dilataciones ).</t>
  </si>
  <si>
    <t xml:space="preserve">SUMINISTRO E INSTALACION PUNTOS ELÉCTRICOS REGULADOS (INCLUYE TOMA, CABLE Y DEMAS ELEMENTOS REQUERIDOS - ( Incluye suministro,instalacion </t>
  </si>
  <si>
    <t>SUMINISTRO E INSTALACION CABLE TRENSADO DE ALUMINIO ( medidas 2x16 cm, 2x18 cm y todo los accesorios para su funcionamiento)</t>
  </si>
  <si>
    <t>ML</t>
  </si>
  <si>
    <t xml:space="preserve">SUMINISTRO E INSTALACION BAJANTE CABLE ENCAUCHETADO EN COBRE ( incluye caja, tacos y todo lo necesario para su funcionamiento) </t>
  </si>
  <si>
    <t>SUMINISTRO E INSTALACION DE COLLARINES DE 1,40 M</t>
  </si>
  <si>
    <t>SUMINISTRO E INSTALACION DE GRAPAS DE RETENCION Y GRAPAS DE SUSPENSION</t>
  </si>
  <si>
    <t>SUMINISTRO E INSTALACION DE HUALLAS PARA TEMPLETES</t>
  </si>
  <si>
    <t>SUMINISTRO E INSTALACION DE PRENSAS DE HILOS</t>
  </si>
  <si>
    <t>SUMINISTRO E INSTALACION DE AISLADORES DE HUECOS</t>
  </si>
  <si>
    <t>SUMINISTRO E INSTALACION DE KIT DE TIERRA</t>
  </si>
  <si>
    <t>SUMINISTRO E INSTALACION DE CONECTORES DE PERFORACION</t>
  </si>
  <si>
    <t xml:space="preserve">INSTALACIÓN Y REPARACIÓN DE ACOMETIDA ELÉCTRICA QUE INCLUYE LOS SIGUIENTES COMPONENTES: PUNTO DE ALIMENTACIÓN, CONDUCTORES, DUCTOS, TABLERO GENERAL DE ACOMETIDAS, INTERRUPTOR GENERAL, ARMARIO DE MEDIDORES O CAJA EQUIPO DE MEDICIÓN
</t>
  </si>
  <si>
    <t xml:space="preserve"> Instalación y reparación de acometida eléctrica que incluye los siguientes componentes: punto de alimentación, conductores, ductos, tablero general de acometidas, interruptor general, armario de medidores o caja equipo de medición</t>
  </si>
  <si>
    <t>servicio  (M2)</t>
  </si>
  <si>
    <t>ADECUACION E INSTALACION DE LA SALIDA DE TOMACORRIENTE DOBLE POLO A TIERRA (2P+T) Y PROTECCIÓN DE FALLA A TIERRA GFCI 20A, 127V ALAMBRE 10 AWG PROM 4M</t>
  </si>
  <si>
    <t xml:space="preserve">INSTALACIÓN A TODO COSTO DE  TUBERIA CONDUIT EMT 3 PVC </t>
  </si>
  <si>
    <t>MANTENIMIENTO Y REPARACIÓN DE CABLEADO INTERNO, REDES ELÉCTRICAS INCLUYE TODO LO NECESARIO PARA SU CORRECTO FUNCIONAMIENTO</t>
  </si>
  <si>
    <t>mantenimiento y reparación de cableado interno, redes eléctricas incluye todo lo necesario para su correcto funcionamiento</t>
  </si>
  <si>
    <t>INSTALACIÓN O CAMBIO DE ACCESORIOS DE PARED( TOMACORRIENTE, INTERRUPTORES, CONMUTABLES, TABLERO DE DISTRIBUCIÓN Y DEMÁS ACCESORIOS)</t>
  </si>
  <si>
    <t>instalación o cambio de accesorios de pared( tomacorriente, interruptores, conmutables, tablero de distribución y demás accesorios)</t>
  </si>
  <si>
    <t>INSTALACIÓN A TODO COSTO DE  TUBERIA CONDUIT EMT 1/2</t>
  </si>
  <si>
    <t>SUMINISTRO E INSTALACION DE TUBERIA DE ACUEDUCTO TIPO PESADO ( incluye todos los  accesorios para su funcionamiento,</t>
  </si>
  <si>
    <t>SUMINISTRIO E INSTALACION DE TUBERIA PARA DESAGUE( incluye todos elementos para su funcionamiento)</t>
  </si>
  <si>
    <t>SUMINISTRO E INSTALACION DE PUNTOS DE PLOMERIA ( incluye accesorios para su funcionamiento)</t>
  </si>
  <si>
    <t>SUMINISTRO E INSTALACION DE DUCHAS, BAÑOS E INODOROS ( incluye elementos para su funcionamiento, inodoro y lavamanos color blanco.)</t>
  </si>
  <si>
    <t xml:space="preserve"> INSTALACIÓN DE CERÁMICA (AZULEJO - BALDOSÍN - LADRILLO - LOSA - MOSAICO - TERRAZO - PORCELANATO - BALDOSA - CERÁMICA, CENEFA)</t>
  </si>
  <si>
    <t>Instalación de cerámica (azulejo - baldosín - ladrillo - losa - mosaico - terrazo - porcelanato - baldosa - cerámica, cenefa)</t>
  </si>
  <si>
    <t>MANTENIMIENTO, NIVELADO Y ALISTADO DE PISOS Y PAREDES PARA INSTALAR</t>
  </si>
  <si>
    <t>Mantenimiento, nivelado y alistado de pisos y paredes para instalar</t>
  </si>
  <si>
    <t>INSTALACION DE BOQUILLA</t>
  </si>
  <si>
    <t>Instalación de boquilla</t>
  </si>
  <si>
    <t>ADECUACION E INSTALACION CIELO RASO FLOTADO, CON SISTEMA ESTRUCTURAL PERFILAR GALVANIZADO CALIBRE 24”, SISTEMA DE TECHO LAMINA PVC DE 5,95 X 0,30 CON PERFILES DE UNIÓN TC UNIÓN INVISIBLE CON REMATE DE CORNISA DESCOLGADA ENSAMBLE AUTOMÁTICO LAMINA LISA (COLOR A ELEGIR).</t>
  </si>
  <si>
    <t xml:space="preserve"> INSTALACION  DE GUARDAESCOBA, </t>
  </si>
  <si>
    <t>SERVICIO (ML)</t>
  </si>
  <si>
    <t>INSTALACION A TODO COSTO DE CLOSET,CAJONES DE MADERA,</t>
  </si>
  <si>
    <t>servicio (und)</t>
  </si>
  <si>
    <t>SUMINISTRO E INSTALACION DE PUERTAS, PORTONES, VENTANAS EN MADERA Y METALICAS ( INCLUYE INSTALACION)</t>
  </si>
  <si>
    <t>SUMINISTRO E INSTALACION DE PUERTA CABINAS SANITARIAS SISTEMA CANTILIVER en Acero Inoxidable Cal. 20. Tipo Grijalba o equivalente según Detalle. Incluye suministro, instalación, marco, chapetas, pasador de cierre y platinas según detalle.</t>
  </si>
  <si>
    <t>SUMINISTRO E INSTALACION DE CANAL EN LAMINA GALVANIZADA  (Dimensiones 20x30x20, Incluye bajante, alineación, impermeabilización, limpieza,  pintura nueva)</t>
  </si>
  <si>
    <t>M</t>
  </si>
  <si>
    <t>SUMINISTRO E INSTALACION DE MALLA ESLABONADA, PARA DIVISIONES Y PARTE SUPERIOR</t>
  </si>
  <si>
    <t>SUMINISTRO E INSTALACION DE TEJA TRAPESOIDAL ( diferentes medidas y colores)</t>
  </si>
  <si>
    <t>SUMINISTRO E INSTALACION DE ANGULOS CALIBRE 18</t>
  </si>
  <si>
    <t>SUMINISTRO E INSTALACION DE POSTE DE CONCRETO ( 10 metros de largo, concreto centrifugado)</t>
  </si>
  <si>
    <t>SERVICIO E INSTALACION DE PERFILES METALICOS ( medidas 8x4 incluye accesorios para su funcionamiento)</t>
  </si>
  <si>
    <t>SUMINISTRO E INSTALACION DE ESTUCOR - ESTUCO Y MOLDURAS 25kg - (INCLUYE  acabados en la consturucción)</t>
  </si>
  <si>
    <t>M3</t>
  </si>
  <si>
    <t xml:space="preserve">APLICACIÓN ESTUCO Y VINILO 3 MANOS SOBRE MURO INTERIOR (INCLUYE, 1 MANO EN INTERVINILO Y DOS MANOS EN PINTURA, FILOS Y DILATACIONES  CON ARENA CEMENTO O SEGÚN EL DISEÑO </t>
  </si>
  <si>
    <t xml:space="preserve">Aplicación ESTUCO Y VINILO 3 MANOS Sobre Muro Interior (Incluye, 1 mano en Intervinilo y dos manos en pintura, filos y dilataciones). </t>
  </si>
  <si>
    <t xml:space="preserve">SUMINISTRO E INSTALACION PINTURA ALTA RESISTENCIA CON CATALIZADOR TECHOS INTERIOR. </t>
  </si>
  <si>
    <t>APLICACIÓN PINTURA VINILO O ESMALTE  3 MANOS SOBRE MURO O ESTRUCTURA METALICA, CUBIERTA, PUERTAS VENTANAS Y DEMAS ELEMENTOS QUE SE CONSIDEREN (INCLUYE 1 MANO EN PINTURA TIPO 2  Y DOS MANOS EN PINTURA TIPO 1, FILOS Y DILATACIONES).</t>
  </si>
  <si>
    <t>Aplicación PINTURA VINILO o ESMALTE  3 MANOS Sobre Muro o estructura metalica, cubierta, puertas ventanas y demas elementos que se consideren (Incluye 1 mano en pintura tipo 2  y dos manos en pintura tipo 1, filos y dilataciones).</t>
  </si>
  <si>
    <t>SUMINISTRO E INSTALACION PINTURA ALTA RESISTENCIA CON CATALIZADOR PAREDES Y MUROS. (Incluye 2 mano en pintura  tipo 1 filos y dilataciones)</t>
  </si>
  <si>
    <t>SUMINISTRO E INSTALACION DE CERAMICA PARED   ( medidas 45x45 cm color blanco, café,gris, )</t>
  </si>
  <si>
    <t xml:space="preserve">SUMINISTRO E INSTALACION DE CERAMICA PARA PISO(    </t>
  </si>
  <si>
    <t>demolicion de enchampe de muros en baño, baldosa 15x15, desmonte de  inodoro existentes, desmonte de 2 sanitarios existentes, desmonte de baldosa en piso 30x30, desmonte de mezon en marmol incluye de 2 lavamanos existentes, desmonte de accesorios de baño.</t>
  </si>
  <si>
    <t>Suministro e instalación de cubierta, teja trapezoidal Metaldeck 2pg 940x6100mm Cal.22 0.75mm, con todos los accesorios para su correcta instalación, con el fin de evitar futuras filtraciones. Incluye Impermeabilización</t>
  </si>
  <si>
    <t>Suministro e instalación de techo en PVC, incluye todos los accesorios necesarios para su correcto uso, y habilitacion de punto elécrico para conexión de lampara led y/o lámpara existente</t>
  </si>
  <si>
    <t xml:space="preserve">Suministro e instalación de frescasa para recubrimiento de techo interior </t>
  </si>
  <si>
    <t xml:space="preserve">Lijado de muros interiores, retiro de pintura actual y emparejamiento de superficies, con lija suave. </t>
  </si>
  <si>
    <t>Desmonte  de techo falso de yeso, existente</t>
  </si>
  <si>
    <t>Servicio de dispocision  y remocion de escombros.  Según resolución 0445 del 2 de Diciembre de 1996 Y Resolución 3100 del 25 de Noviembre de 2019.</t>
  </si>
  <si>
    <t>suministro e instalacion de 02 sanitarios redondos dual blanco de 4,8 litros  cierre lento con todos sus accesorios para su uso.</t>
  </si>
  <si>
    <t>UND</t>
  </si>
  <si>
    <t>suministro e instalacion de 03 lavamanos trentino 63x48 bco-mbl basic eleva tamb, con espesor de puerta 15 mm dimensiones 63x48x48, de marmol sintetico, incluye griferia para lavamanos mono mando bajo arezzo negro mate, con sumo de agua 8,4, con angulo de chorro 50%, ncluye todo lo necesario para su uso</t>
  </si>
  <si>
    <t>suministro e instalacion de 03 fluxometros para orinal, flujo ajustable, uso institucional material laton cromo</t>
  </si>
  <si>
    <t>suministro e instalacion de 3 orinales para fluxometro con todos los accesorios para su uso,</t>
  </si>
  <si>
    <t>Suministro e instalación de hojas en  acrílico para claraboya y/o cúpula color negro cenizo, con filtro UV, incluye todos sus accesorios para su correcta instalación.</t>
  </si>
  <si>
    <t>MANTENIMIENTO DE CANAL EN LAMINA GALVANIZADA  (Dimensiones 20x30x20, Incluye bajante, alineación, impermeabilización, limpieza,  pintura nueva)</t>
  </si>
  <si>
    <t xml:space="preserve">MANTENIMIENTO teja trapezoidal Metaldeck 2pg 940x6100mm Cal.22 0.75mm, </t>
  </si>
  <si>
    <t xml:space="preserve">Mantenimiento de muros interiores, incluye pintura tipo 1 lavable, incluye resanes, estuco, lijado, alisado. </t>
  </si>
  <si>
    <t>Mantenimiento de dos cupulas en zona cubierta, desmonte de material existente, lijado e impermeabilizado de la estructura metálica, reafirmación de su base.</t>
  </si>
  <si>
    <t xml:space="preserve">mantenimiento  PUNTOS ELÉCTRICOS RED  REGULADA Y NO REGULA </t>
  </si>
  <si>
    <t>suministro e instacion de enchape para baño piso  blanco natal 20,5x20,5 expesor de 5.8 a 6.4 mm superficie esmaltada cara diferenciada, trafico resistencia general.</t>
  </si>
  <si>
    <t>suministro e instacion de enchape para baño para muro  blanco natal 20,5x20,5 expesor de 5.8 a 6.4 mm superficie esmaltada cara diferenciada, trafico resistencia general.</t>
  </si>
  <si>
    <t xml:space="preserve">&gt;&gt;&gt;&gt;&gt;&gt;&gt;&gt;&gt;&gt; A I U &lt;&lt;&lt;&lt;&lt;&lt;&lt;&lt;&lt;&lt;  LOS PORCENTAJES DE A I U  SON MODIFICABLES DEBEN COLOCAR LOS VALORES DE PORCENTAJES PARA CADA ITEM </t>
  </si>
  <si>
    <t xml:space="preserve">Administración % = (Sumatoria total del Mantenimiento X  %)  </t>
  </si>
  <si>
    <t>Imprevistos % = (Sumatoria del Mantenimiento X %)</t>
  </si>
  <si>
    <t>Utilidad % = (Sumatoria del Mantenimiento X %)</t>
  </si>
  <si>
    <t>IVA 19% = (Resultado de la Utilidad X 19%)</t>
  </si>
  <si>
    <t>ACF INGENIERIA SAS</t>
  </si>
  <si>
    <t>COTIZACION No 1</t>
  </si>
  <si>
    <t>MILLER  SUAREZ GUZMAN</t>
  </si>
  <si>
    <t>INGESCA SAS</t>
  </si>
  <si>
    <t>COTIZACION No 2</t>
  </si>
  <si>
    <t>COTIZACION No 3</t>
  </si>
  <si>
    <t>COTIZACION No 4</t>
  </si>
  <si>
    <t xml:space="preserve">ANALISIS DE LOS DIFERENTES CRITERIOS ESTADISTICOS </t>
  </si>
  <si>
    <t>MENOR VALOR</t>
  </si>
  <si>
    <t>PROMEDIO</t>
  </si>
  <si>
    <t>MEDIANA</t>
  </si>
  <si>
    <t>MEDIA GEOMETRICA</t>
  </si>
  <si>
    <t>DESVIACIÓN</t>
  </si>
  <si>
    <t>% DISPERSIÓN</t>
  </si>
  <si>
    <t xml:space="preserve">VALOR DE REFERENCIA </t>
  </si>
  <si>
    <t xml:space="preserve">CRITERIO </t>
  </si>
  <si>
    <t>E.I.E ECHEVERRY</t>
  </si>
  <si>
    <t xml:space="preserve">ESPRO </t>
  </si>
  <si>
    <t xml:space="preserve">CEDOC </t>
  </si>
  <si>
    <t>DITEC</t>
  </si>
  <si>
    <t>ESTUDIO DE MERCADO PROCESO No 541-CENACEDUCACION-2021 MANTENIMIENTO PREVENTIVO Y CORRECTIVO DE UNIDADES CENTRALIZADAS DE LA CENAC DE EDUCACION (DITER-CEDOC-ESPRO)</t>
  </si>
  <si>
    <t>COTIZACION No 5</t>
  </si>
  <si>
    <t>CAON S.A.S</t>
  </si>
  <si>
    <t xml:space="preserve">VALOR UNITARIO TOTAL COTIZACIONES INCLUIDO AIU E IVA ALLEGADAS </t>
  </si>
  <si>
    <t>VALOR UNITARIO TOTAL COTIZACIONES INCLUIDO AIU E IVA VERIFICADAS</t>
  </si>
  <si>
    <t xml:space="preserve">DIFERENCIA DE LA VERIFICACION ARITMETICA DE LAS COTIZACIONES </t>
  </si>
  <si>
    <t xml:space="preserve">PRECIO DE REFERENCIA MAXIMO A OFERTAR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</si>
</sst>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164" formatCode="_-&quot;$&quot;* #,##0_-;\-&quot;$&quot;* #,##0_-;_-&quot;$&quot;* &quot;-&quot;_-;_-@_-"/>
    <numFmt numFmtId="165" formatCode="_(* #,##0.00_);_(* \(#,##0.00\);_(* &quot;-&quot;??_);_(@_)"/>
    <numFmt numFmtId="166" formatCode="&quot;$&quot;\ #,##0.00"/>
    <numFmt numFmtId="167" formatCode="&quot;$&quot;#,##0.00"/>
  </numFmts>
  <fonts count="19" x14ac:knownFonts="1">
    <font>
      <sz val="11"/>
      <color theme="1"/>
      <name val="Calibri"/>
      <family val="2"/>
      <scheme val="minor"/>
    </font>
    <font>
      <sz val="11"/>
      <color theme="1"/>
      <name val="Calibri"/>
      <family val="2"/>
      <scheme val="minor"/>
    </font>
    <font>
      <sz val="11"/>
      <color theme="1"/>
      <name val="Arial Narrow"/>
      <family val="2"/>
    </font>
    <font>
      <sz val="12"/>
      <name val="Arial"/>
      <family val="2"/>
    </font>
    <font>
      <b/>
      <sz val="11"/>
      <name val="Arial Narrow"/>
      <family val="2"/>
    </font>
    <font>
      <sz val="11"/>
      <name val="Arial Narrow"/>
      <family val="2"/>
    </font>
    <font>
      <sz val="12"/>
      <color theme="1"/>
      <name val="Arial"/>
      <family val="2"/>
    </font>
    <font>
      <sz val="11"/>
      <color rgb="FF000000"/>
      <name val="Arial Narrow"/>
      <family val="2"/>
    </font>
    <font>
      <sz val="10"/>
      <name val="Arial Narrow"/>
      <family val="2"/>
    </font>
    <font>
      <sz val="10"/>
      <color theme="1"/>
      <name val="Verdana"/>
      <family val="2"/>
    </font>
    <font>
      <b/>
      <sz val="10"/>
      <color theme="1"/>
      <name val="Arial Narrow"/>
      <family val="2"/>
    </font>
    <font>
      <b/>
      <sz val="10"/>
      <name val="Arial Narrow"/>
      <family val="2"/>
    </font>
    <font>
      <b/>
      <sz val="12"/>
      <name val="Arial Narrow"/>
      <family val="2"/>
    </font>
    <font>
      <b/>
      <sz val="11"/>
      <color theme="1"/>
      <name val="Arial Narrow"/>
      <family val="2"/>
    </font>
    <font>
      <sz val="8"/>
      <name val="Calibri"/>
      <family val="2"/>
      <scheme val="minor"/>
    </font>
    <font>
      <b/>
      <sz val="11"/>
      <color rgb="FF000000"/>
      <name val="Arial Narrow"/>
      <family val="2"/>
    </font>
    <font>
      <sz val="11"/>
      <color indexed="8"/>
      <name val="Arial Narrow"/>
      <family val="2"/>
    </font>
    <font>
      <b/>
      <sz val="20"/>
      <name val="Arial Narrow"/>
      <family val="2"/>
    </font>
    <font>
      <sz val="10"/>
      <color rgb="FFFF0000"/>
      <name val="Arial Narrow"/>
      <family val="2"/>
    </font>
  </fonts>
  <fills count="17">
    <fill>
      <patternFill patternType="none"/>
    </fill>
    <fill>
      <patternFill patternType="gray125"/>
    </fill>
    <fill>
      <patternFill patternType="solid">
        <fgColor theme="0"/>
        <bgColor indexed="64"/>
      </patternFill>
    </fill>
    <fill>
      <patternFill patternType="solid">
        <fgColor rgb="FF00FFCC"/>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rgb="FFE3C8F8"/>
        <bgColor indexed="64"/>
      </patternFill>
    </fill>
    <fill>
      <patternFill patternType="solid">
        <fgColor theme="5" tint="0.79998168889431442"/>
        <bgColor indexed="64"/>
      </patternFill>
    </fill>
    <fill>
      <patternFill patternType="solid">
        <fgColor rgb="FFCCCCFF"/>
        <bgColor indexed="64"/>
      </patternFill>
    </fill>
    <fill>
      <patternFill patternType="solid">
        <fgColor theme="6" tint="0.79998168889431442"/>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medium">
        <color indexed="64"/>
      </right>
      <top/>
      <bottom/>
      <diagonal/>
    </border>
  </borders>
  <cellStyleXfs count="8">
    <xf numFmtId="0" fontId="0" fillId="0" borderId="0"/>
    <xf numFmtId="165" fontId="1" fillId="0" borderId="0" applyFont="0" applyFill="0" applyBorder="0" applyAlignment="0" applyProtection="0"/>
    <xf numFmtId="165" fontId="1" fillId="0" borderId="0" applyFont="0" applyFill="0" applyBorder="0" applyAlignment="0" applyProtection="0"/>
    <xf numFmtId="49" fontId="9" fillId="0" borderId="0" applyFill="0" applyBorder="0" applyProtection="0">
      <alignment horizontal="left" vertical="center"/>
    </xf>
    <xf numFmtId="164"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282">
    <xf numFmtId="0" fontId="0" fillId="0" borderId="0" xfId="0"/>
    <xf numFmtId="0" fontId="3" fillId="2" borderId="0" xfId="0" applyFont="1" applyFill="1" applyAlignment="1">
      <alignment vertical="center"/>
    </xf>
    <xf numFmtId="0" fontId="3" fillId="2" borderId="0" xfId="0" applyFont="1" applyFill="1" applyAlignment="1" applyProtection="1">
      <alignment vertical="center"/>
      <protection locked="0"/>
    </xf>
    <xf numFmtId="0" fontId="3" fillId="2" borderId="0" xfId="0" applyFont="1" applyFill="1"/>
    <xf numFmtId="0" fontId="5" fillId="2" borderId="5" xfId="0" applyFont="1" applyFill="1" applyBorder="1" applyAlignment="1">
      <alignment horizontal="center" vertical="center"/>
    </xf>
    <xf numFmtId="0" fontId="3" fillId="0" borderId="0" xfId="0" applyFont="1"/>
    <xf numFmtId="0" fontId="3" fillId="0" borderId="0" xfId="0" applyFont="1" applyAlignment="1" applyProtection="1">
      <alignment vertical="center"/>
      <protection locked="0"/>
    </xf>
    <xf numFmtId="0" fontId="3" fillId="3" borderId="0" xfId="0" applyFont="1" applyFill="1" applyAlignment="1">
      <alignment vertical="center"/>
    </xf>
    <xf numFmtId="0" fontId="3" fillId="3" borderId="0" xfId="0" applyFont="1" applyFill="1" applyAlignment="1" applyProtection="1">
      <alignment vertical="center"/>
      <protection locked="0"/>
    </xf>
    <xf numFmtId="0" fontId="6" fillId="0" borderId="0" xfId="0" applyFont="1"/>
    <xf numFmtId="0" fontId="7" fillId="2" borderId="5" xfId="0" applyFont="1" applyFill="1" applyBorder="1" applyAlignment="1">
      <alignment horizontal="center" vertical="center" wrapText="1"/>
    </xf>
    <xf numFmtId="0" fontId="3" fillId="2" borderId="0" xfId="0" applyFont="1" applyFill="1" applyAlignment="1">
      <alignment wrapText="1"/>
    </xf>
    <xf numFmtId="0" fontId="3" fillId="0" borderId="0" xfId="0" applyFont="1" applyAlignment="1">
      <alignment wrapText="1"/>
    </xf>
    <xf numFmtId="0" fontId="5" fillId="2" borderId="0" xfId="0" applyFont="1" applyFill="1" applyAlignment="1">
      <alignment vertical="center"/>
    </xf>
    <xf numFmtId="0" fontId="5" fillId="2" borderId="5" xfId="0" applyFont="1" applyFill="1" applyBorder="1" applyAlignment="1" applyProtection="1">
      <alignment horizontal="center" vertical="center" wrapText="1"/>
      <protection locked="0"/>
    </xf>
    <xf numFmtId="0" fontId="5" fillId="2" borderId="5" xfId="0" applyFont="1" applyFill="1" applyBorder="1" applyAlignment="1">
      <alignment horizontal="center" vertical="center" wrapText="1"/>
    </xf>
    <xf numFmtId="166" fontId="5" fillId="2" borderId="0" xfId="0" applyNumberFormat="1" applyFont="1" applyFill="1" applyAlignment="1">
      <alignment horizontal="right" vertical="center"/>
    </xf>
    <xf numFmtId="166" fontId="5" fillId="2" borderId="5" xfId="0" applyNumberFormat="1" applyFont="1" applyFill="1" applyBorder="1" applyAlignment="1">
      <alignment horizontal="right" vertical="center" wrapText="1"/>
    </xf>
    <xf numFmtId="166" fontId="5" fillId="2" borderId="5" xfId="0" applyNumberFormat="1" applyFont="1" applyFill="1" applyBorder="1" applyAlignment="1" applyProtection="1">
      <alignment horizontal="right" vertical="center" wrapText="1"/>
      <protection locked="0"/>
    </xf>
    <xf numFmtId="0" fontId="6" fillId="2" borderId="0" xfId="0" applyFont="1" applyFill="1"/>
    <xf numFmtId="166" fontId="5" fillId="2" borderId="5" xfId="4" applyNumberFormat="1" applyFont="1" applyFill="1" applyBorder="1" applyAlignment="1">
      <alignment horizontal="right" vertical="center"/>
    </xf>
    <xf numFmtId="166" fontId="5" fillId="0" borderId="5" xfId="4" applyNumberFormat="1" applyFont="1" applyFill="1" applyBorder="1" applyAlignment="1" applyProtection="1">
      <alignment horizontal="right" vertical="center" wrapText="1"/>
      <protection locked="0"/>
    </xf>
    <xf numFmtId="166" fontId="5" fillId="2" borderId="5" xfId="4" applyNumberFormat="1" applyFont="1" applyFill="1" applyBorder="1" applyAlignment="1">
      <alignment horizontal="right" vertical="center" wrapText="1"/>
    </xf>
    <xf numFmtId="166" fontId="5" fillId="2" borderId="5" xfId="4" applyNumberFormat="1" applyFont="1" applyFill="1" applyBorder="1" applyAlignment="1" applyProtection="1">
      <alignment horizontal="right" vertical="center" wrapText="1"/>
      <protection locked="0"/>
    </xf>
    <xf numFmtId="166" fontId="5" fillId="0" borderId="5" xfId="4" applyNumberFormat="1" applyFont="1" applyFill="1" applyBorder="1" applyAlignment="1">
      <alignment horizontal="right" vertical="center"/>
    </xf>
    <xf numFmtId="166" fontId="8" fillId="2" borderId="0" xfId="0" applyNumberFormat="1" applyFont="1" applyFill="1" applyAlignment="1">
      <alignment horizontal="right" vertical="center"/>
    </xf>
    <xf numFmtId="0" fontId="8" fillId="2" borderId="0" xfId="0" applyFont="1" applyFill="1" applyAlignment="1">
      <alignment vertical="center"/>
    </xf>
    <xf numFmtId="9" fontId="16" fillId="0" borderId="5" xfId="6" applyFont="1" applyBorder="1" applyAlignment="1" applyProtection="1">
      <alignment horizontal="center" vertical="center"/>
      <protection locked="0" hidden="1"/>
    </xf>
    <xf numFmtId="166" fontId="5" fillId="0" borderId="5" xfId="7" applyNumberFormat="1" applyFont="1" applyBorder="1" applyAlignment="1" applyProtection="1">
      <alignment horizontal="right" vertical="center"/>
      <protection locked="0" hidden="1"/>
    </xf>
    <xf numFmtId="0" fontId="5" fillId="2" borderId="9" xfId="0" applyFont="1" applyFill="1" applyBorder="1" applyAlignment="1" applyProtection="1">
      <alignment horizontal="center" vertical="center" wrapText="1"/>
      <protection locked="0"/>
    </xf>
    <xf numFmtId="0" fontId="5" fillId="2" borderId="9" xfId="0" applyFont="1" applyFill="1" applyBorder="1" applyAlignment="1">
      <alignment horizontal="center" vertical="center"/>
    </xf>
    <xf numFmtId="9" fontId="16" fillId="0" borderId="9" xfId="6" applyFont="1" applyBorder="1" applyAlignment="1" applyProtection="1">
      <alignment horizontal="center" vertical="center"/>
      <protection locked="0" hidden="1"/>
    </xf>
    <xf numFmtId="166" fontId="5" fillId="0" borderId="9" xfId="7" applyNumberFormat="1" applyFont="1" applyBorder="1" applyAlignment="1" applyProtection="1">
      <alignment horizontal="right" vertical="center"/>
      <protection locked="0" hidden="1"/>
    </xf>
    <xf numFmtId="166" fontId="4" fillId="10" borderId="17" xfId="0" applyNumberFormat="1" applyFont="1" applyFill="1" applyBorder="1" applyAlignment="1">
      <alignment horizontal="right" vertical="center" wrapText="1"/>
    </xf>
    <xf numFmtId="166" fontId="5" fillId="10" borderId="17" xfId="0" applyNumberFormat="1" applyFont="1" applyFill="1" applyBorder="1" applyAlignment="1" applyProtection="1">
      <alignment horizontal="right" vertical="center"/>
      <protection locked="0"/>
    </xf>
    <xf numFmtId="166" fontId="5" fillId="2" borderId="5" xfId="0" applyNumberFormat="1" applyFont="1" applyFill="1" applyBorder="1" applyAlignment="1">
      <alignment horizontal="right" vertical="center"/>
    </xf>
    <xf numFmtId="166" fontId="5" fillId="2" borderId="5" xfId="0" applyNumberFormat="1" applyFont="1" applyFill="1" applyBorder="1" applyAlignment="1" applyProtection="1">
      <alignment horizontal="right" vertical="center"/>
      <protection locked="0"/>
    </xf>
    <xf numFmtId="166" fontId="5" fillId="2" borderId="5" xfId="4" applyNumberFormat="1" applyFont="1" applyFill="1" applyBorder="1" applyAlignment="1" applyProtection="1">
      <alignment horizontal="right" vertical="center"/>
      <protection locked="0"/>
    </xf>
    <xf numFmtId="166" fontId="5" fillId="3" borderId="0" xfId="0" applyNumberFormat="1" applyFont="1" applyFill="1" applyAlignment="1">
      <alignment horizontal="right" vertical="center"/>
    </xf>
    <xf numFmtId="166" fontId="4" fillId="10" borderId="19" xfId="4" applyNumberFormat="1" applyFont="1" applyFill="1" applyBorder="1" applyAlignment="1">
      <alignment horizontal="right" vertical="center"/>
    </xf>
    <xf numFmtId="166" fontId="13" fillId="12" borderId="5" xfId="0" applyNumberFormat="1" applyFont="1" applyFill="1" applyBorder="1" applyAlignment="1">
      <alignment horizontal="center" vertical="center" wrapText="1"/>
    </xf>
    <xf numFmtId="166" fontId="13" fillId="8" borderId="5" xfId="0" applyNumberFormat="1" applyFont="1" applyFill="1" applyBorder="1" applyAlignment="1">
      <alignment horizontal="center" vertical="center" wrapText="1"/>
    </xf>
    <xf numFmtId="166" fontId="13" fillId="9" borderId="5" xfId="0" applyNumberFormat="1" applyFont="1" applyFill="1" applyBorder="1" applyAlignment="1">
      <alignment horizontal="center" vertical="center" wrapText="1"/>
    </xf>
    <xf numFmtId="166" fontId="4" fillId="6" borderId="8" xfId="0" applyNumberFormat="1" applyFont="1" applyFill="1" applyBorder="1" applyAlignment="1">
      <alignment horizontal="center" vertical="center" wrapText="1"/>
    </xf>
    <xf numFmtId="166" fontId="4" fillId="5" borderId="8" xfId="0" applyNumberFormat="1" applyFont="1" applyFill="1" applyBorder="1" applyAlignment="1">
      <alignment horizontal="center" vertical="center" wrapText="1"/>
    </xf>
    <xf numFmtId="166" fontId="4" fillId="7" borderId="8" xfId="0" applyNumberFormat="1" applyFont="1" applyFill="1" applyBorder="1" applyAlignment="1">
      <alignment horizontal="center" vertical="center" wrapText="1"/>
    </xf>
    <xf numFmtId="9" fontId="4" fillId="8" borderId="8" xfId="6" applyFont="1" applyFill="1" applyBorder="1" applyAlignment="1" applyProtection="1">
      <alignment horizontal="center" vertical="center" wrapText="1"/>
      <protection locked="0"/>
    </xf>
    <xf numFmtId="1" fontId="5" fillId="2" borderId="5" xfId="0" applyNumberFormat="1" applyFont="1" applyFill="1" applyBorder="1" applyAlignment="1" applyProtection="1">
      <alignment horizontal="center" vertical="center"/>
      <protection hidden="1"/>
    </xf>
    <xf numFmtId="42" fontId="16" fillId="0" borderId="5" xfId="7" applyFont="1" applyBorder="1" applyAlignment="1" applyProtection="1">
      <alignment horizontal="center" vertical="center" wrapText="1"/>
      <protection locked="0" hidden="1"/>
    </xf>
    <xf numFmtId="0" fontId="5" fillId="2" borderId="0" xfId="0" applyFont="1" applyFill="1" applyAlignment="1">
      <alignment horizontal="center" vertical="center"/>
    </xf>
    <xf numFmtId="166" fontId="13" fillId="11" borderId="24" xfId="0" applyNumberFormat="1" applyFont="1" applyFill="1" applyBorder="1" applyAlignment="1" applyProtection="1">
      <alignment horizontal="center" vertical="center" wrapText="1"/>
      <protection locked="0"/>
    </xf>
    <xf numFmtId="0" fontId="5" fillId="2" borderId="26" xfId="0" applyFont="1" applyFill="1" applyBorder="1" applyAlignment="1" applyProtection="1">
      <alignment horizontal="center" vertical="center" wrapText="1"/>
      <protection locked="0"/>
    </xf>
    <xf numFmtId="42" fontId="16" fillId="0" borderId="14" xfId="7" applyFont="1" applyBorder="1" applyAlignment="1" applyProtection="1">
      <alignment horizontal="center" vertical="center" wrapText="1"/>
      <protection locked="0" hidden="1"/>
    </xf>
    <xf numFmtId="0" fontId="5" fillId="2" borderId="37" xfId="0" applyFont="1" applyFill="1" applyBorder="1" applyAlignment="1" applyProtection="1">
      <alignment horizontal="center" vertical="center" wrapText="1"/>
      <protection locked="0"/>
    </xf>
    <xf numFmtId="42" fontId="16" fillId="0" borderId="38" xfId="7" applyFont="1" applyBorder="1" applyAlignment="1" applyProtection="1">
      <alignment horizontal="center" vertical="center" wrapText="1"/>
      <protection locked="0" hidden="1"/>
    </xf>
    <xf numFmtId="166" fontId="5" fillId="2" borderId="9" xfId="0" applyNumberFormat="1" applyFont="1" applyFill="1" applyBorder="1" applyAlignment="1">
      <alignment horizontal="right" vertical="center" wrapText="1"/>
    </xf>
    <xf numFmtId="166" fontId="13" fillId="11" borderId="8" xfId="0" applyNumberFormat="1" applyFont="1" applyFill="1" applyBorder="1" applyAlignment="1" applyProtection="1">
      <alignment horizontal="center" vertical="center" wrapText="1"/>
      <protection locked="0"/>
    </xf>
    <xf numFmtId="166" fontId="13" fillId="12" borderId="28" xfId="0" applyNumberFormat="1" applyFont="1" applyFill="1" applyBorder="1" applyAlignment="1">
      <alignment horizontal="center" vertical="center" wrapText="1"/>
    </xf>
    <xf numFmtId="166" fontId="13" fillId="9" borderId="28" xfId="0" applyNumberFormat="1" applyFont="1" applyFill="1" applyBorder="1" applyAlignment="1">
      <alignment horizontal="center" vertical="center" wrapText="1"/>
    </xf>
    <xf numFmtId="166" fontId="13" fillId="8" borderId="28" xfId="0" applyNumberFormat="1" applyFont="1" applyFill="1" applyBorder="1" applyAlignment="1">
      <alignment horizontal="center" vertical="center" wrapText="1"/>
    </xf>
    <xf numFmtId="166" fontId="13" fillId="12" borderId="9" xfId="0" applyNumberFormat="1" applyFont="1" applyFill="1" applyBorder="1" applyAlignment="1">
      <alignment horizontal="center" vertical="center" wrapText="1"/>
    </xf>
    <xf numFmtId="166" fontId="13" fillId="9" borderId="9" xfId="0" applyNumberFormat="1" applyFont="1" applyFill="1" applyBorder="1" applyAlignment="1">
      <alignment horizontal="center" vertical="center" wrapText="1"/>
    </xf>
    <xf numFmtId="166" fontId="13" fillId="8" borderId="9" xfId="0" applyNumberFormat="1" applyFont="1" applyFill="1" applyBorder="1" applyAlignment="1">
      <alignment horizontal="center" vertical="center" wrapText="1"/>
    </xf>
    <xf numFmtId="166" fontId="13" fillId="11" borderId="9" xfId="0" applyNumberFormat="1" applyFont="1" applyFill="1" applyBorder="1" applyAlignment="1">
      <alignment horizontal="center" vertical="center" wrapText="1"/>
    </xf>
    <xf numFmtId="0" fontId="5" fillId="2" borderId="23" xfId="0" applyFont="1" applyFill="1" applyBorder="1" applyAlignment="1" applyProtection="1">
      <alignment horizontal="center" vertical="center" wrapText="1"/>
      <protection locked="0"/>
    </xf>
    <xf numFmtId="0" fontId="5" fillId="2" borderId="24" xfId="0" applyFont="1" applyFill="1" applyBorder="1" applyAlignment="1" applyProtection="1">
      <alignment horizontal="center" vertical="center" wrapText="1"/>
      <protection locked="0"/>
    </xf>
    <xf numFmtId="42" fontId="16" fillId="0" borderId="25" xfId="7" applyFont="1" applyBorder="1" applyAlignment="1" applyProtection="1">
      <alignment horizontal="center" vertical="center" wrapText="1"/>
      <protection locked="0" hidden="1"/>
    </xf>
    <xf numFmtId="0" fontId="4" fillId="2" borderId="20" xfId="0" applyFont="1" applyFill="1" applyBorder="1" applyAlignment="1">
      <alignment horizontal="left" vertical="center"/>
    </xf>
    <xf numFmtId="166" fontId="5" fillId="2" borderId="20" xfId="0" applyNumberFormat="1" applyFont="1" applyFill="1" applyBorder="1" applyAlignment="1">
      <alignment horizontal="right" vertical="center"/>
    </xf>
    <xf numFmtId="166" fontId="5" fillId="2" borderId="20" xfId="0" applyNumberFormat="1" applyFont="1" applyFill="1" applyBorder="1" applyAlignment="1" applyProtection="1">
      <alignment horizontal="right" vertical="center"/>
      <protection locked="0"/>
    </xf>
    <xf numFmtId="0" fontId="5" fillId="2" borderId="21" xfId="0" applyFont="1" applyFill="1" applyBorder="1" applyAlignment="1" applyProtection="1">
      <alignment horizontal="center" vertical="center"/>
      <protection locked="0"/>
    </xf>
    <xf numFmtId="166" fontId="13" fillId="15" borderId="9" xfId="0" applyNumberFormat="1" applyFont="1" applyFill="1" applyBorder="1" applyAlignment="1">
      <alignment horizontal="center" vertical="center" wrapText="1"/>
    </xf>
    <xf numFmtId="166" fontId="13" fillId="15" borderId="5" xfId="0" applyNumberFormat="1" applyFont="1" applyFill="1" applyBorder="1" applyAlignment="1">
      <alignment horizontal="center" vertical="center" wrapText="1"/>
    </xf>
    <xf numFmtId="0" fontId="5" fillId="16" borderId="5" xfId="0" applyFont="1" applyFill="1" applyBorder="1" applyAlignment="1">
      <alignment horizontal="center" vertical="center" wrapText="1"/>
    </xf>
    <xf numFmtId="0" fontId="5" fillId="16" borderId="5" xfId="0" applyFont="1" applyFill="1" applyBorder="1" applyAlignment="1" applyProtection="1">
      <alignment horizontal="center" vertical="center" wrapText="1"/>
      <protection locked="0"/>
    </xf>
    <xf numFmtId="166" fontId="5" fillId="16" borderId="5" xfId="4" applyNumberFormat="1" applyFont="1" applyFill="1" applyBorder="1" applyAlignment="1">
      <alignment horizontal="right" vertical="center"/>
    </xf>
    <xf numFmtId="0" fontId="8" fillId="2" borderId="0" xfId="0" applyFont="1" applyFill="1" applyAlignment="1">
      <alignment horizontal="center" vertical="center"/>
    </xf>
    <xf numFmtId="166" fontId="15" fillId="4" borderId="24" xfId="0" applyNumberFormat="1" applyFont="1" applyFill="1" applyBorder="1" applyAlignment="1">
      <alignment horizontal="center" vertical="center" wrapText="1"/>
    </xf>
    <xf numFmtId="166" fontId="4" fillId="6" borderId="24" xfId="0" applyNumberFormat="1" applyFont="1" applyFill="1" applyBorder="1" applyAlignment="1">
      <alignment horizontal="center" vertical="center" wrapText="1"/>
    </xf>
    <xf numFmtId="166" fontId="4" fillId="5" borderId="24" xfId="0" applyNumberFormat="1" applyFont="1" applyFill="1" applyBorder="1" applyAlignment="1">
      <alignment horizontal="center" vertical="center" wrapText="1"/>
    </xf>
    <xf numFmtId="166" fontId="4" fillId="7" borderId="24" xfId="0" applyNumberFormat="1" applyFont="1" applyFill="1" applyBorder="1" applyAlignment="1">
      <alignment horizontal="center" vertical="center" wrapText="1"/>
    </xf>
    <xf numFmtId="166" fontId="4" fillId="13" borderId="24" xfId="0" applyNumberFormat="1" applyFont="1" applyFill="1" applyBorder="1" applyAlignment="1">
      <alignment horizontal="center" vertical="center" wrapText="1"/>
    </xf>
    <xf numFmtId="9" fontId="4" fillId="8" borderId="24" xfId="6" applyFont="1" applyFill="1" applyBorder="1" applyAlignment="1" applyProtection="1">
      <alignment horizontal="center" vertical="center" wrapText="1"/>
      <protection locked="0"/>
    </xf>
    <xf numFmtId="166" fontId="4" fillId="14" borderId="24" xfId="0" applyNumberFormat="1" applyFont="1" applyFill="1" applyBorder="1" applyAlignment="1">
      <alignment horizontal="center" vertical="center" wrapText="1"/>
    </xf>
    <xf numFmtId="167" fontId="4" fillId="9" borderId="25" xfId="0" applyNumberFormat="1" applyFont="1" applyFill="1" applyBorder="1" applyAlignment="1">
      <alignment horizontal="center" vertical="center" wrapText="1"/>
    </xf>
    <xf numFmtId="166" fontId="15" fillId="4" borderId="9" xfId="0" applyNumberFormat="1" applyFont="1" applyFill="1" applyBorder="1" applyAlignment="1">
      <alignment horizontal="center" vertical="center" wrapText="1"/>
    </xf>
    <xf numFmtId="166" fontId="4" fillId="6" borderId="9" xfId="0" applyNumberFormat="1" applyFont="1" applyFill="1" applyBorder="1" applyAlignment="1">
      <alignment horizontal="center" vertical="center" wrapText="1"/>
    </xf>
    <xf numFmtId="166" fontId="4" fillId="5" borderId="9" xfId="0" applyNumberFormat="1" applyFont="1" applyFill="1" applyBorder="1" applyAlignment="1">
      <alignment horizontal="center" vertical="center" wrapText="1"/>
    </xf>
    <xf numFmtId="166" fontId="4" fillId="7" borderId="9" xfId="0" applyNumberFormat="1" applyFont="1" applyFill="1" applyBorder="1" applyAlignment="1">
      <alignment horizontal="center" vertical="center" wrapText="1"/>
    </xf>
    <xf numFmtId="166" fontId="4" fillId="13" borderId="9" xfId="0" applyNumberFormat="1" applyFont="1" applyFill="1" applyBorder="1" applyAlignment="1">
      <alignment horizontal="center" vertical="center" wrapText="1"/>
    </xf>
    <xf numFmtId="9" fontId="4" fillId="8" borderId="9" xfId="6" applyFont="1" applyFill="1" applyBorder="1" applyAlignment="1" applyProtection="1">
      <alignment horizontal="center" vertical="center" wrapText="1"/>
      <protection locked="0"/>
    </xf>
    <xf numFmtId="166" fontId="4" fillId="14" borderId="9" xfId="0" applyNumberFormat="1" applyFont="1" applyFill="1" applyBorder="1" applyAlignment="1">
      <alignment horizontal="center" vertical="center" wrapText="1"/>
    </xf>
    <xf numFmtId="167" fontId="4" fillId="9" borderId="38" xfId="0" applyNumberFormat="1" applyFont="1" applyFill="1" applyBorder="1" applyAlignment="1">
      <alignment horizontal="center" vertical="center" wrapText="1"/>
    </xf>
    <xf numFmtId="166" fontId="4" fillId="6" borderId="28" xfId="0" applyNumberFormat="1" applyFont="1" applyFill="1" applyBorder="1" applyAlignment="1">
      <alignment horizontal="center" vertical="center" wrapText="1"/>
    </xf>
    <xf numFmtId="166" fontId="4" fillId="5" borderId="28" xfId="0" applyNumberFormat="1" applyFont="1" applyFill="1" applyBorder="1" applyAlignment="1">
      <alignment horizontal="center" vertical="center" wrapText="1"/>
    </xf>
    <xf numFmtId="166" fontId="4" fillId="7" borderId="28" xfId="0" applyNumberFormat="1" applyFont="1" applyFill="1" applyBorder="1" applyAlignment="1">
      <alignment horizontal="center" vertical="center" wrapText="1"/>
    </xf>
    <xf numFmtId="9" fontId="4" fillId="8" borderId="28" xfId="6" applyFont="1" applyFill="1" applyBorder="1" applyAlignment="1" applyProtection="1">
      <alignment horizontal="center" vertical="center" wrapText="1"/>
      <protection locked="0"/>
    </xf>
    <xf numFmtId="167" fontId="4" fillId="9" borderId="29" xfId="0" applyNumberFormat="1" applyFont="1" applyFill="1" applyBorder="1" applyAlignment="1">
      <alignment horizontal="center" vertical="center" wrapText="1"/>
    </xf>
    <xf numFmtId="42" fontId="16" fillId="0" borderId="9" xfId="7" applyFont="1" applyBorder="1" applyAlignment="1" applyProtection="1">
      <alignment horizontal="center" vertical="center" wrapText="1"/>
      <protection locked="0" hidden="1"/>
    </xf>
    <xf numFmtId="166" fontId="15" fillId="4" borderId="8" xfId="0" applyNumberFormat="1" applyFont="1" applyFill="1" applyBorder="1" applyAlignment="1">
      <alignment horizontal="center" vertical="center" wrapText="1"/>
    </xf>
    <xf numFmtId="166" fontId="4" fillId="13" borderId="8" xfId="0" applyNumberFormat="1" applyFont="1" applyFill="1" applyBorder="1" applyAlignment="1">
      <alignment horizontal="center" vertical="center" wrapText="1"/>
    </xf>
    <xf numFmtId="166" fontId="4" fillId="14" borderId="8" xfId="0" applyNumberFormat="1" applyFont="1" applyFill="1" applyBorder="1" applyAlignment="1">
      <alignment horizontal="center" vertical="center" wrapText="1"/>
    </xf>
    <xf numFmtId="167" fontId="4" fillId="9" borderId="46" xfId="0" applyNumberFormat="1" applyFont="1" applyFill="1" applyBorder="1" applyAlignment="1">
      <alignment horizontal="center" vertical="center" wrapText="1"/>
    </xf>
    <xf numFmtId="9" fontId="16" fillId="10" borderId="47" xfId="6" applyFont="1" applyFill="1" applyBorder="1" applyAlignment="1" applyProtection="1">
      <alignment horizontal="center" vertical="center"/>
      <protection locked="0" hidden="1"/>
    </xf>
    <xf numFmtId="166" fontId="5" fillId="10" borderId="47" xfId="7" applyNumberFormat="1" applyFont="1" applyFill="1" applyBorder="1" applyAlignment="1" applyProtection="1">
      <alignment horizontal="right" vertical="center"/>
      <protection locked="0" hidden="1"/>
    </xf>
    <xf numFmtId="42" fontId="16" fillId="10" borderId="48" xfId="7" applyFont="1" applyFill="1" applyBorder="1" applyAlignment="1" applyProtection="1">
      <alignment horizontal="center" vertical="center" wrapText="1"/>
      <protection locked="0" hidden="1"/>
    </xf>
    <xf numFmtId="166" fontId="15" fillId="4" borderId="34" xfId="0" applyNumberFormat="1" applyFont="1" applyFill="1" applyBorder="1" applyAlignment="1">
      <alignment horizontal="center" vertical="center" wrapText="1"/>
    </xf>
    <xf numFmtId="166" fontId="15" fillId="4" borderId="27" xfId="0" applyNumberFormat="1" applyFont="1" applyFill="1" applyBorder="1" applyAlignment="1">
      <alignment horizontal="center" vertical="center" wrapText="1"/>
    </xf>
    <xf numFmtId="166" fontId="4" fillId="13" borderId="28" xfId="0" applyNumberFormat="1" applyFont="1" applyFill="1" applyBorder="1" applyAlignment="1">
      <alignment horizontal="center" vertical="center" wrapText="1"/>
    </xf>
    <xf numFmtId="166" fontId="4" fillId="14" borderId="28" xfId="0" applyNumberFormat="1" applyFont="1" applyFill="1" applyBorder="1" applyAlignment="1">
      <alignment horizontal="center" vertical="center" wrapText="1"/>
    </xf>
    <xf numFmtId="166" fontId="13" fillId="8" borderId="8" xfId="0" applyNumberFormat="1" applyFont="1" applyFill="1" applyBorder="1" applyAlignment="1">
      <alignment horizontal="center" vertical="center" wrapText="1"/>
    </xf>
    <xf numFmtId="166" fontId="13" fillId="9" borderId="8" xfId="0" applyNumberFormat="1" applyFont="1" applyFill="1" applyBorder="1" applyAlignment="1">
      <alignment horizontal="center" vertical="center" wrapText="1"/>
    </xf>
    <xf numFmtId="0" fontId="5" fillId="10" borderId="18" xfId="0" applyFont="1" applyFill="1" applyBorder="1" applyAlignment="1" applyProtection="1">
      <alignment horizontal="center" vertical="center"/>
      <protection locked="0"/>
    </xf>
    <xf numFmtId="166" fontId="13" fillId="15" borderId="8" xfId="0" applyNumberFormat="1" applyFont="1" applyFill="1" applyBorder="1" applyAlignment="1">
      <alignment horizontal="center" vertical="center" wrapText="1"/>
    </xf>
    <xf numFmtId="166" fontId="13" fillId="12" borderId="8" xfId="0" applyNumberFormat="1" applyFont="1" applyFill="1" applyBorder="1" applyAlignment="1">
      <alignment horizontal="center" vertical="center" wrapText="1"/>
    </xf>
    <xf numFmtId="166" fontId="13" fillId="11" borderId="6" xfId="0" applyNumberFormat="1" applyFont="1" applyFill="1" applyBorder="1" applyAlignment="1" applyProtection="1">
      <alignment horizontal="center" vertical="center" wrapText="1"/>
      <protection locked="0"/>
    </xf>
    <xf numFmtId="166" fontId="13" fillId="15" borderId="24" xfId="0" applyNumberFormat="1" applyFont="1" applyFill="1" applyBorder="1" applyAlignment="1">
      <alignment horizontal="center" vertical="center" wrapText="1"/>
    </xf>
    <xf numFmtId="166" fontId="13" fillId="12" borderId="24" xfId="0" applyNumberFormat="1" applyFont="1" applyFill="1" applyBorder="1" applyAlignment="1">
      <alignment horizontal="center" vertical="center" wrapText="1"/>
    </xf>
    <xf numFmtId="166" fontId="13" fillId="8" borderId="24" xfId="0" applyNumberFormat="1" applyFont="1" applyFill="1" applyBorder="1" applyAlignment="1">
      <alignment horizontal="center" vertical="center" wrapText="1"/>
    </xf>
    <xf numFmtId="166" fontId="13" fillId="9" borderId="24" xfId="0" applyNumberFormat="1" applyFont="1" applyFill="1" applyBorder="1" applyAlignment="1">
      <alignment horizontal="center" vertical="center" wrapText="1"/>
    </xf>
    <xf numFmtId="166" fontId="13" fillId="11" borderId="36" xfId="0" applyNumberFormat="1" applyFont="1" applyFill="1" applyBorder="1" applyAlignment="1" applyProtection="1">
      <alignment horizontal="center" vertical="center" wrapText="1"/>
      <protection locked="0"/>
    </xf>
    <xf numFmtId="166" fontId="13" fillId="15" borderId="28" xfId="0" applyNumberFormat="1" applyFont="1" applyFill="1" applyBorder="1" applyAlignment="1">
      <alignment horizontal="center" vertical="center" wrapText="1"/>
    </xf>
    <xf numFmtId="166" fontId="13" fillId="11" borderId="35" xfId="0" applyNumberFormat="1" applyFont="1" applyFill="1" applyBorder="1" applyAlignment="1">
      <alignment horizontal="center" vertical="center" wrapText="1"/>
    </xf>
    <xf numFmtId="166" fontId="5" fillId="2" borderId="47" xfId="4" applyNumberFormat="1" applyFont="1" applyFill="1" applyBorder="1" applyAlignment="1">
      <alignment horizontal="right" vertical="center"/>
    </xf>
    <xf numFmtId="9" fontId="16" fillId="0" borderId="47" xfId="6" applyFont="1" applyBorder="1" applyAlignment="1" applyProtection="1">
      <alignment horizontal="center" vertical="center"/>
      <protection locked="0" hidden="1"/>
    </xf>
    <xf numFmtId="166" fontId="5" fillId="0" borderId="47" xfId="7" applyNumberFormat="1" applyFont="1" applyBorder="1" applyAlignment="1" applyProtection="1">
      <alignment horizontal="right" vertical="center"/>
      <protection locked="0" hidden="1"/>
    </xf>
    <xf numFmtId="42" fontId="16" fillId="0" borderId="48" xfId="7" applyFont="1" applyBorder="1" applyAlignment="1" applyProtection="1">
      <alignment horizontal="center" vertical="center" wrapText="1"/>
      <protection locked="0" hidden="1"/>
    </xf>
    <xf numFmtId="0" fontId="4" fillId="10" borderId="17" xfId="0" applyFont="1" applyFill="1" applyBorder="1" applyAlignment="1">
      <alignment horizontal="center" vertical="center" wrapText="1"/>
    </xf>
    <xf numFmtId="0" fontId="5" fillId="2" borderId="20" xfId="0" applyFont="1" applyFill="1" applyBorder="1" applyAlignment="1">
      <alignment horizontal="center" vertical="center"/>
    </xf>
    <xf numFmtId="0" fontId="5" fillId="2" borderId="47" xfId="0" applyFont="1" applyFill="1" applyBorder="1" applyAlignment="1" applyProtection="1">
      <alignment horizontal="center" vertical="center" wrapText="1"/>
      <protection locked="0"/>
    </xf>
    <xf numFmtId="0" fontId="4" fillId="2" borderId="12" xfId="0" applyFont="1" applyFill="1" applyBorder="1" applyAlignment="1">
      <alignment horizontal="center" vertical="center"/>
    </xf>
    <xf numFmtId="0" fontId="5" fillId="2" borderId="40" xfId="0" applyFont="1" applyFill="1" applyBorder="1" applyAlignment="1" applyProtection="1">
      <alignment horizontal="center" vertical="center" wrapText="1"/>
      <protection locked="0"/>
    </xf>
    <xf numFmtId="9" fontId="16" fillId="0" borderId="5" xfId="6" applyFont="1" applyBorder="1" applyAlignment="1" applyProtection="1">
      <alignment horizontal="center" vertical="center" wrapText="1"/>
      <protection locked="0" hidden="1"/>
    </xf>
    <xf numFmtId="166" fontId="5" fillId="0" borderId="5" xfId="7" applyNumberFormat="1" applyFont="1" applyBorder="1" applyAlignment="1" applyProtection="1">
      <alignment horizontal="right" vertical="center" wrapText="1"/>
      <protection locked="0" hidden="1"/>
    </xf>
    <xf numFmtId="0" fontId="3" fillId="2" borderId="0" xfId="0" applyFont="1" applyFill="1" applyAlignment="1" applyProtection="1">
      <alignment vertical="center" wrapText="1"/>
      <protection locked="0"/>
    </xf>
    <xf numFmtId="0" fontId="3" fillId="0" borderId="0" xfId="0" applyFont="1" applyAlignment="1" applyProtection="1">
      <alignment vertical="center" wrapText="1"/>
      <protection locked="0"/>
    </xf>
    <xf numFmtId="0" fontId="4" fillId="2" borderId="20" xfId="0" applyFont="1" applyFill="1" applyBorder="1" applyAlignment="1">
      <alignment horizontal="center" vertical="center"/>
    </xf>
    <xf numFmtId="0" fontId="5" fillId="2" borderId="47" xfId="0" applyFont="1" applyFill="1" applyBorder="1" applyAlignment="1">
      <alignment horizontal="center" vertical="center"/>
    </xf>
    <xf numFmtId="0" fontId="5" fillId="2" borderId="24" xfId="0" applyFont="1" applyFill="1" applyBorder="1" applyAlignment="1">
      <alignment horizontal="center" vertical="center" wrapText="1"/>
    </xf>
    <xf numFmtId="166" fontId="5" fillId="2" borderId="24" xfId="4" applyNumberFormat="1" applyFont="1" applyFill="1" applyBorder="1" applyAlignment="1">
      <alignment horizontal="right" vertical="center" wrapText="1"/>
    </xf>
    <xf numFmtId="9" fontId="16" fillId="0" borderId="24" xfId="6" applyFont="1" applyBorder="1" applyAlignment="1" applyProtection="1">
      <alignment horizontal="center" vertical="center" wrapText="1"/>
      <protection locked="0" hidden="1"/>
    </xf>
    <xf numFmtId="166" fontId="5" fillId="0" borderId="24" xfId="7" applyNumberFormat="1" applyFont="1" applyBorder="1" applyAlignment="1" applyProtection="1">
      <alignment horizontal="right" vertical="center" wrapText="1"/>
      <protection locked="0" hidden="1"/>
    </xf>
    <xf numFmtId="9" fontId="16" fillId="0" borderId="9" xfId="6" applyFont="1" applyBorder="1" applyAlignment="1" applyProtection="1">
      <alignment horizontal="center" vertical="center" wrapText="1"/>
      <protection locked="0" hidden="1"/>
    </xf>
    <xf numFmtId="166" fontId="5" fillId="0" borderId="9" xfId="7" applyNumberFormat="1" applyFont="1" applyBorder="1" applyAlignment="1" applyProtection="1">
      <alignment horizontal="right" vertical="center" wrapText="1"/>
      <protection locked="0" hidden="1"/>
    </xf>
    <xf numFmtId="166" fontId="5" fillId="10" borderId="17" xfId="2" applyNumberFormat="1" applyFont="1" applyFill="1" applyBorder="1" applyAlignment="1">
      <alignment horizontal="right" vertical="center"/>
    </xf>
    <xf numFmtId="166" fontId="5" fillId="0" borderId="9" xfId="4" applyNumberFormat="1" applyFont="1" applyFill="1" applyBorder="1" applyAlignment="1">
      <alignment horizontal="right" vertical="center"/>
    </xf>
    <xf numFmtId="9" fontId="8" fillId="2" borderId="20" xfId="6" applyFont="1" applyFill="1" applyBorder="1" applyAlignment="1">
      <alignment horizontal="center" vertical="center"/>
    </xf>
    <xf numFmtId="166" fontId="8" fillId="2" borderId="20" xfId="0" applyNumberFormat="1" applyFont="1" applyFill="1" applyBorder="1" applyAlignment="1">
      <alignment horizontal="right" vertical="center"/>
    </xf>
    <xf numFmtId="166" fontId="8" fillId="2" borderId="21" xfId="0" applyNumberFormat="1" applyFont="1" applyFill="1" applyBorder="1" applyAlignment="1">
      <alignment horizontal="right" vertical="center"/>
    </xf>
    <xf numFmtId="9" fontId="8" fillId="2" borderId="0" xfId="6" applyFont="1" applyFill="1" applyBorder="1" applyAlignment="1">
      <alignment horizontal="center" vertical="center"/>
    </xf>
    <xf numFmtId="166" fontId="8" fillId="2" borderId="0" xfId="0" applyNumberFormat="1" applyFont="1" applyFill="1" applyBorder="1" applyAlignment="1">
      <alignment horizontal="right" vertical="center"/>
    </xf>
    <xf numFmtId="166" fontId="8" fillId="2" borderId="51" xfId="0" applyNumberFormat="1" applyFont="1" applyFill="1" applyBorder="1" applyAlignment="1">
      <alignment horizontal="right" vertical="center"/>
    </xf>
    <xf numFmtId="0" fontId="8" fillId="2" borderId="19" xfId="0" applyFont="1" applyFill="1" applyBorder="1" applyAlignment="1">
      <alignment horizontal="center" vertical="center"/>
    </xf>
    <xf numFmtId="0" fontId="8" fillId="2" borderId="17" xfId="0" applyFont="1" applyFill="1" applyBorder="1" applyAlignment="1">
      <alignment horizontal="center" vertical="center"/>
    </xf>
    <xf numFmtId="166" fontId="8" fillId="2" borderId="17" xfId="0" applyNumberFormat="1" applyFont="1" applyFill="1" applyBorder="1" applyAlignment="1">
      <alignment horizontal="right" vertical="center"/>
    </xf>
    <xf numFmtId="166" fontId="8" fillId="2" borderId="18" xfId="0" applyNumberFormat="1" applyFont="1" applyFill="1" applyBorder="1" applyAlignment="1">
      <alignment horizontal="right" vertical="center"/>
    </xf>
    <xf numFmtId="0" fontId="11" fillId="10" borderId="16" xfId="0" applyFont="1" applyFill="1" applyBorder="1" applyAlignment="1">
      <alignment horizontal="center" vertical="center"/>
    </xf>
    <xf numFmtId="0" fontId="11" fillId="10" borderId="17" xfId="0" applyFont="1" applyFill="1" applyBorder="1" applyAlignment="1">
      <alignment vertical="center"/>
    </xf>
    <xf numFmtId="0" fontId="11" fillId="10" borderId="17" xfId="0" applyFont="1" applyFill="1" applyBorder="1" applyAlignment="1">
      <alignment horizontal="center" vertical="center"/>
    </xf>
    <xf numFmtId="166" fontId="11" fillId="10" borderId="17" xfId="0" applyNumberFormat="1" applyFont="1" applyFill="1" applyBorder="1" applyAlignment="1">
      <alignment horizontal="right" vertical="center"/>
    </xf>
    <xf numFmtId="166" fontId="11" fillId="10" borderId="18" xfId="0" applyNumberFormat="1" applyFont="1" applyFill="1" applyBorder="1" applyAlignment="1">
      <alignment horizontal="right" vertical="center"/>
    </xf>
    <xf numFmtId="9" fontId="8" fillId="2" borderId="17" xfId="6" applyFont="1" applyFill="1" applyBorder="1" applyAlignment="1">
      <alignment horizontal="center" vertical="center"/>
    </xf>
    <xf numFmtId="0" fontId="5" fillId="2" borderId="20" xfId="0"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166" fontId="10" fillId="10" borderId="48" xfId="4" applyNumberFormat="1" applyFont="1" applyFill="1" applyBorder="1" applyAlignment="1">
      <alignment horizontal="center" vertical="center" wrapText="1"/>
    </xf>
    <xf numFmtId="0" fontId="5" fillId="2" borderId="20" xfId="0" applyFont="1" applyFill="1" applyBorder="1" applyAlignment="1" applyProtection="1">
      <alignment horizontal="right" vertical="center"/>
      <protection locked="0"/>
    </xf>
    <xf numFmtId="0" fontId="5" fillId="2" borderId="21" xfId="0" applyFont="1" applyFill="1" applyBorder="1" applyAlignment="1" applyProtection="1">
      <alignment horizontal="right" vertical="center"/>
      <protection locked="0"/>
    </xf>
    <xf numFmtId="0" fontId="5" fillId="10" borderId="17" xfId="0" applyFont="1" applyFill="1" applyBorder="1" applyAlignment="1" applyProtection="1">
      <alignment horizontal="right" vertical="center"/>
      <protection locked="0"/>
    </xf>
    <xf numFmtId="0" fontId="5" fillId="10" borderId="18" xfId="0" applyFont="1" applyFill="1" applyBorder="1" applyAlignment="1" applyProtection="1">
      <alignment horizontal="right" vertical="center"/>
      <protection locked="0"/>
    </xf>
    <xf numFmtId="166" fontId="5" fillId="2" borderId="47" xfId="0" applyNumberFormat="1" applyFont="1" applyFill="1" applyBorder="1" applyAlignment="1">
      <alignment horizontal="right" vertical="center"/>
    </xf>
    <xf numFmtId="166" fontId="2" fillId="0" borderId="47" xfId="5" applyNumberFormat="1" applyFont="1" applyFill="1" applyBorder="1" applyAlignment="1">
      <alignment horizontal="right" vertical="center" wrapText="1"/>
    </xf>
    <xf numFmtId="42" fontId="16" fillId="0" borderId="48" xfId="7" applyFont="1" applyBorder="1" applyAlignment="1" applyProtection="1">
      <alignment horizontal="right" vertical="center" wrapText="1"/>
      <protection locked="0" hidden="1"/>
    </xf>
    <xf numFmtId="166" fontId="4" fillId="10" borderId="19" xfId="0" applyNumberFormat="1" applyFont="1" applyFill="1" applyBorder="1" applyAlignment="1">
      <alignment horizontal="right" vertical="center"/>
    </xf>
    <xf numFmtId="166" fontId="2" fillId="10" borderId="40" xfId="5" applyNumberFormat="1" applyFont="1" applyFill="1" applyBorder="1" applyAlignment="1">
      <alignment horizontal="right" vertical="center" wrapText="1"/>
    </xf>
    <xf numFmtId="166" fontId="2" fillId="10" borderId="47" xfId="5" applyNumberFormat="1" applyFont="1" applyFill="1" applyBorder="1" applyAlignment="1">
      <alignment horizontal="right" vertical="center" wrapText="1"/>
    </xf>
    <xf numFmtId="42" fontId="16" fillId="10" borderId="48" xfId="7" applyFont="1" applyFill="1" applyBorder="1" applyAlignment="1" applyProtection="1">
      <alignment horizontal="right" vertical="center" wrapText="1"/>
      <protection locked="0" hidden="1"/>
    </xf>
    <xf numFmtId="166" fontId="5" fillId="2" borderId="24" xfId="0" applyNumberFormat="1" applyFont="1" applyFill="1" applyBorder="1" applyAlignment="1">
      <alignment horizontal="right" vertical="center" wrapText="1"/>
    </xf>
    <xf numFmtId="166" fontId="2" fillId="0" borderId="24" xfId="5" applyNumberFormat="1" applyFont="1" applyFill="1" applyBorder="1" applyAlignment="1">
      <alignment horizontal="right" vertical="center" wrapText="1"/>
    </xf>
    <xf numFmtId="42" fontId="16" fillId="0" borderId="25" xfId="7" applyFont="1" applyBorder="1" applyAlignment="1" applyProtection="1">
      <alignment horizontal="right" vertical="center" wrapText="1"/>
      <protection locked="0" hidden="1"/>
    </xf>
    <xf numFmtId="166" fontId="2" fillId="0" borderId="5" xfId="5" applyNumberFormat="1" applyFont="1" applyFill="1" applyBorder="1" applyAlignment="1">
      <alignment horizontal="right" vertical="center" wrapText="1"/>
    </xf>
    <xf numFmtId="42" fontId="16" fillId="0" borderId="14" xfId="7" applyFont="1" applyBorder="1" applyAlignment="1" applyProtection="1">
      <alignment horizontal="right" vertical="center" wrapText="1"/>
      <protection locked="0" hidden="1"/>
    </xf>
    <xf numFmtId="166" fontId="5" fillId="2" borderId="9" xfId="0" applyNumberFormat="1" applyFont="1" applyFill="1" applyBorder="1" applyAlignment="1" applyProtection="1">
      <alignment horizontal="right" vertical="center" wrapText="1"/>
      <protection locked="0"/>
    </xf>
    <xf numFmtId="166" fontId="2" fillId="0" borderId="9" xfId="5" applyNumberFormat="1" applyFont="1" applyFill="1" applyBorder="1" applyAlignment="1">
      <alignment horizontal="right" vertical="center" wrapText="1"/>
    </xf>
    <xf numFmtId="42" fontId="16" fillId="0" borderId="38" xfId="7" applyFont="1" applyBorder="1" applyAlignment="1" applyProtection="1">
      <alignment horizontal="right" vertical="center" wrapText="1"/>
      <protection locked="0" hidden="1"/>
    </xf>
    <xf numFmtId="166" fontId="5" fillId="10" borderId="18" xfId="0" applyNumberFormat="1" applyFont="1" applyFill="1" applyBorder="1" applyAlignment="1" applyProtection="1">
      <alignment horizontal="right" vertical="center"/>
      <protection locked="0"/>
    </xf>
    <xf numFmtId="42" fontId="16" fillId="0" borderId="5" xfId="7" applyFont="1" applyBorder="1" applyAlignment="1" applyProtection="1">
      <alignment horizontal="right" vertical="center" wrapText="1"/>
      <protection locked="0" hidden="1"/>
    </xf>
    <xf numFmtId="166" fontId="5" fillId="16" borderId="5" xfId="0" applyNumberFormat="1" applyFont="1" applyFill="1" applyBorder="1" applyAlignment="1">
      <alignment horizontal="right" vertical="center"/>
    </xf>
    <xf numFmtId="166" fontId="2" fillId="2" borderId="5" xfId="0" applyNumberFormat="1" applyFont="1" applyFill="1" applyBorder="1" applyAlignment="1">
      <alignment horizontal="right" vertical="center"/>
    </xf>
    <xf numFmtId="166" fontId="2" fillId="2" borderId="9" xfId="0" applyNumberFormat="1" applyFont="1" applyFill="1" applyBorder="1" applyAlignment="1">
      <alignment horizontal="right" vertical="center"/>
    </xf>
    <xf numFmtId="42" fontId="16" fillId="0" borderId="9" xfId="7" applyFont="1" applyBorder="1" applyAlignment="1" applyProtection="1">
      <alignment horizontal="right" vertical="center" wrapText="1"/>
      <protection locked="0" hidden="1"/>
    </xf>
    <xf numFmtId="166" fontId="10" fillId="10" borderId="48" xfId="4" applyNumberFormat="1" applyFont="1" applyFill="1" applyBorder="1" applyAlignment="1">
      <alignment horizontal="right" vertical="center" wrapText="1"/>
    </xf>
    <xf numFmtId="166" fontId="10" fillId="10" borderId="15" xfId="4" applyNumberFormat="1" applyFont="1" applyFill="1" applyBorder="1" applyAlignment="1">
      <alignment horizontal="right" vertical="center" wrapText="1"/>
    </xf>
    <xf numFmtId="0" fontId="8" fillId="2" borderId="0" xfId="0" applyFont="1" applyFill="1" applyAlignment="1">
      <alignment horizontal="right" vertical="center"/>
    </xf>
    <xf numFmtId="9" fontId="8" fillId="2" borderId="0" xfId="0" applyNumberFormat="1" applyFont="1" applyFill="1" applyAlignment="1">
      <alignment horizontal="right" vertical="center"/>
    </xf>
    <xf numFmtId="166" fontId="18" fillId="2" borderId="17" xfId="0" applyNumberFormat="1" applyFont="1" applyFill="1" applyBorder="1" applyAlignment="1">
      <alignment horizontal="right" vertical="center"/>
    </xf>
    <xf numFmtId="166" fontId="18" fillId="2" borderId="18" xfId="0" applyNumberFormat="1" applyFont="1" applyFill="1" applyBorder="1" applyAlignment="1">
      <alignment horizontal="right" vertical="center"/>
    </xf>
    <xf numFmtId="0" fontId="5" fillId="2" borderId="0" xfId="0" applyFont="1" applyFill="1" applyAlignment="1">
      <alignment horizontal="right" vertical="center"/>
    </xf>
    <xf numFmtId="166" fontId="16" fillId="0" borderId="14" xfId="7" applyNumberFormat="1" applyFont="1" applyBorder="1" applyAlignment="1" applyProtection="1">
      <alignment horizontal="right" vertical="center" wrapText="1"/>
      <protection locked="0" hidden="1"/>
    </xf>
    <xf numFmtId="166" fontId="16" fillId="0" borderId="5" xfId="7" applyNumberFormat="1" applyFont="1" applyBorder="1" applyAlignment="1" applyProtection="1">
      <alignment horizontal="right" vertical="center" wrapText="1"/>
      <protection locked="0" hidden="1"/>
    </xf>
    <xf numFmtId="166" fontId="16" fillId="0" borderId="14" xfId="7" applyNumberFormat="1" applyFont="1" applyBorder="1" applyAlignment="1" applyProtection="1">
      <alignment horizontal="center" vertical="center" wrapText="1"/>
      <protection locked="0" hidden="1"/>
    </xf>
    <xf numFmtId="166" fontId="16" fillId="0" borderId="5" xfId="7" applyNumberFormat="1" applyFont="1" applyBorder="1" applyAlignment="1" applyProtection="1">
      <alignment horizontal="center" vertical="center" wrapText="1"/>
      <protection locked="0" hidden="1"/>
    </xf>
    <xf numFmtId="0" fontId="8" fillId="2" borderId="17" xfId="0" applyFont="1" applyFill="1" applyBorder="1" applyAlignment="1">
      <alignment horizontal="right" vertical="center"/>
    </xf>
    <xf numFmtId="0" fontId="8" fillId="2" borderId="20" xfId="0" applyFont="1" applyFill="1" applyBorder="1" applyAlignment="1">
      <alignment horizontal="center" vertical="center"/>
    </xf>
    <xf numFmtId="9" fontId="8" fillId="2" borderId="20" xfId="0" applyNumberFormat="1" applyFont="1" applyFill="1" applyBorder="1" applyAlignment="1">
      <alignment horizontal="right" vertical="center"/>
    </xf>
    <xf numFmtId="0" fontId="8" fillId="2" borderId="21" xfId="0" applyFont="1" applyFill="1" applyBorder="1" applyAlignment="1">
      <alignment horizontal="center" vertical="center"/>
    </xf>
    <xf numFmtId="9" fontId="8" fillId="2" borderId="19" xfId="6" applyFont="1" applyFill="1" applyBorder="1" applyAlignment="1">
      <alignment horizontal="center" vertical="center"/>
    </xf>
    <xf numFmtId="166" fontId="8" fillId="2" borderId="19" xfId="0" applyNumberFormat="1" applyFont="1" applyFill="1" applyBorder="1" applyAlignment="1">
      <alignment horizontal="right" vertical="center"/>
    </xf>
    <xf numFmtId="166" fontId="8" fillId="2" borderId="22" xfId="0" applyNumberFormat="1" applyFont="1" applyFill="1" applyBorder="1" applyAlignment="1">
      <alignment horizontal="right" vertical="center"/>
    </xf>
    <xf numFmtId="0" fontId="8" fillId="2" borderId="19" xfId="0" applyFont="1" applyFill="1" applyBorder="1" applyAlignment="1">
      <alignment horizontal="right" vertical="center"/>
    </xf>
    <xf numFmtId="0" fontId="8" fillId="2" borderId="22" xfId="0" applyFont="1" applyFill="1" applyBorder="1" applyAlignment="1">
      <alignment horizontal="center" vertical="center"/>
    </xf>
    <xf numFmtId="0" fontId="8" fillId="2" borderId="18" xfId="0" applyFont="1" applyFill="1" applyBorder="1" applyAlignment="1">
      <alignment horizontal="center" vertical="center"/>
    </xf>
    <xf numFmtId="0" fontId="4" fillId="2" borderId="20" xfId="0" applyFont="1" applyFill="1" applyBorder="1" applyAlignment="1">
      <alignment horizontal="left" vertical="center" wrapText="1"/>
    </xf>
    <xf numFmtId="0" fontId="5" fillId="2" borderId="0" xfId="0" applyFont="1" applyFill="1" applyAlignment="1">
      <alignment vertical="center" wrapText="1"/>
    </xf>
    <xf numFmtId="49" fontId="10" fillId="2" borderId="11" xfId="3" applyFont="1" applyFill="1" applyBorder="1" applyAlignment="1">
      <alignment horizontal="right" vertical="center"/>
    </xf>
    <xf numFmtId="49" fontId="10" fillId="2" borderId="0" xfId="3" applyFont="1" applyFill="1" applyBorder="1" applyAlignment="1">
      <alignment horizontal="right" vertical="center"/>
    </xf>
    <xf numFmtId="0" fontId="8" fillId="2" borderId="16" xfId="0" applyFont="1" applyFill="1" applyBorder="1" applyAlignment="1">
      <alignment horizontal="right" vertical="center"/>
    </xf>
    <xf numFmtId="0" fontId="8" fillId="2" borderId="17" xfId="0" applyFont="1" applyFill="1" applyBorder="1" applyAlignment="1">
      <alignment horizontal="right" vertical="center"/>
    </xf>
    <xf numFmtId="0" fontId="11" fillId="10" borderId="16" xfId="0" applyFont="1" applyFill="1" applyBorder="1" applyAlignment="1">
      <alignment horizontal="right" vertical="center"/>
    </xf>
    <xf numFmtId="0" fontId="11" fillId="10" borderId="17" xfId="0" applyFont="1" applyFill="1" applyBorder="1" applyAlignment="1">
      <alignment horizontal="right" vertical="center"/>
    </xf>
    <xf numFmtId="0" fontId="18" fillId="2" borderId="16" xfId="0" applyFont="1" applyFill="1" applyBorder="1" applyAlignment="1">
      <alignment horizontal="right" vertical="center"/>
    </xf>
    <xf numFmtId="0" fontId="18" fillId="2" borderId="17" xfId="0" applyFont="1" applyFill="1" applyBorder="1" applyAlignment="1">
      <alignment horizontal="right" vertical="center"/>
    </xf>
    <xf numFmtId="0" fontId="5" fillId="2" borderId="5" xfId="0" applyFont="1" applyFill="1" applyBorder="1" applyAlignment="1">
      <alignment horizontal="left" vertical="center" wrapText="1"/>
    </xf>
    <xf numFmtId="49" fontId="10" fillId="2" borderId="16" xfId="3" applyFont="1" applyFill="1" applyBorder="1" applyAlignment="1">
      <alignment horizontal="right" vertical="center"/>
    </xf>
    <xf numFmtId="49" fontId="10" fillId="2" borderId="17" xfId="3" applyFont="1" applyFill="1" applyBorder="1" applyAlignment="1">
      <alignment horizontal="right" vertical="center"/>
    </xf>
    <xf numFmtId="49" fontId="10" fillId="10" borderId="16" xfId="3" applyFont="1" applyFill="1" applyBorder="1" applyAlignment="1">
      <alignment horizontal="right" vertical="center" wrapText="1"/>
    </xf>
    <xf numFmtId="49" fontId="10" fillId="10" borderId="17" xfId="3" applyFont="1" applyFill="1" applyBorder="1" applyAlignment="1">
      <alignment horizontal="right" vertical="center" wrapText="1"/>
    </xf>
    <xf numFmtId="49" fontId="10" fillId="10" borderId="50" xfId="3" applyFont="1" applyFill="1" applyBorder="1" applyAlignment="1">
      <alignment horizontal="right" vertical="center" wrapText="1"/>
    </xf>
    <xf numFmtId="0" fontId="5" fillId="2" borderId="9" xfId="0" applyFont="1" applyFill="1" applyBorder="1" applyAlignment="1">
      <alignment horizontal="left" vertical="center" wrapText="1"/>
    </xf>
    <xf numFmtId="0" fontId="4" fillId="6" borderId="10" xfId="0" applyFont="1" applyFill="1" applyBorder="1" applyAlignment="1" applyProtection="1">
      <alignment horizontal="center" vertical="center" wrapText="1"/>
      <protection locked="0"/>
    </xf>
    <xf numFmtId="0" fontId="4" fillId="6" borderId="3" xfId="0" applyFont="1" applyFill="1" applyBorder="1" applyAlignment="1" applyProtection="1">
      <alignment horizontal="center" vertical="center" wrapText="1"/>
      <protection locked="0"/>
    </xf>
    <xf numFmtId="0" fontId="4" fillId="6" borderId="4" xfId="0" applyFont="1" applyFill="1" applyBorder="1" applyAlignment="1" applyProtection="1">
      <alignment horizontal="center" vertical="center" wrapText="1"/>
      <protection locked="0"/>
    </xf>
    <xf numFmtId="0" fontId="4" fillId="6" borderId="39" xfId="0" applyFont="1" applyFill="1" applyBorder="1" applyAlignment="1" applyProtection="1">
      <alignment horizontal="center" vertical="center" textRotation="90" wrapText="1"/>
      <protection locked="0"/>
    </xf>
    <xf numFmtId="0" fontId="5" fillId="2" borderId="6" xfId="0" applyFont="1" applyFill="1" applyBorder="1" applyAlignment="1">
      <alignment horizontal="left" vertical="justify" wrapText="1"/>
    </xf>
    <xf numFmtId="0" fontId="5" fillId="2" borderId="7" xfId="0" applyFont="1" applyFill="1" applyBorder="1" applyAlignment="1">
      <alignment horizontal="left" vertical="justify" wrapText="1"/>
    </xf>
    <xf numFmtId="0" fontId="5" fillId="2" borderId="1" xfId="0" applyFont="1" applyFill="1" applyBorder="1" applyAlignment="1">
      <alignment horizontal="left" vertical="justify" wrapText="1"/>
    </xf>
    <xf numFmtId="0" fontId="5" fillId="2" borderId="2" xfId="0" applyFont="1" applyFill="1" applyBorder="1" applyAlignment="1">
      <alignment horizontal="left" vertical="justify" wrapText="1"/>
    </xf>
    <xf numFmtId="0" fontId="5" fillId="2" borderId="36" xfId="0" applyFont="1" applyFill="1" applyBorder="1" applyAlignment="1">
      <alignment horizontal="left" vertical="justify"/>
    </xf>
    <xf numFmtId="0" fontId="5" fillId="2" borderId="49" xfId="0" applyFont="1" applyFill="1" applyBorder="1" applyAlignment="1">
      <alignment horizontal="left" vertical="justify"/>
    </xf>
    <xf numFmtId="37" fontId="12" fillId="10" borderId="16" xfId="2" applyNumberFormat="1" applyFont="1" applyFill="1" applyBorder="1" applyAlignment="1">
      <alignment horizontal="center" vertical="center"/>
    </xf>
    <xf numFmtId="37" fontId="12" fillId="10" borderId="17" xfId="2" applyNumberFormat="1" applyFont="1" applyFill="1" applyBorder="1" applyAlignment="1">
      <alignment horizontal="center" vertical="center"/>
    </xf>
    <xf numFmtId="0" fontId="4" fillId="9" borderId="16" xfId="0" applyFont="1" applyFill="1" applyBorder="1" applyAlignment="1">
      <alignment horizontal="right" vertical="center"/>
    </xf>
    <xf numFmtId="0" fontId="4" fillId="9" borderId="17" xfId="0" applyFont="1" applyFill="1" applyBorder="1" applyAlignment="1">
      <alignment horizontal="right" vertical="center"/>
    </xf>
    <xf numFmtId="0" fontId="4" fillId="9" borderId="18" xfId="0" applyFont="1" applyFill="1" applyBorder="1" applyAlignment="1">
      <alignment horizontal="right" vertical="center"/>
    </xf>
    <xf numFmtId="37" fontId="17" fillId="2" borderId="13" xfId="2" applyNumberFormat="1" applyFont="1" applyFill="1" applyBorder="1" applyAlignment="1">
      <alignment horizontal="center" vertical="center"/>
    </xf>
    <xf numFmtId="37" fontId="17" fillId="2" borderId="19" xfId="2" applyNumberFormat="1" applyFont="1" applyFill="1" applyBorder="1" applyAlignment="1">
      <alignment horizontal="center" vertical="center"/>
    </xf>
    <xf numFmtId="37" fontId="17" fillId="2" borderId="22" xfId="2" applyNumberFormat="1" applyFont="1" applyFill="1" applyBorder="1" applyAlignment="1">
      <alignment horizontal="center" vertical="center"/>
    </xf>
    <xf numFmtId="0" fontId="4" fillId="12" borderId="30" xfId="0" applyFont="1" applyFill="1" applyBorder="1" applyAlignment="1" applyProtection="1">
      <alignment horizontal="center" vertical="center" wrapText="1"/>
      <protection locked="0"/>
    </xf>
    <xf numFmtId="0" fontId="4" fillId="12" borderId="10" xfId="0" applyFont="1" applyFill="1" applyBorder="1" applyAlignment="1" applyProtection="1">
      <alignment horizontal="center" vertical="center" wrapText="1"/>
      <protection locked="0"/>
    </xf>
    <xf numFmtId="0" fontId="4" fillId="12" borderId="45" xfId="0" applyFont="1" applyFill="1" applyBorder="1" applyAlignment="1" applyProtection="1">
      <alignment horizontal="center" vertical="center" wrapText="1"/>
      <protection locked="0"/>
    </xf>
    <xf numFmtId="0" fontId="4" fillId="12" borderId="31" xfId="0" applyFont="1" applyFill="1" applyBorder="1" applyAlignment="1" applyProtection="1">
      <alignment horizontal="center" vertical="center" wrapText="1"/>
      <protection locked="0"/>
    </xf>
    <xf numFmtId="0" fontId="4" fillId="12" borderId="32" xfId="0" applyFont="1" applyFill="1" applyBorder="1" applyAlignment="1" applyProtection="1">
      <alignment horizontal="center" vertical="center" wrapText="1"/>
      <protection locked="0"/>
    </xf>
    <xf numFmtId="0" fontId="4" fillId="12" borderId="3" xfId="0" applyFont="1" applyFill="1" applyBorder="1" applyAlignment="1" applyProtection="1">
      <alignment horizontal="center" vertical="center" wrapText="1"/>
      <protection locked="0"/>
    </xf>
    <xf numFmtId="0" fontId="4" fillId="12" borderId="4" xfId="0" applyFont="1" applyFill="1" applyBorder="1" applyAlignment="1" applyProtection="1">
      <alignment horizontal="center" vertical="center" wrapText="1"/>
      <protection locked="0"/>
    </xf>
    <xf numFmtId="0" fontId="4" fillId="12" borderId="43" xfId="0" applyFont="1" applyFill="1" applyBorder="1" applyAlignment="1" applyProtection="1">
      <alignment horizontal="center" vertical="center" wrapText="1"/>
      <protection locked="0"/>
    </xf>
    <xf numFmtId="0" fontId="4" fillId="12" borderId="44" xfId="0" applyFont="1" applyFill="1" applyBorder="1" applyAlignment="1" applyProtection="1">
      <alignment horizontal="center" vertical="center" wrapText="1"/>
      <protection locked="0"/>
    </xf>
    <xf numFmtId="0" fontId="4" fillId="12" borderId="33" xfId="0" applyFont="1" applyFill="1" applyBorder="1" applyAlignment="1" applyProtection="1">
      <alignment horizontal="center" vertical="center" textRotation="90" wrapText="1"/>
      <protection locked="0"/>
    </xf>
    <xf numFmtId="0" fontId="4" fillId="12" borderId="39" xfId="0" applyFont="1" applyFill="1" applyBorder="1" applyAlignment="1" applyProtection="1">
      <alignment horizontal="center" vertical="center" textRotation="90" wrapText="1"/>
      <protection locked="0"/>
    </xf>
    <xf numFmtId="0" fontId="4" fillId="12" borderId="42" xfId="0" applyFont="1" applyFill="1" applyBorder="1" applyAlignment="1" applyProtection="1">
      <alignment horizontal="center" vertical="center" textRotation="90" wrapText="1"/>
      <protection locked="0"/>
    </xf>
    <xf numFmtId="166" fontId="13" fillId="6" borderId="30" xfId="0" applyNumberFormat="1" applyFont="1" applyFill="1" applyBorder="1" applyAlignment="1">
      <alignment horizontal="center" vertical="center" wrapText="1"/>
    </xf>
    <xf numFmtId="166" fontId="13" fillId="6" borderId="10" xfId="0" applyNumberFormat="1" applyFont="1" applyFill="1" applyBorder="1" applyAlignment="1">
      <alignment horizontal="center" vertical="center" wrapText="1"/>
    </xf>
    <xf numFmtId="0" fontId="4" fillId="6" borderId="30" xfId="0" applyFont="1" applyFill="1" applyBorder="1" applyAlignment="1" applyProtection="1">
      <alignment horizontal="center" vertical="center" wrapText="1"/>
      <protection locked="0"/>
    </xf>
    <xf numFmtId="0" fontId="4" fillId="6" borderId="31" xfId="0" applyFont="1" applyFill="1" applyBorder="1" applyAlignment="1" applyProtection="1">
      <alignment horizontal="center" vertical="center" wrapText="1"/>
      <protection locked="0"/>
    </xf>
    <xf numFmtId="0" fontId="4" fillId="6" borderId="32" xfId="0" applyFont="1" applyFill="1" applyBorder="1" applyAlignment="1" applyProtection="1">
      <alignment horizontal="center" vertical="center" wrapText="1"/>
      <protection locked="0"/>
    </xf>
    <xf numFmtId="0" fontId="4" fillId="6" borderId="33" xfId="0" applyFont="1" applyFill="1" applyBorder="1" applyAlignment="1" applyProtection="1">
      <alignment horizontal="center" vertical="center" textRotation="90" wrapText="1"/>
      <protection locked="0"/>
    </xf>
    <xf numFmtId="0" fontId="4" fillId="10" borderId="17" xfId="0" applyFont="1" applyFill="1" applyBorder="1" applyAlignment="1">
      <alignment horizontal="center" vertical="center" wrapText="1"/>
    </xf>
    <xf numFmtId="0" fontId="4" fillId="10" borderId="16" xfId="0" applyFont="1" applyFill="1" applyBorder="1" applyAlignment="1" applyProtection="1">
      <alignment horizontal="center" vertical="center" wrapText="1"/>
      <protection locked="0"/>
    </xf>
    <xf numFmtId="0" fontId="4" fillId="10" borderId="17" xfId="0" applyFont="1" applyFill="1" applyBorder="1" applyAlignment="1" applyProtection="1">
      <alignment horizontal="center" vertical="center" wrapText="1"/>
      <protection locked="0"/>
    </xf>
    <xf numFmtId="0" fontId="5" fillId="2" borderId="41" xfId="0" applyFont="1" applyFill="1" applyBorder="1" applyAlignment="1">
      <alignment horizontal="left" vertical="justify" wrapText="1"/>
    </xf>
    <xf numFmtId="0" fontId="5" fillId="2" borderId="50" xfId="0" applyFont="1" applyFill="1" applyBorder="1" applyAlignment="1">
      <alignment horizontal="left" vertical="justify" wrapText="1"/>
    </xf>
    <xf numFmtId="37" fontId="17" fillId="2" borderId="13" xfId="2" applyNumberFormat="1" applyFont="1" applyFill="1" applyBorder="1" applyAlignment="1">
      <alignment horizontal="center" vertical="center" wrapText="1"/>
    </xf>
    <xf numFmtId="37" fontId="17" fillId="2" borderId="19" xfId="2" applyNumberFormat="1" applyFont="1" applyFill="1" applyBorder="1" applyAlignment="1">
      <alignment horizontal="center" vertical="center" wrapText="1"/>
    </xf>
    <xf numFmtId="37" fontId="17" fillId="2" borderId="22" xfId="2" applyNumberFormat="1" applyFont="1" applyFill="1" applyBorder="1" applyAlignment="1">
      <alignment horizontal="center" vertical="center" wrapText="1"/>
    </xf>
    <xf numFmtId="0" fontId="4" fillId="9" borderId="16" xfId="0" applyFont="1" applyFill="1" applyBorder="1" applyAlignment="1">
      <alignment horizontal="center" vertical="center"/>
    </xf>
    <xf numFmtId="0" fontId="4" fillId="9" borderId="17" xfId="0" applyFont="1" applyFill="1" applyBorder="1" applyAlignment="1">
      <alignment horizontal="center" vertical="center"/>
    </xf>
    <xf numFmtId="0" fontId="4" fillId="9" borderId="18" xfId="0" applyFont="1" applyFill="1" applyBorder="1" applyAlignment="1">
      <alignment horizontal="center" vertical="center"/>
    </xf>
    <xf numFmtId="0" fontId="4" fillId="9" borderId="16" xfId="0" applyFont="1" applyFill="1" applyBorder="1" applyAlignment="1">
      <alignment horizontal="center" vertical="center" wrapText="1"/>
    </xf>
    <xf numFmtId="0" fontId="4" fillId="9" borderId="17" xfId="0" applyFont="1" applyFill="1" applyBorder="1" applyAlignment="1">
      <alignment horizontal="center" vertical="center" wrapText="1"/>
    </xf>
    <xf numFmtId="0" fontId="4" fillId="9" borderId="18" xfId="0" applyFont="1" applyFill="1" applyBorder="1" applyAlignment="1">
      <alignment horizontal="center" vertical="center" wrapText="1"/>
    </xf>
    <xf numFmtId="49" fontId="10" fillId="2" borderId="13" xfId="3" applyFont="1" applyFill="1" applyBorder="1" applyAlignment="1">
      <alignment horizontal="right" vertical="center"/>
    </xf>
    <xf numFmtId="49" fontId="10" fillId="2" borderId="19" xfId="3" applyFont="1" applyFill="1" applyBorder="1" applyAlignment="1">
      <alignment horizontal="right" vertical="center"/>
    </xf>
    <xf numFmtId="49" fontId="10" fillId="2" borderId="12" xfId="3" applyFont="1" applyFill="1" applyBorder="1" applyAlignment="1">
      <alignment horizontal="right" vertical="center"/>
    </xf>
    <xf numFmtId="49" fontId="10" fillId="2" borderId="20" xfId="3" applyFont="1" applyFill="1" applyBorder="1" applyAlignment="1">
      <alignment horizontal="right" vertical="center"/>
    </xf>
  </cellXfs>
  <cellStyles count="8">
    <cellStyle name="BodyStyle" xfId="3" xr:uid="{2725E818-E182-4AD5-8625-426BEF5EFF78}"/>
    <cellStyle name="Millares [0]" xfId="5" builtinId="6"/>
    <cellStyle name="Millares 2" xfId="1" xr:uid="{06FDBA77-3ECD-43E2-BDD4-949CD05D2A68}"/>
    <cellStyle name="Millares 2 6" xfId="2" xr:uid="{FF3594D3-E128-41B8-8711-3023F9179C43}"/>
    <cellStyle name="Moneda [0]" xfId="4" builtinId="7"/>
    <cellStyle name="Moneda [0] 2" xfId="7" xr:uid="{4592D0FD-1E47-4FC7-ACC0-C38534E8311F}"/>
    <cellStyle name="Normal" xfId="0" builtinId="0"/>
    <cellStyle name="Porcentaje" xfId="6" builtinId="5"/>
  </cellStyles>
  <dxfs count="0"/>
  <tableStyles count="0" defaultTableStyle="TableStyleMedium2" defaultPivotStyle="PivotStyleLight16"/>
  <colors>
    <mruColors>
      <color rgb="FFCCCCFF"/>
      <color rgb="FFE3C8F8"/>
      <color rgb="FFD3A6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76</xdr:row>
      <xdr:rowOff>0</xdr:rowOff>
    </xdr:from>
    <xdr:to>
      <xdr:col>3</xdr:col>
      <xdr:colOff>57150</xdr:colOff>
      <xdr:row>79</xdr:row>
      <xdr:rowOff>51563</xdr:rowOff>
    </xdr:to>
    <xdr:sp macro="" textlink="">
      <xdr:nvSpPr>
        <xdr:cNvPr id="2" name="Text Box 68">
          <a:extLst>
            <a:ext uri="{FF2B5EF4-FFF2-40B4-BE49-F238E27FC236}">
              <a16:creationId xmlns:a16="http://schemas.microsoft.com/office/drawing/2014/main" id="{5FBA89EA-3F7C-4F5A-B5D8-FF2E5746830C}"/>
            </a:ext>
          </a:extLst>
        </xdr:cNvPr>
        <xdr:cNvSpPr txBox="1">
          <a:spLocks noChangeArrowheads="1"/>
        </xdr:cNvSpPr>
      </xdr:nvSpPr>
      <xdr:spPr bwMode="auto">
        <a:xfrm flipV="1">
          <a:off x="6743700" y="86677500"/>
          <a:ext cx="57150" cy="657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76</xdr:row>
      <xdr:rowOff>0</xdr:rowOff>
    </xdr:from>
    <xdr:ext cx="57150" cy="264794"/>
    <xdr:sp macro="" textlink="">
      <xdr:nvSpPr>
        <xdr:cNvPr id="3" name="Text Box 68">
          <a:extLst>
            <a:ext uri="{FF2B5EF4-FFF2-40B4-BE49-F238E27FC236}">
              <a16:creationId xmlns:a16="http://schemas.microsoft.com/office/drawing/2014/main" id="{9FC58B2C-5FD3-44FF-B058-72EB9663D54F}"/>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4" name="Text Box 68">
          <a:extLst>
            <a:ext uri="{FF2B5EF4-FFF2-40B4-BE49-F238E27FC236}">
              <a16:creationId xmlns:a16="http://schemas.microsoft.com/office/drawing/2014/main" id="{C78392CE-DC56-4BD3-BA5F-C0F9A62E5FCF}"/>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5" name="Text Box 68">
          <a:extLst>
            <a:ext uri="{FF2B5EF4-FFF2-40B4-BE49-F238E27FC236}">
              <a16:creationId xmlns:a16="http://schemas.microsoft.com/office/drawing/2014/main" id="{204866BB-5487-4D51-9197-06CE02F36E29}"/>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6" name="Text Box 68">
          <a:extLst>
            <a:ext uri="{FF2B5EF4-FFF2-40B4-BE49-F238E27FC236}">
              <a16:creationId xmlns:a16="http://schemas.microsoft.com/office/drawing/2014/main" id="{68F22AF4-21C2-40AE-99F8-52040D22A853}"/>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7" name="Text Box 68">
          <a:extLst>
            <a:ext uri="{FF2B5EF4-FFF2-40B4-BE49-F238E27FC236}">
              <a16:creationId xmlns:a16="http://schemas.microsoft.com/office/drawing/2014/main" id="{AA0554A4-3B0E-4AE4-A260-07E1BB490DE2}"/>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8" name="Text Box 68">
          <a:extLst>
            <a:ext uri="{FF2B5EF4-FFF2-40B4-BE49-F238E27FC236}">
              <a16:creationId xmlns:a16="http://schemas.microsoft.com/office/drawing/2014/main" id="{EA561A2D-FC79-41A0-B19F-B95EEA488A23}"/>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9" name="Text Box 68">
          <a:extLst>
            <a:ext uri="{FF2B5EF4-FFF2-40B4-BE49-F238E27FC236}">
              <a16:creationId xmlns:a16="http://schemas.microsoft.com/office/drawing/2014/main" id="{7FA0FF99-1A56-4A47-8CFF-A2CB89F9B79B}"/>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0" name="Text Box 68">
          <a:extLst>
            <a:ext uri="{FF2B5EF4-FFF2-40B4-BE49-F238E27FC236}">
              <a16:creationId xmlns:a16="http://schemas.microsoft.com/office/drawing/2014/main" id="{81443149-B943-4549-8961-FC0C2FBCC960}"/>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1" name="Text Box 68">
          <a:extLst>
            <a:ext uri="{FF2B5EF4-FFF2-40B4-BE49-F238E27FC236}">
              <a16:creationId xmlns:a16="http://schemas.microsoft.com/office/drawing/2014/main" id="{89C57D73-E82F-4AC3-8A37-D29E7021AAF7}"/>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2" name="Text Box 68">
          <a:extLst>
            <a:ext uri="{FF2B5EF4-FFF2-40B4-BE49-F238E27FC236}">
              <a16:creationId xmlns:a16="http://schemas.microsoft.com/office/drawing/2014/main" id="{2AD4F1F1-5871-4F43-948F-28E1D5F81F2E}"/>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3" name="Text Box 68">
          <a:extLst>
            <a:ext uri="{FF2B5EF4-FFF2-40B4-BE49-F238E27FC236}">
              <a16:creationId xmlns:a16="http://schemas.microsoft.com/office/drawing/2014/main" id="{6746F6C0-DCFB-4454-A1C3-C5EEC6FC35E9}"/>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4" name="Text Box 68">
          <a:extLst>
            <a:ext uri="{FF2B5EF4-FFF2-40B4-BE49-F238E27FC236}">
              <a16:creationId xmlns:a16="http://schemas.microsoft.com/office/drawing/2014/main" id="{9CF7B7F3-A2D7-40AA-92F5-16CD75037113}"/>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5" name="Text Box 68">
          <a:extLst>
            <a:ext uri="{FF2B5EF4-FFF2-40B4-BE49-F238E27FC236}">
              <a16:creationId xmlns:a16="http://schemas.microsoft.com/office/drawing/2014/main" id="{22BFCAC4-6DD7-4183-8785-E325C2A5B9CF}"/>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6" name="Text Box 68">
          <a:extLst>
            <a:ext uri="{FF2B5EF4-FFF2-40B4-BE49-F238E27FC236}">
              <a16:creationId xmlns:a16="http://schemas.microsoft.com/office/drawing/2014/main" id="{E59BA936-FC97-4AE4-B9AB-2591060D259B}"/>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7" name="Text Box 68">
          <a:extLst>
            <a:ext uri="{FF2B5EF4-FFF2-40B4-BE49-F238E27FC236}">
              <a16:creationId xmlns:a16="http://schemas.microsoft.com/office/drawing/2014/main" id="{F1DFE7CC-A412-4F2B-8A3E-80CC0C9DAFEA}"/>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8" name="Text Box 68">
          <a:extLst>
            <a:ext uri="{FF2B5EF4-FFF2-40B4-BE49-F238E27FC236}">
              <a16:creationId xmlns:a16="http://schemas.microsoft.com/office/drawing/2014/main" id="{27FFBC07-D097-4F79-81EB-3190E491721B}"/>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9" name="Text Box 68">
          <a:extLst>
            <a:ext uri="{FF2B5EF4-FFF2-40B4-BE49-F238E27FC236}">
              <a16:creationId xmlns:a16="http://schemas.microsoft.com/office/drawing/2014/main" id="{CD395022-56D5-4D7B-96CB-4F12C58589A4}"/>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0" name="Text Box 68">
          <a:extLst>
            <a:ext uri="{FF2B5EF4-FFF2-40B4-BE49-F238E27FC236}">
              <a16:creationId xmlns:a16="http://schemas.microsoft.com/office/drawing/2014/main" id="{6AB06D02-A4BF-42BD-8D8F-21B19911A458}"/>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1" name="Text Box 68">
          <a:extLst>
            <a:ext uri="{FF2B5EF4-FFF2-40B4-BE49-F238E27FC236}">
              <a16:creationId xmlns:a16="http://schemas.microsoft.com/office/drawing/2014/main" id="{28F3A2D1-0916-474C-9B54-8DDB334793DB}"/>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3</xdr:col>
      <xdr:colOff>0</xdr:colOff>
      <xdr:row>76</xdr:row>
      <xdr:rowOff>0</xdr:rowOff>
    </xdr:from>
    <xdr:to>
      <xdr:col>3</xdr:col>
      <xdr:colOff>57150</xdr:colOff>
      <xdr:row>77</xdr:row>
      <xdr:rowOff>179250</xdr:rowOff>
    </xdr:to>
    <xdr:sp macro="" textlink="">
      <xdr:nvSpPr>
        <xdr:cNvPr id="22" name="Text Box 68">
          <a:extLst>
            <a:ext uri="{FF2B5EF4-FFF2-40B4-BE49-F238E27FC236}">
              <a16:creationId xmlns:a16="http://schemas.microsoft.com/office/drawing/2014/main" id="{47451A83-1395-44DC-99AB-3412B88D735F}"/>
            </a:ext>
          </a:extLst>
        </xdr:cNvPr>
        <xdr:cNvSpPr txBox="1">
          <a:spLocks noChangeArrowheads="1"/>
        </xdr:cNvSpPr>
      </xdr:nvSpPr>
      <xdr:spPr bwMode="auto">
        <a:xfrm flipV="1">
          <a:off x="6743700" y="86677500"/>
          <a:ext cx="57150" cy="3833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76</xdr:row>
      <xdr:rowOff>0</xdr:rowOff>
    </xdr:from>
    <xdr:ext cx="57150" cy="264794"/>
    <xdr:sp macro="" textlink="">
      <xdr:nvSpPr>
        <xdr:cNvPr id="23" name="Text Box 68">
          <a:extLst>
            <a:ext uri="{FF2B5EF4-FFF2-40B4-BE49-F238E27FC236}">
              <a16:creationId xmlns:a16="http://schemas.microsoft.com/office/drawing/2014/main" id="{19BA7584-D427-4AF3-9823-4257634A7D3F}"/>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4" name="Text Box 68">
          <a:extLst>
            <a:ext uri="{FF2B5EF4-FFF2-40B4-BE49-F238E27FC236}">
              <a16:creationId xmlns:a16="http://schemas.microsoft.com/office/drawing/2014/main" id="{FC695E5F-BDD2-4B4F-8BBE-6EF7C35FEAE8}"/>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5" name="Text Box 68">
          <a:extLst>
            <a:ext uri="{FF2B5EF4-FFF2-40B4-BE49-F238E27FC236}">
              <a16:creationId xmlns:a16="http://schemas.microsoft.com/office/drawing/2014/main" id="{C47DB454-F6C9-4FFA-AB5A-1A3274908077}"/>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6" name="Text Box 68">
          <a:extLst>
            <a:ext uri="{FF2B5EF4-FFF2-40B4-BE49-F238E27FC236}">
              <a16:creationId xmlns:a16="http://schemas.microsoft.com/office/drawing/2014/main" id="{AFEF870F-697B-4705-ACDC-D546972FDBC5}"/>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7" name="Text Box 68">
          <a:extLst>
            <a:ext uri="{FF2B5EF4-FFF2-40B4-BE49-F238E27FC236}">
              <a16:creationId xmlns:a16="http://schemas.microsoft.com/office/drawing/2014/main" id="{848E28DA-405E-4186-B8BF-8A188DF5D997}"/>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8" name="Text Box 68">
          <a:extLst>
            <a:ext uri="{FF2B5EF4-FFF2-40B4-BE49-F238E27FC236}">
              <a16:creationId xmlns:a16="http://schemas.microsoft.com/office/drawing/2014/main" id="{8CFD216B-EC11-42AC-9DB7-A56DED9CFCBC}"/>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9" name="Text Box 68">
          <a:extLst>
            <a:ext uri="{FF2B5EF4-FFF2-40B4-BE49-F238E27FC236}">
              <a16:creationId xmlns:a16="http://schemas.microsoft.com/office/drawing/2014/main" id="{D4F5C67D-B1C0-4242-BAB0-AA7DB4AF7950}"/>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0" name="Text Box 68">
          <a:extLst>
            <a:ext uri="{FF2B5EF4-FFF2-40B4-BE49-F238E27FC236}">
              <a16:creationId xmlns:a16="http://schemas.microsoft.com/office/drawing/2014/main" id="{B94E9AA2-79C2-4C4B-8549-80E34B054A91}"/>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1" name="Text Box 68">
          <a:extLst>
            <a:ext uri="{FF2B5EF4-FFF2-40B4-BE49-F238E27FC236}">
              <a16:creationId xmlns:a16="http://schemas.microsoft.com/office/drawing/2014/main" id="{31B46A53-EB10-4FAC-970A-6CB3E4383E31}"/>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2" name="Text Box 68">
          <a:extLst>
            <a:ext uri="{FF2B5EF4-FFF2-40B4-BE49-F238E27FC236}">
              <a16:creationId xmlns:a16="http://schemas.microsoft.com/office/drawing/2014/main" id="{40780E07-D131-488A-BAFF-718865A8C9D6}"/>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3" name="Text Box 68">
          <a:extLst>
            <a:ext uri="{FF2B5EF4-FFF2-40B4-BE49-F238E27FC236}">
              <a16:creationId xmlns:a16="http://schemas.microsoft.com/office/drawing/2014/main" id="{53B7CB58-7FDE-45B1-8A66-DC47CC4078F4}"/>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4" name="Text Box 68">
          <a:extLst>
            <a:ext uri="{FF2B5EF4-FFF2-40B4-BE49-F238E27FC236}">
              <a16:creationId xmlns:a16="http://schemas.microsoft.com/office/drawing/2014/main" id="{BD0E2AA2-C2AF-4C0E-ADBD-C829631CD7B3}"/>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5" name="Text Box 68">
          <a:extLst>
            <a:ext uri="{FF2B5EF4-FFF2-40B4-BE49-F238E27FC236}">
              <a16:creationId xmlns:a16="http://schemas.microsoft.com/office/drawing/2014/main" id="{8084A238-8A3C-4B15-8FD1-096241E7B9E1}"/>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6" name="Text Box 68">
          <a:extLst>
            <a:ext uri="{FF2B5EF4-FFF2-40B4-BE49-F238E27FC236}">
              <a16:creationId xmlns:a16="http://schemas.microsoft.com/office/drawing/2014/main" id="{1C3A9A9A-CB6D-47CC-89AE-E367245A4988}"/>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7" name="Text Box 68">
          <a:extLst>
            <a:ext uri="{FF2B5EF4-FFF2-40B4-BE49-F238E27FC236}">
              <a16:creationId xmlns:a16="http://schemas.microsoft.com/office/drawing/2014/main" id="{70243FCC-8ED8-410E-93DA-9E1DAF994215}"/>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8" name="Text Box 68">
          <a:extLst>
            <a:ext uri="{FF2B5EF4-FFF2-40B4-BE49-F238E27FC236}">
              <a16:creationId xmlns:a16="http://schemas.microsoft.com/office/drawing/2014/main" id="{B9057224-8A93-4D62-8CF4-321ACD39CEFD}"/>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9" name="Text Box 68">
          <a:extLst>
            <a:ext uri="{FF2B5EF4-FFF2-40B4-BE49-F238E27FC236}">
              <a16:creationId xmlns:a16="http://schemas.microsoft.com/office/drawing/2014/main" id="{E101A819-71EA-400A-9296-C91A7535B950}"/>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40" name="Text Box 68">
          <a:extLst>
            <a:ext uri="{FF2B5EF4-FFF2-40B4-BE49-F238E27FC236}">
              <a16:creationId xmlns:a16="http://schemas.microsoft.com/office/drawing/2014/main" id="{844B58F2-B856-48CD-B383-23B6B338AACE}"/>
            </a:ext>
          </a:extLst>
        </xdr:cNvPr>
        <xdr:cNvSpPr txBox="1">
          <a:spLocks noChangeArrowheads="1"/>
        </xdr:cNvSpPr>
      </xdr:nvSpPr>
      <xdr:spPr bwMode="auto">
        <a:xfrm flipV="1">
          <a:off x="6743700"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41" name="Text Box 68">
          <a:extLst>
            <a:ext uri="{FF2B5EF4-FFF2-40B4-BE49-F238E27FC236}">
              <a16:creationId xmlns:a16="http://schemas.microsoft.com/office/drawing/2014/main" id="{6D95EEF3-875B-4CE6-9BD1-1E9C70DDF180}"/>
            </a:ext>
          </a:extLst>
        </xdr:cNvPr>
        <xdr:cNvSpPr txBox="1">
          <a:spLocks noChangeArrowheads="1"/>
        </xdr:cNvSpPr>
      </xdr:nvSpPr>
      <xdr:spPr bwMode="auto">
        <a:xfrm flipV="1">
          <a:off x="6743700"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295276</xdr:colOff>
      <xdr:row>76</xdr:row>
      <xdr:rowOff>0</xdr:rowOff>
    </xdr:from>
    <xdr:to>
      <xdr:col>2</xdr:col>
      <xdr:colOff>352426</xdr:colOff>
      <xdr:row>79</xdr:row>
      <xdr:rowOff>57238</xdr:rowOff>
    </xdr:to>
    <xdr:sp macro="" textlink="">
      <xdr:nvSpPr>
        <xdr:cNvPr id="42" name="Text Box 68">
          <a:extLst>
            <a:ext uri="{FF2B5EF4-FFF2-40B4-BE49-F238E27FC236}">
              <a16:creationId xmlns:a16="http://schemas.microsoft.com/office/drawing/2014/main" id="{72719430-2E38-40A2-9C49-6D6EE0400817}"/>
            </a:ext>
          </a:extLst>
        </xdr:cNvPr>
        <xdr:cNvSpPr txBox="1">
          <a:spLocks noChangeArrowheads="1"/>
        </xdr:cNvSpPr>
      </xdr:nvSpPr>
      <xdr:spPr bwMode="auto">
        <a:xfrm flipV="1">
          <a:off x="3400426" y="86677500"/>
          <a:ext cx="57150" cy="663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295276</xdr:colOff>
      <xdr:row>76</xdr:row>
      <xdr:rowOff>0</xdr:rowOff>
    </xdr:from>
    <xdr:ext cx="57150" cy="264794"/>
    <xdr:sp macro="" textlink="">
      <xdr:nvSpPr>
        <xdr:cNvPr id="43" name="Text Box 68">
          <a:extLst>
            <a:ext uri="{FF2B5EF4-FFF2-40B4-BE49-F238E27FC236}">
              <a16:creationId xmlns:a16="http://schemas.microsoft.com/office/drawing/2014/main" id="{64F3541B-2BAB-4E4A-A896-E62BAE294A4C}"/>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4" name="Text Box 68">
          <a:extLst>
            <a:ext uri="{FF2B5EF4-FFF2-40B4-BE49-F238E27FC236}">
              <a16:creationId xmlns:a16="http://schemas.microsoft.com/office/drawing/2014/main" id="{5CBDF252-DB66-450F-912C-08FCB77C63A5}"/>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5" name="Text Box 68">
          <a:extLst>
            <a:ext uri="{FF2B5EF4-FFF2-40B4-BE49-F238E27FC236}">
              <a16:creationId xmlns:a16="http://schemas.microsoft.com/office/drawing/2014/main" id="{03771B2E-FD59-47B4-983C-76ECC158A452}"/>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6" name="Text Box 68">
          <a:extLst>
            <a:ext uri="{FF2B5EF4-FFF2-40B4-BE49-F238E27FC236}">
              <a16:creationId xmlns:a16="http://schemas.microsoft.com/office/drawing/2014/main" id="{3F7CF93C-0815-4231-9E5E-5A547F5C24B2}"/>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7" name="Text Box 68">
          <a:extLst>
            <a:ext uri="{FF2B5EF4-FFF2-40B4-BE49-F238E27FC236}">
              <a16:creationId xmlns:a16="http://schemas.microsoft.com/office/drawing/2014/main" id="{7A0ABC06-E492-49D5-B43D-129896E132F6}"/>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8" name="Text Box 68">
          <a:extLst>
            <a:ext uri="{FF2B5EF4-FFF2-40B4-BE49-F238E27FC236}">
              <a16:creationId xmlns:a16="http://schemas.microsoft.com/office/drawing/2014/main" id="{05609C13-C226-4F19-AFF6-F11C64BFC516}"/>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9" name="Text Box 68">
          <a:extLst>
            <a:ext uri="{FF2B5EF4-FFF2-40B4-BE49-F238E27FC236}">
              <a16:creationId xmlns:a16="http://schemas.microsoft.com/office/drawing/2014/main" id="{E3191059-E009-48EF-ACF5-15A6CAFF7ED2}"/>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0" name="Text Box 68">
          <a:extLst>
            <a:ext uri="{FF2B5EF4-FFF2-40B4-BE49-F238E27FC236}">
              <a16:creationId xmlns:a16="http://schemas.microsoft.com/office/drawing/2014/main" id="{7D5168C0-86F9-4690-B391-D59238B356AB}"/>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1" name="Text Box 68">
          <a:extLst>
            <a:ext uri="{FF2B5EF4-FFF2-40B4-BE49-F238E27FC236}">
              <a16:creationId xmlns:a16="http://schemas.microsoft.com/office/drawing/2014/main" id="{F62377EB-2BE9-40EE-86F7-94F70402FE72}"/>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2" name="Text Box 68">
          <a:extLst>
            <a:ext uri="{FF2B5EF4-FFF2-40B4-BE49-F238E27FC236}">
              <a16:creationId xmlns:a16="http://schemas.microsoft.com/office/drawing/2014/main" id="{E1983B43-717E-49AD-B039-85735ED687CF}"/>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3" name="Text Box 68">
          <a:extLst>
            <a:ext uri="{FF2B5EF4-FFF2-40B4-BE49-F238E27FC236}">
              <a16:creationId xmlns:a16="http://schemas.microsoft.com/office/drawing/2014/main" id="{B93D41BB-9D63-4CDF-BAE4-CB76122BAF9F}"/>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4" name="Text Box 68">
          <a:extLst>
            <a:ext uri="{FF2B5EF4-FFF2-40B4-BE49-F238E27FC236}">
              <a16:creationId xmlns:a16="http://schemas.microsoft.com/office/drawing/2014/main" id="{4E9842B8-2A5D-4F04-ADC5-08BE8330B045}"/>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5" name="Text Box 68">
          <a:extLst>
            <a:ext uri="{FF2B5EF4-FFF2-40B4-BE49-F238E27FC236}">
              <a16:creationId xmlns:a16="http://schemas.microsoft.com/office/drawing/2014/main" id="{84D274BD-9147-46D6-9590-615567E5D466}"/>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6" name="Text Box 68">
          <a:extLst>
            <a:ext uri="{FF2B5EF4-FFF2-40B4-BE49-F238E27FC236}">
              <a16:creationId xmlns:a16="http://schemas.microsoft.com/office/drawing/2014/main" id="{969DC70A-3E61-4FAF-8FB1-E587D0CCAD81}"/>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7" name="Text Box 68">
          <a:extLst>
            <a:ext uri="{FF2B5EF4-FFF2-40B4-BE49-F238E27FC236}">
              <a16:creationId xmlns:a16="http://schemas.microsoft.com/office/drawing/2014/main" id="{04BC36E4-8E00-48FD-BDDE-3DFC052FEE2C}"/>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8" name="Text Box 68">
          <a:extLst>
            <a:ext uri="{FF2B5EF4-FFF2-40B4-BE49-F238E27FC236}">
              <a16:creationId xmlns:a16="http://schemas.microsoft.com/office/drawing/2014/main" id="{979FEE7A-9E27-4B8F-B168-90F162949F51}"/>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9" name="Text Box 68">
          <a:extLst>
            <a:ext uri="{FF2B5EF4-FFF2-40B4-BE49-F238E27FC236}">
              <a16:creationId xmlns:a16="http://schemas.microsoft.com/office/drawing/2014/main" id="{58DD8CC6-693A-4F40-AB6F-5D66CC3AD00D}"/>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60" name="Text Box 68">
          <a:extLst>
            <a:ext uri="{FF2B5EF4-FFF2-40B4-BE49-F238E27FC236}">
              <a16:creationId xmlns:a16="http://schemas.microsoft.com/office/drawing/2014/main" id="{F8553ABA-3255-49D3-A5AC-BBB2BB7681E1}"/>
            </a:ext>
          </a:extLst>
        </xdr:cNvPr>
        <xdr:cNvSpPr txBox="1">
          <a:spLocks noChangeArrowheads="1"/>
        </xdr:cNvSpPr>
      </xdr:nvSpPr>
      <xdr:spPr bwMode="auto">
        <a:xfrm flipV="1">
          <a:off x="3400426" y="866775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61" name="Text Box 68">
          <a:extLst>
            <a:ext uri="{FF2B5EF4-FFF2-40B4-BE49-F238E27FC236}">
              <a16:creationId xmlns:a16="http://schemas.microsoft.com/office/drawing/2014/main" id="{68EDB521-D96C-4040-B480-C0B07CADA7D3}"/>
            </a:ext>
          </a:extLst>
        </xdr:cNvPr>
        <xdr:cNvSpPr txBox="1">
          <a:spLocks noChangeArrowheads="1"/>
        </xdr:cNvSpPr>
      </xdr:nvSpPr>
      <xdr:spPr bwMode="auto">
        <a:xfrm flipV="1">
          <a:off x="3400426" y="866775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295276</xdr:colOff>
      <xdr:row>97</xdr:row>
      <xdr:rowOff>0</xdr:rowOff>
    </xdr:from>
    <xdr:to>
      <xdr:col>2</xdr:col>
      <xdr:colOff>352426</xdr:colOff>
      <xdr:row>98</xdr:row>
      <xdr:rowOff>20950</xdr:rowOff>
    </xdr:to>
    <xdr:sp macro="" textlink="">
      <xdr:nvSpPr>
        <xdr:cNvPr id="62" name="Text Box 68">
          <a:extLst>
            <a:ext uri="{FF2B5EF4-FFF2-40B4-BE49-F238E27FC236}">
              <a16:creationId xmlns:a16="http://schemas.microsoft.com/office/drawing/2014/main" id="{1361E69F-D4D5-4894-B261-3B29DD030CCB}"/>
            </a:ext>
          </a:extLst>
        </xdr:cNvPr>
        <xdr:cNvSpPr txBox="1">
          <a:spLocks noChangeArrowheads="1"/>
        </xdr:cNvSpPr>
      </xdr:nvSpPr>
      <xdr:spPr bwMode="auto">
        <a:xfrm flipV="1">
          <a:off x="3400426" y="111556800"/>
          <a:ext cx="57150" cy="377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295276</xdr:colOff>
      <xdr:row>97</xdr:row>
      <xdr:rowOff>0</xdr:rowOff>
    </xdr:from>
    <xdr:ext cx="57150" cy="264794"/>
    <xdr:sp macro="" textlink="">
      <xdr:nvSpPr>
        <xdr:cNvPr id="63" name="Text Box 68">
          <a:extLst>
            <a:ext uri="{FF2B5EF4-FFF2-40B4-BE49-F238E27FC236}">
              <a16:creationId xmlns:a16="http://schemas.microsoft.com/office/drawing/2014/main" id="{09FE3544-9529-41A7-BA2A-C64B9FAF00DF}"/>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4" name="Text Box 68">
          <a:extLst>
            <a:ext uri="{FF2B5EF4-FFF2-40B4-BE49-F238E27FC236}">
              <a16:creationId xmlns:a16="http://schemas.microsoft.com/office/drawing/2014/main" id="{77B8E54B-3D4B-4B91-9550-27EC5956489C}"/>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5" name="Text Box 68">
          <a:extLst>
            <a:ext uri="{FF2B5EF4-FFF2-40B4-BE49-F238E27FC236}">
              <a16:creationId xmlns:a16="http://schemas.microsoft.com/office/drawing/2014/main" id="{529D89F7-971F-40CA-8C69-E5192AB0223E}"/>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6" name="Text Box 68">
          <a:extLst>
            <a:ext uri="{FF2B5EF4-FFF2-40B4-BE49-F238E27FC236}">
              <a16:creationId xmlns:a16="http://schemas.microsoft.com/office/drawing/2014/main" id="{A642EFA5-E2C5-4EC9-AF23-ED950F0BC13D}"/>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7" name="Text Box 68">
          <a:extLst>
            <a:ext uri="{FF2B5EF4-FFF2-40B4-BE49-F238E27FC236}">
              <a16:creationId xmlns:a16="http://schemas.microsoft.com/office/drawing/2014/main" id="{0A6F8C18-5EB9-41B0-B553-933278CFA160}"/>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8" name="Text Box 68">
          <a:extLst>
            <a:ext uri="{FF2B5EF4-FFF2-40B4-BE49-F238E27FC236}">
              <a16:creationId xmlns:a16="http://schemas.microsoft.com/office/drawing/2014/main" id="{BB2D386E-3601-471D-B044-3817ABAF1AD8}"/>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9" name="Text Box 68">
          <a:extLst>
            <a:ext uri="{FF2B5EF4-FFF2-40B4-BE49-F238E27FC236}">
              <a16:creationId xmlns:a16="http://schemas.microsoft.com/office/drawing/2014/main" id="{0D0E73D4-879F-4D1F-9472-4E2F7EACF027}"/>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0" name="Text Box 68">
          <a:extLst>
            <a:ext uri="{FF2B5EF4-FFF2-40B4-BE49-F238E27FC236}">
              <a16:creationId xmlns:a16="http://schemas.microsoft.com/office/drawing/2014/main" id="{E39CCE4F-FF60-4838-BAFC-00804FDD7E8B}"/>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1" name="Text Box 68">
          <a:extLst>
            <a:ext uri="{FF2B5EF4-FFF2-40B4-BE49-F238E27FC236}">
              <a16:creationId xmlns:a16="http://schemas.microsoft.com/office/drawing/2014/main" id="{FBF32506-66E3-4A4F-8569-EE7D7A52DFB7}"/>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2" name="Text Box 68">
          <a:extLst>
            <a:ext uri="{FF2B5EF4-FFF2-40B4-BE49-F238E27FC236}">
              <a16:creationId xmlns:a16="http://schemas.microsoft.com/office/drawing/2014/main" id="{B5B0A294-2600-4973-B487-11B46221D2E3}"/>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3" name="Text Box 68">
          <a:extLst>
            <a:ext uri="{FF2B5EF4-FFF2-40B4-BE49-F238E27FC236}">
              <a16:creationId xmlns:a16="http://schemas.microsoft.com/office/drawing/2014/main" id="{3CDFB95B-175D-4D44-B253-3161ECB5A548}"/>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4" name="Text Box 68">
          <a:extLst>
            <a:ext uri="{FF2B5EF4-FFF2-40B4-BE49-F238E27FC236}">
              <a16:creationId xmlns:a16="http://schemas.microsoft.com/office/drawing/2014/main" id="{152F6305-898D-462D-A52F-FE4276AA22FE}"/>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5" name="Text Box 68">
          <a:extLst>
            <a:ext uri="{FF2B5EF4-FFF2-40B4-BE49-F238E27FC236}">
              <a16:creationId xmlns:a16="http://schemas.microsoft.com/office/drawing/2014/main" id="{2BB35B0A-8B18-4E8C-91CE-FCE666364DDB}"/>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6" name="Text Box 68">
          <a:extLst>
            <a:ext uri="{FF2B5EF4-FFF2-40B4-BE49-F238E27FC236}">
              <a16:creationId xmlns:a16="http://schemas.microsoft.com/office/drawing/2014/main" id="{0F263523-A652-48A6-BD6F-AE05C01A4F6C}"/>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7" name="Text Box 68">
          <a:extLst>
            <a:ext uri="{FF2B5EF4-FFF2-40B4-BE49-F238E27FC236}">
              <a16:creationId xmlns:a16="http://schemas.microsoft.com/office/drawing/2014/main" id="{9218EBF1-D970-451D-AE01-8D07629203E9}"/>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8" name="Text Box 68">
          <a:extLst>
            <a:ext uri="{FF2B5EF4-FFF2-40B4-BE49-F238E27FC236}">
              <a16:creationId xmlns:a16="http://schemas.microsoft.com/office/drawing/2014/main" id="{E2FE9148-5349-4EC3-AB36-01B1083512F1}"/>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9" name="Text Box 68">
          <a:extLst>
            <a:ext uri="{FF2B5EF4-FFF2-40B4-BE49-F238E27FC236}">
              <a16:creationId xmlns:a16="http://schemas.microsoft.com/office/drawing/2014/main" id="{99A6B7D7-C17E-4ED1-A366-883C280697D8}"/>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80" name="Text Box 68">
          <a:extLst>
            <a:ext uri="{FF2B5EF4-FFF2-40B4-BE49-F238E27FC236}">
              <a16:creationId xmlns:a16="http://schemas.microsoft.com/office/drawing/2014/main" id="{5E8DC912-9369-4BEF-A734-F31586DE80EC}"/>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81" name="Text Box 68">
          <a:extLst>
            <a:ext uri="{FF2B5EF4-FFF2-40B4-BE49-F238E27FC236}">
              <a16:creationId xmlns:a16="http://schemas.microsoft.com/office/drawing/2014/main" id="{7943A5E4-A63F-4DC9-8F5A-88BBB411A0C2}"/>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2" name="Text Box 68">
          <a:extLst>
            <a:ext uri="{FF2B5EF4-FFF2-40B4-BE49-F238E27FC236}">
              <a16:creationId xmlns:a16="http://schemas.microsoft.com/office/drawing/2014/main" id="{C6FAC791-64A7-4149-809B-ADBD7EB4B44D}"/>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3" name="Text Box 68">
          <a:extLst>
            <a:ext uri="{FF2B5EF4-FFF2-40B4-BE49-F238E27FC236}">
              <a16:creationId xmlns:a16="http://schemas.microsoft.com/office/drawing/2014/main" id="{F974F07E-9F7D-4C10-A67C-F68A8A28267D}"/>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4" name="Text Box 68">
          <a:extLst>
            <a:ext uri="{FF2B5EF4-FFF2-40B4-BE49-F238E27FC236}">
              <a16:creationId xmlns:a16="http://schemas.microsoft.com/office/drawing/2014/main" id="{7250FB08-4172-4892-A90E-E2AB83D533F0}"/>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5" name="Text Box 68">
          <a:extLst>
            <a:ext uri="{FF2B5EF4-FFF2-40B4-BE49-F238E27FC236}">
              <a16:creationId xmlns:a16="http://schemas.microsoft.com/office/drawing/2014/main" id="{95F46F9F-1433-4243-A79D-540F5D8F201A}"/>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6" name="Text Box 68">
          <a:extLst>
            <a:ext uri="{FF2B5EF4-FFF2-40B4-BE49-F238E27FC236}">
              <a16:creationId xmlns:a16="http://schemas.microsoft.com/office/drawing/2014/main" id="{F7C3CA24-5580-490B-803D-82D706EF63FD}"/>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7" name="Text Box 68">
          <a:extLst>
            <a:ext uri="{FF2B5EF4-FFF2-40B4-BE49-F238E27FC236}">
              <a16:creationId xmlns:a16="http://schemas.microsoft.com/office/drawing/2014/main" id="{D9E55EB0-D6F1-4EB2-9070-39CE72338B4D}"/>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8" name="Text Box 68">
          <a:extLst>
            <a:ext uri="{FF2B5EF4-FFF2-40B4-BE49-F238E27FC236}">
              <a16:creationId xmlns:a16="http://schemas.microsoft.com/office/drawing/2014/main" id="{E8CB517B-49DF-4EC8-BE14-3256E8656431}"/>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9" name="Text Box 68">
          <a:extLst>
            <a:ext uri="{FF2B5EF4-FFF2-40B4-BE49-F238E27FC236}">
              <a16:creationId xmlns:a16="http://schemas.microsoft.com/office/drawing/2014/main" id="{0ADEDCB3-E940-4908-9A67-21E7035BD869}"/>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0" name="Text Box 68">
          <a:extLst>
            <a:ext uri="{FF2B5EF4-FFF2-40B4-BE49-F238E27FC236}">
              <a16:creationId xmlns:a16="http://schemas.microsoft.com/office/drawing/2014/main" id="{365AE23C-A742-4366-917A-52F5BA89AA2C}"/>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1" name="Text Box 68">
          <a:extLst>
            <a:ext uri="{FF2B5EF4-FFF2-40B4-BE49-F238E27FC236}">
              <a16:creationId xmlns:a16="http://schemas.microsoft.com/office/drawing/2014/main" id="{3EE0F958-D6DB-4B32-87F9-7C839934AD56}"/>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2" name="Text Box 68">
          <a:extLst>
            <a:ext uri="{FF2B5EF4-FFF2-40B4-BE49-F238E27FC236}">
              <a16:creationId xmlns:a16="http://schemas.microsoft.com/office/drawing/2014/main" id="{CFD8F685-A4C7-4688-8BAF-FE81AFF85FEA}"/>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3" name="Text Box 68">
          <a:extLst>
            <a:ext uri="{FF2B5EF4-FFF2-40B4-BE49-F238E27FC236}">
              <a16:creationId xmlns:a16="http://schemas.microsoft.com/office/drawing/2014/main" id="{28B8A5A4-7DB2-41B4-96D1-150CC7E035D1}"/>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4" name="Text Box 68">
          <a:extLst>
            <a:ext uri="{FF2B5EF4-FFF2-40B4-BE49-F238E27FC236}">
              <a16:creationId xmlns:a16="http://schemas.microsoft.com/office/drawing/2014/main" id="{9916683E-086C-415B-8C3B-7879C1D1BEFE}"/>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5" name="Text Box 68">
          <a:extLst>
            <a:ext uri="{FF2B5EF4-FFF2-40B4-BE49-F238E27FC236}">
              <a16:creationId xmlns:a16="http://schemas.microsoft.com/office/drawing/2014/main" id="{DC520C87-11D7-4FCB-AC78-52C93E3E492C}"/>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6" name="Text Box 68">
          <a:extLst>
            <a:ext uri="{FF2B5EF4-FFF2-40B4-BE49-F238E27FC236}">
              <a16:creationId xmlns:a16="http://schemas.microsoft.com/office/drawing/2014/main" id="{14D286BC-D9A9-4CB8-873A-2321981A6DC6}"/>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7" name="Text Box 68">
          <a:extLst>
            <a:ext uri="{FF2B5EF4-FFF2-40B4-BE49-F238E27FC236}">
              <a16:creationId xmlns:a16="http://schemas.microsoft.com/office/drawing/2014/main" id="{1EAF6F63-2A74-4832-9245-F5C67186D738}"/>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8" name="Text Box 68">
          <a:extLst>
            <a:ext uri="{FF2B5EF4-FFF2-40B4-BE49-F238E27FC236}">
              <a16:creationId xmlns:a16="http://schemas.microsoft.com/office/drawing/2014/main" id="{093C7740-14FB-4F9E-BC38-CCAD076704E6}"/>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9" name="Text Box 68">
          <a:extLst>
            <a:ext uri="{FF2B5EF4-FFF2-40B4-BE49-F238E27FC236}">
              <a16:creationId xmlns:a16="http://schemas.microsoft.com/office/drawing/2014/main" id="{A0C42EB0-AB42-4A06-B69C-A7EF2988FDD4}"/>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0" name="Text Box 68">
          <a:extLst>
            <a:ext uri="{FF2B5EF4-FFF2-40B4-BE49-F238E27FC236}">
              <a16:creationId xmlns:a16="http://schemas.microsoft.com/office/drawing/2014/main" id="{989864C1-7138-476D-B728-D6D398B822CD}"/>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81088"/>
    <xdr:sp macro="" textlink="">
      <xdr:nvSpPr>
        <xdr:cNvPr id="101" name="Text Box 68">
          <a:extLst>
            <a:ext uri="{FF2B5EF4-FFF2-40B4-BE49-F238E27FC236}">
              <a16:creationId xmlns:a16="http://schemas.microsoft.com/office/drawing/2014/main" id="{CCCD7F3F-5080-493D-8802-249D96B9EFD5}"/>
            </a:ext>
          </a:extLst>
        </xdr:cNvPr>
        <xdr:cNvSpPr txBox="1">
          <a:spLocks noChangeArrowheads="1"/>
        </xdr:cNvSpPr>
      </xdr:nvSpPr>
      <xdr:spPr bwMode="auto">
        <a:xfrm flipV="1">
          <a:off x="6743700" y="111556800"/>
          <a:ext cx="57150" cy="38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2" name="Text Box 68">
          <a:extLst>
            <a:ext uri="{FF2B5EF4-FFF2-40B4-BE49-F238E27FC236}">
              <a16:creationId xmlns:a16="http://schemas.microsoft.com/office/drawing/2014/main" id="{B4C54F21-A0D4-473A-9381-553142784D31}"/>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3" name="Text Box 68">
          <a:extLst>
            <a:ext uri="{FF2B5EF4-FFF2-40B4-BE49-F238E27FC236}">
              <a16:creationId xmlns:a16="http://schemas.microsoft.com/office/drawing/2014/main" id="{2C98BC61-40BA-487E-90A9-A770C66EC3F8}"/>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4" name="Text Box 68">
          <a:extLst>
            <a:ext uri="{FF2B5EF4-FFF2-40B4-BE49-F238E27FC236}">
              <a16:creationId xmlns:a16="http://schemas.microsoft.com/office/drawing/2014/main" id="{24487FC5-00E1-44FE-BB1B-41A1F660A5C7}"/>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5" name="Text Box 68">
          <a:extLst>
            <a:ext uri="{FF2B5EF4-FFF2-40B4-BE49-F238E27FC236}">
              <a16:creationId xmlns:a16="http://schemas.microsoft.com/office/drawing/2014/main" id="{3BC90476-9E53-4919-A1C4-9769BF9A049B}"/>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6" name="Text Box 68">
          <a:extLst>
            <a:ext uri="{FF2B5EF4-FFF2-40B4-BE49-F238E27FC236}">
              <a16:creationId xmlns:a16="http://schemas.microsoft.com/office/drawing/2014/main" id="{0BBD173A-94A1-4136-B6E6-759337680718}"/>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7" name="Text Box 68">
          <a:extLst>
            <a:ext uri="{FF2B5EF4-FFF2-40B4-BE49-F238E27FC236}">
              <a16:creationId xmlns:a16="http://schemas.microsoft.com/office/drawing/2014/main" id="{0E89C505-BD2E-456C-BAC3-4A17A3509215}"/>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8" name="Text Box 68">
          <a:extLst>
            <a:ext uri="{FF2B5EF4-FFF2-40B4-BE49-F238E27FC236}">
              <a16:creationId xmlns:a16="http://schemas.microsoft.com/office/drawing/2014/main" id="{B85BF48F-23FA-4582-8B56-2C0672017CC5}"/>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9" name="Text Box 68">
          <a:extLst>
            <a:ext uri="{FF2B5EF4-FFF2-40B4-BE49-F238E27FC236}">
              <a16:creationId xmlns:a16="http://schemas.microsoft.com/office/drawing/2014/main" id="{A6292B63-CD41-4C89-B93C-F25A09145015}"/>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0" name="Text Box 68">
          <a:extLst>
            <a:ext uri="{FF2B5EF4-FFF2-40B4-BE49-F238E27FC236}">
              <a16:creationId xmlns:a16="http://schemas.microsoft.com/office/drawing/2014/main" id="{0EB54F35-D8D2-4449-8040-88C74DBF3470}"/>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1" name="Text Box 68">
          <a:extLst>
            <a:ext uri="{FF2B5EF4-FFF2-40B4-BE49-F238E27FC236}">
              <a16:creationId xmlns:a16="http://schemas.microsoft.com/office/drawing/2014/main" id="{9CECFCE5-30AB-4528-8221-58FA63D44678}"/>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2" name="Text Box 68">
          <a:extLst>
            <a:ext uri="{FF2B5EF4-FFF2-40B4-BE49-F238E27FC236}">
              <a16:creationId xmlns:a16="http://schemas.microsoft.com/office/drawing/2014/main" id="{170D7F8D-DB94-439C-8327-C05613C8C3AF}"/>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3" name="Text Box 68">
          <a:extLst>
            <a:ext uri="{FF2B5EF4-FFF2-40B4-BE49-F238E27FC236}">
              <a16:creationId xmlns:a16="http://schemas.microsoft.com/office/drawing/2014/main" id="{934CDEA5-8126-4641-96FF-CFFDFB074147}"/>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4" name="Text Box 68">
          <a:extLst>
            <a:ext uri="{FF2B5EF4-FFF2-40B4-BE49-F238E27FC236}">
              <a16:creationId xmlns:a16="http://schemas.microsoft.com/office/drawing/2014/main" id="{F3AE3940-C423-449D-92A8-A4A552DD8724}"/>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5" name="Text Box 68">
          <a:extLst>
            <a:ext uri="{FF2B5EF4-FFF2-40B4-BE49-F238E27FC236}">
              <a16:creationId xmlns:a16="http://schemas.microsoft.com/office/drawing/2014/main" id="{9AC13552-0108-4F52-AF87-651DB65C8784}"/>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6" name="Text Box 68">
          <a:extLst>
            <a:ext uri="{FF2B5EF4-FFF2-40B4-BE49-F238E27FC236}">
              <a16:creationId xmlns:a16="http://schemas.microsoft.com/office/drawing/2014/main" id="{D2AAFC14-857E-4F18-A91D-001980DD8641}"/>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7" name="Text Box 68">
          <a:extLst>
            <a:ext uri="{FF2B5EF4-FFF2-40B4-BE49-F238E27FC236}">
              <a16:creationId xmlns:a16="http://schemas.microsoft.com/office/drawing/2014/main" id="{B766FB91-CE53-4A9C-88F2-9DA990F7E6AA}"/>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8" name="Text Box 68">
          <a:extLst>
            <a:ext uri="{FF2B5EF4-FFF2-40B4-BE49-F238E27FC236}">
              <a16:creationId xmlns:a16="http://schemas.microsoft.com/office/drawing/2014/main" id="{4DC8095B-D8CD-4D6B-BB68-47E5F675BF87}"/>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9" name="Text Box 68">
          <a:extLst>
            <a:ext uri="{FF2B5EF4-FFF2-40B4-BE49-F238E27FC236}">
              <a16:creationId xmlns:a16="http://schemas.microsoft.com/office/drawing/2014/main" id="{C4A959BA-ADDD-4612-ABF3-B6BFA47051A3}"/>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20" name="Text Box 68">
          <a:extLst>
            <a:ext uri="{FF2B5EF4-FFF2-40B4-BE49-F238E27FC236}">
              <a16:creationId xmlns:a16="http://schemas.microsoft.com/office/drawing/2014/main" id="{E89E24D8-8AC9-4F59-8008-1E3366BEA9B0}"/>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1" name="Text Box 68">
          <a:extLst>
            <a:ext uri="{FF2B5EF4-FFF2-40B4-BE49-F238E27FC236}">
              <a16:creationId xmlns:a16="http://schemas.microsoft.com/office/drawing/2014/main" id="{AB4D7233-BD11-477B-AC07-6A6A8D6DCA9D}"/>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2" name="Text Box 68">
          <a:extLst>
            <a:ext uri="{FF2B5EF4-FFF2-40B4-BE49-F238E27FC236}">
              <a16:creationId xmlns:a16="http://schemas.microsoft.com/office/drawing/2014/main" id="{9A176175-E60D-45DD-80B9-38CDE1BD31B3}"/>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3" name="Text Box 68">
          <a:extLst>
            <a:ext uri="{FF2B5EF4-FFF2-40B4-BE49-F238E27FC236}">
              <a16:creationId xmlns:a16="http://schemas.microsoft.com/office/drawing/2014/main" id="{B1B8009B-C8AB-4B0E-855B-F6A27D531B87}"/>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4" name="Text Box 68">
          <a:extLst>
            <a:ext uri="{FF2B5EF4-FFF2-40B4-BE49-F238E27FC236}">
              <a16:creationId xmlns:a16="http://schemas.microsoft.com/office/drawing/2014/main" id="{FAE47DD5-6DD2-4486-B570-DBDFB22EFE8D}"/>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5" name="Text Box 68">
          <a:extLst>
            <a:ext uri="{FF2B5EF4-FFF2-40B4-BE49-F238E27FC236}">
              <a16:creationId xmlns:a16="http://schemas.microsoft.com/office/drawing/2014/main" id="{2D62A993-3DFA-4839-AEEF-409D85B04999}"/>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6" name="Text Box 68">
          <a:extLst>
            <a:ext uri="{FF2B5EF4-FFF2-40B4-BE49-F238E27FC236}">
              <a16:creationId xmlns:a16="http://schemas.microsoft.com/office/drawing/2014/main" id="{6D04C940-700D-484F-B6B1-ADAAFB17A29F}"/>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7" name="Text Box 68">
          <a:extLst>
            <a:ext uri="{FF2B5EF4-FFF2-40B4-BE49-F238E27FC236}">
              <a16:creationId xmlns:a16="http://schemas.microsoft.com/office/drawing/2014/main" id="{90E9C97B-4768-4A75-B333-49C84A2951D1}"/>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8" name="Text Box 68">
          <a:extLst>
            <a:ext uri="{FF2B5EF4-FFF2-40B4-BE49-F238E27FC236}">
              <a16:creationId xmlns:a16="http://schemas.microsoft.com/office/drawing/2014/main" id="{5B457A4E-016C-4E58-98A0-3B402BAB25FA}"/>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9" name="Text Box 68">
          <a:extLst>
            <a:ext uri="{FF2B5EF4-FFF2-40B4-BE49-F238E27FC236}">
              <a16:creationId xmlns:a16="http://schemas.microsoft.com/office/drawing/2014/main" id="{DB34E96B-3ECB-424B-9AC9-371F6D601BBD}"/>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0" name="Text Box 68">
          <a:extLst>
            <a:ext uri="{FF2B5EF4-FFF2-40B4-BE49-F238E27FC236}">
              <a16:creationId xmlns:a16="http://schemas.microsoft.com/office/drawing/2014/main" id="{E8181F58-AECD-40ED-B794-97A091C68B62}"/>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1" name="Text Box 68">
          <a:extLst>
            <a:ext uri="{FF2B5EF4-FFF2-40B4-BE49-F238E27FC236}">
              <a16:creationId xmlns:a16="http://schemas.microsoft.com/office/drawing/2014/main" id="{4B0FABC9-0623-4C2D-B1A6-F25FCC002EDD}"/>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2" name="Text Box 68">
          <a:extLst>
            <a:ext uri="{FF2B5EF4-FFF2-40B4-BE49-F238E27FC236}">
              <a16:creationId xmlns:a16="http://schemas.microsoft.com/office/drawing/2014/main" id="{602B304A-6797-4F00-9947-3352174169FE}"/>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3" name="Text Box 68">
          <a:extLst>
            <a:ext uri="{FF2B5EF4-FFF2-40B4-BE49-F238E27FC236}">
              <a16:creationId xmlns:a16="http://schemas.microsoft.com/office/drawing/2014/main" id="{2197AE03-7C71-4008-A462-D7DD5E082267}"/>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4" name="Text Box 68">
          <a:extLst>
            <a:ext uri="{FF2B5EF4-FFF2-40B4-BE49-F238E27FC236}">
              <a16:creationId xmlns:a16="http://schemas.microsoft.com/office/drawing/2014/main" id="{D980B0A7-B3F9-422E-B050-0DBA01727859}"/>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5" name="Text Box 68">
          <a:extLst>
            <a:ext uri="{FF2B5EF4-FFF2-40B4-BE49-F238E27FC236}">
              <a16:creationId xmlns:a16="http://schemas.microsoft.com/office/drawing/2014/main" id="{CFFCF115-FC15-4FD0-978B-AE1AFD93414F}"/>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6" name="Text Box 68">
          <a:extLst>
            <a:ext uri="{FF2B5EF4-FFF2-40B4-BE49-F238E27FC236}">
              <a16:creationId xmlns:a16="http://schemas.microsoft.com/office/drawing/2014/main" id="{C80AAB21-B098-45BD-9F83-9B51E4BA8A4C}"/>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7" name="Text Box 68">
          <a:extLst>
            <a:ext uri="{FF2B5EF4-FFF2-40B4-BE49-F238E27FC236}">
              <a16:creationId xmlns:a16="http://schemas.microsoft.com/office/drawing/2014/main" id="{A4A16F2D-9D84-4B36-AAFD-D91701E632F4}"/>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8" name="Text Box 68">
          <a:extLst>
            <a:ext uri="{FF2B5EF4-FFF2-40B4-BE49-F238E27FC236}">
              <a16:creationId xmlns:a16="http://schemas.microsoft.com/office/drawing/2014/main" id="{04FF5E0E-72BF-4A96-A78B-F9B0128BFD1E}"/>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9" name="Text Box 68">
          <a:extLst>
            <a:ext uri="{FF2B5EF4-FFF2-40B4-BE49-F238E27FC236}">
              <a16:creationId xmlns:a16="http://schemas.microsoft.com/office/drawing/2014/main" id="{FA4E3102-5B8C-405E-8840-16AC0AB8E57A}"/>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9182"/>
    <xdr:sp macro="" textlink="">
      <xdr:nvSpPr>
        <xdr:cNvPr id="140" name="Text Box 68">
          <a:extLst>
            <a:ext uri="{FF2B5EF4-FFF2-40B4-BE49-F238E27FC236}">
              <a16:creationId xmlns:a16="http://schemas.microsoft.com/office/drawing/2014/main" id="{813A94A2-B700-417D-B521-A250E0D3D43E}"/>
            </a:ext>
          </a:extLst>
        </xdr:cNvPr>
        <xdr:cNvSpPr txBox="1">
          <a:spLocks noChangeArrowheads="1"/>
        </xdr:cNvSpPr>
      </xdr:nvSpPr>
      <xdr:spPr bwMode="auto">
        <a:xfrm flipV="1">
          <a:off x="3400426" y="182175150"/>
          <a:ext cx="57150" cy="3691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1" name="Text Box 68">
          <a:extLst>
            <a:ext uri="{FF2B5EF4-FFF2-40B4-BE49-F238E27FC236}">
              <a16:creationId xmlns:a16="http://schemas.microsoft.com/office/drawing/2014/main" id="{E96D3C31-AC0A-4DB8-BE40-5438BDFB8FCA}"/>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2" name="Text Box 68">
          <a:extLst>
            <a:ext uri="{FF2B5EF4-FFF2-40B4-BE49-F238E27FC236}">
              <a16:creationId xmlns:a16="http://schemas.microsoft.com/office/drawing/2014/main" id="{10E585A8-A066-45A0-9F5E-DAB3CA897875}"/>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3" name="Text Box 68">
          <a:extLst>
            <a:ext uri="{FF2B5EF4-FFF2-40B4-BE49-F238E27FC236}">
              <a16:creationId xmlns:a16="http://schemas.microsoft.com/office/drawing/2014/main" id="{90F731A5-7457-420E-882A-969E4CF6A7B8}"/>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4" name="Text Box 68">
          <a:extLst>
            <a:ext uri="{FF2B5EF4-FFF2-40B4-BE49-F238E27FC236}">
              <a16:creationId xmlns:a16="http://schemas.microsoft.com/office/drawing/2014/main" id="{794A31E6-16C2-4667-8D12-7FED67F2E46B}"/>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5" name="Text Box 68">
          <a:extLst>
            <a:ext uri="{FF2B5EF4-FFF2-40B4-BE49-F238E27FC236}">
              <a16:creationId xmlns:a16="http://schemas.microsoft.com/office/drawing/2014/main" id="{3932EB50-15B1-4E07-A1D3-A167DF493A25}"/>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6" name="Text Box 68">
          <a:extLst>
            <a:ext uri="{FF2B5EF4-FFF2-40B4-BE49-F238E27FC236}">
              <a16:creationId xmlns:a16="http://schemas.microsoft.com/office/drawing/2014/main" id="{3E3A089D-B716-4123-82BC-87A71821B6E0}"/>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7" name="Text Box 68">
          <a:extLst>
            <a:ext uri="{FF2B5EF4-FFF2-40B4-BE49-F238E27FC236}">
              <a16:creationId xmlns:a16="http://schemas.microsoft.com/office/drawing/2014/main" id="{EABEF861-BEBC-489A-9535-39DB1A7AF97B}"/>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8" name="Text Box 68">
          <a:extLst>
            <a:ext uri="{FF2B5EF4-FFF2-40B4-BE49-F238E27FC236}">
              <a16:creationId xmlns:a16="http://schemas.microsoft.com/office/drawing/2014/main" id="{61B34C9C-4B2E-4628-A702-DFDBA0DEFB19}"/>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9" name="Text Box 68">
          <a:extLst>
            <a:ext uri="{FF2B5EF4-FFF2-40B4-BE49-F238E27FC236}">
              <a16:creationId xmlns:a16="http://schemas.microsoft.com/office/drawing/2014/main" id="{AD515B5E-34F4-43DC-B62E-7A317505F34C}"/>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0" name="Text Box 68">
          <a:extLst>
            <a:ext uri="{FF2B5EF4-FFF2-40B4-BE49-F238E27FC236}">
              <a16:creationId xmlns:a16="http://schemas.microsoft.com/office/drawing/2014/main" id="{971ACE9F-28F8-4556-AD71-04A2AE904373}"/>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1" name="Text Box 68">
          <a:extLst>
            <a:ext uri="{FF2B5EF4-FFF2-40B4-BE49-F238E27FC236}">
              <a16:creationId xmlns:a16="http://schemas.microsoft.com/office/drawing/2014/main" id="{331545A5-E1CD-400E-8760-8F7033EA751A}"/>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2" name="Text Box 68">
          <a:extLst>
            <a:ext uri="{FF2B5EF4-FFF2-40B4-BE49-F238E27FC236}">
              <a16:creationId xmlns:a16="http://schemas.microsoft.com/office/drawing/2014/main" id="{63EF81EB-3CCF-461C-B2A3-937DB47C8CD0}"/>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3" name="Text Box 68">
          <a:extLst>
            <a:ext uri="{FF2B5EF4-FFF2-40B4-BE49-F238E27FC236}">
              <a16:creationId xmlns:a16="http://schemas.microsoft.com/office/drawing/2014/main" id="{2F3E2122-9AD4-4C8A-AD4F-1E78396CCFC3}"/>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4" name="Text Box 68">
          <a:extLst>
            <a:ext uri="{FF2B5EF4-FFF2-40B4-BE49-F238E27FC236}">
              <a16:creationId xmlns:a16="http://schemas.microsoft.com/office/drawing/2014/main" id="{394BF77D-2D70-46CD-AF08-AA3015D929C0}"/>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5" name="Text Box 68">
          <a:extLst>
            <a:ext uri="{FF2B5EF4-FFF2-40B4-BE49-F238E27FC236}">
              <a16:creationId xmlns:a16="http://schemas.microsoft.com/office/drawing/2014/main" id="{546CDFF9-4A39-45A2-8E15-8AA563030AB2}"/>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6" name="Text Box 68">
          <a:extLst>
            <a:ext uri="{FF2B5EF4-FFF2-40B4-BE49-F238E27FC236}">
              <a16:creationId xmlns:a16="http://schemas.microsoft.com/office/drawing/2014/main" id="{928BAB71-F159-4337-A556-47D147509DFB}"/>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7" name="Text Box 68">
          <a:extLst>
            <a:ext uri="{FF2B5EF4-FFF2-40B4-BE49-F238E27FC236}">
              <a16:creationId xmlns:a16="http://schemas.microsoft.com/office/drawing/2014/main" id="{2FAEEF55-44D5-4337-8D18-ADB3A64CA6C9}"/>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8" name="Text Box 68">
          <a:extLst>
            <a:ext uri="{FF2B5EF4-FFF2-40B4-BE49-F238E27FC236}">
              <a16:creationId xmlns:a16="http://schemas.microsoft.com/office/drawing/2014/main" id="{71E8185A-D400-4345-969A-9A76FBD18C84}"/>
            </a:ext>
          </a:extLst>
        </xdr:cNvPr>
        <xdr:cNvSpPr txBox="1">
          <a:spLocks noChangeArrowheads="1"/>
        </xdr:cNvSpPr>
      </xdr:nvSpPr>
      <xdr:spPr bwMode="auto">
        <a:xfrm flipV="1">
          <a:off x="3400426" y="1821751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9" name="Text Box 68">
          <a:extLst>
            <a:ext uri="{FF2B5EF4-FFF2-40B4-BE49-F238E27FC236}">
              <a16:creationId xmlns:a16="http://schemas.microsoft.com/office/drawing/2014/main" id="{A0711216-B855-4911-9D76-4E6A1EC61D37}"/>
            </a:ext>
          </a:extLst>
        </xdr:cNvPr>
        <xdr:cNvSpPr txBox="1">
          <a:spLocks noChangeArrowheads="1"/>
        </xdr:cNvSpPr>
      </xdr:nvSpPr>
      <xdr:spPr bwMode="auto">
        <a:xfrm flipV="1">
          <a:off x="3400426" y="1821751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160" name="Rectangle 24">
          <a:extLst>
            <a:ext uri="{FF2B5EF4-FFF2-40B4-BE49-F238E27FC236}">
              <a16:creationId xmlns:a16="http://schemas.microsoft.com/office/drawing/2014/main" id="{E29ADE93-49E0-4007-9F95-A17D832A679C}"/>
            </a:ext>
          </a:extLst>
        </xdr:cNvPr>
        <xdr:cNvSpPr>
          <a:spLocks noChangeArrowheads="1"/>
        </xdr:cNvSpPr>
      </xdr:nvSpPr>
      <xdr:spPr bwMode="auto">
        <a:xfrm>
          <a:off x="13763625" y="8667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161" name="Rectangle 24">
          <a:extLst>
            <a:ext uri="{FF2B5EF4-FFF2-40B4-BE49-F238E27FC236}">
              <a16:creationId xmlns:a16="http://schemas.microsoft.com/office/drawing/2014/main" id="{FCE86FE5-DD09-4EBD-B63A-EB68FD8237AD}"/>
            </a:ext>
          </a:extLst>
        </xdr:cNvPr>
        <xdr:cNvSpPr>
          <a:spLocks noChangeArrowheads="1"/>
        </xdr:cNvSpPr>
      </xdr:nvSpPr>
      <xdr:spPr bwMode="auto">
        <a:xfrm>
          <a:off x="13763625" y="8667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2" name="Text Box 68">
          <a:extLst>
            <a:ext uri="{FF2B5EF4-FFF2-40B4-BE49-F238E27FC236}">
              <a16:creationId xmlns:a16="http://schemas.microsoft.com/office/drawing/2014/main" id="{AB159F00-2B7C-4DBA-AC6E-FBEAA8E5349A}"/>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3" name="Text Box 68">
          <a:extLst>
            <a:ext uri="{FF2B5EF4-FFF2-40B4-BE49-F238E27FC236}">
              <a16:creationId xmlns:a16="http://schemas.microsoft.com/office/drawing/2014/main" id="{2F57BBF3-1332-4899-AAF4-9A6527F84E2D}"/>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4" name="Text Box 68">
          <a:extLst>
            <a:ext uri="{FF2B5EF4-FFF2-40B4-BE49-F238E27FC236}">
              <a16:creationId xmlns:a16="http://schemas.microsoft.com/office/drawing/2014/main" id="{310113ED-77AE-468C-9379-9964A2FF2C85}"/>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5" name="Text Box 68">
          <a:extLst>
            <a:ext uri="{FF2B5EF4-FFF2-40B4-BE49-F238E27FC236}">
              <a16:creationId xmlns:a16="http://schemas.microsoft.com/office/drawing/2014/main" id="{7558751F-318E-49E1-B09F-CA9265008368}"/>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6" name="Text Box 68">
          <a:extLst>
            <a:ext uri="{FF2B5EF4-FFF2-40B4-BE49-F238E27FC236}">
              <a16:creationId xmlns:a16="http://schemas.microsoft.com/office/drawing/2014/main" id="{7F3BB38B-3DFD-4FA9-92D7-0F8884A70976}"/>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7" name="Text Box 68">
          <a:extLst>
            <a:ext uri="{FF2B5EF4-FFF2-40B4-BE49-F238E27FC236}">
              <a16:creationId xmlns:a16="http://schemas.microsoft.com/office/drawing/2014/main" id="{2B85695B-425D-40FB-A2DB-AD98EEC4E604}"/>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8" name="Text Box 68">
          <a:extLst>
            <a:ext uri="{FF2B5EF4-FFF2-40B4-BE49-F238E27FC236}">
              <a16:creationId xmlns:a16="http://schemas.microsoft.com/office/drawing/2014/main" id="{2F929F5C-E834-4BFF-9F08-2F7BBC55F631}"/>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9" name="Text Box 68">
          <a:extLst>
            <a:ext uri="{FF2B5EF4-FFF2-40B4-BE49-F238E27FC236}">
              <a16:creationId xmlns:a16="http://schemas.microsoft.com/office/drawing/2014/main" id="{9BDA8989-4953-467D-8BE0-E50FE4E5B6D1}"/>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0" name="Text Box 68">
          <a:extLst>
            <a:ext uri="{FF2B5EF4-FFF2-40B4-BE49-F238E27FC236}">
              <a16:creationId xmlns:a16="http://schemas.microsoft.com/office/drawing/2014/main" id="{8A7135F3-73ED-424B-9F93-1E15A9C85913}"/>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1" name="Text Box 68">
          <a:extLst>
            <a:ext uri="{FF2B5EF4-FFF2-40B4-BE49-F238E27FC236}">
              <a16:creationId xmlns:a16="http://schemas.microsoft.com/office/drawing/2014/main" id="{864B06BD-FBC7-45DF-BDB8-13561799759C}"/>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2" name="Text Box 68">
          <a:extLst>
            <a:ext uri="{FF2B5EF4-FFF2-40B4-BE49-F238E27FC236}">
              <a16:creationId xmlns:a16="http://schemas.microsoft.com/office/drawing/2014/main" id="{EFB5FC31-3374-46F0-A988-2F905AC69197}"/>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3" name="Text Box 68">
          <a:extLst>
            <a:ext uri="{FF2B5EF4-FFF2-40B4-BE49-F238E27FC236}">
              <a16:creationId xmlns:a16="http://schemas.microsoft.com/office/drawing/2014/main" id="{80BEA7F8-C811-4237-A090-8E44936E2A9F}"/>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4" name="Text Box 68">
          <a:extLst>
            <a:ext uri="{FF2B5EF4-FFF2-40B4-BE49-F238E27FC236}">
              <a16:creationId xmlns:a16="http://schemas.microsoft.com/office/drawing/2014/main" id="{8E30F3A1-CBD6-4379-8051-238561322260}"/>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5" name="Text Box 68">
          <a:extLst>
            <a:ext uri="{FF2B5EF4-FFF2-40B4-BE49-F238E27FC236}">
              <a16:creationId xmlns:a16="http://schemas.microsoft.com/office/drawing/2014/main" id="{3F33B25E-2DB8-4475-9EA8-5329B39388FC}"/>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6" name="Text Box 68">
          <a:extLst>
            <a:ext uri="{FF2B5EF4-FFF2-40B4-BE49-F238E27FC236}">
              <a16:creationId xmlns:a16="http://schemas.microsoft.com/office/drawing/2014/main" id="{B0F2811C-5516-475C-A041-E34CF36C3971}"/>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7" name="Text Box 68">
          <a:extLst>
            <a:ext uri="{FF2B5EF4-FFF2-40B4-BE49-F238E27FC236}">
              <a16:creationId xmlns:a16="http://schemas.microsoft.com/office/drawing/2014/main" id="{98B0A72C-BD7E-45D1-AD0D-9923A44B324E}"/>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8" name="Text Box 68">
          <a:extLst>
            <a:ext uri="{FF2B5EF4-FFF2-40B4-BE49-F238E27FC236}">
              <a16:creationId xmlns:a16="http://schemas.microsoft.com/office/drawing/2014/main" id="{9AA741BA-DE09-4D6C-9A30-DCA69E89DB6C}"/>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9" name="Text Box 68">
          <a:extLst>
            <a:ext uri="{FF2B5EF4-FFF2-40B4-BE49-F238E27FC236}">
              <a16:creationId xmlns:a16="http://schemas.microsoft.com/office/drawing/2014/main" id="{C1F14A88-F3F9-4360-9134-64E43F8A3F9A}"/>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0" name="Text Box 68">
          <a:extLst>
            <a:ext uri="{FF2B5EF4-FFF2-40B4-BE49-F238E27FC236}">
              <a16:creationId xmlns:a16="http://schemas.microsoft.com/office/drawing/2014/main" id="{15361675-1ABD-423D-B55E-81B6F40B09F0}"/>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81088"/>
    <xdr:sp macro="" textlink="">
      <xdr:nvSpPr>
        <xdr:cNvPr id="181" name="Text Box 68">
          <a:extLst>
            <a:ext uri="{FF2B5EF4-FFF2-40B4-BE49-F238E27FC236}">
              <a16:creationId xmlns:a16="http://schemas.microsoft.com/office/drawing/2014/main" id="{FDA97359-7938-4139-B031-4AA21707F0A6}"/>
            </a:ext>
          </a:extLst>
        </xdr:cNvPr>
        <xdr:cNvSpPr txBox="1">
          <a:spLocks noChangeArrowheads="1"/>
        </xdr:cNvSpPr>
      </xdr:nvSpPr>
      <xdr:spPr bwMode="auto">
        <a:xfrm flipV="1">
          <a:off x="6743700" y="111556800"/>
          <a:ext cx="57150" cy="38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2" name="Text Box 68">
          <a:extLst>
            <a:ext uri="{FF2B5EF4-FFF2-40B4-BE49-F238E27FC236}">
              <a16:creationId xmlns:a16="http://schemas.microsoft.com/office/drawing/2014/main" id="{76273D68-DE69-481D-839C-161E41407C7A}"/>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3" name="Text Box 68">
          <a:extLst>
            <a:ext uri="{FF2B5EF4-FFF2-40B4-BE49-F238E27FC236}">
              <a16:creationId xmlns:a16="http://schemas.microsoft.com/office/drawing/2014/main" id="{07819096-9A1A-4774-BD76-DAEE843CDB52}"/>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4" name="Text Box 68">
          <a:extLst>
            <a:ext uri="{FF2B5EF4-FFF2-40B4-BE49-F238E27FC236}">
              <a16:creationId xmlns:a16="http://schemas.microsoft.com/office/drawing/2014/main" id="{8F3897C1-18C2-4DE9-8EB4-043DEEDDAE00}"/>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5" name="Text Box 68">
          <a:extLst>
            <a:ext uri="{FF2B5EF4-FFF2-40B4-BE49-F238E27FC236}">
              <a16:creationId xmlns:a16="http://schemas.microsoft.com/office/drawing/2014/main" id="{9E1F8918-FCCE-48C0-A503-2173818610AA}"/>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6" name="Text Box 68">
          <a:extLst>
            <a:ext uri="{FF2B5EF4-FFF2-40B4-BE49-F238E27FC236}">
              <a16:creationId xmlns:a16="http://schemas.microsoft.com/office/drawing/2014/main" id="{362A567E-8895-40BA-A8BF-07898D4B8601}"/>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7" name="Text Box 68">
          <a:extLst>
            <a:ext uri="{FF2B5EF4-FFF2-40B4-BE49-F238E27FC236}">
              <a16:creationId xmlns:a16="http://schemas.microsoft.com/office/drawing/2014/main" id="{9134C4DF-DF52-46E9-8C87-53BDD35AED87}"/>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8" name="Text Box 68">
          <a:extLst>
            <a:ext uri="{FF2B5EF4-FFF2-40B4-BE49-F238E27FC236}">
              <a16:creationId xmlns:a16="http://schemas.microsoft.com/office/drawing/2014/main" id="{71A1EBB7-13C1-4449-9E40-481BC10568C9}"/>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9" name="Text Box 68">
          <a:extLst>
            <a:ext uri="{FF2B5EF4-FFF2-40B4-BE49-F238E27FC236}">
              <a16:creationId xmlns:a16="http://schemas.microsoft.com/office/drawing/2014/main" id="{5247AEC5-B41A-49F0-80D5-A35C03332E0C}"/>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0" name="Text Box 68">
          <a:extLst>
            <a:ext uri="{FF2B5EF4-FFF2-40B4-BE49-F238E27FC236}">
              <a16:creationId xmlns:a16="http://schemas.microsoft.com/office/drawing/2014/main" id="{3D02A0B0-2AC8-4D10-B930-D3F05D668BBF}"/>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1" name="Text Box 68">
          <a:extLst>
            <a:ext uri="{FF2B5EF4-FFF2-40B4-BE49-F238E27FC236}">
              <a16:creationId xmlns:a16="http://schemas.microsoft.com/office/drawing/2014/main" id="{DF36B006-DC37-476F-B0E2-242A1EE47BCB}"/>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2" name="Text Box 68">
          <a:extLst>
            <a:ext uri="{FF2B5EF4-FFF2-40B4-BE49-F238E27FC236}">
              <a16:creationId xmlns:a16="http://schemas.microsoft.com/office/drawing/2014/main" id="{1718C5C1-88B0-4E87-9DC6-3150E26DCD05}"/>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3" name="Text Box 68">
          <a:extLst>
            <a:ext uri="{FF2B5EF4-FFF2-40B4-BE49-F238E27FC236}">
              <a16:creationId xmlns:a16="http://schemas.microsoft.com/office/drawing/2014/main" id="{2FF3EC90-2BAD-4017-B4DD-16F4B3FEF62D}"/>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4" name="Text Box 68">
          <a:extLst>
            <a:ext uri="{FF2B5EF4-FFF2-40B4-BE49-F238E27FC236}">
              <a16:creationId xmlns:a16="http://schemas.microsoft.com/office/drawing/2014/main" id="{7DEE1B58-DDD9-42B0-A7AB-753714B63F05}"/>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5" name="Text Box 68">
          <a:extLst>
            <a:ext uri="{FF2B5EF4-FFF2-40B4-BE49-F238E27FC236}">
              <a16:creationId xmlns:a16="http://schemas.microsoft.com/office/drawing/2014/main" id="{F6A0354F-8294-4E46-A580-289E546C5F89}"/>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6" name="Text Box 68">
          <a:extLst>
            <a:ext uri="{FF2B5EF4-FFF2-40B4-BE49-F238E27FC236}">
              <a16:creationId xmlns:a16="http://schemas.microsoft.com/office/drawing/2014/main" id="{B6D55CB5-3DE4-4292-9EB9-16DB735EEF01}"/>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7" name="Text Box 68">
          <a:extLst>
            <a:ext uri="{FF2B5EF4-FFF2-40B4-BE49-F238E27FC236}">
              <a16:creationId xmlns:a16="http://schemas.microsoft.com/office/drawing/2014/main" id="{7BF090A5-451E-4AB1-A0CC-32A89A6A5181}"/>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8" name="Text Box 68">
          <a:extLst>
            <a:ext uri="{FF2B5EF4-FFF2-40B4-BE49-F238E27FC236}">
              <a16:creationId xmlns:a16="http://schemas.microsoft.com/office/drawing/2014/main" id="{6E7829C4-2A4E-4CD0-8E2E-EFC99F8797CF}"/>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9" name="Text Box 68">
          <a:extLst>
            <a:ext uri="{FF2B5EF4-FFF2-40B4-BE49-F238E27FC236}">
              <a16:creationId xmlns:a16="http://schemas.microsoft.com/office/drawing/2014/main" id="{7139E46B-F373-4643-81AB-990622AED09C}"/>
            </a:ext>
          </a:extLst>
        </xdr:cNvPr>
        <xdr:cNvSpPr txBox="1">
          <a:spLocks noChangeArrowheads="1"/>
        </xdr:cNvSpPr>
      </xdr:nvSpPr>
      <xdr:spPr bwMode="auto">
        <a:xfrm flipV="1">
          <a:off x="6743700"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200" name="Text Box 68">
          <a:extLst>
            <a:ext uri="{FF2B5EF4-FFF2-40B4-BE49-F238E27FC236}">
              <a16:creationId xmlns:a16="http://schemas.microsoft.com/office/drawing/2014/main" id="{E2463410-46FE-4508-B462-86579E108B7D}"/>
            </a:ext>
          </a:extLst>
        </xdr:cNvPr>
        <xdr:cNvSpPr txBox="1">
          <a:spLocks noChangeArrowheads="1"/>
        </xdr:cNvSpPr>
      </xdr:nvSpPr>
      <xdr:spPr bwMode="auto">
        <a:xfrm flipV="1">
          <a:off x="6743700"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1" name="Text Box 68">
          <a:extLst>
            <a:ext uri="{FF2B5EF4-FFF2-40B4-BE49-F238E27FC236}">
              <a16:creationId xmlns:a16="http://schemas.microsoft.com/office/drawing/2014/main" id="{E0E724C6-A257-437F-B273-BA45A89684AC}"/>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2" name="Text Box 68">
          <a:extLst>
            <a:ext uri="{FF2B5EF4-FFF2-40B4-BE49-F238E27FC236}">
              <a16:creationId xmlns:a16="http://schemas.microsoft.com/office/drawing/2014/main" id="{C5BCA500-52AB-4C59-9DD2-00C97B95752C}"/>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3" name="Text Box 68">
          <a:extLst>
            <a:ext uri="{FF2B5EF4-FFF2-40B4-BE49-F238E27FC236}">
              <a16:creationId xmlns:a16="http://schemas.microsoft.com/office/drawing/2014/main" id="{FFCD70E8-8484-4A12-A02F-3E693051BD65}"/>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4" name="Text Box 68">
          <a:extLst>
            <a:ext uri="{FF2B5EF4-FFF2-40B4-BE49-F238E27FC236}">
              <a16:creationId xmlns:a16="http://schemas.microsoft.com/office/drawing/2014/main" id="{5D9D1013-3A54-44E2-A475-8429E63FD710}"/>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5" name="Text Box 68">
          <a:extLst>
            <a:ext uri="{FF2B5EF4-FFF2-40B4-BE49-F238E27FC236}">
              <a16:creationId xmlns:a16="http://schemas.microsoft.com/office/drawing/2014/main" id="{36645869-C8DE-4AC0-86AF-72CB17961826}"/>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6" name="Text Box 68">
          <a:extLst>
            <a:ext uri="{FF2B5EF4-FFF2-40B4-BE49-F238E27FC236}">
              <a16:creationId xmlns:a16="http://schemas.microsoft.com/office/drawing/2014/main" id="{6BBBDE87-2D3D-4370-A976-2D8E6BE08B2F}"/>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7" name="Text Box 68">
          <a:extLst>
            <a:ext uri="{FF2B5EF4-FFF2-40B4-BE49-F238E27FC236}">
              <a16:creationId xmlns:a16="http://schemas.microsoft.com/office/drawing/2014/main" id="{FFFB0C57-2111-4221-A5FF-A0FCE7F42503}"/>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8" name="Text Box 68">
          <a:extLst>
            <a:ext uri="{FF2B5EF4-FFF2-40B4-BE49-F238E27FC236}">
              <a16:creationId xmlns:a16="http://schemas.microsoft.com/office/drawing/2014/main" id="{4B45A5F2-407A-4D47-B548-504277FC7C10}"/>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9" name="Text Box 68">
          <a:extLst>
            <a:ext uri="{FF2B5EF4-FFF2-40B4-BE49-F238E27FC236}">
              <a16:creationId xmlns:a16="http://schemas.microsoft.com/office/drawing/2014/main" id="{352FA9C8-27A4-4441-9211-2692F0D4773C}"/>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0" name="Text Box 68">
          <a:extLst>
            <a:ext uri="{FF2B5EF4-FFF2-40B4-BE49-F238E27FC236}">
              <a16:creationId xmlns:a16="http://schemas.microsoft.com/office/drawing/2014/main" id="{1BB6CD47-5C4D-4E80-AA42-4E993B0346C6}"/>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1" name="Text Box 68">
          <a:extLst>
            <a:ext uri="{FF2B5EF4-FFF2-40B4-BE49-F238E27FC236}">
              <a16:creationId xmlns:a16="http://schemas.microsoft.com/office/drawing/2014/main" id="{95B652F0-F8D1-4424-A95A-F0752CCB37F1}"/>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2" name="Text Box 68">
          <a:extLst>
            <a:ext uri="{FF2B5EF4-FFF2-40B4-BE49-F238E27FC236}">
              <a16:creationId xmlns:a16="http://schemas.microsoft.com/office/drawing/2014/main" id="{606273E3-E72C-4543-8C24-2C5560A70EBE}"/>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3" name="Text Box 68">
          <a:extLst>
            <a:ext uri="{FF2B5EF4-FFF2-40B4-BE49-F238E27FC236}">
              <a16:creationId xmlns:a16="http://schemas.microsoft.com/office/drawing/2014/main" id="{B553ED6F-F637-4E77-A046-B42E05B11FBA}"/>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4" name="Text Box 68">
          <a:extLst>
            <a:ext uri="{FF2B5EF4-FFF2-40B4-BE49-F238E27FC236}">
              <a16:creationId xmlns:a16="http://schemas.microsoft.com/office/drawing/2014/main" id="{71C87A67-2FCB-4830-B115-A5D4C7E66DC4}"/>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5" name="Text Box 68">
          <a:extLst>
            <a:ext uri="{FF2B5EF4-FFF2-40B4-BE49-F238E27FC236}">
              <a16:creationId xmlns:a16="http://schemas.microsoft.com/office/drawing/2014/main" id="{8D51F66C-B15D-4DB5-B008-FAF6D5985C7F}"/>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6" name="Text Box 68">
          <a:extLst>
            <a:ext uri="{FF2B5EF4-FFF2-40B4-BE49-F238E27FC236}">
              <a16:creationId xmlns:a16="http://schemas.microsoft.com/office/drawing/2014/main" id="{E7812812-9002-43C9-8036-5D960C41CACD}"/>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7" name="Text Box 68">
          <a:extLst>
            <a:ext uri="{FF2B5EF4-FFF2-40B4-BE49-F238E27FC236}">
              <a16:creationId xmlns:a16="http://schemas.microsoft.com/office/drawing/2014/main" id="{2577390B-CC54-4768-AF67-561F5D37E051}"/>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8" name="Text Box 68">
          <a:extLst>
            <a:ext uri="{FF2B5EF4-FFF2-40B4-BE49-F238E27FC236}">
              <a16:creationId xmlns:a16="http://schemas.microsoft.com/office/drawing/2014/main" id="{8D6E0E4C-89B0-4BDE-A215-BEE4F1B961EA}"/>
            </a:ext>
          </a:extLst>
        </xdr:cNvPr>
        <xdr:cNvSpPr txBox="1">
          <a:spLocks noChangeArrowheads="1"/>
        </xdr:cNvSpPr>
      </xdr:nvSpPr>
      <xdr:spPr bwMode="auto">
        <a:xfrm flipV="1">
          <a:off x="3400426" y="1115568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9" name="Text Box 68">
          <a:extLst>
            <a:ext uri="{FF2B5EF4-FFF2-40B4-BE49-F238E27FC236}">
              <a16:creationId xmlns:a16="http://schemas.microsoft.com/office/drawing/2014/main" id="{B9CC26E0-DF7D-41A0-865A-08AE26D39EF8}"/>
            </a:ext>
          </a:extLst>
        </xdr:cNvPr>
        <xdr:cNvSpPr txBox="1">
          <a:spLocks noChangeArrowheads="1"/>
        </xdr:cNvSpPr>
      </xdr:nvSpPr>
      <xdr:spPr bwMode="auto">
        <a:xfrm flipV="1">
          <a:off x="3400426" y="1115568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76</xdr:row>
      <xdr:rowOff>0</xdr:rowOff>
    </xdr:from>
    <xdr:ext cx="1778000" cy="19050"/>
    <xdr:sp macro="" textlink="">
      <xdr:nvSpPr>
        <xdr:cNvPr id="220" name="Rectangle 24">
          <a:extLst>
            <a:ext uri="{FF2B5EF4-FFF2-40B4-BE49-F238E27FC236}">
              <a16:creationId xmlns:a16="http://schemas.microsoft.com/office/drawing/2014/main" id="{9F3B643F-CC85-434D-9FE3-01FC7BA5667B}"/>
            </a:ext>
          </a:extLst>
        </xdr:cNvPr>
        <xdr:cNvSpPr>
          <a:spLocks noChangeArrowheads="1"/>
        </xdr:cNvSpPr>
      </xdr:nvSpPr>
      <xdr:spPr bwMode="auto">
        <a:xfrm>
          <a:off x="993775" y="8667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8" name="Text Box 68">
          <a:extLst>
            <a:ext uri="{FF2B5EF4-FFF2-40B4-BE49-F238E27FC236}">
              <a16:creationId xmlns:a16="http://schemas.microsoft.com/office/drawing/2014/main" id="{8D6AD56D-74E2-4AC3-A01B-55CDC11219AC}"/>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9" name="Text Box 68">
          <a:extLst>
            <a:ext uri="{FF2B5EF4-FFF2-40B4-BE49-F238E27FC236}">
              <a16:creationId xmlns:a16="http://schemas.microsoft.com/office/drawing/2014/main" id="{F1F1265D-CCD5-48C0-B3BC-830887867EDC}"/>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0" name="Text Box 68">
          <a:extLst>
            <a:ext uri="{FF2B5EF4-FFF2-40B4-BE49-F238E27FC236}">
              <a16:creationId xmlns:a16="http://schemas.microsoft.com/office/drawing/2014/main" id="{B5050A37-E489-4B4E-9D91-6BE20895C489}"/>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1" name="Text Box 68">
          <a:extLst>
            <a:ext uri="{FF2B5EF4-FFF2-40B4-BE49-F238E27FC236}">
              <a16:creationId xmlns:a16="http://schemas.microsoft.com/office/drawing/2014/main" id="{74159851-87AE-494A-98E1-7AC716E6F7DD}"/>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2" name="Text Box 68">
          <a:extLst>
            <a:ext uri="{FF2B5EF4-FFF2-40B4-BE49-F238E27FC236}">
              <a16:creationId xmlns:a16="http://schemas.microsoft.com/office/drawing/2014/main" id="{CA9C7FBE-C468-4621-AFD9-CB17D0BA2061}"/>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3" name="Text Box 68">
          <a:extLst>
            <a:ext uri="{FF2B5EF4-FFF2-40B4-BE49-F238E27FC236}">
              <a16:creationId xmlns:a16="http://schemas.microsoft.com/office/drawing/2014/main" id="{FFC5D564-DEE8-4369-B836-21209EEB6BA8}"/>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4" name="Text Box 68">
          <a:extLst>
            <a:ext uri="{FF2B5EF4-FFF2-40B4-BE49-F238E27FC236}">
              <a16:creationId xmlns:a16="http://schemas.microsoft.com/office/drawing/2014/main" id="{C675E05A-D2E0-47A2-BAE9-9C6B70EC1410}"/>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5" name="Text Box 68">
          <a:extLst>
            <a:ext uri="{FF2B5EF4-FFF2-40B4-BE49-F238E27FC236}">
              <a16:creationId xmlns:a16="http://schemas.microsoft.com/office/drawing/2014/main" id="{8D909AD3-059F-4E45-8E63-892D48A641A4}"/>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6" name="Text Box 68">
          <a:extLst>
            <a:ext uri="{FF2B5EF4-FFF2-40B4-BE49-F238E27FC236}">
              <a16:creationId xmlns:a16="http://schemas.microsoft.com/office/drawing/2014/main" id="{7CC14553-0599-4F62-A2DE-32465F012410}"/>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7" name="Text Box 68">
          <a:extLst>
            <a:ext uri="{FF2B5EF4-FFF2-40B4-BE49-F238E27FC236}">
              <a16:creationId xmlns:a16="http://schemas.microsoft.com/office/drawing/2014/main" id="{4D7BE031-01ED-426C-ADF8-79FB722FE20F}"/>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8" name="Text Box 68">
          <a:extLst>
            <a:ext uri="{FF2B5EF4-FFF2-40B4-BE49-F238E27FC236}">
              <a16:creationId xmlns:a16="http://schemas.microsoft.com/office/drawing/2014/main" id="{BD55313E-A0E5-4086-A17A-BD8E6E6CC0A9}"/>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9" name="Text Box 68">
          <a:extLst>
            <a:ext uri="{FF2B5EF4-FFF2-40B4-BE49-F238E27FC236}">
              <a16:creationId xmlns:a16="http://schemas.microsoft.com/office/drawing/2014/main" id="{748A7A21-8FEF-4884-9D34-159A95E608DB}"/>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60" name="Text Box 68">
          <a:extLst>
            <a:ext uri="{FF2B5EF4-FFF2-40B4-BE49-F238E27FC236}">
              <a16:creationId xmlns:a16="http://schemas.microsoft.com/office/drawing/2014/main" id="{0F32BD8F-BB01-43D3-B5F5-C55BED06B0B7}"/>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61" name="Text Box 68">
          <a:extLst>
            <a:ext uri="{FF2B5EF4-FFF2-40B4-BE49-F238E27FC236}">
              <a16:creationId xmlns:a16="http://schemas.microsoft.com/office/drawing/2014/main" id="{B82860C9-C55C-40A8-AD1A-B5DA2A6F94AD}"/>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62" name="Text Box 68">
          <a:extLst>
            <a:ext uri="{FF2B5EF4-FFF2-40B4-BE49-F238E27FC236}">
              <a16:creationId xmlns:a16="http://schemas.microsoft.com/office/drawing/2014/main" id="{D33F9034-FB37-4FA8-9711-F79F2F670726}"/>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63" name="Text Box 68">
          <a:extLst>
            <a:ext uri="{FF2B5EF4-FFF2-40B4-BE49-F238E27FC236}">
              <a16:creationId xmlns:a16="http://schemas.microsoft.com/office/drawing/2014/main" id="{700FD30D-06CD-47DD-80B0-A1F49E2DC67E}"/>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64" name="Text Box 68">
          <a:extLst>
            <a:ext uri="{FF2B5EF4-FFF2-40B4-BE49-F238E27FC236}">
              <a16:creationId xmlns:a16="http://schemas.microsoft.com/office/drawing/2014/main" id="{F0E8A29C-AFFC-41A7-9B67-D1BB5200F3B0}"/>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65" name="Text Box 68">
          <a:extLst>
            <a:ext uri="{FF2B5EF4-FFF2-40B4-BE49-F238E27FC236}">
              <a16:creationId xmlns:a16="http://schemas.microsoft.com/office/drawing/2014/main" id="{3E71F154-9C82-4BEC-A093-9952EBAB7AC2}"/>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66" name="Text Box 68">
          <a:extLst>
            <a:ext uri="{FF2B5EF4-FFF2-40B4-BE49-F238E27FC236}">
              <a16:creationId xmlns:a16="http://schemas.microsoft.com/office/drawing/2014/main" id="{EB4B0E68-0B45-42CA-B519-004730F20513}"/>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4</xdr:col>
      <xdr:colOff>0</xdr:colOff>
      <xdr:row>97</xdr:row>
      <xdr:rowOff>0</xdr:rowOff>
    </xdr:from>
    <xdr:to>
      <xdr:col>4</xdr:col>
      <xdr:colOff>57150</xdr:colOff>
      <xdr:row>98</xdr:row>
      <xdr:rowOff>18910</xdr:rowOff>
    </xdr:to>
    <xdr:sp macro="" textlink="">
      <xdr:nvSpPr>
        <xdr:cNvPr id="267" name="Text Box 68">
          <a:extLst>
            <a:ext uri="{FF2B5EF4-FFF2-40B4-BE49-F238E27FC236}">
              <a16:creationId xmlns:a16="http://schemas.microsoft.com/office/drawing/2014/main" id="{5AD7010C-2E32-4512-8B8A-C540EB45C860}"/>
            </a:ext>
          </a:extLst>
        </xdr:cNvPr>
        <xdr:cNvSpPr txBox="1">
          <a:spLocks noChangeArrowheads="1"/>
        </xdr:cNvSpPr>
      </xdr:nvSpPr>
      <xdr:spPr bwMode="auto">
        <a:xfrm flipV="1">
          <a:off x="9448800" y="182384700"/>
          <a:ext cx="57150" cy="3753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0</xdr:colOff>
      <xdr:row>97</xdr:row>
      <xdr:rowOff>0</xdr:rowOff>
    </xdr:from>
    <xdr:ext cx="57150" cy="264794"/>
    <xdr:sp macro="" textlink="">
      <xdr:nvSpPr>
        <xdr:cNvPr id="268" name="Text Box 68">
          <a:extLst>
            <a:ext uri="{FF2B5EF4-FFF2-40B4-BE49-F238E27FC236}">
              <a16:creationId xmlns:a16="http://schemas.microsoft.com/office/drawing/2014/main" id="{3B523131-B3E3-42A4-9335-27AE40D8D60E}"/>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69" name="Text Box 68">
          <a:extLst>
            <a:ext uri="{FF2B5EF4-FFF2-40B4-BE49-F238E27FC236}">
              <a16:creationId xmlns:a16="http://schemas.microsoft.com/office/drawing/2014/main" id="{6B313284-A78E-4143-8BE3-9CD34040F001}"/>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70" name="Text Box 68">
          <a:extLst>
            <a:ext uri="{FF2B5EF4-FFF2-40B4-BE49-F238E27FC236}">
              <a16:creationId xmlns:a16="http://schemas.microsoft.com/office/drawing/2014/main" id="{CCD6915F-A18B-45EC-BD2A-393CB2F5363A}"/>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71" name="Text Box 68">
          <a:extLst>
            <a:ext uri="{FF2B5EF4-FFF2-40B4-BE49-F238E27FC236}">
              <a16:creationId xmlns:a16="http://schemas.microsoft.com/office/drawing/2014/main" id="{C26D6C30-89DA-41ED-88AC-30C7CAD12D12}"/>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72" name="Text Box 68">
          <a:extLst>
            <a:ext uri="{FF2B5EF4-FFF2-40B4-BE49-F238E27FC236}">
              <a16:creationId xmlns:a16="http://schemas.microsoft.com/office/drawing/2014/main" id="{2A2BE69E-C35C-461A-86DE-DF8AA8BB1164}"/>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73" name="Text Box 68">
          <a:extLst>
            <a:ext uri="{FF2B5EF4-FFF2-40B4-BE49-F238E27FC236}">
              <a16:creationId xmlns:a16="http://schemas.microsoft.com/office/drawing/2014/main" id="{614AC954-66CD-4878-9E1D-A0D5BD23B9B2}"/>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74" name="Text Box 68">
          <a:extLst>
            <a:ext uri="{FF2B5EF4-FFF2-40B4-BE49-F238E27FC236}">
              <a16:creationId xmlns:a16="http://schemas.microsoft.com/office/drawing/2014/main" id="{FFCF9137-258C-421A-91F9-959B4627906D}"/>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75" name="Text Box 68">
          <a:extLst>
            <a:ext uri="{FF2B5EF4-FFF2-40B4-BE49-F238E27FC236}">
              <a16:creationId xmlns:a16="http://schemas.microsoft.com/office/drawing/2014/main" id="{6E6A8FC6-B344-41CC-9682-F32766AE0575}"/>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76" name="Text Box 68">
          <a:extLst>
            <a:ext uri="{FF2B5EF4-FFF2-40B4-BE49-F238E27FC236}">
              <a16:creationId xmlns:a16="http://schemas.microsoft.com/office/drawing/2014/main" id="{CB84F0A0-CBB7-4285-A953-070FE74E481F}"/>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77" name="Text Box 68">
          <a:extLst>
            <a:ext uri="{FF2B5EF4-FFF2-40B4-BE49-F238E27FC236}">
              <a16:creationId xmlns:a16="http://schemas.microsoft.com/office/drawing/2014/main" id="{F454FF42-FB5F-49B9-BE2F-DD5EDDA203DC}"/>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78" name="Text Box 68">
          <a:extLst>
            <a:ext uri="{FF2B5EF4-FFF2-40B4-BE49-F238E27FC236}">
              <a16:creationId xmlns:a16="http://schemas.microsoft.com/office/drawing/2014/main" id="{CE14D7EB-AD1B-4BA5-9478-4D29ADE68CC3}"/>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79" name="Text Box 68">
          <a:extLst>
            <a:ext uri="{FF2B5EF4-FFF2-40B4-BE49-F238E27FC236}">
              <a16:creationId xmlns:a16="http://schemas.microsoft.com/office/drawing/2014/main" id="{3EDEEDBB-EE2B-49FD-9664-FA54656F8175}"/>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80" name="Text Box 68">
          <a:extLst>
            <a:ext uri="{FF2B5EF4-FFF2-40B4-BE49-F238E27FC236}">
              <a16:creationId xmlns:a16="http://schemas.microsoft.com/office/drawing/2014/main" id="{0CB7C8AD-D3EE-48C5-8ACA-196DB10596C7}"/>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81" name="Text Box 68">
          <a:extLst>
            <a:ext uri="{FF2B5EF4-FFF2-40B4-BE49-F238E27FC236}">
              <a16:creationId xmlns:a16="http://schemas.microsoft.com/office/drawing/2014/main" id="{14C0B623-DDF8-4A67-8682-807BD40CF7F5}"/>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82" name="Text Box 68">
          <a:extLst>
            <a:ext uri="{FF2B5EF4-FFF2-40B4-BE49-F238E27FC236}">
              <a16:creationId xmlns:a16="http://schemas.microsoft.com/office/drawing/2014/main" id="{4CD88321-6A79-459A-8719-12BFDEFCD20E}"/>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83" name="Text Box 68">
          <a:extLst>
            <a:ext uri="{FF2B5EF4-FFF2-40B4-BE49-F238E27FC236}">
              <a16:creationId xmlns:a16="http://schemas.microsoft.com/office/drawing/2014/main" id="{A2021F26-3027-482C-8C14-AE2F6B0AFFD5}"/>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84" name="Text Box 68">
          <a:extLst>
            <a:ext uri="{FF2B5EF4-FFF2-40B4-BE49-F238E27FC236}">
              <a16:creationId xmlns:a16="http://schemas.microsoft.com/office/drawing/2014/main" id="{89F3BBCA-669F-4E98-B7A4-0D23E918D36C}"/>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85" name="Text Box 68">
          <a:extLst>
            <a:ext uri="{FF2B5EF4-FFF2-40B4-BE49-F238E27FC236}">
              <a16:creationId xmlns:a16="http://schemas.microsoft.com/office/drawing/2014/main" id="{82C527C9-BDA9-4CC1-B244-363676FDFA4B}"/>
            </a:ext>
          </a:extLst>
        </xdr:cNvPr>
        <xdr:cNvSpPr txBox="1">
          <a:spLocks noChangeArrowheads="1"/>
        </xdr:cNvSpPr>
      </xdr:nvSpPr>
      <xdr:spPr bwMode="auto">
        <a:xfrm flipV="1">
          <a:off x="9448800"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86" name="Text Box 68">
          <a:extLst>
            <a:ext uri="{FF2B5EF4-FFF2-40B4-BE49-F238E27FC236}">
              <a16:creationId xmlns:a16="http://schemas.microsoft.com/office/drawing/2014/main" id="{97E97660-8C30-40D7-A633-1D1A95F89F80}"/>
            </a:ext>
          </a:extLst>
        </xdr:cNvPr>
        <xdr:cNvSpPr txBox="1">
          <a:spLocks noChangeArrowheads="1"/>
        </xdr:cNvSpPr>
      </xdr:nvSpPr>
      <xdr:spPr bwMode="auto">
        <a:xfrm flipV="1">
          <a:off x="9448800"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7" name="Text Box 68">
          <a:extLst>
            <a:ext uri="{FF2B5EF4-FFF2-40B4-BE49-F238E27FC236}">
              <a16:creationId xmlns:a16="http://schemas.microsoft.com/office/drawing/2014/main" id="{E52EAB5E-AB98-4B61-AC0D-9FFABE4808B1}"/>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8" name="Text Box 68">
          <a:extLst>
            <a:ext uri="{FF2B5EF4-FFF2-40B4-BE49-F238E27FC236}">
              <a16:creationId xmlns:a16="http://schemas.microsoft.com/office/drawing/2014/main" id="{FA594C26-5A35-4A95-8EE9-993ED07871DC}"/>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9" name="Text Box 68">
          <a:extLst>
            <a:ext uri="{FF2B5EF4-FFF2-40B4-BE49-F238E27FC236}">
              <a16:creationId xmlns:a16="http://schemas.microsoft.com/office/drawing/2014/main" id="{19319D94-0779-459F-B8C5-3ED790959005}"/>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0" name="Text Box 68">
          <a:extLst>
            <a:ext uri="{FF2B5EF4-FFF2-40B4-BE49-F238E27FC236}">
              <a16:creationId xmlns:a16="http://schemas.microsoft.com/office/drawing/2014/main" id="{5A50A70A-3860-4E48-911F-89B4358B79DC}"/>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1" name="Text Box 68">
          <a:extLst>
            <a:ext uri="{FF2B5EF4-FFF2-40B4-BE49-F238E27FC236}">
              <a16:creationId xmlns:a16="http://schemas.microsoft.com/office/drawing/2014/main" id="{0D5F739B-93AA-4375-A47C-530C31E22706}"/>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2" name="Text Box 68">
          <a:extLst>
            <a:ext uri="{FF2B5EF4-FFF2-40B4-BE49-F238E27FC236}">
              <a16:creationId xmlns:a16="http://schemas.microsoft.com/office/drawing/2014/main" id="{FB5EAAF1-F668-4985-B1FC-44F62A9C095E}"/>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3" name="Text Box 68">
          <a:extLst>
            <a:ext uri="{FF2B5EF4-FFF2-40B4-BE49-F238E27FC236}">
              <a16:creationId xmlns:a16="http://schemas.microsoft.com/office/drawing/2014/main" id="{E5A6A255-ED37-4A0C-9383-F3F2809464DB}"/>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4" name="Text Box 68">
          <a:extLst>
            <a:ext uri="{FF2B5EF4-FFF2-40B4-BE49-F238E27FC236}">
              <a16:creationId xmlns:a16="http://schemas.microsoft.com/office/drawing/2014/main" id="{67DB4595-8D6D-4578-9538-507EC740716B}"/>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5" name="Text Box 68">
          <a:extLst>
            <a:ext uri="{FF2B5EF4-FFF2-40B4-BE49-F238E27FC236}">
              <a16:creationId xmlns:a16="http://schemas.microsoft.com/office/drawing/2014/main" id="{5FB9D006-D900-4F2C-A0F4-768FA7041669}"/>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6" name="Text Box 68">
          <a:extLst>
            <a:ext uri="{FF2B5EF4-FFF2-40B4-BE49-F238E27FC236}">
              <a16:creationId xmlns:a16="http://schemas.microsoft.com/office/drawing/2014/main" id="{ABB84BFC-66A5-45D2-871E-3FD85311C7BB}"/>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7" name="Text Box 68">
          <a:extLst>
            <a:ext uri="{FF2B5EF4-FFF2-40B4-BE49-F238E27FC236}">
              <a16:creationId xmlns:a16="http://schemas.microsoft.com/office/drawing/2014/main" id="{2054B4BB-B6ED-4A21-B382-2578BC260064}"/>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8" name="Text Box 68">
          <a:extLst>
            <a:ext uri="{FF2B5EF4-FFF2-40B4-BE49-F238E27FC236}">
              <a16:creationId xmlns:a16="http://schemas.microsoft.com/office/drawing/2014/main" id="{E052612D-5B0B-4E43-9FFF-0D995B5332D5}"/>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9" name="Text Box 68">
          <a:extLst>
            <a:ext uri="{FF2B5EF4-FFF2-40B4-BE49-F238E27FC236}">
              <a16:creationId xmlns:a16="http://schemas.microsoft.com/office/drawing/2014/main" id="{479E7184-9E96-432D-AAAC-E2A75FE65788}"/>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00" name="Text Box 68">
          <a:extLst>
            <a:ext uri="{FF2B5EF4-FFF2-40B4-BE49-F238E27FC236}">
              <a16:creationId xmlns:a16="http://schemas.microsoft.com/office/drawing/2014/main" id="{13654D3C-858E-454D-A9BF-E6C62B891CB7}"/>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01" name="Text Box 68">
          <a:extLst>
            <a:ext uri="{FF2B5EF4-FFF2-40B4-BE49-F238E27FC236}">
              <a16:creationId xmlns:a16="http://schemas.microsoft.com/office/drawing/2014/main" id="{13A57FA9-245F-44F2-921A-62AE1DD86205}"/>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02" name="Text Box 68">
          <a:extLst>
            <a:ext uri="{FF2B5EF4-FFF2-40B4-BE49-F238E27FC236}">
              <a16:creationId xmlns:a16="http://schemas.microsoft.com/office/drawing/2014/main" id="{A1CA3A78-2BA4-4C28-B222-A7C430FF98D3}"/>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03" name="Text Box 68">
          <a:extLst>
            <a:ext uri="{FF2B5EF4-FFF2-40B4-BE49-F238E27FC236}">
              <a16:creationId xmlns:a16="http://schemas.microsoft.com/office/drawing/2014/main" id="{315BCF89-A3B2-4BFB-9189-5A930121E488}"/>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04" name="Text Box 68">
          <a:extLst>
            <a:ext uri="{FF2B5EF4-FFF2-40B4-BE49-F238E27FC236}">
              <a16:creationId xmlns:a16="http://schemas.microsoft.com/office/drawing/2014/main" id="{2742ADDA-5E0C-4FAB-86D1-AF150F3B6B22}"/>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05" name="Text Box 68">
          <a:extLst>
            <a:ext uri="{FF2B5EF4-FFF2-40B4-BE49-F238E27FC236}">
              <a16:creationId xmlns:a16="http://schemas.microsoft.com/office/drawing/2014/main" id="{A521EB5D-506E-44FE-8028-80806C6DB1BB}"/>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3</xdr:col>
      <xdr:colOff>295276</xdr:colOff>
      <xdr:row>97</xdr:row>
      <xdr:rowOff>0</xdr:rowOff>
    </xdr:from>
    <xdr:to>
      <xdr:col>3</xdr:col>
      <xdr:colOff>352426</xdr:colOff>
      <xdr:row>98</xdr:row>
      <xdr:rowOff>5303</xdr:rowOff>
    </xdr:to>
    <xdr:sp macro="" textlink="">
      <xdr:nvSpPr>
        <xdr:cNvPr id="306" name="Text Box 68">
          <a:extLst>
            <a:ext uri="{FF2B5EF4-FFF2-40B4-BE49-F238E27FC236}">
              <a16:creationId xmlns:a16="http://schemas.microsoft.com/office/drawing/2014/main" id="{B0F0D09B-7C89-4BFD-9C04-C80F7A4BA918}"/>
            </a:ext>
          </a:extLst>
        </xdr:cNvPr>
        <xdr:cNvSpPr txBox="1">
          <a:spLocks noChangeArrowheads="1"/>
        </xdr:cNvSpPr>
      </xdr:nvSpPr>
      <xdr:spPr bwMode="auto">
        <a:xfrm flipV="1">
          <a:off x="7038976" y="182384700"/>
          <a:ext cx="57150" cy="3616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295276</xdr:colOff>
      <xdr:row>97</xdr:row>
      <xdr:rowOff>0</xdr:rowOff>
    </xdr:from>
    <xdr:ext cx="57150" cy="264794"/>
    <xdr:sp macro="" textlink="">
      <xdr:nvSpPr>
        <xdr:cNvPr id="307" name="Text Box 68">
          <a:extLst>
            <a:ext uri="{FF2B5EF4-FFF2-40B4-BE49-F238E27FC236}">
              <a16:creationId xmlns:a16="http://schemas.microsoft.com/office/drawing/2014/main" id="{4C1F8F91-60AD-43F8-8BC2-3ADFF00D86E0}"/>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08" name="Text Box 68">
          <a:extLst>
            <a:ext uri="{FF2B5EF4-FFF2-40B4-BE49-F238E27FC236}">
              <a16:creationId xmlns:a16="http://schemas.microsoft.com/office/drawing/2014/main" id="{7DD760B0-08D4-401C-AC62-9EC6BB32A532}"/>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09" name="Text Box 68">
          <a:extLst>
            <a:ext uri="{FF2B5EF4-FFF2-40B4-BE49-F238E27FC236}">
              <a16:creationId xmlns:a16="http://schemas.microsoft.com/office/drawing/2014/main" id="{AAF221E0-E2A8-4502-91CA-F0939A0638F7}"/>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10" name="Text Box 68">
          <a:extLst>
            <a:ext uri="{FF2B5EF4-FFF2-40B4-BE49-F238E27FC236}">
              <a16:creationId xmlns:a16="http://schemas.microsoft.com/office/drawing/2014/main" id="{7CB33FBF-C46F-430C-A133-060872B5F2B9}"/>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11" name="Text Box 68">
          <a:extLst>
            <a:ext uri="{FF2B5EF4-FFF2-40B4-BE49-F238E27FC236}">
              <a16:creationId xmlns:a16="http://schemas.microsoft.com/office/drawing/2014/main" id="{E64BF364-3383-4D81-A496-E84A925A206D}"/>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12" name="Text Box 68">
          <a:extLst>
            <a:ext uri="{FF2B5EF4-FFF2-40B4-BE49-F238E27FC236}">
              <a16:creationId xmlns:a16="http://schemas.microsoft.com/office/drawing/2014/main" id="{AB15BF25-CFE6-419F-9541-FAB90604DC7C}"/>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13" name="Text Box 68">
          <a:extLst>
            <a:ext uri="{FF2B5EF4-FFF2-40B4-BE49-F238E27FC236}">
              <a16:creationId xmlns:a16="http://schemas.microsoft.com/office/drawing/2014/main" id="{F197E798-9C61-468B-8975-5B06233A0227}"/>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14" name="Text Box 68">
          <a:extLst>
            <a:ext uri="{FF2B5EF4-FFF2-40B4-BE49-F238E27FC236}">
              <a16:creationId xmlns:a16="http://schemas.microsoft.com/office/drawing/2014/main" id="{A66CF89F-B6BF-48CC-BBFB-2429662434B5}"/>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15" name="Text Box 68">
          <a:extLst>
            <a:ext uri="{FF2B5EF4-FFF2-40B4-BE49-F238E27FC236}">
              <a16:creationId xmlns:a16="http://schemas.microsoft.com/office/drawing/2014/main" id="{6CF9A147-6EE8-4696-8426-844E6EA44795}"/>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16" name="Text Box 68">
          <a:extLst>
            <a:ext uri="{FF2B5EF4-FFF2-40B4-BE49-F238E27FC236}">
              <a16:creationId xmlns:a16="http://schemas.microsoft.com/office/drawing/2014/main" id="{2BFCA7CE-A219-4FB4-9ED2-57F068912581}"/>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17" name="Text Box 68">
          <a:extLst>
            <a:ext uri="{FF2B5EF4-FFF2-40B4-BE49-F238E27FC236}">
              <a16:creationId xmlns:a16="http://schemas.microsoft.com/office/drawing/2014/main" id="{091311C1-EC50-4C75-95FB-F9D8C18ADE39}"/>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18" name="Text Box 68">
          <a:extLst>
            <a:ext uri="{FF2B5EF4-FFF2-40B4-BE49-F238E27FC236}">
              <a16:creationId xmlns:a16="http://schemas.microsoft.com/office/drawing/2014/main" id="{F50E71CF-5D28-465E-BFC3-2882C185EB2A}"/>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19" name="Text Box 68">
          <a:extLst>
            <a:ext uri="{FF2B5EF4-FFF2-40B4-BE49-F238E27FC236}">
              <a16:creationId xmlns:a16="http://schemas.microsoft.com/office/drawing/2014/main" id="{A57717CA-5F68-4F35-B0B4-AE30716203C5}"/>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20" name="Text Box 68">
          <a:extLst>
            <a:ext uri="{FF2B5EF4-FFF2-40B4-BE49-F238E27FC236}">
              <a16:creationId xmlns:a16="http://schemas.microsoft.com/office/drawing/2014/main" id="{301C7ABA-F5A5-4B0B-9A8D-54DDA7FA2005}"/>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21" name="Text Box 68">
          <a:extLst>
            <a:ext uri="{FF2B5EF4-FFF2-40B4-BE49-F238E27FC236}">
              <a16:creationId xmlns:a16="http://schemas.microsoft.com/office/drawing/2014/main" id="{7B315B72-C655-4399-B4BE-8D1BBCCE65E0}"/>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22" name="Text Box 68">
          <a:extLst>
            <a:ext uri="{FF2B5EF4-FFF2-40B4-BE49-F238E27FC236}">
              <a16:creationId xmlns:a16="http://schemas.microsoft.com/office/drawing/2014/main" id="{1C57EBFD-2BBB-46C8-8D77-3D405ED2E661}"/>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23" name="Text Box 68">
          <a:extLst>
            <a:ext uri="{FF2B5EF4-FFF2-40B4-BE49-F238E27FC236}">
              <a16:creationId xmlns:a16="http://schemas.microsoft.com/office/drawing/2014/main" id="{AE5D1DCC-1620-4BF3-9F95-3A05E11E8252}"/>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324" name="Text Box 68">
          <a:extLst>
            <a:ext uri="{FF2B5EF4-FFF2-40B4-BE49-F238E27FC236}">
              <a16:creationId xmlns:a16="http://schemas.microsoft.com/office/drawing/2014/main" id="{829D453D-2FFC-41F8-A56B-D10A7F225350}"/>
            </a:ext>
          </a:extLst>
        </xdr:cNvPr>
        <xdr:cNvSpPr txBox="1">
          <a:spLocks noChangeArrowheads="1"/>
        </xdr:cNvSpPr>
      </xdr:nvSpPr>
      <xdr:spPr bwMode="auto">
        <a:xfrm flipV="1">
          <a:off x="7038976" y="182384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325" name="Text Box 68">
          <a:extLst>
            <a:ext uri="{FF2B5EF4-FFF2-40B4-BE49-F238E27FC236}">
              <a16:creationId xmlns:a16="http://schemas.microsoft.com/office/drawing/2014/main" id="{B7072F23-193C-4A9C-8B8C-065984FD7AFA}"/>
            </a:ext>
          </a:extLst>
        </xdr:cNvPr>
        <xdr:cNvSpPr txBox="1">
          <a:spLocks noChangeArrowheads="1"/>
        </xdr:cNvSpPr>
      </xdr:nvSpPr>
      <xdr:spPr bwMode="auto">
        <a:xfrm flipV="1">
          <a:off x="7038976" y="182384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0</xdr:colOff>
      <xdr:row>97</xdr:row>
      <xdr:rowOff>0</xdr:rowOff>
    </xdr:from>
    <xdr:to>
      <xdr:col>1</xdr:col>
      <xdr:colOff>235244</xdr:colOff>
      <xdr:row>97</xdr:row>
      <xdr:rowOff>0</xdr:rowOff>
    </xdr:to>
    <xdr:sp macro="" textlink="">
      <xdr:nvSpPr>
        <xdr:cNvPr id="326" name="CustomShape 1">
          <a:extLst>
            <a:ext uri="{FF2B5EF4-FFF2-40B4-BE49-F238E27FC236}">
              <a16:creationId xmlns:a16="http://schemas.microsoft.com/office/drawing/2014/main" id="{F1F76BF7-D7E2-48F8-B022-B076A004072E}"/>
            </a:ext>
          </a:extLst>
        </xdr:cNvPr>
        <xdr:cNvSpPr/>
      </xdr:nvSpPr>
      <xdr:spPr>
        <a:xfrm>
          <a:off x="498570" y="183432450"/>
          <a:ext cx="235244" cy="9926"/>
        </a:xfrm>
        <a:prstGeom prst="rect">
          <a:avLst/>
        </a:prstGeom>
      </xdr:spPr>
    </xdr:sp>
    <xdr:clientData/>
  </xdr:twoCellAnchor>
  <xdr:twoCellAnchor editAs="oneCell">
    <xdr:from>
      <xdr:col>1</xdr:col>
      <xdr:colOff>0</xdr:colOff>
      <xdr:row>97</xdr:row>
      <xdr:rowOff>0</xdr:rowOff>
    </xdr:from>
    <xdr:to>
      <xdr:col>1</xdr:col>
      <xdr:colOff>235244</xdr:colOff>
      <xdr:row>97</xdr:row>
      <xdr:rowOff>0</xdr:rowOff>
    </xdr:to>
    <xdr:sp macro="" textlink="">
      <xdr:nvSpPr>
        <xdr:cNvPr id="327" name="CustomShape 1">
          <a:extLst>
            <a:ext uri="{FF2B5EF4-FFF2-40B4-BE49-F238E27FC236}">
              <a16:creationId xmlns:a16="http://schemas.microsoft.com/office/drawing/2014/main" id="{B4D59843-6A91-4CC3-AE2B-0D93EA049E59}"/>
            </a:ext>
          </a:extLst>
        </xdr:cNvPr>
        <xdr:cNvSpPr/>
      </xdr:nvSpPr>
      <xdr:spPr>
        <a:xfrm>
          <a:off x="498570" y="183432450"/>
          <a:ext cx="235244" cy="9956"/>
        </a:xfrm>
        <a:prstGeom prst="rect">
          <a:avLst/>
        </a:prstGeom>
      </xdr:spPr>
    </xdr:sp>
    <xdr:clientData/>
  </xdr:twoCellAnchor>
  <xdr:twoCellAnchor editAs="oneCell">
    <xdr:from>
      <xdr:col>1</xdr:col>
      <xdr:colOff>0</xdr:colOff>
      <xdr:row>97</xdr:row>
      <xdr:rowOff>0</xdr:rowOff>
    </xdr:from>
    <xdr:to>
      <xdr:col>1</xdr:col>
      <xdr:colOff>235244</xdr:colOff>
      <xdr:row>97</xdr:row>
      <xdr:rowOff>0</xdr:rowOff>
    </xdr:to>
    <xdr:sp macro="" textlink="">
      <xdr:nvSpPr>
        <xdr:cNvPr id="328" name="CustomShape 1">
          <a:extLst>
            <a:ext uri="{FF2B5EF4-FFF2-40B4-BE49-F238E27FC236}">
              <a16:creationId xmlns:a16="http://schemas.microsoft.com/office/drawing/2014/main" id="{2A68FCED-D525-49C7-8C57-FF345DB42E00}"/>
            </a:ext>
          </a:extLst>
        </xdr:cNvPr>
        <xdr:cNvSpPr/>
      </xdr:nvSpPr>
      <xdr:spPr>
        <a:xfrm>
          <a:off x="498570" y="183432450"/>
          <a:ext cx="235244" cy="9956"/>
        </a:xfrm>
        <a:prstGeom prst="rect">
          <a:avLst/>
        </a:prstGeom>
      </xdr:spPr>
    </xdr:sp>
    <xdr:clientData/>
  </xdr:twoCellAnchor>
  <xdr:oneCellAnchor>
    <xdr:from>
      <xdr:col>9</xdr:col>
      <xdr:colOff>0</xdr:colOff>
      <xdr:row>76</xdr:row>
      <xdr:rowOff>0</xdr:rowOff>
    </xdr:from>
    <xdr:ext cx="1778000" cy="19050"/>
    <xdr:sp macro="" textlink="">
      <xdr:nvSpPr>
        <xdr:cNvPr id="331" name="Rectangle 24">
          <a:extLst>
            <a:ext uri="{FF2B5EF4-FFF2-40B4-BE49-F238E27FC236}">
              <a16:creationId xmlns:a16="http://schemas.microsoft.com/office/drawing/2014/main" id="{01FAF94C-745A-484E-B6BA-43D3A44328E8}"/>
            </a:ext>
          </a:extLst>
        </xdr:cNvPr>
        <xdr:cNvSpPr>
          <a:spLocks noChangeArrowheads="1"/>
        </xdr:cNvSpPr>
      </xdr:nvSpPr>
      <xdr:spPr bwMode="auto">
        <a:xfrm>
          <a:off x="10287000"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32" name="Rectangle 24">
          <a:extLst>
            <a:ext uri="{FF2B5EF4-FFF2-40B4-BE49-F238E27FC236}">
              <a16:creationId xmlns:a16="http://schemas.microsoft.com/office/drawing/2014/main" id="{9D55E67E-8365-4647-B968-D767E96F3913}"/>
            </a:ext>
          </a:extLst>
        </xdr:cNvPr>
        <xdr:cNvSpPr>
          <a:spLocks noChangeArrowheads="1"/>
        </xdr:cNvSpPr>
      </xdr:nvSpPr>
      <xdr:spPr bwMode="auto">
        <a:xfrm>
          <a:off x="10287000"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33" name="Rectangle 24">
          <a:extLst>
            <a:ext uri="{FF2B5EF4-FFF2-40B4-BE49-F238E27FC236}">
              <a16:creationId xmlns:a16="http://schemas.microsoft.com/office/drawing/2014/main" id="{3103A01D-3E9B-4BAD-9988-DDBD82FF0FB9}"/>
            </a:ext>
          </a:extLst>
        </xdr:cNvPr>
        <xdr:cNvSpPr>
          <a:spLocks noChangeArrowheads="1"/>
        </xdr:cNvSpPr>
      </xdr:nvSpPr>
      <xdr:spPr bwMode="auto">
        <a:xfrm>
          <a:off x="9747250"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34" name="Rectangle 24">
          <a:extLst>
            <a:ext uri="{FF2B5EF4-FFF2-40B4-BE49-F238E27FC236}">
              <a16:creationId xmlns:a16="http://schemas.microsoft.com/office/drawing/2014/main" id="{7D60C009-3683-468B-9EBC-A0861999E12B}"/>
            </a:ext>
          </a:extLst>
        </xdr:cNvPr>
        <xdr:cNvSpPr>
          <a:spLocks noChangeArrowheads="1"/>
        </xdr:cNvSpPr>
      </xdr:nvSpPr>
      <xdr:spPr bwMode="auto">
        <a:xfrm>
          <a:off x="9747250"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35" name="Rectangle 24">
          <a:extLst>
            <a:ext uri="{FF2B5EF4-FFF2-40B4-BE49-F238E27FC236}">
              <a16:creationId xmlns:a16="http://schemas.microsoft.com/office/drawing/2014/main" id="{24668EE2-93A9-4356-B078-A6D0265A8066}"/>
            </a:ext>
          </a:extLst>
        </xdr:cNvPr>
        <xdr:cNvSpPr>
          <a:spLocks noChangeArrowheads="1"/>
        </xdr:cNvSpPr>
      </xdr:nvSpPr>
      <xdr:spPr bwMode="auto">
        <a:xfrm>
          <a:off x="13652500"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36" name="Rectangle 24">
          <a:extLst>
            <a:ext uri="{FF2B5EF4-FFF2-40B4-BE49-F238E27FC236}">
              <a16:creationId xmlns:a16="http://schemas.microsoft.com/office/drawing/2014/main" id="{8A4C5EAE-8E62-40FA-9792-6F03448FEF94}"/>
            </a:ext>
          </a:extLst>
        </xdr:cNvPr>
        <xdr:cNvSpPr>
          <a:spLocks noChangeArrowheads="1"/>
        </xdr:cNvSpPr>
      </xdr:nvSpPr>
      <xdr:spPr bwMode="auto">
        <a:xfrm>
          <a:off x="13652500"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37" name="Rectangle 24">
          <a:extLst>
            <a:ext uri="{FF2B5EF4-FFF2-40B4-BE49-F238E27FC236}">
              <a16:creationId xmlns:a16="http://schemas.microsoft.com/office/drawing/2014/main" id="{B29FD13C-0264-4CD1-AEAE-1008D617AA9C}"/>
            </a:ext>
          </a:extLst>
        </xdr:cNvPr>
        <xdr:cNvSpPr>
          <a:spLocks noChangeArrowheads="1"/>
        </xdr:cNvSpPr>
      </xdr:nvSpPr>
      <xdr:spPr bwMode="auto">
        <a:xfrm>
          <a:off x="12049125"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38" name="Rectangle 24">
          <a:extLst>
            <a:ext uri="{FF2B5EF4-FFF2-40B4-BE49-F238E27FC236}">
              <a16:creationId xmlns:a16="http://schemas.microsoft.com/office/drawing/2014/main" id="{A9E60F3C-D006-45EC-B4C0-98DCC29875BE}"/>
            </a:ext>
          </a:extLst>
        </xdr:cNvPr>
        <xdr:cNvSpPr>
          <a:spLocks noChangeArrowheads="1"/>
        </xdr:cNvSpPr>
      </xdr:nvSpPr>
      <xdr:spPr bwMode="auto">
        <a:xfrm>
          <a:off x="12049125" y="6248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39" name="Rectangle 24">
          <a:extLst>
            <a:ext uri="{FF2B5EF4-FFF2-40B4-BE49-F238E27FC236}">
              <a16:creationId xmlns:a16="http://schemas.microsoft.com/office/drawing/2014/main" id="{EA6BE881-6406-43BC-A2D0-BD2807BEB783}"/>
            </a:ext>
          </a:extLst>
        </xdr:cNvPr>
        <xdr:cNvSpPr>
          <a:spLocks noChangeArrowheads="1"/>
        </xdr:cNvSpPr>
      </xdr:nvSpPr>
      <xdr:spPr bwMode="auto">
        <a:xfrm>
          <a:off x="15287625"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40" name="Rectangle 24">
          <a:extLst>
            <a:ext uri="{FF2B5EF4-FFF2-40B4-BE49-F238E27FC236}">
              <a16:creationId xmlns:a16="http://schemas.microsoft.com/office/drawing/2014/main" id="{C2525F84-6F02-49B2-9C78-59D4122DE9A5}"/>
            </a:ext>
          </a:extLst>
        </xdr:cNvPr>
        <xdr:cNvSpPr>
          <a:spLocks noChangeArrowheads="1"/>
        </xdr:cNvSpPr>
      </xdr:nvSpPr>
      <xdr:spPr bwMode="auto">
        <a:xfrm>
          <a:off x="15287625"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41" name="Rectangle 24">
          <a:extLst>
            <a:ext uri="{FF2B5EF4-FFF2-40B4-BE49-F238E27FC236}">
              <a16:creationId xmlns:a16="http://schemas.microsoft.com/office/drawing/2014/main" id="{3695BE33-3D23-4043-B094-6475E7E1E341}"/>
            </a:ext>
          </a:extLst>
        </xdr:cNvPr>
        <xdr:cNvSpPr>
          <a:spLocks noChangeArrowheads="1"/>
        </xdr:cNvSpPr>
      </xdr:nvSpPr>
      <xdr:spPr bwMode="auto">
        <a:xfrm>
          <a:off x="16497300"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42" name="Rectangle 24">
          <a:extLst>
            <a:ext uri="{FF2B5EF4-FFF2-40B4-BE49-F238E27FC236}">
              <a16:creationId xmlns:a16="http://schemas.microsoft.com/office/drawing/2014/main" id="{D8C9DF74-2361-4ACB-89CF-82386B978B60}"/>
            </a:ext>
          </a:extLst>
        </xdr:cNvPr>
        <xdr:cNvSpPr>
          <a:spLocks noChangeArrowheads="1"/>
        </xdr:cNvSpPr>
      </xdr:nvSpPr>
      <xdr:spPr bwMode="auto">
        <a:xfrm>
          <a:off x="16497300"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43" name="Rectangle 24">
          <a:extLst>
            <a:ext uri="{FF2B5EF4-FFF2-40B4-BE49-F238E27FC236}">
              <a16:creationId xmlns:a16="http://schemas.microsoft.com/office/drawing/2014/main" id="{B407D57E-678D-4E64-80A5-98A790A1E0C1}"/>
            </a:ext>
          </a:extLst>
        </xdr:cNvPr>
        <xdr:cNvSpPr>
          <a:spLocks noChangeArrowheads="1"/>
        </xdr:cNvSpPr>
      </xdr:nvSpPr>
      <xdr:spPr bwMode="auto">
        <a:xfrm>
          <a:off x="14887575"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44" name="Rectangle 24">
          <a:extLst>
            <a:ext uri="{FF2B5EF4-FFF2-40B4-BE49-F238E27FC236}">
              <a16:creationId xmlns:a16="http://schemas.microsoft.com/office/drawing/2014/main" id="{44E17CC6-34EA-4975-9C5B-FAF616D2BC30}"/>
            </a:ext>
          </a:extLst>
        </xdr:cNvPr>
        <xdr:cNvSpPr>
          <a:spLocks noChangeArrowheads="1"/>
        </xdr:cNvSpPr>
      </xdr:nvSpPr>
      <xdr:spPr bwMode="auto">
        <a:xfrm>
          <a:off x="14887575"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45" name="Rectangle 24">
          <a:extLst>
            <a:ext uri="{FF2B5EF4-FFF2-40B4-BE49-F238E27FC236}">
              <a16:creationId xmlns:a16="http://schemas.microsoft.com/office/drawing/2014/main" id="{DED59F43-CCB8-4EE4-85A8-D9129B7F5B76}"/>
            </a:ext>
          </a:extLst>
        </xdr:cNvPr>
        <xdr:cNvSpPr>
          <a:spLocks noChangeArrowheads="1"/>
        </xdr:cNvSpPr>
      </xdr:nvSpPr>
      <xdr:spPr bwMode="auto">
        <a:xfrm>
          <a:off x="11991975"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46" name="Rectangle 24">
          <a:extLst>
            <a:ext uri="{FF2B5EF4-FFF2-40B4-BE49-F238E27FC236}">
              <a16:creationId xmlns:a16="http://schemas.microsoft.com/office/drawing/2014/main" id="{9BF97FA5-E818-479A-95E1-4EEB65485EC4}"/>
            </a:ext>
          </a:extLst>
        </xdr:cNvPr>
        <xdr:cNvSpPr>
          <a:spLocks noChangeArrowheads="1"/>
        </xdr:cNvSpPr>
      </xdr:nvSpPr>
      <xdr:spPr bwMode="auto">
        <a:xfrm>
          <a:off x="11991975" y="624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76</xdr:row>
      <xdr:rowOff>0</xdr:rowOff>
    </xdr:from>
    <xdr:to>
      <xdr:col>3</xdr:col>
      <xdr:colOff>57150</xdr:colOff>
      <xdr:row>77</xdr:row>
      <xdr:rowOff>289688</xdr:rowOff>
    </xdr:to>
    <xdr:sp macro="" textlink="">
      <xdr:nvSpPr>
        <xdr:cNvPr id="2" name="Text Box 68">
          <a:extLst>
            <a:ext uri="{FF2B5EF4-FFF2-40B4-BE49-F238E27FC236}">
              <a16:creationId xmlns:a16="http://schemas.microsoft.com/office/drawing/2014/main" id="{F9128462-4383-462B-890D-B307070D2C28}"/>
            </a:ext>
          </a:extLst>
        </xdr:cNvPr>
        <xdr:cNvSpPr txBox="1">
          <a:spLocks noChangeArrowheads="1"/>
        </xdr:cNvSpPr>
      </xdr:nvSpPr>
      <xdr:spPr bwMode="auto">
        <a:xfrm flipV="1">
          <a:off x="4933950" y="20478750"/>
          <a:ext cx="57150" cy="680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76</xdr:row>
      <xdr:rowOff>0</xdr:rowOff>
    </xdr:from>
    <xdr:ext cx="57150" cy="264794"/>
    <xdr:sp macro="" textlink="">
      <xdr:nvSpPr>
        <xdr:cNvPr id="3" name="Text Box 68">
          <a:extLst>
            <a:ext uri="{FF2B5EF4-FFF2-40B4-BE49-F238E27FC236}">
              <a16:creationId xmlns:a16="http://schemas.microsoft.com/office/drawing/2014/main" id="{591070FF-1573-40F8-8A15-D3ECA9AF2BD6}"/>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4" name="Text Box 68">
          <a:extLst>
            <a:ext uri="{FF2B5EF4-FFF2-40B4-BE49-F238E27FC236}">
              <a16:creationId xmlns:a16="http://schemas.microsoft.com/office/drawing/2014/main" id="{26DDF8FD-BAAA-4AB3-AB3C-8449C1D1E514}"/>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5" name="Text Box 68">
          <a:extLst>
            <a:ext uri="{FF2B5EF4-FFF2-40B4-BE49-F238E27FC236}">
              <a16:creationId xmlns:a16="http://schemas.microsoft.com/office/drawing/2014/main" id="{7E1027B3-A1FF-4868-B605-02AA40FD0785}"/>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6" name="Text Box 68">
          <a:extLst>
            <a:ext uri="{FF2B5EF4-FFF2-40B4-BE49-F238E27FC236}">
              <a16:creationId xmlns:a16="http://schemas.microsoft.com/office/drawing/2014/main" id="{CAF9286E-6D24-4935-A5DC-74DF76D538E6}"/>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7" name="Text Box 68">
          <a:extLst>
            <a:ext uri="{FF2B5EF4-FFF2-40B4-BE49-F238E27FC236}">
              <a16:creationId xmlns:a16="http://schemas.microsoft.com/office/drawing/2014/main" id="{2ED09F88-8FDE-49A2-B674-3617CEA2EFB6}"/>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8" name="Text Box 68">
          <a:extLst>
            <a:ext uri="{FF2B5EF4-FFF2-40B4-BE49-F238E27FC236}">
              <a16:creationId xmlns:a16="http://schemas.microsoft.com/office/drawing/2014/main" id="{E353710B-48BF-4AFF-A689-A1596E756502}"/>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9" name="Text Box 68">
          <a:extLst>
            <a:ext uri="{FF2B5EF4-FFF2-40B4-BE49-F238E27FC236}">
              <a16:creationId xmlns:a16="http://schemas.microsoft.com/office/drawing/2014/main" id="{D34D19D8-40F5-4DE5-AEC4-1567397864C3}"/>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0" name="Text Box 68">
          <a:extLst>
            <a:ext uri="{FF2B5EF4-FFF2-40B4-BE49-F238E27FC236}">
              <a16:creationId xmlns:a16="http://schemas.microsoft.com/office/drawing/2014/main" id="{CF8B68F5-7F4D-4534-A857-5714359D012A}"/>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1" name="Text Box 68">
          <a:extLst>
            <a:ext uri="{FF2B5EF4-FFF2-40B4-BE49-F238E27FC236}">
              <a16:creationId xmlns:a16="http://schemas.microsoft.com/office/drawing/2014/main" id="{2F003562-56E4-402F-9445-8306B6312838}"/>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2" name="Text Box 68">
          <a:extLst>
            <a:ext uri="{FF2B5EF4-FFF2-40B4-BE49-F238E27FC236}">
              <a16:creationId xmlns:a16="http://schemas.microsoft.com/office/drawing/2014/main" id="{A40EB086-1BA3-40A5-89E6-C3B1F7DAD244}"/>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3" name="Text Box 68">
          <a:extLst>
            <a:ext uri="{FF2B5EF4-FFF2-40B4-BE49-F238E27FC236}">
              <a16:creationId xmlns:a16="http://schemas.microsoft.com/office/drawing/2014/main" id="{DF1394A5-F7BC-4F94-B34D-52BDCC41D97C}"/>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4" name="Text Box 68">
          <a:extLst>
            <a:ext uri="{FF2B5EF4-FFF2-40B4-BE49-F238E27FC236}">
              <a16:creationId xmlns:a16="http://schemas.microsoft.com/office/drawing/2014/main" id="{BBAD9577-1763-4D86-818D-ADC17053538B}"/>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5" name="Text Box 68">
          <a:extLst>
            <a:ext uri="{FF2B5EF4-FFF2-40B4-BE49-F238E27FC236}">
              <a16:creationId xmlns:a16="http://schemas.microsoft.com/office/drawing/2014/main" id="{3B51EA67-C9FE-4AF8-8F2B-33608FADEFA9}"/>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6" name="Text Box 68">
          <a:extLst>
            <a:ext uri="{FF2B5EF4-FFF2-40B4-BE49-F238E27FC236}">
              <a16:creationId xmlns:a16="http://schemas.microsoft.com/office/drawing/2014/main" id="{098B9D2B-537A-4864-B536-8F0687FA1B11}"/>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7" name="Text Box 68">
          <a:extLst>
            <a:ext uri="{FF2B5EF4-FFF2-40B4-BE49-F238E27FC236}">
              <a16:creationId xmlns:a16="http://schemas.microsoft.com/office/drawing/2014/main" id="{9B2536D9-D515-40F5-B91F-E5243E58427C}"/>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8" name="Text Box 68">
          <a:extLst>
            <a:ext uri="{FF2B5EF4-FFF2-40B4-BE49-F238E27FC236}">
              <a16:creationId xmlns:a16="http://schemas.microsoft.com/office/drawing/2014/main" id="{94EC238E-E736-4498-9C3B-59C5637AA671}"/>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9" name="Text Box 68">
          <a:extLst>
            <a:ext uri="{FF2B5EF4-FFF2-40B4-BE49-F238E27FC236}">
              <a16:creationId xmlns:a16="http://schemas.microsoft.com/office/drawing/2014/main" id="{3F587B89-F7DC-4B86-B2DF-2E6CD31D07E4}"/>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0" name="Text Box 68">
          <a:extLst>
            <a:ext uri="{FF2B5EF4-FFF2-40B4-BE49-F238E27FC236}">
              <a16:creationId xmlns:a16="http://schemas.microsoft.com/office/drawing/2014/main" id="{98DC28AA-B8FD-43E0-A629-3128B37E5812}"/>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1" name="Text Box 68">
          <a:extLst>
            <a:ext uri="{FF2B5EF4-FFF2-40B4-BE49-F238E27FC236}">
              <a16:creationId xmlns:a16="http://schemas.microsoft.com/office/drawing/2014/main" id="{428D65FC-6F0E-42CF-A43C-BA04C41BE1E0}"/>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3</xdr:col>
      <xdr:colOff>0</xdr:colOff>
      <xdr:row>76</xdr:row>
      <xdr:rowOff>0</xdr:rowOff>
    </xdr:from>
    <xdr:to>
      <xdr:col>3</xdr:col>
      <xdr:colOff>57150</xdr:colOff>
      <xdr:row>76</xdr:row>
      <xdr:rowOff>388800</xdr:rowOff>
    </xdr:to>
    <xdr:sp macro="" textlink="">
      <xdr:nvSpPr>
        <xdr:cNvPr id="22" name="Text Box 68">
          <a:extLst>
            <a:ext uri="{FF2B5EF4-FFF2-40B4-BE49-F238E27FC236}">
              <a16:creationId xmlns:a16="http://schemas.microsoft.com/office/drawing/2014/main" id="{106EA882-1DE6-479C-9EB4-5B848665587A}"/>
            </a:ext>
          </a:extLst>
        </xdr:cNvPr>
        <xdr:cNvSpPr txBox="1">
          <a:spLocks noChangeArrowheads="1"/>
        </xdr:cNvSpPr>
      </xdr:nvSpPr>
      <xdr:spPr bwMode="auto">
        <a:xfrm flipV="1">
          <a:off x="4933950" y="20478750"/>
          <a:ext cx="57150" cy="38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76</xdr:row>
      <xdr:rowOff>0</xdr:rowOff>
    </xdr:from>
    <xdr:ext cx="57150" cy="264794"/>
    <xdr:sp macro="" textlink="">
      <xdr:nvSpPr>
        <xdr:cNvPr id="23" name="Text Box 68">
          <a:extLst>
            <a:ext uri="{FF2B5EF4-FFF2-40B4-BE49-F238E27FC236}">
              <a16:creationId xmlns:a16="http://schemas.microsoft.com/office/drawing/2014/main" id="{3D190D51-F06E-4F49-BBE7-62E35B43CFCB}"/>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4" name="Text Box 68">
          <a:extLst>
            <a:ext uri="{FF2B5EF4-FFF2-40B4-BE49-F238E27FC236}">
              <a16:creationId xmlns:a16="http://schemas.microsoft.com/office/drawing/2014/main" id="{3EA24B2E-1E75-41CA-A4E7-7A8746DF87EB}"/>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5" name="Text Box 68">
          <a:extLst>
            <a:ext uri="{FF2B5EF4-FFF2-40B4-BE49-F238E27FC236}">
              <a16:creationId xmlns:a16="http://schemas.microsoft.com/office/drawing/2014/main" id="{2F716CDA-E357-4573-955D-70098C5C9476}"/>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6" name="Text Box 68">
          <a:extLst>
            <a:ext uri="{FF2B5EF4-FFF2-40B4-BE49-F238E27FC236}">
              <a16:creationId xmlns:a16="http://schemas.microsoft.com/office/drawing/2014/main" id="{B4269A83-5E5B-4621-97C3-0D482108B1BA}"/>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7" name="Text Box 68">
          <a:extLst>
            <a:ext uri="{FF2B5EF4-FFF2-40B4-BE49-F238E27FC236}">
              <a16:creationId xmlns:a16="http://schemas.microsoft.com/office/drawing/2014/main" id="{DC4FCB52-929F-430B-A4EB-A30491C68D3D}"/>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8" name="Text Box 68">
          <a:extLst>
            <a:ext uri="{FF2B5EF4-FFF2-40B4-BE49-F238E27FC236}">
              <a16:creationId xmlns:a16="http://schemas.microsoft.com/office/drawing/2014/main" id="{4E02619B-3780-4631-9D2E-A0DBD79A2DC7}"/>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9" name="Text Box 68">
          <a:extLst>
            <a:ext uri="{FF2B5EF4-FFF2-40B4-BE49-F238E27FC236}">
              <a16:creationId xmlns:a16="http://schemas.microsoft.com/office/drawing/2014/main" id="{91F40A50-91A6-4137-A007-879CB283ACFA}"/>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0" name="Text Box 68">
          <a:extLst>
            <a:ext uri="{FF2B5EF4-FFF2-40B4-BE49-F238E27FC236}">
              <a16:creationId xmlns:a16="http://schemas.microsoft.com/office/drawing/2014/main" id="{24BE955D-86F3-4BF8-9A2F-9E4CDEE80356}"/>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1" name="Text Box 68">
          <a:extLst>
            <a:ext uri="{FF2B5EF4-FFF2-40B4-BE49-F238E27FC236}">
              <a16:creationId xmlns:a16="http://schemas.microsoft.com/office/drawing/2014/main" id="{99B30C92-A113-454A-94CF-BDCB1EA5045B}"/>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2" name="Text Box 68">
          <a:extLst>
            <a:ext uri="{FF2B5EF4-FFF2-40B4-BE49-F238E27FC236}">
              <a16:creationId xmlns:a16="http://schemas.microsoft.com/office/drawing/2014/main" id="{E7932294-0979-423D-8732-668ACD018029}"/>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3" name="Text Box 68">
          <a:extLst>
            <a:ext uri="{FF2B5EF4-FFF2-40B4-BE49-F238E27FC236}">
              <a16:creationId xmlns:a16="http://schemas.microsoft.com/office/drawing/2014/main" id="{0A60EE2B-8667-4677-88BF-736A18B01EF6}"/>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4" name="Text Box 68">
          <a:extLst>
            <a:ext uri="{FF2B5EF4-FFF2-40B4-BE49-F238E27FC236}">
              <a16:creationId xmlns:a16="http://schemas.microsoft.com/office/drawing/2014/main" id="{2F1C60ED-9D7E-489B-A4B9-B54F8C8EB13A}"/>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5" name="Text Box 68">
          <a:extLst>
            <a:ext uri="{FF2B5EF4-FFF2-40B4-BE49-F238E27FC236}">
              <a16:creationId xmlns:a16="http://schemas.microsoft.com/office/drawing/2014/main" id="{08915805-2370-4514-B075-F57856476026}"/>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6" name="Text Box 68">
          <a:extLst>
            <a:ext uri="{FF2B5EF4-FFF2-40B4-BE49-F238E27FC236}">
              <a16:creationId xmlns:a16="http://schemas.microsoft.com/office/drawing/2014/main" id="{C990DE14-5AEB-48B1-9D5C-B789F60DAB51}"/>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7" name="Text Box 68">
          <a:extLst>
            <a:ext uri="{FF2B5EF4-FFF2-40B4-BE49-F238E27FC236}">
              <a16:creationId xmlns:a16="http://schemas.microsoft.com/office/drawing/2014/main" id="{45E8BBFE-2679-4058-89F9-6A242C0029B0}"/>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8" name="Text Box 68">
          <a:extLst>
            <a:ext uri="{FF2B5EF4-FFF2-40B4-BE49-F238E27FC236}">
              <a16:creationId xmlns:a16="http://schemas.microsoft.com/office/drawing/2014/main" id="{79722122-16C0-4BDA-9EFD-83D8B5AF170D}"/>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9" name="Text Box 68">
          <a:extLst>
            <a:ext uri="{FF2B5EF4-FFF2-40B4-BE49-F238E27FC236}">
              <a16:creationId xmlns:a16="http://schemas.microsoft.com/office/drawing/2014/main" id="{188A9B47-CC7B-4EBA-9A8F-EBA86A5911B7}"/>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40" name="Text Box 68">
          <a:extLst>
            <a:ext uri="{FF2B5EF4-FFF2-40B4-BE49-F238E27FC236}">
              <a16:creationId xmlns:a16="http://schemas.microsoft.com/office/drawing/2014/main" id="{F67827D7-3324-47CF-8436-8B7DE12E1309}"/>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41" name="Text Box 68">
          <a:extLst>
            <a:ext uri="{FF2B5EF4-FFF2-40B4-BE49-F238E27FC236}">
              <a16:creationId xmlns:a16="http://schemas.microsoft.com/office/drawing/2014/main" id="{891E9016-0380-48BE-B29D-8AD0410ECBC3}"/>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295276</xdr:colOff>
      <xdr:row>76</xdr:row>
      <xdr:rowOff>0</xdr:rowOff>
    </xdr:from>
    <xdr:to>
      <xdr:col>2</xdr:col>
      <xdr:colOff>352426</xdr:colOff>
      <xdr:row>77</xdr:row>
      <xdr:rowOff>295363</xdr:rowOff>
    </xdr:to>
    <xdr:sp macro="" textlink="">
      <xdr:nvSpPr>
        <xdr:cNvPr id="42" name="Text Box 68">
          <a:extLst>
            <a:ext uri="{FF2B5EF4-FFF2-40B4-BE49-F238E27FC236}">
              <a16:creationId xmlns:a16="http://schemas.microsoft.com/office/drawing/2014/main" id="{B588293F-5C04-494A-A6D1-562D32A90EB3}"/>
            </a:ext>
          </a:extLst>
        </xdr:cNvPr>
        <xdr:cNvSpPr txBox="1">
          <a:spLocks noChangeArrowheads="1"/>
        </xdr:cNvSpPr>
      </xdr:nvSpPr>
      <xdr:spPr bwMode="auto">
        <a:xfrm flipV="1">
          <a:off x="1819276" y="20478750"/>
          <a:ext cx="57150" cy="685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295276</xdr:colOff>
      <xdr:row>76</xdr:row>
      <xdr:rowOff>0</xdr:rowOff>
    </xdr:from>
    <xdr:ext cx="57150" cy="264794"/>
    <xdr:sp macro="" textlink="">
      <xdr:nvSpPr>
        <xdr:cNvPr id="43" name="Text Box 68">
          <a:extLst>
            <a:ext uri="{FF2B5EF4-FFF2-40B4-BE49-F238E27FC236}">
              <a16:creationId xmlns:a16="http://schemas.microsoft.com/office/drawing/2014/main" id="{872A39B2-DA59-40C8-965D-60CF7CFC8744}"/>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4" name="Text Box 68">
          <a:extLst>
            <a:ext uri="{FF2B5EF4-FFF2-40B4-BE49-F238E27FC236}">
              <a16:creationId xmlns:a16="http://schemas.microsoft.com/office/drawing/2014/main" id="{B2B87C98-B159-44C2-AFAD-E4B47EEAB634}"/>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5" name="Text Box 68">
          <a:extLst>
            <a:ext uri="{FF2B5EF4-FFF2-40B4-BE49-F238E27FC236}">
              <a16:creationId xmlns:a16="http://schemas.microsoft.com/office/drawing/2014/main" id="{E703393E-1AF0-4289-8968-D56C868399D6}"/>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6" name="Text Box 68">
          <a:extLst>
            <a:ext uri="{FF2B5EF4-FFF2-40B4-BE49-F238E27FC236}">
              <a16:creationId xmlns:a16="http://schemas.microsoft.com/office/drawing/2014/main" id="{102D918C-3FB8-4BEC-A39A-4AFD2E7D0213}"/>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7" name="Text Box 68">
          <a:extLst>
            <a:ext uri="{FF2B5EF4-FFF2-40B4-BE49-F238E27FC236}">
              <a16:creationId xmlns:a16="http://schemas.microsoft.com/office/drawing/2014/main" id="{E8E07480-4442-4C9E-AB4B-EF59746BA932}"/>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8" name="Text Box 68">
          <a:extLst>
            <a:ext uri="{FF2B5EF4-FFF2-40B4-BE49-F238E27FC236}">
              <a16:creationId xmlns:a16="http://schemas.microsoft.com/office/drawing/2014/main" id="{40D9E29E-D426-4691-82CD-8371327C33BE}"/>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9" name="Text Box 68">
          <a:extLst>
            <a:ext uri="{FF2B5EF4-FFF2-40B4-BE49-F238E27FC236}">
              <a16:creationId xmlns:a16="http://schemas.microsoft.com/office/drawing/2014/main" id="{9B6085E7-5A77-45F9-AB49-F5F64A4188EB}"/>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0" name="Text Box 68">
          <a:extLst>
            <a:ext uri="{FF2B5EF4-FFF2-40B4-BE49-F238E27FC236}">
              <a16:creationId xmlns:a16="http://schemas.microsoft.com/office/drawing/2014/main" id="{05D6A3FB-1E79-469B-8A34-E3F7E8AB87CE}"/>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1" name="Text Box 68">
          <a:extLst>
            <a:ext uri="{FF2B5EF4-FFF2-40B4-BE49-F238E27FC236}">
              <a16:creationId xmlns:a16="http://schemas.microsoft.com/office/drawing/2014/main" id="{EB615440-3331-4469-A4B7-51AAE8CCF9F6}"/>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2" name="Text Box 68">
          <a:extLst>
            <a:ext uri="{FF2B5EF4-FFF2-40B4-BE49-F238E27FC236}">
              <a16:creationId xmlns:a16="http://schemas.microsoft.com/office/drawing/2014/main" id="{DF3039BE-8844-417D-97FC-01F00F2FF732}"/>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3" name="Text Box 68">
          <a:extLst>
            <a:ext uri="{FF2B5EF4-FFF2-40B4-BE49-F238E27FC236}">
              <a16:creationId xmlns:a16="http://schemas.microsoft.com/office/drawing/2014/main" id="{C147B50C-A36C-4F0F-B8AA-AD3F996EFC01}"/>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4" name="Text Box 68">
          <a:extLst>
            <a:ext uri="{FF2B5EF4-FFF2-40B4-BE49-F238E27FC236}">
              <a16:creationId xmlns:a16="http://schemas.microsoft.com/office/drawing/2014/main" id="{DF76B4CC-0A29-40FE-8C9E-B59DAD4E7761}"/>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5" name="Text Box 68">
          <a:extLst>
            <a:ext uri="{FF2B5EF4-FFF2-40B4-BE49-F238E27FC236}">
              <a16:creationId xmlns:a16="http://schemas.microsoft.com/office/drawing/2014/main" id="{A63F042D-A19D-4DFF-AE08-8C5536450A2B}"/>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6" name="Text Box 68">
          <a:extLst>
            <a:ext uri="{FF2B5EF4-FFF2-40B4-BE49-F238E27FC236}">
              <a16:creationId xmlns:a16="http://schemas.microsoft.com/office/drawing/2014/main" id="{51904FAB-7D22-4386-88B4-A4E899F71359}"/>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7" name="Text Box 68">
          <a:extLst>
            <a:ext uri="{FF2B5EF4-FFF2-40B4-BE49-F238E27FC236}">
              <a16:creationId xmlns:a16="http://schemas.microsoft.com/office/drawing/2014/main" id="{D7655B2E-939D-4712-A87D-6CEEBC0B0AE1}"/>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8" name="Text Box 68">
          <a:extLst>
            <a:ext uri="{FF2B5EF4-FFF2-40B4-BE49-F238E27FC236}">
              <a16:creationId xmlns:a16="http://schemas.microsoft.com/office/drawing/2014/main" id="{48189620-DB65-47E4-86C3-AAF7180659C3}"/>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9" name="Text Box 68">
          <a:extLst>
            <a:ext uri="{FF2B5EF4-FFF2-40B4-BE49-F238E27FC236}">
              <a16:creationId xmlns:a16="http://schemas.microsoft.com/office/drawing/2014/main" id="{5954D575-3BD4-4915-9FB6-D5D5BCAF0508}"/>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60" name="Text Box 68">
          <a:extLst>
            <a:ext uri="{FF2B5EF4-FFF2-40B4-BE49-F238E27FC236}">
              <a16:creationId xmlns:a16="http://schemas.microsoft.com/office/drawing/2014/main" id="{1A51B970-BD31-4E86-AACB-DEF3AF47029B}"/>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61" name="Text Box 68">
          <a:extLst>
            <a:ext uri="{FF2B5EF4-FFF2-40B4-BE49-F238E27FC236}">
              <a16:creationId xmlns:a16="http://schemas.microsoft.com/office/drawing/2014/main" id="{A380B492-FB8B-4BCC-A10A-03E3A97B3582}"/>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295276</xdr:colOff>
      <xdr:row>97</xdr:row>
      <xdr:rowOff>0</xdr:rowOff>
    </xdr:from>
    <xdr:to>
      <xdr:col>2</xdr:col>
      <xdr:colOff>352426</xdr:colOff>
      <xdr:row>98</xdr:row>
      <xdr:rowOff>20950</xdr:rowOff>
    </xdr:to>
    <xdr:sp macro="" textlink="">
      <xdr:nvSpPr>
        <xdr:cNvPr id="62" name="Text Box 68">
          <a:extLst>
            <a:ext uri="{FF2B5EF4-FFF2-40B4-BE49-F238E27FC236}">
              <a16:creationId xmlns:a16="http://schemas.microsoft.com/office/drawing/2014/main" id="{79FC6FC1-7D00-491C-92EC-F4B1E17EBA5C}"/>
            </a:ext>
          </a:extLst>
        </xdr:cNvPr>
        <xdr:cNvSpPr txBox="1">
          <a:spLocks noChangeArrowheads="1"/>
        </xdr:cNvSpPr>
      </xdr:nvSpPr>
      <xdr:spPr bwMode="auto">
        <a:xfrm flipV="1">
          <a:off x="1819276" y="25479375"/>
          <a:ext cx="57150" cy="39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295276</xdr:colOff>
      <xdr:row>97</xdr:row>
      <xdr:rowOff>0</xdr:rowOff>
    </xdr:from>
    <xdr:ext cx="57150" cy="264794"/>
    <xdr:sp macro="" textlink="">
      <xdr:nvSpPr>
        <xdr:cNvPr id="63" name="Text Box 68">
          <a:extLst>
            <a:ext uri="{FF2B5EF4-FFF2-40B4-BE49-F238E27FC236}">
              <a16:creationId xmlns:a16="http://schemas.microsoft.com/office/drawing/2014/main" id="{7402CBF4-8D69-44E8-8378-4211422E37C2}"/>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4" name="Text Box 68">
          <a:extLst>
            <a:ext uri="{FF2B5EF4-FFF2-40B4-BE49-F238E27FC236}">
              <a16:creationId xmlns:a16="http://schemas.microsoft.com/office/drawing/2014/main" id="{FA121180-C2F1-4DE2-8AA4-6C2ADF1EBDB0}"/>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5" name="Text Box 68">
          <a:extLst>
            <a:ext uri="{FF2B5EF4-FFF2-40B4-BE49-F238E27FC236}">
              <a16:creationId xmlns:a16="http://schemas.microsoft.com/office/drawing/2014/main" id="{8D0F6F3E-B666-40D5-8694-9996161E8D55}"/>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6" name="Text Box 68">
          <a:extLst>
            <a:ext uri="{FF2B5EF4-FFF2-40B4-BE49-F238E27FC236}">
              <a16:creationId xmlns:a16="http://schemas.microsoft.com/office/drawing/2014/main" id="{AF1F2E02-2A67-44DA-B6CF-99B311141578}"/>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7" name="Text Box 68">
          <a:extLst>
            <a:ext uri="{FF2B5EF4-FFF2-40B4-BE49-F238E27FC236}">
              <a16:creationId xmlns:a16="http://schemas.microsoft.com/office/drawing/2014/main" id="{42044235-6215-4B24-B6FF-4A96124D7ED2}"/>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8" name="Text Box 68">
          <a:extLst>
            <a:ext uri="{FF2B5EF4-FFF2-40B4-BE49-F238E27FC236}">
              <a16:creationId xmlns:a16="http://schemas.microsoft.com/office/drawing/2014/main" id="{A4B47378-7963-4692-A247-AE68DD4218AF}"/>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9" name="Text Box 68">
          <a:extLst>
            <a:ext uri="{FF2B5EF4-FFF2-40B4-BE49-F238E27FC236}">
              <a16:creationId xmlns:a16="http://schemas.microsoft.com/office/drawing/2014/main" id="{89701302-3EDD-42D5-94F1-C5A2B138193D}"/>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0" name="Text Box 68">
          <a:extLst>
            <a:ext uri="{FF2B5EF4-FFF2-40B4-BE49-F238E27FC236}">
              <a16:creationId xmlns:a16="http://schemas.microsoft.com/office/drawing/2014/main" id="{FE43085E-ECBA-49FA-90FB-FC2B2721FC9D}"/>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1" name="Text Box 68">
          <a:extLst>
            <a:ext uri="{FF2B5EF4-FFF2-40B4-BE49-F238E27FC236}">
              <a16:creationId xmlns:a16="http://schemas.microsoft.com/office/drawing/2014/main" id="{B1C8BA6C-C98C-4B3D-8FBA-829F8551B1BC}"/>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2" name="Text Box 68">
          <a:extLst>
            <a:ext uri="{FF2B5EF4-FFF2-40B4-BE49-F238E27FC236}">
              <a16:creationId xmlns:a16="http://schemas.microsoft.com/office/drawing/2014/main" id="{53A4A900-35D6-49BE-84A9-5A732F1F78B8}"/>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3" name="Text Box 68">
          <a:extLst>
            <a:ext uri="{FF2B5EF4-FFF2-40B4-BE49-F238E27FC236}">
              <a16:creationId xmlns:a16="http://schemas.microsoft.com/office/drawing/2014/main" id="{477D4674-901E-495D-B6A5-0079D47FD795}"/>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4" name="Text Box 68">
          <a:extLst>
            <a:ext uri="{FF2B5EF4-FFF2-40B4-BE49-F238E27FC236}">
              <a16:creationId xmlns:a16="http://schemas.microsoft.com/office/drawing/2014/main" id="{2F9244C9-F7E2-4F74-87DF-F9ED284B946E}"/>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5" name="Text Box 68">
          <a:extLst>
            <a:ext uri="{FF2B5EF4-FFF2-40B4-BE49-F238E27FC236}">
              <a16:creationId xmlns:a16="http://schemas.microsoft.com/office/drawing/2014/main" id="{9C9A158B-BFFE-48A1-BF80-A849A229E99B}"/>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6" name="Text Box 68">
          <a:extLst>
            <a:ext uri="{FF2B5EF4-FFF2-40B4-BE49-F238E27FC236}">
              <a16:creationId xmlns:a16="http://schemas.microsoft.com/office/drawing/2014/main" id="{D57AFE2A-D508-40C1-9D4B-32FED1DA5D56}"/>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7" name="Text Box 68">
          <a:extLst>
            <a:ext uri="{FF2B5EF4-FFF2-40B4-BE49-F238E27FC236}">
              <a16:creationId xmlns:a16="http://schemas.microsoft.com/office/drawing/2014/main" id="{F7561D9E-DA33-4F12-A7A0-3E5A457349C7}"/>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8" name="Text Box 68">
          <a:extLst>
            <a:ext uri="{FF2B5EF4-FFF2-40B4-BE49-F238E27FC236}">
              <a16:creationId xmlns:a16="http://schemas.microsoft.com/office/drawing/2014/main" id="{E861CDED-A530-403B-B0ED-B27A4F6FEBB0}"/>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9" name="Text Box 68">
          <a:extLst>
            <a:ext uri="{FF2B5EF4-FFF2-40B4-BE49-F238E27FC236}">
              <a16:creationId xmlns:a16="http://schemas.microsoft.com/office/drawing/2014/main" id="{557904B8-DA3B-485C-91D2-AA62B8B95731}"/>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80" name="Text Box 68">
          <a:extLst>
            <a:ext uri="{FF2B5EF4-FFF2-40B4-BE49-F238E27FC236}">
              <a16:creationId xmlns:a16="http://schemas.microsoft.com/office/drawing/2014/main" id="{013DEED3-AE11-4D30-BA1B-6FD07337A94A}"/>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81" name="Text Box 68">
          <a:extLst>
            <a:ext uri="{FF2B5EF4-FFF2-40B4-BE49-F238E27FC236}">
              <a16:creationId xmlns:a16="http://schemas.microsoft.com/office/drawing/2014/main" id="{9EADEF1E-205C-41D5-9EC7-CDED02239617}"/>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2" name="Text Box 68">
          <a:extLst>
            <a:ext uri="{FF2B5EF4-FFF2-40B4-BE49-F238E27FC236}">
              <a16:creationId xmlns:a16="http://schemas.microsoft.com/office/drawing/2014/main" id="{BF464112-068F-4457-BF88-6439687AB343}"/>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3" name="Text Box 68">
          <a:extLst>
            <a:ext uri="{FF2B5EF4-FFF2-40B4-BE49-F238E27FC236}">
              <a16:creationId xmlns:a16="http://schemas.microsoft.com/office/drawing/2014/main" id="{C4C80475-C374-4456-9331-1682ADAC844E}"/>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4" name="Text Box 68">
          <a:extLst>
            <a:ext uri="{FF2B5EF4-FFF2-40B4-BE49-F238E27FC236}">
              <a16:creationId xmlns:a16="http://schemas.microsoft.com/office/drawing/2014/main" id="{6B7D43D0-A788-4107-8F5B-46903DD43127}"/>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5" name="Text Box 68">
          <a:extLst>
            <a:ext uri="{FF2B5EF4-FFF2-40B4-BE49-F238E27FC236}">
              <a16:creationId xmlns:a16="http://schemas.microsoft.com/office/drawing/2014/main" id="{975748DF-2A96-499C-81ED-C98FCC1830CF}"/>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6" name="Text Box 68">
          <a:extLst>
            <a:ext uri="{FF2B5EF4-FFF2-40B4-BE49-F238E27FC236}">
              <a16:creationId xmlns:a16="http://schemas.microsoft.com/office/drawing/2014/main" id="{ACF4B4DD-CCF9-4DC4-894E-085A0D4E08D4}"/>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7" name="Text Box 68">
          <a:extLst>
            <a:ext uri="{FF2B5EF4-FFF2-40B4-BE49-F238E27FC236}">
              <a16:creationId xmlns:a16="http://schemas.microsoft.com/office/drawing/2014/main" id="{1602702D-B901-4752-9ADA-80F32EAA6DC8}"/>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8" name="Text Box 68">
          <a:extLst>
            <a:ext uri="{FF2B5EF4-FFF2-40B4-BE49-F238E27FC236}">
              <a16:creationId xmlns:a16="http://schemas.microsoft.com/office/drawing/2014/main" id="{323E0644-9496-4BC7-B995-09BC072DD804}"/>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9" name="Text Box 68">
          <a:extLst>
            <a:ext uri="{FF2B5EF4-FFF2-40B4-BE49-F238E27FC236}">
              <a16:creationId xmlns:a16="http://schemas.microsoft.com/office/drawing/2014/main" id="{2756AF06-2788-4A1A-B838-A450ABAA3A37}"/>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0" name="Text Box 68">
          <a:extLst>
            <a:ext uri="{FF2B5EF4-FFF2-40B4-BE49-F238E27FC236}">
              <a16:creationId xmlns:a16="http://schemas.microsoft.com/office/drawing/2014/main" id="{1EDF698C-49A0-4BCC-8D27-AA1A9DB5B626}"/>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1" name="Text Box 68">
          <a:extLst>
            <a:ext uri="{FF2B5EF4-FFF2-40B4-BE49-F238E27FC236}">
              <a16:creationId xmlns:a16="http://schemas.microsoft.com/office/drawing/2014/main" id="{6C933E36-826F-4DC3-B87A-F206F770405C}"/>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2" name="Text Box 68">
          <a:extLst>
            <a:ext uri="{FF2B5EF4-FFF2-40B4-BE49-F238E27FC236}">
              <a16:creationId xmlns:a16="http://schemas.microsoft.com/office/drawing/2014/main" id="{C5501FBC-9494-47CA-A81D-2E1BA5A653B6}"/>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3" name="Text Box 68">
          <a:extLst>
            <a:ext uri="{FF2B5EF4-FFF2-40B4-BE49-F238E27FC236}">
              <a16:creationId xmlns:a16="http://schemas.microsoft.com/office/drawing/2014/main" id="{C5C0C41A-63F6-428D-817E-2D07C0A19B1F}"/>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4" name="Text Box 68">
          <a:extLst>
            <a:ext uri="{FF2B5EF4-FFF2-40B4-BE49-F238E27FC236}">
              <a16:creationId xmlns:a16="http://schemas.microsoft.com/office/drawing/2014/main" id="{AAE57FAE-2CDF-4786-9D50-1F138882E89F}"/>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5" name="Text Box 68">
          <a:extLst>
            <a:ext uri="{FF2B5EF4-FFF2-40B4-BE49-F238E27FC236}">
              <a16:creationId xmlns:a16="http://schemas.microsoft.com/office/drawing/2014/main" id="{78F3F638-18E8-480E-BBBF-8D2351CFB5D1}"/>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6" name="Text Box 68">
          <a:extLst>
            <a:ext uri="{FF2B5EF4-FFF2-40B4-BE49-F238E27FC236}">
              <a16:creationId xmlns:a16="http://schemas.microsoft.com/office/drawing/2014/main" id="{5169A683-BF8B-40DA-86D4-A5C127397143}"/>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7" name="Text Box 68">
          <a:extLst>
            <a:ext uri="{FF2B5EF4-FFF2-40B4-BE49-F238E27FC236}">
              <a16:creationId xmlns:a16="http://schemas.microsoft.com/office/drawing/2014/main" id="{A586D015-2FF9-49AF-BC0E-E67F544A37A0}"/>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8" name="Text Box 68">
          <a:extLst>
            <a:ext uri="{FF2B5EF4-FFF2-40B4-BE49-F238E27FC236}">
              <a16:creationId xmlns:a16="http://schemas.microsoft.com/office/drawing/2014/main" id="{D579C3F1-03EF-4A8C-9F72-2AE8338FB5E6}"/>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9" name="Text Box 68">
          <a:extLst>
            <a:ext uri="{FF2B5EF4-FFF2-40B4-BE49-F238E27FC236}">
              <a16:creationId xmlns:a16="http://schemas.microsoft.com/office/drawing/2014/main" id="{09F27951-1278-4D26-8241-6808870CAFF5}"/>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0" name="Text Box 68">
          <a:extLst>
            <a:ext uri="{FF2B5EF4-FFF2-40B4-BE49-F238E27FC236}">
              <a16:creationId xmlns:a16="http://schemas.microsoft.com/office/drawing/2014/main" id="{8B051309-47F2-45D5-8945-E09493A95F4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81088"/>
    <xdr:sp macro="" textlink="">
      <xdr:nvSpPr>
        <xdr:cNvPr id="101" name="Text Box 68">
          <a:extLst>
            <a:ext uri="{FF2B5EF4-FFF2-40B4-BE49-F238E27FC236}">
              <a16:creationId xmlns:a16="http://schemas.microsoft.com/office/drawing/2014/main" id="{AB6D84D8-6648-4AC5-9F98-2873A8F36BCF}"/>
            </a:ext>
          </a:extLst>
        </xdr:cNvPr>
        <xdr:cNvSpPr txBox="1">
          <a:spLocks noChangeArrowheads="1"/>
        </xdr:cNvSpPr>
      </xdr:nvSpPr>
      <xdr:spPr bwMode="auto">
        <a:xfrm flipV="1">
          <a:off x="4933950" y="25479375"/>
          <a:ext cx="57150" cy="38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2" name="Text Box 68">
          <a:extLst>
            <a:ext uri="{FF2B5EF4-FFF2-40B4-BE49-F238E27FC236}">
              <a16:creationId xmlns:a16="http://schemas.microsoft.com/office/drawing/2014/main" id="{6812A78A-21C4-4855-B87A-0302A2667F91}"/>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3" name="Text Box 68">
          <a:extLst>
            <a:ext uri="{FF2B5EF4-FFF2-40B4-BE49-F238E27FC236}">
              <a16:creationId xmlns:a16="http://schemas.microsoft.com/office/drawing/2014/main" id="{E06A9CD2-1BB7-48D2-8A2C-C6943FB156ED}"/>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4" name="Text Box 68">
          <a:extLst>
            <a:ext uri="{FF2B5EF4-FFF2-40B4-BE49-F238E27FC236}">
              <a16:creationId xmlns:a16="http://schemas.microsoft.com/office/drawing/2014/main" id="{0977EB54-B425-4987-8A5B-E794D6EE81B0}"/>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5" name="Text Box 68">
          <a:extLst>
            <a:ext uri="{FF2B5EF4-FFF2-40B4-BE49-F238E27FC236}">
              <a16:creationId xmlns:a16="http://schemas.microsoft.com/office/drawing/2014/main" id="{ADBE1D64-BF76-4A12-A83D-9B7E3752F216}"/>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6" name="Text Box 68">
          <a:extLst>
            <a:ext uri="{FF2B5EF4-FFF2-40B4-BE49-F238E27FC236}">
              <a16:creationId xmlns:a16="http://schemas.microsoft.com/office/drawing/2014/main" id="{AC123CCB-24A3-4747-BD19-1B34747A7E4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7" name="Text Box 68">
          <a:extLst>
            <a:ext uri="{FF2B5EF4-FFF2-40B4-BE49-F238E27FC236}">
              <a16:creationId xmlns:a16="http://schemas.microsoft.com/office/drawing/2014/main" id="{379A8A7E-A948-4D27-969E-EF044385DE04}"/>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8" name="Text Box 68">
          <a:extLst>
            <a:ext uri="{FF2B5EF4-FFF2-40B4-BE49-F238E27FC236}">
              <a16:creationId xmlns:a16="http://schemas.microsoft.com/office/drawing/2014/main" id="{2BCF6BD3-A244-4F28-9E37-E82AB80E8FB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9" name="Text Box 68">
          <a:extLst>
            <a:ext uri="{FF2B5EF4-FFF2-40B4-BE49-F238E27FC236}">
              <a16:creationId xmlns:a16="http://schemas.microsoft.com/office/drawing/2014/main" id="{F772F499-345A-418D-ACD7-80513858ECD1}"/>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0" name="Text Box 68">
          <a:extLst>
            <a:ext uri="{FF2B5EF4-FFF2-40B4-BE49-F238E27FC236}">
              <a16:creationId xmlns:a16="http://schemas.microsoft.com/office/drawing/2014/main" id="{0A221DF1-4218-4F54-A01D-3B7AABB3E18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1" name="Text Box 68">
          <a:extLst>
            <a:ext uri="{FF2B5EF4-FFF2-40B4-BE49-F238E27FC236}">
              <a16:creationId xmlns:a16="http://schemas.microsoft.com/office/drawing/2014/main" id="{30C2F128-993A-44CC-8BC1-63AB338D8432}"/>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2" name="Text Box 68">
          <a:extLst>
            <a:ext uri="{FF2B5EF4-FFF2-40B4-BE49-F238E27FC236}">
              <a16:creationId xmlns:a16="http://schemas.microsoft.com/office/drawing/2014/main" id="{117171DB-4F9F-42FE-A089-942A4877B972}"/>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3" name="Text Box 68">
          <a:extLst>
            <a:ext uri="{FF2B5EF4-FFF2-40B4-BE49-F238E27FC236}">
              <a16:creationId xmlns:a16="http://schemas.microsoft.com/office/drawing/2014/main" id="{A29874AF-D2DB-4A3D-9DB1-ECEAE92133DB}"/>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4" name="Text Box 68">
          <a:extLst>
            <a:ext uri="{FF2B5EF4-FFF2-40B4-BE49-F238E27FC236}">
              <a16:creationId xmlns:a16="http://schemas.microsoft.com/office/drawing/2014/main" id="{FEA227AA-BC8E-40A8-845C-C5F39137612D}"/>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5" name="Text Box 68">
          <a:extLst>
            <a:ext uri="{FF2B5EF4-FFF2-40B4-BE49-F238E27FC236}">
              <a16:creationId xmlns:a16="http://schemas.microsoft.com/office/drawing/2014/main" id="{3BD13B83-A6C9-4646-8819-0962DE509A1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6" name="Text Box 68">
          <a:extLst>
            <a:ext uri="{FF2B5EF4-FFF2-40B4-BE49-F238E27FC236}">
              <a16:creationId xmlns:a16="http://schemas.microsoft.com/office/drawing/2014/main" id="{73E010FE-9D9E-4583-AC9E-0A48111E83BE}"/>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7" name="Text Box 68">
          <a:extLst>
            <a:ext uri="{FF2B5EF4-FFF2-40B4-BE49-F238E27FC236}">
              <a16:creationId xmlns:a16="http://schemas.microsoft.com/office/drawing/2014/main" id="{64806634-F0A3-4BC3-9A4B-3E98C060D27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8" name="Text Box 68">
          <a:extLst>
            <a:ext uri="{FF2B5EF4-FFF2-40B4-BE49-F238E27FC236}">
              <a16:creationId xmlns:a16="http://schemas.microsoft.com/office/drawing/2014/main" id="{43DF3CA6-9D49-42EE-8C6B-F49DB45B663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9" name="Text Box 68">
          <a:extLst>
            <a:ext uri="{FF2B5EF4-FFF2-40B4-BE49-F238E27FC236}">
              <a16:creationId xmlns:a16="http://schemas.microsoft.com/office/drawing/2014/main" id="{F046E6DA-D784-41DA-813A-3FDFEB6F52E1}"/>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20" name="Text Box 68">
          <a:extLst>
            <a:ext uri="{FF2B5EF4-FFF2-40B4-BE49-F238E27FC236}">
              <a16:creationId xmlns:a16="http://schemas.microsoft.com/office/drawing/2014/main" id="{90142705-9A3E-45CA-9DBE-63237C761858}"/>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1" name="Text Box 68">
          <a:extLst>
            <a:ext uri="{FF2B5EF4-FFF2-40B4-BE49-F238E27FC236}">
              <a16:creationId xmlns:a16="http://schemas.microsoft.com/office/drawing/2014/main" id="{C21E7B6D-D0FB-44DC-A485-54754DDE558A}"/>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2" name="Text Box 68">
          <a:extLst>
            <a:ext uri="{FF2B5EF4-FFF2-40B4-BE49-F238E27FC236}">
              <a16:creationId xmlns:a16="http://schemas.microsoft.com/office/drawing/2014/main" id="{8C45970A-B69B-43D9-B4AE-AE2D9CCDAAB6}"/>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3" name="Text Box 68">
          <a:extLst>
            <a:ext uri="{FF2B5EF4-FFF2-40B4-BE49-F238E27FC236}">
              <a16:creationId xmlns:a16="http://schemas.microsoft.com/office/drawing/2014/main" id="{8AE132BF-D19C-498B-A7E7-A9525332DDE5}"/>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4" name="Text Box 68">
          <a:extLst>
            <a:ext uri="{FF2B5EF4-FFF2-40B4-BE49-F238E27FC236}">
              <a16:creationId xmlns:a16="http://schemas.microsoft.com/office/drawing/2014/main" id="{72D669B9-7DC0-4D76-8FDA-6C232FC213EE}"/>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5" name="Text Box 68">
          <a:extLst>
            <a:ext uri="{FF2B5EF4-FFF2-40B4-BE49-F238E27FC236}">
              <a16:creationId xmlns:a16="http://schemas.microsoft.com/office/drawing/2014/main" id="{AC3FE121-DFF7-4525-96EC-E72894362EB7}"/>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6" name="Text Box 68">
          <a:extLst>
            <a:ext uri="{FF2B5EF4-FFF2-40B4-BE49-F238E27FC236}">
              <a16:creationId xmlns:a16="http://schemas.microsoft.com/office/drawing/2014/main" id="{E8E4ED05-5853-402C-87EC-D924E25F0E86}"/>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7" name="Text Box 68">
          <a:extLst>
            <a:ext uri="{FF2B5EF4-FFF2-40B4-BE49-F238E27FC236}">
              <a16:creationId xmlns:a16="http://schemas.microsoft.com/office/drawing/2014/main" id="{D28F8D51-C8DD-40CD-A44C-133001305187}"/>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8" name="Text Box 68">
          <a:extLst>
            <a:ext uri="{FF2B5EF4-FFF2-40B4-BE49-F238E27FC236}">
              <a16:creationId xmlns:a16="http://schemas.microsoft.com/office/drawing/2014/main" id="{2AFEAAFA-C082-4403-9D2D-D470E6C99124}"/>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9" name="Text Box 68">
          <a:extLst>
            <a:ext uri="{FF2B5EF4-FFF2-40B4-BE49-F238E27FC236}">
              <a16:creationId xmlns:a16="http://schemas.microsoft.com/office/drawing/2014/main" id="{6DA93B2A-98A7-4F66-BD3E-DDAD07261CEF}"/>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0" name="Text Box 68">
          <a:extLst>
            <a:ext uri="{FF2B5EF4-FFF2-40B4-BE49-F238E27FC236}">
              <a16:creationId xmlns:a16="http://schemas.microsoft.com/office/drawing/2014/main" id="{CB74DA60-2FDA-41E5-BAFF-255F3197D095}"/>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1" name="Text Box 68">
          <a:extLst>
            <a:ext uri="{FF2B5EF4-FFF2-40B4-BE49-F238E27FC236}">
              <a16:creationId xmlns:a16="http://schemas.microsoft.com/office/drawing/2014/main" id="{CF725F99-C07D-4302-9E0A-7E713F687BB3}"/>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2" name="Text Box 68">
          <a:extLst>
            <a:ext uri="{FF2B5EF4-FFF2-40B4-BE49-F238E27FC236}">
              <a16:creationId xmlns:a16="http://schemas.microsoft.com/office/drawing/2014/main" id="{9259B05B-957C-42AD-B001-F9CF8E5780CA}"/>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3" name="Text Box 68">
          <a:extLst>
            <a:ext uri="{FF2B5EF4-FFF2-40B4-BE49-F238E27FC236}">
              <a16:creationId xmlns:a16="http://schemas.microsoft.com/office/drawing/2014/main" id="{2C04837E-9249-4B53-B531-C05101BD99A8}"/>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4" name="Text Box 68">
          <a:extLst>
            <a:ext uri="{FF2B5EF4-FFF2-40B4-BE49-F238E27FC236}">
              <a16:creationId xmlns:a16="http://schemas.microsoft.com/office/drawing/2014/main" id="{ACB221BD-DB97-417A-8CFA-EAC78B28B46E}"/>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5" name="Text Box 68">
          <a:extLst>
            <a:ext uri="{FF2B5EF4-FFF2-40B4-BE49-F238E27FC236}">
              <a16:creationId xmlns:a16="http://schemas.microsoft.com/office/drawing/2014/main" id="{23D8DDCE-D012-46AE-BF2A-74D2009AF1F8}"/>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6" name="Text Box 68">
          <a:extLst>
            <a:ext uri="{FF2B5EF4-FFF2-40B4-BE49-F238E27FC236}">
              <a16:creationId xmlns:a16="http://schemas.microsoft.com/office/drawing/2014/main" id="{E956E49C-1B7B-46F5-8ADF-FF474BAD0E6B}"/>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7" name="Text Box 68">
          <a:extLst>
            <a:ext uri="{FF2B5EF4-FFF2-40B4-BE49-F238E27FC236}">
              <a16:creationId xmlns:a16="http://schemas.microsoft.com/office/drawing/2014/main" id="{2C7E8732-86E8-4945-9B79-1CB56A4B0E5A}"/>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8" name="Text Box 68">
          <a:extLst>
            <a:ext uri="{FF2B5EF4-FFF2-40B4-BE49-F238E27FC236}">
              <a16:creationId xmlns:a16="http://schemas.microsoft.com/office/drawing/2014/main" id="{88E2A79C-EB10-45FE-B8B6-CA2E8818C8F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9" name="Text Box 68">
          <a:extLst>
            <a:ext uri="{FF2B5EF4-FFF2-40B4-BE49-F238E27FC236}">
              <a16:creationId xmlns:a16="http://schemas.microsoft.com/office/drawing/2014/main" id="{06A7987A-F51A-4A28-996A-37112761E35F}"/>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9182"/>
    <xdr:sp macro="" textlink="">
      <xdr:nvSpPr>
        <xdr:cNvPr id="140" name="Text Box 68">
          <a:extLst>
            <a:ext uri="{FF2B5EF4-FFF2-40B4-BE49-F238E27FC236}">
              <a16:creationId xmlns:a16="http://schemas.microsoft.com/office/drawing/2014/main" id="{7A4A28F9-5337-4D76-872C-8C81E0913EA1}"/>
            </a:ext>
          </a:extLst>
        </xdr:cNvPr>
        <xdr:cNvSpPr txBox="1">
          <a:spLocks noChangeArrowheads="1"/>
        </xdr:cNvSpPr>
      </xdr:nvSpPr>
      <xdr:spPr bwMode="auto">
        <a:xfrm flipV="1">
          <a:off x="1819276" y="25479375"/>
          <a:ext cx="57150" cy="3691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1" name="Text Box 68">
          <a:extLst>
            <a:ext uri="{FF2B5EF4-FFF2-40B4-BE49-F238E27FC236}">
              <a16:creationId xmlns:a16="http://schemas.microsoft.com/office/drawing/2014/main" id="{4D3CEB4D-E52A-43CB-ACBC-8D914FF55659}"/>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2" name="Text Box 68">
          <a:extLst>
            <a:ext uri="{FF2B5EF4-FFF2-40B4-BE49-F238E27FC236}">
              <a16:creationId xmlns:a16="http://schemas.microsoft.com/office/drawing/2014/main" id="{88F0A246-858B-46EB-9DAC-C83279D61F1A}"/>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3" name="Text Box 68">
          <a:extLst>
            <a:ext uri="{FF2B5EF4-FFF2-40B4-BE49-F238E27FC236}">
              <a16:creationId xmlns:a16="http://schemas.microsoft.com/office/drawing/2014/main" id="{E0A5B184-9F0C-44EB-8E52-2AE321E836CB}"/>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4" name="Text Box 68">
          <a:extLst>
            <a:ext uri="{FF2B5EF4-FFF2-40B4-BE49-F238E27FC236}">
              <a16:creationId xmlns:a16="http://schemas.microsoft.com/office/drawing/2014/main" id="{07D3821B-A2DD-4451-AD4B-AF84057E51EA}"/>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5" name="Text Box 68">
          <a:extLst>
            <a:ext uri="{FF2B5EF4-FFF2-40B4-BE49-F238E27FC236}">
              <a16:creationId xmlns:a16="http://schemas.microsoft.com/office/drawing/2014/main" id="{4D605047-1A50-48C1-A8F7-AA32371CF176}"/>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6" name="Text Box 68">
          <a:extLst>
            <a:ext uri="{FF2B5EF4-FFF2-40B4-BE49-F238E27FC236}">
              <a16:creationId xmlns:a16="http://schemas.microsoft.com/office/drawing/2014/main" id="{40AA8743-495B-40D1-9417-369ABB64C2EB}"/>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7" name="Text Box 68">
          <a:extLst>
            <a:ext uri="{FF2B5EF4-FFF2-40B4-BE49-F238E27FC236}">
              <a16:creationId xmlns:a16="http://schemas.microsoft.com/office/drawing/2014/main" id="{38959FF3-6839-4FE0-AA1B-857C4277D710}"/>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8" name="Text Box 68">
          <a:extLst>
            <a:ext uri="{FF2B5EF4-FFF2-40B4-BE49-F238E27FC236}">
              <a16:creationId xmlns:a16="http://schemas.microsoft.com/office/drawing/2014/main" id="{5AA1C6F7-22F4-4594-A692-48C165004799}"/>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9" name="Text Box 68">
          <a:extLst>
            <a:ext uri="{FF2B5EF4-FFF2-40B4-BE49-F238E27FC236}">
              <a16:creationId xmlns:a16="http://schemas.microsoft.com/office/drawing/2014/main" id="{67A3090D-302D-4ABE-81F1-6A76CEDF849E}"/>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0" name="Text Box 68">
          <a:extLst>
            <a:ext uri="{FF2B5EF4-FFF2-40B4-BE49-F238E27FC236}">
              <a16:creationId xmlns:a16="http://schemas.microsoft.com/office/drawing/2014/main" id="{C306B220-538B-444D-BABD-31650746CCC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1" name="Text Box 68">
          <a:extLst>
            <a:ext uri="{FF2B5EF4-FFF2-40B4-BE49-F238E27FC236}">
              <a16:creationId xmlns:a16="http://schemas.microsoft.com/office/drawing/2014/main" id="{B9AD4537-7767-4C58-B1D9-13F3EF72B0B1}"/>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2" name="Text Box 68">
          <a:extLst>
            <a:ext uri="{FF2B5EF4-FFF2-40B4-BE49-F238E27FC236}">
              <a16:creationId xmlns:a16="http://schemas.microsoft.com/office/drawing/2014/main" id="{80189A91-4460-4565-A479-3B2179CF370F}"/>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3" name="Text Box 68">
          <a:extLst>
            <a:ext uri="{FF2B5EF4-FFF2-40B4-BE49-F238E27FC236}">
              <a16:creationId xmlns:a16="http://schemas.microsoft.com/office/drawing/2014/main" id="{DE870008-9F17-472F-A20D-BF4C32067D5F}"/>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4" name="Text Box 68">
          <a:extLst>
            <a:ext uri="{FF2B5EF4-FFF2-40B4-BE49-F238E27FC236}">
              <a16:creationId xmlns:a16="http://schemas.microsoft.com/office/drawing/2014/main" id="{497FC164-3830-4739-A89E-3434EF5F09B7}"/>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5" name="Text Box 68">
          <a:extLst>
            <a:ext uri="{FF2B5EF4-FFF2-40B4-BE49-F238E27FC236}">
              <a16:creationId xmlns:a16="http://schemas.microsoft.com/office/drawing/2014/main" id="{643B81F1-EFE8-4032-9008-18C482931D0B}"/>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6" name="Text Box 68">
          <a:extLst>
            <a:ext uri="{FF2B5EF4-FFF2-40B4-BE49-F238E27FC236}">
              <a16:creationId xmlns:a16="http://schemas.microsoft.com/office/drawing/2014/main" id="{C90B8C08-4D48-4C81-BB63-6A88ECBE7AA0}"/>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7" name="Text Box 68">
          <a:extLst>
            <a:ext uri="{FF2B5EF4-FFF2-40B4-BE49-F238E27FC236}">
              <a16:creationId xmlns:a16="http://schemas.microsoft.com/office/drawing/2014/main" id="{9BFDFBF5-B1F9-42C5-8D9B-09EA5A10AEAC}"/>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8" name="Text Box 68">
          <a:extLst>
            <a:ext uri="{FF2B5EF4-FFF2-40B4-BE49-F238E27FC236}">
              <a16:creationId xmlns:a16="http://schemas.microsoft.com/office/drawing/2014/main" id="{87439F56-952D-40A6-8094-98B59A629A2B}"/>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9" name="Text Box 68">
          <a:extLst>
            <a:ext uri="{FF2B5EF4-FFF2-40B4-BE49-F238E27FC236}">
              <a16:creationId xmlns:a16="http://schemas.microsoft.com/office/drawing/2014/main" id="{F5B24E3C-8A30-433B-8B5B-317987058628}"/>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160" name="Rectangle 24">
          <a:extLst>
            <a:ext uri="{FF2B5EF4-FFF2-40B4-BE49-F238E27FC236}">
              <a16:creationId xmlns:a16="http://schemas.microsoft.com/office/drawing/2014/main" id="{3A0BE561-6924-4A6C-BA61-002819C2C559}"/>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161" name="Rectangle 24">
          <a:extLst>
            <a:ext uri="{FF2B5EF4-FFF2-40B4-BE49-F238E27FC236}">
              <a16:creationId xmlns:a16="http://schemas.microsoft.com/office/drawing/2014/main" id="{E3A59A23-F926-4FFC-9D52-70BFAAC555AB}"/>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2" name="Text Box 68">
          <a:extLst>
            <a:ext uri="{FF2B5EF4-FFF2-40B4-BE49-F238E27FC236}">
              <a16:creationId xmlns:a16="http://schemas.microsoft.com/office/drawing/2014/main" id="{6479E442-594F-4B9E-AB46-930CB21C8A43}"/>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3" name="Text Box 68">
          <a:extLst>
            <a:ext uri="{FF2B5EF4-FFF2-40B4-BE49-F238E27FC236}">
              <a16:creationId xmlns:a16="http://schemas.microsoft.com/office/drawing/2014/main" id="{BF680C36-B40A-4BD1-A66D-BC95CE2241B7}"/>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4" name="Text Box 68">
          <a:extLst>
            <a:ext uri="{FF2B5EF4-FFF2-40B4-BE49-F238E27FC236}">
              <a16:creationId xmlns:a16="http://schemas.microsoft.com/office/drawing/2014/main" id="{2B29ED1A-4DB6-4CFD-9EA8-131BD0AA54DD}"/>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5" name="Text Box 68">
          <a:extLst>
            <a:ext uri="{FF2B5EF4-FFF2-40B4-BE49-F238E27FC236}">
              <a16:creationId xmlns:a16="http://schemas.microsoft.com/office/drawing/2014/main" id="{D017401F-C254-48E9-9E83-4E573C9237EF}"/>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6" name="Text Box 68">
          <a:extLst>
            <a:ext uri="{FF2B5EF4-FFF2-40B4-BE49-F238E27FC236}">
              <a16:creationId xmlns:a16="http://schemas.microsoft.com/office/drawing/2014/main" id="{91323716-2797-464F-93A7-27CA72AEF3B5}"/>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7" name="Text Box 68">
          <a:extLst>
            <a:ext uri="{FF2B5EF4-FFF2-40B4-BE49-F238E27FC236}">
              <a16:creationId xmlns:a16="http://schemas.microsoft.com/office/drawing/2014/main" id="{EB398D7D-2AB4-42BF-9A9F-2A09100E1B94}"/>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8" name="Text Box 68">
          <a:extLst>
            <a:ext uri="{FF2B5EF4-FFF2-40B4-BE49-F238E27FC236}">
              <a16:creationId xmlns:a16="http://schemas.microsoft.com/office/drawing/2014/main" id="{7A2FB177-7B11-44E5-BBAB-A9B311BC4A00}"/>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9" name="Text Box 68">
          <a:extLst>
            <a:ext uri="{FF2B5EF4-FFF2-40B4-BE49-F238E27FC236}">
              <a16:creationId xmlns:a16="http://schemas.microsoft.com/office/drawing/2014/main" id="{D5A41322-5B20-47AD-9F42-CDFD8B7923C7}"/>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0" name="Text Box 68">
          <a:extLst>
            <a:ext uri="{FF2B5EF4-FFF2-40B4-BE49-F238E27FC236}">
              <a16:creationId xmlns:a16="http://schemas.microsoft.com/office/drawing/2014/main" id="{DA0697C8-FB0A-42FD-82C5-DE2DAB4B5D5D}"/>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1" name="Text Box 68">
          <a:extLst>
            <a:ext uri="{FF2B5EF4-FFF2-40B4-BE49-F238E27FC236}">
              <a16:creationId xmlns:a16="http://schemas.microsoft.com/office/drawing/2014/main" id="{9A93D870-EC85-4261-B2B0-4341BEA1B42B}"/>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2" name="Text Box 68">
          <a:extLst>
            <a:ext uri="{FF2B5EF4-FFF2-40B4-BE49-F238E27FC236}">
              <a16:creationId xmlns:a16="http://schemas.microsoft.com/office/drawing/2014/main" id="{C1BE05C5-1D7A-4611-97D9-572B9E5FCA2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3" name="Text Box 68">
          <a:extLst>
            <a:ext uri="{FF2B5EF4-FFF2-40B4-BE49-F238E27FC236}">
              <a16:creationId xmlns:a16="http://schemas.microsoft.com/office/drawing/2014/main" id="{0FDB4605-31A3-4E8E-A2D9-AB49F1BA35ED}"/>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4" name="Text Box 68">
          <a:extLst>
            <a:ext uri="{FF2B5EF4-FFF2-40B4-BE49-F238E27FC236}">
              <a16:creationId xmlns:a16="http://schemas.microsoft.com/office/drawing/2014/main" id="{3EF0579B-5D5C-47F6-88EC-AC253CAEB4AB}"/>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5" name="Text Box 68">
          <a:extLst>
            <a:ext uri="{FF2B5EF4-FFF2-40B4-BE49-F238E27FC236}">
              <a16:creationId xmlns:a16="http://schemas.microsoft.com/office/drawing/2014/main" id="{580B99C5-6D9E-4F6D-99DA-8CB84D87E1B5}"/>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6" name="Text Box 68">
          <a:extLst>
            <a:ext uri="{FF2B5EF4-FFF2-40B4-BE49-F238E27FC236}">
              <a16:creationId xmlns:a16="http://schemas.microsoft.com/office/drawing/2014/main" id="{7323EDD4-28D9-4376-934F-55C5F1BC1112}"/>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7" name="Text Box 68">
          <a:extLst>
            <a:ext uri="{FF2B5EF4-FFF2-40B4-BE49-F238E27FC236}">
              <a16:creationId xmlns:a16="http://schemas.microsoft.com/office/drawing/2014/main" id="{711B6FCF-46AA-4CB4-8A9F-DC9363A7CD71}"/>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8" name="Text Box 68">
          <a:extLst>
            <a:ext uri="{FF2B5EF4-FFF2-40B4-BE49-F238E27FC236}">
              <a16:creationId xmlns:a16="http://schemas.microsoft.com/office/drawing/2014/main" id="{3F1C46BE-F695-43AB-896F-3A57D15C556F}"/>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9" name="Text Box 68">
          <a:extLst>
            <a:ext uri="{FF2B5EF4-FFF2-40B4-BE49-F238E27FC236}">
              <a16:creationId xmlns:a16="http://schemas.microsoft.com/office/drawing/2014/main" id="{98831D82-5C25-4E93-AD1D-585198822D53}"/>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0" name="Text Box 68">
          <a:extLst>
            <a:ext uri="{FF2B5EF4-FFF2-40B4-BE49-F238E27FC236}">
              <a16:creationId xmlns:a16="http://schemas.microsoft.com/office/drawing/2014/main" id="{01C495F7-C873-4784-B573-5DD5A0F66EFF}"/>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81088"/>
    <xdr:sp macro="" textlink="">
      <xdr:nvSpPr>
        <xdr:cNvPr id="181" name="Text Box 68">
          <a:extLst>
            <a:ext uri="{FF2B5EF4-FFF2-40B4-BE49-F238E27FC236}">
              <a16:creationId xmlns:a16="http://schemas.microsoft.com/office/drawing/2014/main" id="{9BB9EE0D-6567-4217-8EF3-4F3E637F040D}"/>
            </a:ext>
          </a:extLst>
        </xdr:cNvPr>
        <xdr:cNvSpPr txBox="1">
          <a:spLocks noChangeArrowheads="1"/>
        </xdr:cNvSpPr>
      </xdr:nvSpPr>
      <xdr:spPr bwMode="auto">
        <a:xfrm flipV="1">
          <a:off x="4933950" y="25479375"/>
          <a:ext cx="57150" cy="38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2" name="Text Box 68">
          <a:extLst>
            <a:ext uri="{FF2B5EF4-FFF2-40B4-BE49-F238E27FC236}">
              <a16:creationId xmlns:a16="http://schemas.microsoft.com/office/drawing/2014/main" id="{44B5689F-7432-4A44-9030-292FE3158028}"/>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3" name="Text Box 68">
          <a:extLst>
            <a:ext uri="{FF2B5EF4-FFF2-40B4-BE49-F238E27FC236}">
              <a16:creationId xmlns:a16="http://schemas.microsoft.com/office/drawing/2014/main" id="{49D2171E-85B9-4F05-9CB1-1E9780C67AC6}"/>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4" name="Text Box 68">
          <a:extLst>
            <a:ext uri="{FF2B5EF4-FFF2-40B4-BE49-F238E27FC236}">
              <a16:creationId xmlns:a16="http://schemas.microsoft.com/office/drawing/2014/main" id="{D24291F7-FAC9-4AB5-963E-114C377C0E36}"/>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5" name="Text Box 68">
          <a:extLst>
            <a:ext uri="{FF2B5EF4-FFF2-40B4-BE49-F238E27FC236}">
              <a16:creationId xmlns:a16="http://schemas.microsoft.com/office/drawing/2014/main" id="{3AC19CED-00E0-4C85-8187-487FFFA63825}"/>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6" name="Text Box 68">
          <a:extLst>
            <a:ext uri="{FF2B5EF4-FFF2-40B4-BE49-F238E27FC236}">
              <a16:creationId xmlns:a16="http://schemas.microsoft.com/office/drawing/2014/main" id="{51E08A05-F6FB-4A52-B164-89A0D0562857}"/>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7" name="Text Box 68">
          <a:extLst>
            <a:ext uri="{FF2B5EF4-FFF2-40B4-BE49-F238E27FC236}">
              <a16:creationId xmlns:a16="http://schemas.microsoft.com/office/drawing/2014/main" id="{D97A182A-B488-47F1-AC4D-43E71A1CC031}"/>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8" name="Text Box 68">
          <a:extLst>
            <a:ext uri="{FF2B5EF4-FFF2-40B4-BE49-F238E27FC236}">
              <a16:creationId xmlns:a16="http://schemas.microsoft.com/office/drawing/2014/main" id="{8373F601-5BCB-4A48-8BD9-8FC7BED7BAF5}"/>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9" name="Text Box 68">
          <a:extLst>
            <a:ext uri="{FF2B5EF4-FFF2-40B4-BE49-F238E27FC236}">
              <a16:creationId xmlns:a16="http://schemas.microsoft.com/office/drawing/2014/main" id="{BEEE8FB7-4C31-4CD9-9E0B-E39AC8F0CE9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0" name="Text Box 68">
          <a:extLst>
            <a:ext uri="{FF2B5EF4-FFF2-40B4-BE49-F238E27FC236}">
              <a16:creationId xmlns:a16="http://schemas.microsoft.com/office/drawing/2014/main" id="{6112C0D3-5CCD-4E87-B4BD-9C1BB67F8FC3}"/>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1" name="Text Box 68">
          <a:extLst>
            <a:ext uri="{FF2B5EF4-FFF2-40B4-BE49-F238E27FC236}">
              <a16:creationId xmlns:a16="http://schemas.microsoft.com/office/drawing/2014/main" id="{3AF068B4-BE1A-4E5A-8AB3-F67FC1008146}"/>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2" name="Text Box 68">
          <a:extLst>
            <a:ext uri="{FF2B5EF4-FFF2-40B4-BE49-F238E27FC236}">
              <a16:creationId xmlns:a16="http://schemas.microsoft.com/office/drawing/2014/main" id="{7B41EEAE-21FE-4C91-9520-EC773EFB2841}"/>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3" name="Text Box 68">
          <a:extLst>
            <a:ext uri="{FF2B5EF4-FFF2-40B4-BE49-F238E27FC236}">
              <a16:creationId xmlns:a16="http://schemas.microsoft.com/office/drawing/2014/main" id="{2BB00348-11D6-41EF-9127-15373B585D60}"/>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4" name="Text Box 68">
          <a:extLst>
            <a:ext uri="{FF2B5EF4-FFF2-40B4-BE49-F238E27FC236}">
              <a16:creationId xmlns:a16="http://schemas.microsoft.com/office/drawing/2014/main" id="{BAF45171-CD1F-453B-BE7D-0E80817A25E7}"/>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5" name="Text Box 68">
          <a:extLst>
            <a:ext uri="{FF2B5EF4-FFF2-40B4-BE49-F238E27FC236}">
              <a16:creationId xmlns:a16="http://schemas.microsoft.com/office/drawing/2014/main" id="{9EEC91A8-7592-4813-ABD6-AE26D6ACEE96}"/>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6" name="Text Box 68">
          <a:extLst>
            <a:ext uri="{FF2B5EF4-FFF2-40B4-BE49-F238E27FC236}">
              <a16:creationId xmlns:a16="http://schemas.microsoft.com/office/drawing/2014/main" id="{95C3F6C8-52A7-40A2-AD4D-D76EAA428FCB}"/>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7" name="Text Box 68">
          <a:extLst>
            <a:ext uri="{FF2B5EF4-FFF2-40B4-BE49-F238E27FC236}">
              <a16:creationId xmlns:a16="http://schemas.microsoft.com/office/drawing/2014/main" id="{88B43D92-7EE2-4FEB-A890-4F5C3678C542}"/>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8" name="Text Box 68">
          <a:extLst>
            <a:ext uri="{FF2B5EF4-FFF2-40B4-BE49-F238E27FC236}">
              <a16:creationId xmlns:a16="http://schemas.microsoft.com/office/drawing/2014/main" id="{85B45503-0C59-4217-85DB-20E08FD99AC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9" name="Text Box 68">
          <a:extLst>
            <a:ext uri="{FF2B5EF4-FFF2-40B4-BE49-F238E27FC236}">
              <a16:creationId xmlns:a16="http://schemas.microsoft.com/office/drawing/2014/main" id="{1BF7647B-9991-4D44-84D7-1FE9D9E5180D}"/>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200" name="Text Box 68">
          <a:extLst>
            <a:ext uri="{FF2B5EF4-FFF2-40B4-BE49-F238E27FC236}">
              <a16:creationId xmlns:a16="http://schemas.microsoft.com/office/drawing/2014/main" id="{AD749004-1725-4B05-A1CD-034439F9343B}"/>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1" name="Text Box 68">
          <a:extLst>
            <a:ext uri="{FF2B5EF4-FFF2-40B4-BE49-F238E27FC236}">
              <a16:creationId xmlns:a16="http://schemas.microsoft.com/office/drawing/2014/main" id="{B5AA41B9-576B-4C65-9BA8-F4297908CD3F}"/>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2" name="Text Box 68">
          <a:extLst>
            <a:ext uri="{FF2B5EF4-FFF2-40B4-BE49-F238E27FC236}">
              <a16:creationId xmlns:a16="http://schemas.microsoft.com/office/drawing/2014/main" id="{A81A564E-1E2B-4687-94B9-3D9CD88744C3}"/>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3" name="Text Box 68">
          <a:extLst>
            <a:ext uri="{FF2B5EF4-FFF2-40B4-BE49-F238E27FC236}">
              <a16:creationId xmlns:a16="http://schemas.microsoft.com/office/drawing/2014/main" id="{B10C022A-82D1-426A-8FCA-2015B50C9CE2}"/>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4" name="Text Box 68">
          <a:extLst>
            <a:ext uri="{FF2B5EF4-FFF2-40B4-BE49-F238E27FC236}">
              <a16:creationId xmlns:a16="http://schemas.microsoft.com/office/drawing/2014/main" id="{29FDDA55-35DE-4733-9BB4-B53356E9F9A1}"/>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5" name="Text Box 68">
          <a:extLst>
            <a:ext uri="{FF2B5EF4-FFF2-40B4-BE49-F238E27FC236}">
              <a16:creationId xmlns:a16="http://schemas.microsoft.com/office/drawing/2014/main" id="{AB1BD8B1-B93E-405E-B0FF-816299E39587}"/>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6" name="Text Box 68">
          <a:extLst>
            <a:ext uri="{FF2B5EF4-FFF2-40B4-BE49-F238E27FC236}">
              <a16:creationId xmlns:a16="http://schemas.microsoft.com/office/drawing/2014/main" id="{2A7A4553-63DB-4E37-A900-8EF96A1EC891}"/>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7" name="Text Box 68">
          <a:extLst>
            <a:ext uri="{FF2B5EF4-FFF2-40B4-BE49-F238E27FC236}">
              <a16:creationId xmlns:a16="http://schemas.microsoft.com/office/drawing/2014/main" id="{F96A092E-A7FA-41F7-A93A-EDD991E0CAF7}"/>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8" name="Text Box 68">
          <a:extLst>
            <a:ext uri="{FF2B5EF4-FFF2-40B4-BE49-F238E27FC236}">
              <a16:creationId xmlns:a16="http://schemas.microsoft.com/office/drawing/2014/main" id="{92E63BB2-0AA5-431C-A699-9288CD03A52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9" name="Text Box 68">
          <a:extLst>
            <a:ext uri="{FF2B5EF4-FFF2-40B4-BE49-F238E27FC236}">
              <a16:creationId xmlns:a16="http://schemas.microsoft.com/office/drawing/2014/main" id="{801C8053-B6C8-44F4-B741-46CB7CDDFD31}"/>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0" name="Text Box 68">
          <a:extLst>
            <a:ext uri="{FF2B5EF4-FFF2-40B4-BE49-F238E27FC236}">
              <a16:creationId xmlns:a16="http://schemas.microsoft.com/office/drawing/2014/main" id="{2623D7EE-7413-4F21-8BA3-542C41B153CA}"/>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1" name="Text Box 68">
          <a:extLst>
            <a:ext uri="{FF2B5EF4-FFF2-40B4-BE49-F238E27FC236}">
              <a16:creationId xmlns:a16="http://schemas.microsoft.com/office/drawing/2014/main" id="{DB3EE852-6810-42DF-B64D-74194BC57B10}"/>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2" name="Text Box 68">
          <a:extLst>
            <a:ext uri="{FF2B5EF4-FFF2-40B4-BE49-F238E27FC236}">
              <a16:creationId xmlns:a16="http://schemas.microsoft.com/office/drawing/2014/main" id="{A1953D1A-20AD-4B95-8473-28E1E97EC268}"/>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3" name="Text Box 68">
          <a:extLst>
            <a:ext uri="{FF2B5EF4-FFF2-40B4-BE49-F238E27FC236}">
              <a16:creationId xmlns:a16="http://schemas.microsoft.com/office/drawing/2014/main" id="{3286A269-7CE8-4161-A4BE-A006F7DAB7BC}"/>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4" name="Text Box 68">
          <a:extLst>
            <a:ext uri="{FF2B5EF4-FFF2-40B4-BE49-F238E27FC236}">
              <a16:creationId xmlns:a16="http://schemas.microsoft.com/office/drawing/2014/main" id="{C9DC770A-4D35-4610-8F14-2042530C9E6B}"/>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5" name="Text Box 68">
          <a:extLst>
            <a:ext uri="{FF2B5EF4-FFF2-40B4-BE49-F238E27FC236}">
              <a16:creationId xmlns:a16="http://schemas.microsoft.com/office/drawing/2014/main" id="{13ED2686-E85E-4AB5-A881-CA786352CF4E}"/>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6" name="Text Box 68">
          <a:extLst>
            <a:ext uri="{FF2B5EF4-FFF2-40B4-BE49-F238E27FC236}">
              <a16:creationId xmlns:a16="http://schemas.microsoft.com/office/drawing/2014/main" id="{28A4E2DF-B011-4D1B-852A-EFAC0BE617F4}"/>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7" name="Text Box 68">
          <a:extLst>
            <a:ext uri="{FF2B5EF4-FFF2-40B4-BE49-F238E27FC236}">
              <a16:creationId xmlns:a16="http://schemas.microsoft.com/office/drawing/2014/main" id="{2D23101A-0F22-43DC-92C6-75F2078E1E44}"/>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8" name="Text Box 68">
          <a:extLst>
            <a:ext uri="{FF2B5EF4-FFF2-40B4-BE49-F238E27FC236}">
              <a16:creationId xmlns:a16="http://schemas.microsoft.com/office/drawing/2014/main" id="{48230B11-03D3-4C72-B9AD-9228C33B9E8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9" name="Text Box 68">
          <a:extLst>
            <a:ext uri="{FF2B5EF4-FFF2-40B4-BE49-F238E27FC236}">
              <a16:creationId xmlns:a16="http://schemas.microsoft.com/office/drawing/2014/main" id="{30F4A846-0DED-4CD8-8736-9BEBD0870C9B}"/>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76</xdr:row>
      <xdr:rowOff>0</xdr:rowOff>
    </xdr:from>
    <xdr:ext cx="1778000" cy="19050"/>
    <xdr:sp macro="" textlink="">
      <xdr:nvSpPr>
        <xdr:cNvPr id="220" name="Rectangle 24">
          <a:extLst>
            <a:ext uri="{FF2B5EF4-FFF2-40B4-BE49-F238E27FC236}">
              <a16:creationId xmlns:a16="http://schemas.microsoft.com/office/drawing/2014/main" id="{D75B63C0-7FBE-4D58-80E9-4AF734D3ABE7}"/>
            </a:ext>
          </a:extLst>
        </xdr:cNvPr>
        <xdr:cNvSpPr>
          <a:spLocks noChangeArrowheads="1"/>
        </xdr:cNvSpPr>
      </xdr:nvSpPr>
      <xdr:spPr bwMode="auto">
        <a:xfrm>
          <a:off x="4476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1" name="Text Box 68">
          <a:extLst>
            <a:ext uri="{FF2B5EF4-FFF2-40B4-BE49-F238E27FC236}">
              <a16:creationId xmlns:a16="http://schemas.microsoft.com/office/drawing/2014/main" id="{0E0DD728-C198-4676-82F8-DFB0387602D6}"/>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2" name="Text Box 68">
          <a:extLst>
            <a:ext uri="{FF2B5EF4-FFF2-40B4-BE49-F238E27FC236}">
              <a16:creationId xmlns:a16="http://schemas.microsoft.com/office/drawing/2014/main" id="{6251D9EA-8C33-4E6F-9D26-868CD9F58520}"/>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3" name="Text Box 68">
          <a:extLst>
            <a:ext uri="{FF2B5EF4-FFF2-40B4-BE49-F238E27FC236}">
              <a16:creationId xmlns:a16="http://schemas.microsoft.com/office/drawing/2014/main" id="{E34E9868-37AB-4A55-975F-B408B3C49A59}"/>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4" name="Text Box 68">
          <a:extLst>
            <a:ext uri="{FF2B5EF4-FFF2-40B4-BE49-F238E27FC236}">
              <a16:creationId xmlns:a16="http://schemas.microsoft.com/office/drawing/2014/main" id="{973B88C5-C983-48A5-B50D-2EB746E620F1}"/>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5" name="Text Box 68">
          <a:extLst>
            <a:ext uri="{FF2B5EF4-FFF2-40B4-BE49-F238E27FC236}">
              <a16:creationId xmlns:a16="http://schemas.microsoft.com/office/drawing/2014/main" id="{694EA9CE-0EFD-43CF-8C6C-54A4BBE9D619}"/>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6" name="Text Box 68">
          <a:extLst>
            <a:ext uri="{FF2B5EF4-FFF2-40B4-BE49-F238E27FC236}">
              <a16:creationId xmlns:a16="http://schemas.microsoft.com/office/drawing/2014/main" id="{3025EBA0-7B20-45F5-A720-7C32885C02F7}"/>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7" name="Text Box 68">
          <a:extLst>
            <a:ext uri="{FF2B5EF4-FFF2-40B4-BE49-F238E27FC236}">
              <a16:creationId xmlns:a16="http://schemas.microsoft.com/office/drawing/2014/main" id="{833CBBCC-FCE1-46A6-A52A-4AF7334C5323}"/>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8" name="Text Box 68">
          <a:extLst>
            <a:ext uri="{FF2B5EF4-FFF2-40B4-BE49-F238E27FC236}">
              <a16:creationId xmlns:a16="http://schemas.microsoft.com/office/drawing/2014/main" id="{8DA11851-D730-481F-B8A9-5F2E35AAE830}"/>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9" name="Text Box 68">
          <a:extLst>
            <a:ext uri="{FF2B5EF4-FFF2-40B4-BE49-F238E27FC236}">
              <a16:creationId xmlns:a16="http://schemas.microsoft.com/office/drawing/2014/main" id="{6443CAF0-3350-4DE0-BD96-8BF1D90A4916}"/>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0" name="Text Box 68">
          <a:extLst>
            <a:ext uri="{FF2B5EF4-FFF2-40B4-BE49-F238E27FC236}">
              <a16:creationId xmlns:a16="http://schemas.microsoft.com/office/drawing/2014/main" id="{AE858BA6-58FB-498C-A85F-4D8ABED42F38}"/>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1" name="Text Box 68">
          <a:extLst>
            <a:ext uri="{FF2B5EF4-FFF2-40B4-BE49-F238E27FC236}">
              <a16:creationId xmlns:a16="http://schemas.microsoft.com/office/drawing/2014/main" id="{EE520D7C-D8B7-41C9-BD80-6224EF27264D}"/>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2" name="Text Box 68">
          <a:extLst>
            <a:ext uri="{FF2B5EF4-FFF2-40B4-BE49-F238E27FC236}">
              <a16:creationId xmlns:a16="http://schemas.microsoft.com/office/drawing/2014/main" id="{6C476DF4-043D-46D4-9BBC-3B3C509559FD}"/>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3" name="Text Box 68">
          <a:extLst>
            <a:ext uri="{FF2B5EF4-FFF2-40B4-BE49-F238E27FC236}">
              <a16:creationId xmlns:a16="http://schemas.microsoft.com/office/drawing/2014/main" id="{99983714-4295-4CC8-84D6-C3624B3015BF}"/>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4" name="Text Box 68">
          <a:extLst>
            <a:ext uri="{FF2B5EF4-FFF2-40B4-BE49-F238E27FC236}">
              <a16:creationId xmlns:a16="http://schemas.microsoft.com/office/drawing/2014/main" id="{7A995464-9F33-4E41-97C6-229DA2320E29}"/>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5" name="Text Box 68">
          <a:extLst>
            <a:ext uri="{FF2B5EF4-FFF2-40B4-BE49-F238E27FC236}">
              <a16:creationId xmlns:a16="http://schemas.microsoft.com/office/drawing/2014/main" id="{3B054EDE-C5AB-4F35-AAB3-269DD76CA022}"/>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6" name="Text Box 68">
          <a:extLst>
            <a:ext uri="{FF2B5EF4-FFF2-40B4-BE49-F238E27FC236}">
              <a16:creationId xmlns:a16="http://schemas.microsoft.com/office/drawing/2014/main" id="{CA9F09C2-D35F-4437-BC8B-D867911A8507}"/>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7" name="Text Box 68">
          <a:extLst>
            <a:ext uri="{FF2B5EF4-FFF2-40B4-BE49-F238E27FC236}">
              <a16:creationId xmlns:a16="http://schemas.microsoft.com/office/drawing/2014/main" id="{ED947B14-9342-4E85-B46F-A30814AF4DA7}"/>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8" name="Text Box 68">
          <a:extLst>
            <a:ext uri="{FF2B5EF4-FFF2-40B4-BE49-F238E27FC236}">
              <a16:creationId xmlns:a16="http://schemas.microsoft.com/office/drawing/2014/main" id="{25523318-4887-45DD-8103-AD4C26A0D3C9}"/>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9" name="Text Box 68">
          <a:extLst>
            <a:ext uri="{FF2B5EF4-FFF2-40B4-BE49-F238E27FC236}">
              <a16:creationId xmlns:a16="http://schemas.microsoft.com/office/drawing/2014/main" id="{6751FD1D-DCC2-48F1-ADB7-C194B30B19C0}"/>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4</xdr:col>
      <xdr:colOff>0</xdr:colOff>
      <xdr:row>97</xdr:row>
      <xdr:rowOff>0</xdr:rowOff>
    </xdr:from>
    <xdr:to>
      <xdr:col>4</xdr:col>
      <xdr:colOff>57150</xdr:colOff>
      <xdr:row>98</xdr:row>
      <xdr:rowOff>18910</xdr:rowOff>
    </xdr:to>
    <xdr:sp macro="" textlink="">
      <xdr:nvSpPr>
        <xdr:cNvPr id="240" name="Text Box 68">
          <a:extLst>
            <a:ext uri="{FF2B5EF4-FFF2-40B4-BE49-F238E27FC236}">
              <a16:creationId xmlns:a16="http://schemas.microsoft.com/office/drawing/2014/main" id="{FDE3E033-3FEB-46B8-A401-BE9903B0D6B3}"/>
            </a:ext>
          </a:extLst>
        </xdr:cNvPr>
        <xdr:cNvSpPr txBox="1">
          <a:spLocks noChangeArrowheads="1"/>
        </xdr:cNvSpPr>
      </xdr:nvSpPr>
      <xdr:spPr bwMode="auto">
        <a:xfrm flipV="1">
          <a:off x="5972175" y="25479375"/>
          <a:ext cx="57150" cy="3903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0</xdr:colOff>
      <xdr:row>97</xdr:row>
      <xdr:rowOff>0</xdr:rowOff>
    </xdr:from>
    <xdr:ext cx="57150" cy="264794"/>
    <xdr:sp macro="" textlink="">
      <xdr:nvSpPr>
        <xdr:cNvPr id="241" name="Text Box 68">
          <a:extLst>
            <a:ext uri="{FF2B5EF4-FFF2-40B4-BE49-F238E27FC236}">
              <a16:creationId xmlns:a16="http://schemas.microsoft.com/office/drawing/2014/main" id="{2EC3D076-63CC-4F1F-91A3-DCE28C6E1C14}"/>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2" name="Text Box 68">
          <a:extLst>
            <a:ext uri="{FF2B5EF4-FFF2-40B4-BE49-F238E27FC236}">
              <a16:creationId xmlns:a16="http://schemas.microsoft.com/office/drawing/2014/main" id="{EB5F4333-90ED-4EAA-9D95-F24ED755E16B}"/>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3" name="Text Box 68">
          <a:extLst>
            <a:ext uri="{FF2B5EF4-FFF2-40B4-BE49-F238E27FC236}">
              <a16:creationId xmlns:a16="http://schemas.microsoft.com/office/drawing/2014/main" id="{34F60058-D0C1-4E90-856E-5EE73CBCF429}"/>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4" name="Text Box 68">
          <a:extLst>
            <a:ext uri="{FF2B5EF4-FFF2-40B4-BE49-F238E27FC236}">
              <a16:creationId xmlns:a16="http://schemas.microsoft.com/office/drawing/2014/main" id="{19AFC506-5430-4861-821C-EB7679BA4E6F}"/>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5" name="Text Box 68">
          <a:extLst>
            <a:ext uri="{FF2B5EF4-FFF2-40B4-BE49-F238E27FC236}">
              <a16:creationId xmlns:a16="http://schemas.microsoft.com/office/drawing/2014/main" id="{A8F16CDD-08FE-4F11-A98B-8584CD08C22B}"/>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6" name="Text Box 68">
          <a:extLst>
            <a:ext uri="{FF2B5EF4-FFF2-40B4-BE49-F238E27FC236}">
              <a16:creationId xmlns:a16="http://schemas.microsoft.com/office/drawing/2014/main" id="{A784D978-EB45-451F-9354-842B6531FDC6}"/>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7" name="Text Box 68">
          <a:extLst>
            <a:ext uri="{FF2B5EF4-FFF2-40B4-BE49-F238E27FC236}">
              <a16:creationId xmlns:a16="http://schemas.microsoft.com/office/drawing/2014/main" id="{BBE2CFD3-B073-4998-BEC0-7AA7960F1B6D}"/>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8" name="Text Box 68">
          <a:extLst>
            <a:ext uri="{FF2B5EF4-FFF2-40B4-BE49-F238E27FC236}">
              <a16:creationId xmlns:a16="http://schemas.microsoft.com/office/drawing/2014/main" id="{7F6D21D6-D466-4514-9DEB-FFA6E8266446}"/>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9" name="Text Box 68">
          <a:extLst>
            <a:ext uri="{FF2B5EF4-FFF2-40B4-BE49-F238E27FC236}">
              <a16:creationId xmlns:a16="http://schemas.microsoft.com/office/drawing/2014/main" id="{16D0D7D2-E88A-4314-9AF1-64F421B1064F}"/>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0" name="Text Box 68">
          <a:extLst>
            <a:ext uri="{FF2B5EF4-FFF2-40B4-BE49-F238E27FC236}">
              <a16:creationId xmlns:a16="http://schemas.microsoft.com/office/drawing/2014/main" id="{4E4B2780-18C0-435F-AC42-AF64EAE4D412}"/>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1" name="Text Box 68">
          <a:extLst>
            <a:ext uri="{FF2B5EF4-FFF2-40B4-BE49-F238E27FC236}">
              <a16:creationId xmlns:a16="http://schemas.microsoft.com/office/drawing/2014/main" id="{413503F6-D41D-44B0-8526-7346D4110230}"/>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2" name="Text Box 68">
          <a:extLst>
            <a:ext uri="{FF2B5EF4-FFF2-40B4-BE49-F238E27FC236}">
              <a16:creationId xmlns:a16="http://schemas.microsoft.com/office/drawing/2014/main" id="{656901B9-166D-4092-A8E0-1BEB2258A978}"/>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3" name="Text Box 68">
          <a:extLst>
            <a:ext uri="{FF2B5EF4-FFF2-40B4-BE49-F238E27FC236}">
              <a16:creationId xmlns:a16="http://schemas.microsoft.com/office/drawing/2014/main" id="{AB877ADB-63FF-401B-AA19-4C26F851D5A4}"/>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4" name="Text Box 68">
          <a:extLst>
            <a:ext uri="{FF2B5EF4-FFF2-40B4-BE49-F238E27FC236}">
              <a16:creationId xmlns:a16="http://schemas.microsoft.com/office/drawing/2014/main" id="{AA751D76-13E1-4313-8E57-84C8CCFD3D7F}"/>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5" name="Text Box 68">
          <a:extLst>
            <a:ext uri="{FF2B5EF4-FFF2-40B4-BE49-F238E27FC236}">
              <a16:creationId xmlns:a16="http://schemas.microsoft.com/office/drawing/2014/main" id="{6E5156D0-BFCB-4156-98CF-48F94994F38F}"/>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6" name="Text Box 68">
          <a:extLst>
            <a:ext uri="{FF2B5EF4-FFF2-40B4-BE49-F238E27FC236}">
              <a16:creationId xmlns:a16="http://schemas.microsoft.com/office/drawing/2014/main" id="{9E6CB819-1E01-4C04-9A52-D1E8F8AA5F3C}"/>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7" name="Text Box 68">
          <a:extLst>
            <a:ext uri="{FF2B5EF4-FFF2-40B4-BE49-F238E27FC236}">
              <a16:creationId xmlns:a16="http://schemas.microsoft.com/office/drawing/2014/main" id="{920C957B-E247-4CFD-825C-5C0CF1A78049}"/>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8" name="Text Box 68">
          <a:extLst>
            <a:ext uri="{FF2B5EF4-FFF2-40B4-BE49-F238E27FC236}">
              <a16:creationId xmlns:a16="http://schemas.microsoft.com/office/drawing/2014/main" id="{CA2442A8-710A-4C5A-B434-AE652BC1DEF2}"/>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9" name="Text Box 68">
          <a:extLst>
            <a:ext uri="{FF2B5EF4-FFF2-40B4-BE49-F238E27FC236}">
              <a16:creationId xmlns:a16="http://schemas.microsoft.com/office/drawing/2014/main" id="{4A76F0B8-A359-4B36-A58C-635A6CB41AB4}"/>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0" name="Text Box 68">
          <a:extLst>
            <a:ext uri="{FF2B5EF4-FFF2-40B4-BE49-F238E27FC236}">
              <a16:creationId xmlns:a16="http://schemas.microsoft.com/office/drawing/2014/main" id="{66D66F8B-595E-473E-9212-CBB885ACED10}"/>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1" name="Text Box 68">
          <a:extLst>
            <a:ext uri="{FF2B5EF4-FFF2-40B4-BE49-F238E27FC236}">
              <a16:creationId xmlns:a16="http://schemas.microsoft.com/office/drawing/2014/main" id="{460AAFA7-80A0-4867-BE60-63F7E1F5596C}"/>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2" name="Text Box 68">
          <a:extLst>
            <a:ext uri="{FF2B5EF4-FFF2-40B4-BE49-F238E27FC236}">
              <a16:creationId xmlns:a16="http://schemas.microsoft.com/office/drawing/2014/main" id="{F1CE04B0-2442-45E3-AE6B-125864076821}"/>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3" name="Text Box 68">
          <a:extLst>
            <a:ext uri="{FF2B5EF4-FFF2-40B4-BE49-F238E27FC236}">
              <a16:creationId xmlns:a16="http://schemas.microsoft.com/office/drawing/2014/main" id="{32CB1255-6216-4B95-910F-9C057990DBE8}"/>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4" name="Text Box 68">
          <a:extLst>
            <a:ext uri="{FF2B5EF4-FFF2-40B4-BE49-F238E27FC236}">
              <a16:creationId xmlns:a16="http://schemas.microsoft.com/office/drawing/2014/main" id="{3880252B-9855-4740-AE92-41E7992130C1}"/>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5" name="Text Box 68">
          <a:extLst>
            <a:ext uri="{FF2B5EF4-FFF2-40B4-BE49-F238E27FC236}">
              <a16:creationId xmlns:a16="http://schemas.microsoft.com/office/drawing/2014/main" id="{2B18B5DD-CDCC-44B5-BA39-A53E6A972371}"/>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6" name="Text Box 68">
          <a:extLst>
            <a:ext uri="{FF2B5EF4-FFF2-40B4-BE49-F238E27FC236}">
              <a16:creationId xmlns:a16="http://schemas.microsoft.com/office/drawing/2014/main" id="{A2493C4F-B6DA-4C54-A91A-64C0F7E2F475}"/>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7" name="Text Box 68">
          <a:extLst>
            <a:ext uri="{FF2B5EF4-FFF2-40B4-BE49-F238E27FC236}">
              <a16:creationId xmlns:a16="http://schemas.microsoft.com/office/drawing/2014/main" id="{51E4214B-EB3E-472D-9702-5219EB15B86A}"/>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8" name="Text Box 68">
          <a:extLst>
            <a:ext uri="{FF2B5EF4-FFF2-40B4-BE49-F238E27FC236}">
              <a16:creationId xmlns:a16="http://schemas.microsoft.com/office/drawing/2014/main" id="{6B2468CF-4B6E-41CA-BB0A-AFCB3AE9698D}"/>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9" name="Text Box 68">
          <a:extLst>
            <a:ext uri="{FF2B5EF4-FFF2-40B4-BE49-F238E27FC236}">
              <a16:creationId xmlns:a16="http://schemas.microsoft.com/office/drawing/2014/main" id="{18142162-FFC9-4FDB-B89A-32CC7F55BF4A}"/>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0" name="Text Box 68">
          <a:extLst>
            <a:ext uri="{FF2B5EF4-FFF2-40B4-BE49-F238E27FC236}">
              <a16:creationId xmlns:a16="http://schemas.microsoft.com/office/drawing/2014/main" id="{340FA13E-5F32-478C-ABE0-C6D007C11C3D}"/>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1" name="Text Box 68">
          <a:extLst>
            <a:ext uri="{FF2B5EF4-FFF2-40B4-BE49-F238E27FC236}">
              <a16:creationId xmlns:a16="http://schemas.microsoft.com/office/drawing/2014/main" id="{0ADAFDB1-36C6-4DAE-BC7C-7298E2499631}"/>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2" name="Text Box 68">
          <a:extLst>
            <a:ext uri="{FF2B5EF4-FFF2-40B4-BE49-F238E27FC236}">
              <a16:creationId xmlns:a16="http://schemas.microsoft.com/office/drawing/2014/main" id="{E3080063-486B-43CB-BD7F-7B7A51D8B2F9}"/>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3" name="Text Box 68">
          <a:extLst>
            <a:ext uri="{FF2B5EF4-FFF2-40B4-BE49-F238E27FC236}">
              <a16:creationId xmlns:a16="http://schemas.microsoft.com/office/drawing/2014/main" id="{A0F43B26-A595-42FC-9FB5-5E49CA57D379}"/>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4" name="Text Box 68">
          <a:extLst>
            <a:ext uri="{FF2B5EF4-FFF2-40B4-BE49-F238E27FC236}">
              <a16:creationId xmlns:a16="http://schemas.microsoft.com/office/drawing/2014/main" id="{05021A84-D32B-4399-AD86-8C0D049169C3}"/>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5" name="Text Box 68">
          <a:extLst>
            <a:ext uri="{FF2B5EF4-FFF2-40B4-BE49-F238E27FC236}">
              <a16:creationId xmlns:a16="http://schemas.microsoft.com/office/drawing/2014/main" id="{130FA755-0574-4206-874D-32B26C995863}"/>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6" name="Text Box 68">
          <a:extLst>
            <a:ext uri="{FF2B5EF4-FFF2-40B4-BE49-F238E27FC236}">
              <a16:creationId xmlns:a16="http://schemas.microsoft.com/office/drawing/2014/main" id="{0C9F4CFB-AE4A-4172-8DBB-EA4C1DC03897}"/>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7" name="Text Box 68">
          <a:extLst>
            <a:ext uri="{FF2B5EF4-FFF2-40B4-BE49-F238E27FC236}">
              <a16:creationId xmlns:a16="http://schemas.microsoft.com/office/drawing/2014/main" id="{EE47752D-5C9E-4C00-B2D8-B9F32908F42C}"/>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8" name="Text Box 68">
          <a:extLst>
            <a:ext uri="{FF2B5EF4-FFF2-40B4-BE49-F238E27FC236}">
              <a16:creationId xmlns:a16="http://schemas.microsoft.com/office/drawing/2014/main" id="{F5FC3A78-B7AD-4D62-BB44-1CED007753E2}"/>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3</xdr:col>
      <xdr:colOff>295276</xdr:colOff>
      <xdr:row>97</xdr:row>
      <xdr:rowOff>0</xdr:rowOff>
    </xdr:from>
    <xdr:to>
      <xdr:col>3</xdr:col>
      <xdr:colOff>352426</xdr:colOff>
      <xdr:row>98</xdr:row>
      <xdr:rowOff>5303</xdr:rowOff>
    </xdr:to>
    <xdr:sp macro="" textlink="">
      <xdr:nvSpPr>
        <xdr:cNvPr id="279" name="Text Box 68">
          <a:extLst>
            <a:ext uri="{FF2B5EF4-FFF2-40B4-BE49-F238E27FC236}">
              <a16:creationId xmlns:a16="http://schemas.microsoft.com/office/drawing/2014/main" id="{E6D930C8-35A7-4F08-8D61-DE279AFB2A6A}"/>
            </a:ext>
          </a:extLst>
        </xdr:cNvPr>
        <xdr:cNvSpPr txBox="1">
          <a:spLocks noChangeArrowheads="1"/>
        </xdr:cNvSpPr>
      </xdr:nvSpPr>
      <xdr:spPr bwMode="auto">
        <a:xfrm flipV="1">
          <a:off x="5229226" y="25479375"/>
          <a:ext cx="57150" cy="376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295276</xdr:colOff>
      <xdr:row>97</xdr:row>
      <xdr:rowOff>0</xdr:rowOff>
    </xdr:from>
    <xdr:ext cx="57150" cy="264794"/>
    <xdr:sp macro="" textlink="">
      <xdr:nvSpPr>
        <xdr:cNvPr id="280" name="Text Box 68">
          <a:extLst>
            <a:ext uri="{FF2B5EF4-FFF2-40B4-BE49-F238E27FC236}">
              <a16:creationId xmlns:a16="http://schemas.microsoft.com/office/drawing/2014/main" id="{BD1704B6-8D8D-478C-870C-D926BED49E6E}"/>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1" name="Text Box 68">
          <a:extLst>
            <a:ext uri="{FF2B5EF4-FFF2-40B4-BE49-F238E27FC236}">
              <a16:creationId xmlns:a16="http://schemas.microsoft.com/office/drawing/2014/main" id="{885B7B7E-8561-43FC-9BBC-CA7CC436362F}"/>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2" name="Text Box 68">
          <a:extLst>
            <a:ext uri="{FF2B5EF4-FFF2-40B4-BE49-F238E27FC236}">
              <a16:creationId xmlns:a16="http://schemas.microsoft.com/office/drawing/2014/main" id="{590EB661-CA5D-4089-8898-571E7D5951CD}"/>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3" name="Text Box 68">
          <a:extLst>
            <a:ext uri="{FF2B5EF4-FFF2-40B4-BE49-F238E27FC236}">
              <a16:creationId xmlns:a16="http://schemas.microsoft.com/office/drawing/2014/main" id="{56D81DE7-A980-4533-AF05-C36030CC9F80}"/>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4" name="Text Box 68">
          <a:extLst>
            <a:ext uri="{FF2B5EF4-FFF2-40B4-BE49-F238E27FC236}">
              <a16:creationId xmlns:a16="http://schemas.microsoft.com/office/drawing/2014/main" id="{42774500-4909-47E2-BA6B-C54478112825}"/>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5" name="Text Box 68">
          <a:extLst>
            <a:ext uri="{FF2B5EF4-FFF2-40B4-BE49-F238E27FC236}">
              <a16:creationId xmlns:a16="http://schemas.microsoft.com/office/drawing/2014/main" id="{7910182F-864B-4769-85CF-602F9B38B63D}"/>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6" name="Text Box 68">
          <a:extLst>
            <a:ext uri="{FF2B5EF4-FFF2-40B4-BE49-F238E27FC236}">
              <a16:creationId xmlns:a16="http://schemas.microsoft.com/office/drawing/2014/main" id="{24FA8E74-9D51-4F29-A090-2E3BB920F456}"/>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7" name="Text Box 68">
          <a:extLst>
            <a:ext uri="{FF2B5EF4-FFF2-40B4-BE49-F238E27FC236}">
              <a16:creationId xmlns:a16="http://schemas.microsoft.com/office/drawing/2014/main" id="{CA086DF3-5D3B-4E24-AD29-9B5472C9DCFE}"/>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8" name="Text Box 68">
          <a:extLst>
            <a:ext uri="{FF2B5EF4-FFF2-40B4-BE49-F238E27FC236}">
              <a16:creationId xmlns:a16="http://schemas.microsoft.com/office/drawing/2014/main" id="{EE4F8ECD-9988-4678-9328-77757F48A15E}"/>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9" name="Text Box 68">
          <a:extLst>
            <a:ext uri="{FF2B5EF4-FFF2-40B4-BE49-F238E27FC236}">
              <a16:creationId xmlns:a16="http://schemas.microsoft.com/office/drawing/2014/main" id="{0B9C4F98-03A6-44E9-BC48-EC7CB634AC45}"/>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0" name="Text Box 68">
          <a:extLst>
            <a:ext uri="{FF2B5EF4-FFF2-40B4-BE49-F238E27FC236}">
              <a16:creationId xmlns:a16="http://schemas.microsoft.com/office/drawing/2014/main" id="{EABF9EEB-3441-4949-9384-69AA2FE36672}"/>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1" name="Text Box 68">
          <a:extLst>
            <a:ext uri="{FF2B5EF4-FFF2-40B4-BE49-F238E27FC236}">
              <a16:creationId xmlns:a16="http://schemas.microsoft.com/office/drawing/2014/main" id="{36A7BDE9-45F4-40FA-9AB3-90BE3D5AF3BC}"/>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2" name="Text Box 68">
          <a:extLst>
            <a:ext uri="{FF2B5EF4-FFF2-40B4-BE49-F238E27FC236}">
              <a16:creationId xmlns:a16="http://schemas.microsoft.com/office/drawing/2014/main" id="{4EB95B46-9092-41C8-901A-66FD211F2700}"/>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3" name="Text Box 68">
          <a:extLst>
            <a:ext uri="{FF2B5EF4-FFF2-40B4-BE49-F238E27FC236}">
              <a16:creationId xmlns:a16="http://schemas.microsoft.com/office/drawing/2014/main" id="{49C4D1AB-6AB1-488C-9829-AF2D23C6E5C1}"/>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4" name="Text Box 68">
          <a:extLst>
            <a:ext uri="{FF2B5EF4-FFF2-40B4-BE49-F238E27FC236}">
              <a16:creationId xmlns:a16="http://schemas.microsoft.com/office/drawing/2014/main" id="{5855F019-9B4F-4EE7-B2E0-CFE99418B09A}"/>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5" name="Text Box 68">
          <a:extLst>
            <a:ext uri="{FF2B5EF4-FFF2-40B4-BE49-F238E27FC236}">
              <a16:creationId xmlns:a16="http://schemas.microsoft.com/office/drawing/2014/main" id="{7C1A7F65-33CC-44AB-BE40-608E5CC0C2B5}"/>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6" name="Text Box 68">
          <a:extLst>
            <a:ext uri="{FF2B5EF4-FFF2-40B4-BE49-F238E27FC236}">
              <a16:creationId xmlns:a16="http://schemas.microsoft.com/office/drawing/2014/main" id="{D07509CE-B199-4089-9183-40B33024D635}"/>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7" name="Text Box 68">
          <a:extLst>
            <a:ext uri="{FF2B5EF4-FFF2-40B4-BE49-F238E27FC236}">
              <a16:creationId xmlns:a16="http://schemas.microsoft.com/office/drawing/2014/main" id="{68B46CD2-C566-470E-80DA-842978E08374}"/>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8" name="Text Box 68">
          <a:extLst>
            <a:ext uri="{FF2B5EF4-FFF2-40B4-BE49-F238E27FC236}">
              <a16:creationId xmlns:a16="http://schemas.microsoft.com/office/drawing/2014/main" id="{1B33FC27-A650-447B-B335-1B2D15B072EA}"/>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0</xdr:colOff>
      <xdr:row>97</xdr:row>
      <xdr:rowOff>0</xdr:rowOff>
    </xdr:from>
    <xdr:to>
      <xdr:col>1</xdr:col>
      <xdr:colOff>235244</xdr:colOff>
      <xdr:row>97</xdr:row>
      <xdr:rowOff>0</xdr:rowOff>
    </xdr:to>
    <xdr:sp macro="" textlink="">
      <xdr:nvSpPr>
        <xdr:cNvPr id="299" name="CustomShape 1">
          <a:extLst>
            <a:ext uri="{FF2B5EF4-FFF2-40B4-BE49-F238E27FC236}">
              <a16:creationId xmlns:a16="http://schemas.microsoft.com/office/drawing/2014/main" id="{23F4C01C-DF13-4A0A-9918-A3C4E4015BDE}"/>
            </a:ext>
          </a:extLst>
        </xdr:cNvPr>
        <xdr:cNvSpPr/>
      </xdr:nvSpPr>
      <xdr:spPr>
        <a:xfrm>
          <a:off x="447675" y="25479375"/>
          <a:ext cx="235244" cy="0"/>
        </a:xfrm>
        <a:prstGeom prst="rect">
          <a:avLst/>
        </a:prstGeom>
      </xdr:spPr>
    </xdr:sp>
    <xdr:clientData/>
  </xdr:twoCellAnchor>
  <xdr:twoCellAnchor editAs="oneCell">
    <xdr:from>
      <xdr:col>1</xdr:col>
      <xdr:colOff>0</xdr:colOff>
      <xdr:row>97</xdr:row>
      <xdr:rowOff>0</xdr:rowOff>
    </xdr:from>
    <xdr:to>
      <xdr:col>1</xdr:col>
      <xdr:colOff>235244</xdr:colOff>
      <xdr:row>97</xdr:row>
      <xdr:rowOff>0</xdr:rowOff>
    </xdr:to>
    <xdr:sp macro="" textlink="">
      <xdr:nvSpPr>
        <xdr:cNvPr id="300" name="CustomShape 1">
          <a:extLst>
            <a:ext uri="{FF2B5EF4-FFF2-40B4-BE49-F238E27FC236}">
              <a16:creationId xmlns:a16="http://schemas.microsoft.com/office/drawing/2014/main" id="{D75725D3-2077-4D16-9631-A59D63714415}"/>
            </a:ext>
          </a:extLst>
        </xdr:cNvPr>
        <xdr:cNvSpPr/>
      </xdr:nvSpPr>
      <xdr:spPr>
        <a:xfrm>
          <a:off x="447675" y="25479375"/>
          <a:ext cx="235244" cy="0"/>
        </a:xfrm>
        <a:prstGeom prst="rect">
          <a:avLst/>
        </a:prstGeom>
      </xdr:spPr>
    </xdr:sp>
    <xdr:clientData/>
  </xdr:twoCellAnchor>
  <xdr:twoCellAnchor editAs="oneCell">
    <xdr:from>
      <xdr:col>1</xdr:col>
      <xdr:colOff>0</xdr:colOff>
      <xdr:row>97</xdr:row>
      <xdr:rowOff>0</xdr:rowOff>
    </xdr:from>
    <xdr:to>
      <xdr:col>1</xdr:col>
      <xdr:colOff>235244</xdr:colOff>
      <xdr:row>97</xdr:row>
      <xdr:rowOff>0</xdr:rowOff>
    </xdr:to>
    <xdr:sp macro="" textlink="">
      <xdr:nvSpPr>
        <xdr:cNvPr id="301" name="CustomShape 1">
          <a:extLst>
            <a:ext uri="{FF2B5EF4-FFF2-40B4-BE49-F238E27FC236}">
              <a16:creationId xmlns:a16="http://schemas.microsoft.com/office/drawing/2014/main" id="{0B567566-0FB0-49F9-AA86-EC95C907DE59}"/>
            </a:ext>
          </a:extLst>
        </xdr:cNvPr>
        <xdr:cNvSpPr/>
      </xdr:nvSpPr>
      <xdr:spPr>
        <a:xfrm>
          <a:off x="447675" y="25479375"/>
          <a:ext cx="235244" cy="0"/>
        </a:xfrm>
        <a:prstGeom prst="rect">
          <a:avLst/>
        </a:prstGeom>
      </xdr:spPr>
    </xdr:sp>
    <xdr:clientData/>
  </xdr:twoCellAnchor>
  <xdr:oneCellAnchor>
    <xdr:from>
      <xdr:col>9</xdr:col>
      <xdr:colOff>0</xdr:colOff>
      <xdr:row>76</xdr:row>
      <xdr:rowOff>0</xdr:rowOff>
    </xdr:from>
    <xdr:ext cx="1778000" cy="19050"/>
    <xdr:sp macro="" textlink="">
      <xdr:nvSpPr>
        <xdr:cNvPr id="302" name="Rectangle 24">
          <a:extLst>
            <a:ext uri="{FF2B5EF4-FFF2-40B4-BE49-F238E27FC236}">
              <a16:creationId xmlns:a16="http://schemas.microsoft.com/office/drawing/2014/main" id="{2CC21CBD-6A9A-483F-B2F5-1D377CC3047A}"/>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03" name="Rectangle 24">
          <a:extLst>
            <a:ext uri="{FF2B5EF4-FFF2-40B4-BE49-F238E27FC236}">
              <a16:creationId xmlns:a16="http://schemas.microsoft.com/office/drawing/2014/main" id="{C0069C80-D3D1-4B37-B3F7-38DCF87BB0E7}"/>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4" name="Rectangle 24">
          <a:extLst>
            <a:ext uri="{FF2B5EF4-FFF2-40B4-BE49-F238E27FC236}">
              <a16:creationId xmlns:a16="http://schemas.microsoft.com/office/drawing/2014/main" id="{4BB1DF94-F6D0-443A-8BE4-CE5B101432B6}"/>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5" name="Rectangle 24">
          <a:extLst>
            <a:ext uri="{FF2B5EF4-FFF2-40B4-BE49-F238E27FC236}">
              <a16:creationId xmlns:a16="http://schemas.microsoft.com/office/drawing/2014/main" id="{C0F4947A-D4AE-4D34-AA5B-940F5271C70E}"/>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06" name="Rectangle 24">
          <a:extLst>
            <a:ext uri="{FF2B5EF4-FFF2-40B4-BE49-F238E27FC236}">
              <a16:creationId xmlns:a16="http://schemas.microsoft.com/office/drawing/2014/main" id="{6A0A282D-309C-46A4-BE74-D4FEB0FB7649}"/>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07" name="Rectangle 24">
          <a:extLst>
            <a:ext uri="{FF2B5EF4-FFF2-40B4-BE49-F238E27FC236}">
              <a16:creationId xmlns:a16="http://schemas.microsoft.com/office/drawing/2014/main" id="{93F24BA1-B6DC-405A-801A-0AD8C0AF1EB4}"/>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8" name="Rectangle 24">
          <a:extLst>
            <a:ext uri="{FF2B5EF4-FFF2-40B4-BE49-F238E27FC236}">
              <a16:creationId xmlns:a16="http://schemas.microsoft.com/office/drawing/2014/main" id="{094E3E48-7603-4BF5-A68B-D479661976F9}"/>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9" name="Rectangle 24">
          <a:extLst>
            <a:ext uri="{FF2B5EF4-FFF2-40B4-BE49-F238E27FC236}">
              <a16:creationId xmlns:a16="http://schemas.microsoft.com/office/drawing/2014/main" id="{C83A93CF-BFA0-4622-81CB-7423B6E9C155}"/>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10" name="Rectangle 24">
          <a:extLst>
            <a:ext uri="{FF2B5EF4-FFF2-40B4-BE49-F238E27FC236}">
              <a16:creationId xmlns:a16="http://schemas.microsoft.com/office/drawing/2014/main" id="{9A681799-FA88-463B-9166-3930B96D5991}"/>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11" name="Rectangle 24">
          <a:extLst>
            <a:ext uri="{FF2B5EF4-FFF2-40B4-BE49-F238E27FC236}">
              <a16:creationId xmlns:a16="http://schemas.microsoft.com/office/drawing/2014/main" id="{5EDC4B9F-D478-45ED-89F5-7D4F28994114}"/>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2" name="Rectangle 24">
          <a:extLst>
            <a:ext uri="{FF2B5EF4-FFF2-40B4-BE49-F238E27FC236}">
              <a16:creationId xmlns:a16="http://schemas.microsoft.com/office/drawing/2014/main" id="{A80B2C13-8F6F-4480-8678-4AE329B94D05}"/>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3" name="Rectangle 24">
          <a:extLst>
            <a:ext uri="{FF2B5EF4-FFF2-40B4-BE49-F238E27FC236}">
              <a16:creationId xmlns:a16="http://schemas.microsoft.com/office/drawing/2014/main" id="{7358FB79-37EF-44E9-B268-1BE2862BE819}"/>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4" name="Rectangle 24">
          <a:extLst>
            <a:ext uri="{FF2B5EF4-FFF2-40B4-BE49-F238E27FC236}">
              <a16:creationId xmlns:a16="http://schemas.microsoft.com/office/drawing/2014/main" id="{3D812983-4A3C-4AF3-AEA1-6E7C1511FFF7}"/>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5" name="Rectangle 24">
          <a:extLst>
            <a:ext uri="{FF2B5EF4-FFF2-40B4-BE49-F238E27FC236}">
              <a16:creationId xmlns:a16="http://schemas.microsoft.com/office/drawing/2014/main" id="{7CFBA967-172A-43D7-BE80-95F16D65265A}"/>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16" name="Rectangle 24">
          <a:extLst>
            <a:ext uri="{FF2B5EF4-FFF2-40B4-BE49-F238E27FC236}">
              <a16:creationId xmlns:a16="http://schemas.microsoft.com/office/drawing/2014/main" id="{462A5F27-4F7A-4A51-AB38-36EEEF35A2EE}"/>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17" name="Rectangle 24">
          <a:extLst>
            <a:ext uri="{FF2B5EF4-FFF2-40B4-BE49-F238E27FC236}">
              <a16:creationId xmlns:a16="http://schemas.microsoft.com/office/drawing/2014/main" id="{6142B137-24EA-4FB1-ABC3-BD6C58015C48}"/>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76</xdr:row>
      <xdr:rowOff>0</xdr:rowOff>
    </xdr:from>
    <xdr:to>
      <xdr:col>3</xdr:col>
      <xdr:colOff>57150</xdr:colOff>
      <xdr:row>79</xdr:row>
      <xdr:rowOff>51563</xdr:rowOff>
    </xdr:to>
    <xdr:sp macro="" textlink="">
      <xdr:nvSpPr>
        <xdr:cNvPr id="2" name="Text Box 68">
          <a:extLst>
            <a:ext uri="{FF2B5EF4-FFF2-40B4-BE49-F238E27FC236}">
              <a16:creationId xmlns:a16="http://schemas.microsoft.com/office/drawing/2014/main" id="{B1DA6366-D3AC-4DEB-B324-B5EB63D7A4AB}"/>
            </a:ext>
          </a:extLst>
        </xdr:cNvPr>
        <xdr:cNvSpPr txBox="1">
          <a:spLocks noChangeArrowheads="1"/>
        </xdr:cNvSpPr>
      </xdr:nvSpPr>
      <xdr:spPr bwMode="auto">
        <a:xfrm flipV="1">
          <a:off x="4933950" y="20478750"/>
          <a:ext cx="57150" cy="680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76</xdr:row>
      <xdr:rowOff>0</xdr:rowOff>
    </xdr:from>
    <xdr:ext cx="57150" cy="264794"/>
    <xdr:sp macro="" textlink="">
      <xdr:nvSpPr>
        <xdr:cNvPr id="3" name="Text Box 68">
          <a:extLst>
            <a:ext uri="{FF2B5EF4-FFF2-40B4-BE49-F238E27FC236}">
              <a16:creationId xmlns:a16="http://schemas.microsoft.com/office/drawing/2014/main" id="{DA764E3D-1E89-4500-8853-45BCD30E9D45}"/>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4" name="Text Box 68">
          <a:extLst>
            <a:ext uri="{FF2B5EF4-FFF2-40B4-BE49-F238E27FC236}">
              <a16:creationId xmlns:a16="http://schemas.microsoft.com/office/drawing/2014/main" id="{2BD97618-F8C6-48E6-BCA6-32ABFB57C483}"/>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5" name="Text Box 68">
          <a:extLst>
            <a:ext uri="{FF2B5EF4-FFF2-40B4-BE49-F238E27FC236}">
              <a16:creationId xmlns:a16="http://schemas.microsoft.com/office/drawing/2014/main" id="{026D4764-EEB0-4602-81E6-D548FA42538E}"/>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6" name="Text Box 68">
          <a:extLst>
            <a:ext uri="{FF2B5EF4-FFF2-40B4-BE49-F238E27FC236}">
              <a16:creationId xmlns:a16="http://schemas.microsoft.com/office/drawing/2014/main" id="{E7F662CD-D61E-4130-B054-51AC40A32B41}"/>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7" name="Text Box 68">
          <a:extLst>
            <a:ext uri="{FF2B5EF4-FFF2-40B4-BE49-F238E27FC236}">
              <a16:creationId xmlns:a16="http://schemas.microsoft.com/office/drawing/2014/main" id="{34B53BC7-3A3F-4A46-89C4-E0AC30EE6175}"/>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8" name="Text Box 68">
          <a:extLst>
            <a:ext uri="{FF2B5EF4-FFF2-40B4-BE49-F238E27FC236}">
              <a16:creationId xmlns:a16="http://schemas.microsoft.com/office/drawing/2014/main" id="{5F0115B9-9169-4F59-9982-B04090544AAB}"/>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9" name="Text Box 68">
          <a:extLst>
            <a:ext uri="{FF2B5EF4-FFF2-40B4-BE49-F238E27FC236}">
              <a16:creationId xmlns:a16="http://schemas.microsoft.com/office/drawing/2014/main" id="{491D94EC-CADA-427E-9FE8-FF4ED0CD54BB}"/>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0" name="Text Box 68">
          <a:extLst>
            <a:ext uri="{FF2B5EF4-FFF2-40B4-BE49-F238E27FC236}">
              <a16:creationId xmlns:a16="http://schemas.microsoft.com/office/drawing/2014/main" id="{33795975-1693-4526-96F0-8FAA6842C4B0}"/>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1" name="Text Box 68">
          <a:extLst>
            <a:ext uri="{FF2B5EF4-FFF2-40B4-BE49-F238E27FC236}">
              <a16:creationId xmlns:a16="http://schemas.microsoft.com/office/drawing/2014/main" id="{8216007C-FBDA-4B80-8EB5-808BC30A60EB}"/>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2" name="Text Box 68">
          <a:extLst>
            <a:ext uri="{FF2B5EF4-FFF2-40B4-BE49-F238E27FC236}">
              <a16:creationId xmlns:a16="http://schemas.microsoft.com/office/drawing/2014/main" id="{BB0E46A8-C3F8-4073-9D95-5B345A177F4B}"/>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3" name="Text Box 68">
          <a:extLst>
            <a:ext uri="{FF2B5EF4-FFF2-40B4-BE49-F238E27FC236}">
              <a16:creationId xmlns:a16="http://schemas.microsoft.com/office/drawing/2014/main" id="{3C10F916-507D-460F-90B1-CE6D7C0600BC}"/>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4" name="Text Box 68">
          <a:extLst>
            <a:ext uri="{FF2B5EF4-FFF2-40B4-BE49-F238E27FC236}">
              <a16:creationId xmlns:a16="http://schemas.microsoft.com/office/drawing/2014/main" id="{05FEFB60-B1A4-435F-9772-875A23706D0E}"/>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5" name="Text Box 68">
          <a:extLst>
            <a:ext uri="{FF2B5EF4-FFF2-40B4-BE49-F238E27FC236}">
              <a16:creationId xmlns:a16="http://schemas.microsoft.com/office/drawing/2014/main" id="{E622A3CB-FE36-4DED-8CF8-7A3C67AFF75B}"/>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6" name="Text Box 68">
          <a:extLst>
            <a:ext uri="{FF2B5EF4-FFF2-40B4-BE49-F238E27FC236}">
              <a16:creationId xmlns:a16="http://schemas.microsoft.com/office/drawing/2014/main" id="{8505C5EC-3FA4-4995-AF62-ABA6C4790EAA}"/>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7" name="Text Box 68">
          <a:extLst>
            <a:ext uri="{FF2B5EF4-FFF2-40B4-BE49-F238E27FC236}">
              <a16:creationId xmlns:a16="http://schemas.microsoft.com/office/drawing/2014/main" id="{743D2991-E462-4661-9C96-E9D2DBE41D24}"/>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18" name="Text Box 68">
          <a:extLst>
            <a:ext uri="{FF2B5EF4-FFF2-40B4-BE49-F238E27FC236}">
              <a16:creationId xmlns:a16="http://schemas.microsoft.com/office/drawing/2014/main" id="{D431E6C4-DFAE-4AA0-AC1F-8B97AB45E3DF}"/>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19" name="Text Box 68">
          <a:extLst>
            <a:ext uri="{FF2B5EF4-FFF2-40B4-BE49-F238E27FC236}">
              <a16:creationId xmlns:a16="http://schemas.microsoft.com/office/drawing/2014/main" id="{AEEE79A8-022D-41D7-B427-343454EB78B5}"/>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0" name="Text Box 68">
          <a:extLst>
            <a:ext uri="{FF2B5EF4-FFF2-40B4-BE49-F238E27FC236}">
              <a16:creationId xmlns:a16="http://schemas.microsoft.com/office/drawing/2014/main" id="{445CD7BE-B690-49A5-9D17-D6048C320076}"/>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1" name="Text Box 68">
          <a:extLst>
            <a:ext uri="{FF2B5EF4-FFF2-40B4-BE49-F238E27FC236}">
              <a16:creationId xmlns:a16="http://schemas.microsoft.com/office/drawing/2014/main" id="{E85465A0-9269-422A-93F5-B12E428186BD}"/>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3</xdr:col>
      <xdr:colOff>0</xdr:colOff>
      <xdr:row>76</xdr:row>
      <xdr:rowOff>0</xdr:rowOff>
    </xdr:from>
    <xdr:to>
      <xdr:col>3</xdr:col>
      <xdr:colOff>57150</xdr:colOff>
      <xdr:row>77</xdr:row>
      <xdr:rowOff>179250</xdr:rowOff>
    </xdr:to>
    <xdr:sp macro="" textlink="">
      <xdr:nvSpPr>
        <xdr:cNvPr id="22" name="Text Box 68">
          <a:extLst>
            <a:ext uri="{FF2B5EF4-FFF2-40B4-BE49-F238E27FC236}">
              <a16:creationId xmlns:a16="http://schemas.microsoft.com/office/drawing/2014/main" id="{72442517-C9F1-42E4-9654-0B945D5B350D}"/>
            </a:ext>
          </a:extLst>
        </xdr:cNvPr>
        <xdr:cNvSpPr txBox="1">
          <a:spLocks noChangeArrowheads="1"/>
        </xdr:cNvSpPr>
      </xdr:nvSpPr>
      <xdr:spPr bwMode="auto">
        <a:xfrm flipV="1">
          <a:off x="4933950" y="20478750"/>
          <a:ext cx="57150" cy="38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76</xdr:row>
      <xdr:rowOff>0</xdr:rowOff>
    </xdr:from>
    <xdr:ext cx="57150" cy="264794"/>
    <xdr:sp macro="" textlink="">
      <xdr:nvSpPr>
        <xdr:cNvPr id="23" name="Text Box 68">
          <a:extLst>
            <a:ext uri="{FF2B5EF4-FFF2-40B4-BE49-F238E27FC236}">
              <a16:creationId xmlns:a16="http://schemas.microsoft.com/office/drawing/2014/main" id="{D096C285-63F2-4098-AE4E-226B219F5132}"/>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4" name="Text Box 68">
          <a:extLst>
            <a:ext uri="{FF2B5EF4-FFF2-40B4-BE49-F238E27FC236}">
              <a16:creationId xmlns:a16="http://schemas.microsoft.com/office/drawing/2014/main" id="{F9F7C80B-8E8B-4022-89D7-CB45B4779803}"/>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5" name="Text Box 68">
          <a:extLst>
            <a:ext uri="{FF2B5EF4-FFF2-40B4-BE49-F238E27FC236}">
              <a16:creationId xmlns:a16="http://schemas.microsoft.com/office/drawing/2014/main" id="{D5575DD4-E75B-4F73-A2F6-EB335AB6E2F4}"/>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6" name="Text Box 68">
          <a:extLst>
            <a:ext uri="{FF2B5EF4-FFF2-40B4-BE49-F238E27FC236}">
              <a16:creationId xmlns:a16="http://schemas.microsoft.com/office/drawing/2014/main" id="{A26F9BD1-2F91-47BE-8136-C6CD881C0531}"/>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7" name="Text Box 68">
          <a:extLst>
            <a:ext uri="{FF2B5EF4-FFF2-40B4-BE49-F238E27FC236}">
              <a16:creationId xmlns:a16="http://schemas.microsoft.com/office/drawing/2014/main" id="{398464C5-880D-4691-962E-93E7F4E6D2D3}"/>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28" name="Text Box 68">
          <a:extLst>
            <a:ext uri="{FF2B5EF4-FFF2-40B4-BE49-F238E27FC236}">
              <a16:creationId xmlns:a16="http://schemas.microsoft.com/office/drawing/2014/main" id="{651B3EAB-D54A-420A-8FC9-A1463E9A7E9E}"/>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29" name="Text Box 68">
          <a:extLst>
            <a:ext uri="{FF2B5EF4-FFF2-40B4-BE49-F238E27FC236}">
              <a16:creationId xmlns:a16="http://schemas.microsoft.com/office/drawing/2014/main" id="{7F8C0FA2-975E-4D2F-8198-C8EFCEEBBE0B}"/>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0" name="Text Box 68">
          <a:extLst>
            <a:ext uri="{FF2B5EF4-FFF2-40B4-BE49-F238E27FC236}">
              <a16:creationId xmlns:a16="http://schemas.microsoft.com/office/drawing/2014/main" id="{08ED61E2-E53B-4AE3-9241-907D7994E80C}"/>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1" name="Text Box 68">
          <a:extLst>
            <a:ext uri="{FF2B5EF4-FFF2-40B4-BE49-F238E27FC236}">
              <a16:creationId xmlns:a16="http://schemas.microsoft.com/office/drawing/2014/main" id="{28E671E2-E6E8-47A5-B377-482886D559D6}"/>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2" name="Text Box 68">
          <a:extLst>
            <a:ext uri="{FF2B5EF4-FFF2-40B4-BE49-F238E27FC236}">
              <a16:creationId xmlns:a16="http://schemas.microsoft.com/office/drawing/2014/main" id="{5A7EFB26-9638-4CAE-A5E0-3EA844BFD30C}"/>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3" name="Text Box 68">
          <a:extLst>
            <a:ext uri="{FF2B5EF4-FFF2-40B4-BE49-F238E27FC236}">
              <a16:creationId xmlns:a16="http://schemas.microsoft.com/office/drawing/2014/main" id="{EF63DAB7-D6B0-4ACB-B434-62F88086ECAF}"/>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4" name="Text Box 68">
          <a:extLst>
            <a:ext uri="{FF2B5EF4-FFF2-40B4-BE49-F238E27FC236}">
              <a16:creationId xmlns:a16="http://schemas.microsoft.com/office/drawing/2014/main" id="{747B38FC-BDEC-4AC7-AE36-26C3B1D2AD6B}"/>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5" name="Text Box 68">
          <a:extLst>
            <a:ext uri="{FF2B5EF4-FFF2-40B4-BE49-F238E27FC236}">
              <a16:creationId xmlns:a16="http://schemas.microsoft.com/office/drawing/2014/main" id="{A9063A98-62B7-46FE-B46B-6FE2D2E534A2}"/>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6" name="Text Box 68">
          <a:extLst>
            <a:ext uri="{FF2B5EF4-FFF2-40B4-BE49-F238E27FC236}">
              <a16:creationId xmlns:a16="http://schemas.microsoft.com/office/drawing/2014/main" id="{5B83D80A-4467-416C-9223-8A8413726D23}"/>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7" name="Text Box 68">
          <a:extLst>
            <a:ext uri="{FF2B5EF4-FFF2-40B4-BE49-F238E27FC236}">
              <a16:creationId xmlns:a16="http://schemas.microsoft.com/office/drawing/2014/main" id="{E80EF83E-403C-4FF6-9507-AADCC0AB1F70}"/>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38" name="Text Box 68">
          <a:extLst>
            <a:ext uri="{FF2B5EF4-FFF2-40B4-BE49-F238E27FC236}">
              <a16:creationId xmlns:a16="http://schemas.microsoft.com/office/drawing/2014/main" id="{4D559B85-DAB9-4CE2-A8E6-C212816DC03F}"/>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39" name="Text Box 68">
          <a:extLst>
            <a:ext uri="{FF2B5EF4-FFF2-40B4-BE49-F238E27FC236}">
              <a16:creationId xmlns:a16="http://schemas.microsoft.com/office/drawing/2014/main" id="{3B4841FE-2BFC-4F0A-97BA-0EE9DFB3680D}"/>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362038"/>
    <xdr:sp macro="" textlink="">
      <xdr:nvSpPr>
        <xdr:cNvPr id="40" name="Text Box 68">
          <a:extLst>
            <a:ext uri="{FF2B5EF4-FFF2-40B4-BE49-F238E27FC236}">
              <a16:creationId xmlns:a16="http://schemas.microsoft.com/office/drawing/2014/main" id="{933C58D5-3201-4D78-A213-1E32E3585FB8}"/>
            </a:ext>
          </a:extLst>
        </xdr:cNvPr>
        <xdr:cNvSpPr txBox="1">
          <a:spLocks noChangeArrowheads="1"/>
        </xdr:cNvSpPr>
      </xdr:nvSpPr>
      <xdr:spPr bwMode="auto">
        <a:xfrm flipV="1">
          <a:off x="4933950"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76</xdr:row>
      <xdr:rowOff>0</xdr:rowOff>
    </xdr:from>
    <xdr:ext cx="57150" cy="264794"/>
    <xdr:sp macro="" textlink="">
      <xdr:nvSpPr>
        <xdr:cNvPr id="41" name="Text Box 68">
          <a:extLst>
            <a:ext uri="{FF2B5EF4-FFF2-40B4-BE49-F238E27FC236}">
              <a16:creationId xmlns:a16="http://schemas.microsoft.com/office/drawing/2014/main" id="{1D54DB48-2916-4D98-9F02-D8D706DA3D15}"/>
            </a:ext>
          </a:extLst>
        </xdr:cNvPr>
        <xdr:cNvSpPr txBox="1">
          <a:spLocks noChangeArrowheads="1"/>
        </xdr:cNvSpPr>
      </xdr:nvSpPr>
      <xdr:spPr bwMode="auto">
        <a:xfrm flipV="1">
          <a:off x="4933950"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295276</xdr:colOff>
      <xdr:row>76</xdr:row>
      <xdr:rowOff>0</xdr:rowOff>
    </xdr:from>
    <xdr:to>
      <xdr:col>2</xdr:col>
      <xdr:colOff>352426</xdr:colOff>
      <xdr:row>79</xdr:row>
      <xdr:rowOff>57238</xdr:rowOff>
    </xdr:to>
    <xdr:sp macro="" textlink="">
      <xdr:nvSpPr>
        <xdr:cNvPr id="42" name="Text Box 68">
          <a:extLst>
            <a:ext uri="{FF2B5EF4-FFF2-40B4-BE49-F238E27FC236}">
              <a16:creationId xmlns:a16="http://schemas.microsoft.com/office/drawing/2014/main" id="{1D456F91-D2A3-4CAE-B239-FCD5F2E0AB1D}"/>
            </a:ext>
          </a:extLst>
        </xdr:cNvPr>
        <xdr:cNvSpPr txBox="1">
          <a:spLocks noChangeArrowheads="1"/>
        </xdr:cNvSpPr>
      </xdr:nvSpPr>
      <xdr:spPr bwMode="auto">
        <a:xfrm flipV="1">
          <a:off x="1819276" y="20478750"/>
          <a:ext cx="57150" cy="685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295276</xdr:colOff>
      <xdr:row>76</xdr:row>
      <xdr:rowOff>0</xdr:rowOff>
    </xdr:from>
    <xdr:ext cx="57150" cy="264794"/>
    <xdr:sp macro="" textlink="">
      <xdr:nvSpPr>
        <xdr:cNvPr id="43" name="Text Box 68">
          <a:extLst>
            <a:ext uri="{FF2B5EF4-FFF2-40B4-BE49-F238E27FC236}">
              <a16:creationId xmlns:a16="http://schemas.microsoft.com/office/drawing/2014/main" id="{2B6A11BB-80CD-4F9F-8F73-D3A703F94303}"/>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4" name="Text Box 68">
          <a:extLst>
            <a:ext uri="{FF2B5EF4-FFF2-40B4-BE49-F238E27FC236}">
              <a16:creationId xmlns:a16="http://schemas.microsoft.com/office/drawing/2014/main" id="{EA4A2242-3606-44C5-BBCB-EFD6795A7754}"/>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5" name="Text Box 68">
          <a:extLst>
            <a:ext uri="{FF2B5EF4-FFF2-40B4-BE49-F238E27FC236}">
              <a16:creationId xmlns:a16="http://schemas.microsoft.com/office/drawing/2014/main" id="{CDDD92B3-C2FE-4D0A-BB7A-835989F5F648}"/>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6" name="Text Box 68">
          <a:extLst>
            <a:ext uri="{FF2B5EF4-FFF2-40B4-BE49-F238E27FC236}">
              <a16:creationId xmlns:a16="http://schemas.microsoft.com/office/drawing/2014/main" id="{6379AC97-CEDA-4630-B505-A679D4B43B35}"/>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7" name="Text Box 68">
          <a:extLst>
            <a:ext uri="{FF2B5EF4-FFF2-40B4-BE49-F238E27FC236}">
              <a16:creationId xmlns:a16="http://schemas.microsoft.com/office/drawing/2014/main" id="{CCB00042-5DDC-420D-8D48-DAFAD9B053B2}"/>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48" name="Text Box 68">
          <a:extLst>
            <a:ext uri="{FF2B5EF4-FFF2-40B4-BE49-F238E27FC236}">
              <a16:creationId xmlns:a16="http://schemas.microsoft.com/office/drawing/2014/main" id="{A765A225-E6A2-40A9-A35E-4EFDB2742821}"/>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49" name="Text Box 68">
          <a:extLst>
            <a:ext uri="{FF2B5EF4-FFF2-40B4-BE49-F238E27FC236}">
              <a16:creationId xmlns:a16="http://schemas.microsoft.com/office/drawing/2014/main" id="{D372B281-8EEC-4F78-AE15-AFE7067076E4}"/>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0" name="Text Box 68">
          <a:extLst>
            <a:ext uri="{FF2B5EF4-FFF2-40B4-BE49-F238E27FC236}">
              <a16:creationId xmlns:a16="http://schemas.microsoft.com/office/drawing/2014/main" id="{3C3E5E19-5FAB-4C51-A06C-D851B1690012}"/>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1" name="Text Box 68">
          <a:extLst>
            <a:ext uri="{FF2B5EF4-FFF2-40B4-BE49-F238E27FC236}">
              <a16:creationId xmlns:a16="http://schemas.microsoft.com/office/drawing/2014/main" id="{D8DB73ED-9612-4D7A-993C-FEABF9F2321A}"/>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2" name="Text Box 68">
          <a:extLst>
            <a:ext uri="{FF2B5EF4-FFF2-40B4-BE49-F238E27FC236}">
              <a16:creationId xmlns:a16="http://schemas.microsoft.com/office/drawing/2014/main" id="{0DE09629-43B2-4575-93FC-F94FBD760497}"/>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3" name="Text Box 68">
          <a:extLst>
            <a:ext uri="{FF2B5EF4-FFF2-40B4-BE49-F238E27FC236}">
              <a16:creationId xmlns:a16="http://schemas.microsoft.com/office/drawing/2014/main" id="{416BA929-62CC-4E50-B504-F4EDF642F379}"/>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4" name="Text Box 68">
          <a:extLst>
            <a:ext uri="{FF2B5EF4-FFF2-40B4-BE49-F238E27FC236}">
              <a16:creationId xmlns:a16="http://schemas.microsoft.com/office/drawing/2014/main" id="{8D376BA4-645B-4EF0-8BF7-8F6EE239B916}"/>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5" name="Text Box 68">
          <a:extLst>
            <a:ext uri="{FF2B5EF4-FFF2-40B4-BE49-F238E27FC236}">
              <a16:creationId xmlns:a16="http://schemas.microsoft.com/office/drawing/2014/main" id="{5714D53E-CE04-4F1A-B141-DD7C5281082A}"/>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6" name="Text Box 68">
          <a:extLst>
            <a:ext uri="{FF2B5EF4-FFF2-40B4-BE49-F238E27FC236}">
              <a16:creationId xmlns:a16="http://schemas.microsoft.com/office/drawing/2014/main" id="{2E471B37-C20F-4D13-A7C1-F6B810A2630A}"/>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7" name="Text Box 68">
          <a:extLst>
            <a:ext uri="{FF2B5EF4-FFF2-40B4-BE49-F238E27FC236}">
              <a16:creationId xmlns:a16="http://schemas.microsoft.com/office/drawing/2014/main" id="{C8CB6A27-7140-4252-A046-8189BDB41882}"/>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58" name="Text Box 68">
          <a:extLst>
            <a:ext uri="{FF2B5EF4-FFF2-40B4-BE49-F238E27FC236}">
              <a16:creationId xmlns:a16="http://schemas.microsoft.com/office/drawing/2014/main" id="{E56C8D36-C4C5-4366-85A9-5ED22713E5AD}"/>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59" name="Text Box 68">
          <a:extLst>
            <a:ext uri="{FF2B5EF4-FFF2-40B4-BE49-F238E27FC236}">
              <a16:creationId xmlns:a16="http://schemas.microsoft.com/office/drawing/2014/main" id="{668969EE-DAA0-4FD5-9D06-6DBA08D19B6D}"/>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362038"/>
    <xdr:sp macro="" textlink="">
      <xdr:nvSpPr>
        <xdr:cNvPr id="60" name="Text Box 68">
          <a:extLst>
            <a:ext uri="{FF2B5EF4-FFF2-40B4-BE49-F238E27FC236}">
              <a16:creationId xmlns:a16="http://schemas.microsoft.com/office/drawing/2014/main" id="{4E2B6C02-DCA4-4609-9548-61EE6D96F05C}"/>
            </a:ext>
          </a:extLst>
        </xdr:cNvPr>
        <xdr:cNvSpPr txBox="1">
          <a:spLocks noChangeArrowheads="1"/>
        </xdr:cNvSpPr>
      </xdr:nvSpPr>
      <xdr:spPr bwMode="auto">
        <a:xfrm flipV="1">
          <a:off x="1819276" y="204787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76</xdr:row>
      <xdr:rowOff>0</xdr:rowOff>
    </xdr:from>
    <xdr:ext cx="57150" cy="264794"/>
    <xdr:sp macro="" textlink="">
      <xdr:nvSpPr>
        <xdr:cNvPr id="61" name="Text Box 68">
          <a:extLst>
            <a:ext uri="{FF2B5EF4-FFF2-40B4-BE49-F238E27FC236}">
              <a16:creationId xmlns:a16="http://schemas.microsoft.com/office/drawing/2014/main" id="{55C28858-7960-45AA-AA0D-51F97D8E847C}"/>
            </a:ext>
          </a:extLst>
        </xdr:cNvPr>
        <xdr:cNvSpPr txBox="1">
          <a:spLocks noChangeArrowheads="1"/>
        </xdr:cNvSpPr>
      </xdr:nvSpPr>
      <xdr:spPr bwMode="auto">
        <a:xfrm flipV="1">
          <a:off x="1819276" y="204787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295276</xdr:colOff>
      <xdr:row>97</xdr:row>
      <xdr:rowOff>0</xdr:rowOff>
    </xdr:from>
    <xdr:to>
      <xdr:col>2</xdr:col>
      <xdr:colOff>352426</xdr:colOff>
      <xdr:row>98</xdr:row>
      <xdr:rowOff>20950</xdr:rowOff>
    </xdr:to>
    <xdr:sp macro="" textlink="">
      <xdr:nvSpPr>
        <xdr:cNvPr id="62" name="Text Box 68">
          <a:extLst>
            <a:ext uri="{FF2B5EF4-FFF2-40B4-BE49-F238E27FC236}">
              <a16:creationId xmlns:a16="http://schemas.microsoft.com/office/drawing/2014/main" id="{8E0CB675-72CB-43B9-B2DD-E3E5142433F3}"/>
            </a:ext>
          </a:extLst>
        </xdr:cNvPr>
        <xdr:cNvSpPr txBox="1">
          <a:spLocks noChangeArrowheads="1"/>
        </xdr:cNvSpPr>
      </xdr:nvSpPr>
      <xdr:spPr bwMode="auto">
        <a:xfrm flipV="1">
          <a:off x="1819276" y="25479375"/>
          <a:ext cx="57150" cy="39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295276</xdr:colOff>
      <xdr:row>97</xdr:row>
      <xdr:rowOff>0</xdr:rowOff>
    </xdr:from>
    <xdr:ext cx="57150" cy="264794"/>
    <xdr:sp macro="" textlink="">
      <xdr:nvSpPr>
        <xdr:cNvPr id="63" name="Text Box 68">
          <a:extLst>
            <a:ext uri="{FF2B5EF4-FFF2-40B4-BE49-F238E27FC236}">
              <a16:creationId xmlns:a16="http://schemas.microsoft.com/office/drawing/2014/main" id="{52659F42-4449-43F9-8BA0-F6FE51AB543A}"/>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4" name="Text Box 68">
          <a:extLst>
            <a:ext uri="{FF2B5EF4-FFF2-40B4-BE49-F238E27FC236}">
              <a16:creationId xmlns:a16="http://schemas.microsoft.com/office/drawing/2014/main" id="{9E9E848E-803D-417D-B618-2E03D2754683}"/>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5" name="Text Box 68">
          <a:extLst>
            <a:ext uri="{FF2B5EF4-FFF2-40B4-BE49-F238E27FC236}">
              <a16:creationId xmlns:a16="http://schemas.microsoft.com/office/drawing/2014/main" id="{2788DAA3-85B9-4A50-89AA-1342215C5085}"/>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6" name="Text Box 68">
          <a:extLst>
            <a:ext uri="{FF2B5EF4-FFF2-40B4-BE49-F238E27FC236}">
              <a16:creationId xmlns:a16="http://schemas.microsoft.com/office/drawing/2014/main" id="{FCC7412F-94CC-4460-A4B8-02F1DD1EF77C}"/>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7" name="Text Box 68">
          <a:extLst>
            <a:ext uri="{FF2B5EF4-FFF2-40B4-BE49-F238E27FC236}">
              <a16:creationId xmlns:a16="http://schemas.microsoft.com/office/drawing/2014/main" id="{1423D667-4245-47C4-A478-7AD5F6C50CA2}"/>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68" name="Text Box 68">
          <a:extLst>
            <a:ext uri="{FF2B5EF4-FFF2-40B4-BE49-F238E27FC236}">
              <a16:creationId xmlns:a16="http://schemas.microsoft.com/office/drawing/2014/main" id="{6EB0BEC3-C038-402A-9D14-8C0C04278FFD}"/>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69" name="Text Box 68">
          <a:extLst>
            <a:ext uri="{FF2B5EF4-FFF2-40B4-BE49-F238E27FC236}">
              <a16:creationId xmlns:a16="http://schemas.microsoft.com/office/drawing/2014/main" id="{123645FD-538C-4A09-A120-7D8BF6923670}"/>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0" name="Text Box 68">
          <a:extLst>
            <a:ext uri="{FF2B5EF4-FFF2-40B4-BE49-F238E27FC236}">
              <a16:creationId xmlns:a16="http://schemas.microsoft.com/office/drawing/2014/main" id="{024F26A7-DB1E-4E92-B1B7-AA99943BBEE1}"/>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1" name="Text Box 68">
          <a:extLst>
            <a:ext uri="{FF2B5EF4-FFF2-40B4-BE49-F238E27FC236}">
              <a16:creationId xmlns:a16="http://schemas.microsoft.com/office/drawing/2014/main" id="{E70DE0F2-476D-465E-A674-BB3A158317F7}"/>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2" name="Text Box 68">
          <a:extLst>
            <a:ext uri="{FF2B5EF4-FFF2-40B4-BE49-F238E27FC236}">
              <a16:creationId xmlns:a16="http://schemas.microsoft.com/office/drawing/2014/main" id="{A349BDE0-90C7-4B5D-BD7C-6393F39BC9F5}"/>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3" name="Text Box 68">
          <a:extLst>
            <a:ext uri="{FF2B5EF4-FFF2-40B4-BE49-F238E27FC236}">
              <a16:creationId xmlns:a16="http://schemas.microsoft.com/office/drawing/2014/main" id="{37F4989E-32DB-4ECD-B05D-8F1D387D4868}"/>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4" name="Text Box 68">
          <a:extLst>
            <a:ext uri="{FF2B5EF4-FFF2-40B4-BE49-F238E27FC236}">
              <a16:creationId xmlns:a16="http://schemas.microsoft.com/office/drawing/2014/main" id="{025E237B-C70F-4859-816D-3A3FC64DD8EE}"/>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5" name="Text Box 68">
          <a:extLst>
            <a:ext uri="{FF2B5EF4-FFF2-40B4-BE49-F238E27FC236}">
              <a16:creationId xmlns:a16="http://schemas.microsoft.com/office/drawing/2014/main" id="{DB1E8FE0-87D1-4F53-888A-D186D12CC92F}"/>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6" name="Text Box 68">
          <a:extLst>
            <a:ext uri="{FF2B5EF4-FFF2-40B4-BE49-F238E27FC236}">
              <a16:creationId xmlns:a16="http://schemas.microsoft.com/office/drawing/2014/main" id="{D092183C-A193-4F5E-BB98-9B7398205ABE}"/>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7" name="Text Box 68">
          <a:extLst>
            <a:ext uri="{FF2B5EF4-FFF2-40B4-BE49-F238E27FC236}">
              <a16:creationId xmlns:a16="http://schemas.microsoft.com/office/drawing/2014/main" id="{AA5E1205-57B1-4BE7-B0C4-8A5330C997D6}"/>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78" name="Text Box 68">
          <a:extLst>
            <a:ext uri="{FF2B5EF4-FFF2-40B4-BE49-F238E27FC236}">
              <a16:creationId xmlns:a16="http://schemas.microsoft.com/office/drawing/2014/main" id="{1C2C34A0-2532-4495-B1CB-49F02075739D}"/>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79" name="Text Box 68">
          <a:extLst>
            <a:ext uri="{FF2B5EF4-FFF2-40B4-BE49-F238E27FC236}">
              <a16:creationId xmlns:a16="http://schemas.microsoft.com/office/drawing/2014/main" id="{9E928156-A377-4E1E-B79F-1AAE7F71A260}"/>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80" name="Text Box 68">
          <a:extLst>
            <a:ext uri="{FF2B5EF4-FFF2-40B4-BE49-F238E27FC236}">
              <a16:creationId xmlns:a16="http://schemas.microsoft.com/office/drawing/2014/main" id="{D156137F-77EF-42A8-9C4A-B49BEDA2359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81" name="Text Box 68">
          <a:extLst>
            <a:ext uri="{FF2B5EF4-FFF2-40B4-BE49-F238E27FC236}">
              <a16:creationId xmlns:a16="http://schemas.microsoft.com/office/drawing/2014/main" id="{16E54A65-C840-4025-A8A5-D5EB807AF276}"/>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2" name="Text Box 68">
          <a:extLst>
            <a:ext uri="{FF2B5EF4-FFF2-40B4-BE49-F238E27FC236}">
              <a16:creationId xmlns:a16="http://schemas.microsoft.com/office/drawing/2014/main" id="{F67091EF-3C0B-42E0-84E9-CF664A0E5C0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3" name="Text Box 68">
          <a:extLst>
            <a:ext uri="{FF2B5EF4-FFF2-40B4-BE49-F238E27FC236}">
              <a16:creationId xmlns:a16="http://schemas.microsoft.com/office/drawing/2014/main" id="{27B2B7A4-0B72-498A-9956-CA3C675FDF4F}"/>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4" name="Text Box 68">
          <a:extLst>
            <a:ext uri="{FF2B5EF4-FFF2-40B4-BE49-F238E27FC236}">
              <a16:creationId xmlns:a16="http://schemas.microsoft.com/office/drawing/2014/main" id="{59AD38F5-9716-4727-89C7-AC423A760F6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5" name="Text Box 68">
          <a:extLst>
            <a:ext uri="{FF2B5EF4-FFF2-40B4-BE49-F238E27FC236}">
              <a16:creationId xmlns:a16="http://schemas.microsoft.com/office/drawing/2014/main" id="{AB59C754-8D81-43A5-B212-1C488E055307}"/>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6" name="Text Box 68">
          <a:extLst>
            <a:ext uri="{FF2B5EF4-FFF2-40B4-BE49-F238E27FC236}">
              <a16:creationId xmlns:a16="http://schemas.microsoft.com/office/drawing/2014/main" id="{8FBEED09-1D49-48B5-AA00-C36F17E8D406}"/>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7" name="Text Box 68">
          <a:extLst>
            <a:ext uri="{FF2B5EF4-FFF2-40B4-BE49-F238E27FC236}">
              <a16:creationId xmlns:a16="http://schemas.microsoft.com/office/drawing/2014/main" id="{D1CC9887-A308-4ABC-AA27-78D40D8E08DE}"/>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88" name="Text Box 68">
          <a:extLst>
            <a:ext uri="{FF2B5EF4-FFF2-40B4-BE49-F238E27FC236}">
              <a16:creationId xmlns:a16="http://schemas.microsoft.com/office/drawing/2014/main" id="{6EEC049F-D974-4212-B418-F2D829C6F7F7}"/>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89" name="Text Box 68">
          <a:extLst>
            <a:ext uri="{FF2B5EF4-FFF2-40B4-BE49-F238E27FC236}">
              <a16:creationId xmlns:a16="http://schemas.microsoft.com/office/drawing/2014/main" id="{24F2FAD8-6570-4B8A-A23F-F1B2239EF07C}"/>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0" name="Text Box 68">
          <a:extLst>
            <a:ext uri="{FF2B5EF4-FFF2-40B4-BE49-F238E27FC236}">
              <a16:creationId xmlns:a16="http://schemas.microsoft.com/office/drawing/2014/main" id="{7A8F4F03-AF57-4FF7-8693-E0A0CEF4A40C}"/>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1" name="Text Box 68">
          <a:extLst>
            <a:ext uri="{FF2B5EF4-FFF2-40B4-BE49-F238E27FC236}">
              <a16:creationId xmlns:a16="http://schemas.microsoft.com/office/drawing/2014/main" id="{EEB17549-C827-454E-B4D5-4B26B2F7824E}"/>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2" name="Text Box 68">
          <a:extLst>
            <a:ext uri="{FF2B5EF4-FFF2-40B4-BE49-F238E27FC236}">
              <a16:creationId xmlns:a16="http://schemas.microsoft.com/office/drawing/2014/main" id="{6E65A930-CDF1-4C07-901C-1C7645D19C88}"/>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3" name="Text Box 68">
          <a:extLst>
            <a:ext uri="{FF2B5EF4-FFF2-40B4-BE49-F238E27FC236}">
              <a16:creationId xmlns:a16="http://schemas.microsoft.com/office/drawing/2014/main" id="{E5D54368-DEC2-475F-8BD1-A7197A6F273D}"/>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4" name="Text Box 68">
          <a:extLst>
            <a:ext uri="{FF2B5EF4-FFF2-40B4-BE49-F238E27FC236}">
              <a16:creationId xmlns:a16="http://schemas.microsoft.com/office/drawing/2014/main" id="{1C6A493D-4A0D-4676-B00E-F2F86233970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5" name="Text Box 68">
          <a:extLst>
            <a:ext uri="{FF2B5EF4-FFF2-40B4-BE49-F238E27FC236}">
              <a16:creationId xmlns:a16="http://schemas.microsoft.com/office/drawing/2014/main" id="{DE89A02D-7D30-4B7A-A225-25FFDAA23CA2}"/>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6" name="Text Box 68">
          <a:extLst>
            <a:ext uri="{FF2B5EF4-FFF2-40B4-BE49-F238E27FC236}">
              <a16:creationId xmlns:a16="http://schemas.microsoft.com/office/drawing/2014/main" id="{91CFAC88-C53C-4246-BCAC-A832EF3F87AD}"/>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7" name="Text Box 68">
          <a:extLst>
            <a:ext uri="{FF2B5EF4-FFF2-40B4-BE49-F238E27FC236}">
              <a16:creationId xmlns:a16="http://schemas.microsoft.com/office/drawing/2014/main" id="{69EB998E-6182-4507-A386-7148D903E1A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98" name="Text Box 68">
          <a:extLst>
            <a:ext uri="{FF2B5EF4-FFF2-40B4-BE49-F238E27FC236}">
              <a16:creationId xmlns:a16="http://schemas.microsoft.com/office/drawing/2014/main" id="{719B8BEB-A28D-4691-B729-CA64527D956B}"/>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99" name="Text Box 68">
          <a:extLst>
            <a:ext uri="{FF2B5EF4-FFF2-40B4-BE49-F238E27FC236}">
              <a16:creationId xmlns:a16="http://schemas.microsoft.com/office/drawing/2014/main" id="{69ABA1A5-6361-46B9-B78E-25AB8CAA9F36}"/>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0" name="Text Box 68">
          <a:extLst>
            <a:ext uri="{FF2B5EF4-FFF2-40B4-BE49-F238E27FC236}">
              <a16:creationId xmlns:a16="http://schemas.microsoft.com/office/drawing/2014/main" id="{12CDE23B-11AE-43C1-A3A8-5126ACC15588}"/>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81088"/>
    <xdr:sp macro="" textlink="">
      <xdr:nvSpPr>
        <xdr:cNvPr id="101" name="Text Box 68">
          <a:extLst>
            <a:ext uri="{FF2B5EF4-FFF2-40B4-BE49-F238E27FC236}">
              <a16:creationId xmlns:a16="http://schemas.microsoft.com/office/drawing/2014/main" id="{9FB05C62-DB0B-49DE-8BC5-3FC6B8D12221}"/>
            </a:ext>
          </a:extLst>
        </xdr:cNvPr>
        <xdr:cNvSpPr txBox="1">
          <a:spLocks noChangeArrowheads="1"/>
        </xdr:cNvSpPr>
      </xdr:nvSpPr>
      <xdr:spPr bwMode="auto">
        <a:xfrm flipV="1">
          <a:off x="4933950" y="25479375"/>
          <a:ext cx="57150" cy="38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2" name="Text Box 68">
          <a:extLst>
            <a:ext uri="{FF2B5EF4-FFF2-40B4-BE49-F238E27FC236}">
              <a16:creationId xmlns:a16="http://schemas.microsoft.com/office/drawing/2014/main" id="{79CAAF48-A78E-41B4-B640-74DED5A3AE1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3" name="Text Box 68">
          <a:extLst>
            <a:ext uri="{FF2B5EF4-FFF2-40B4-BE49-F238E27FC236}">
              <a16:creationId xmlns:a16="http://schemas.microsoft.com/office/drawing/2014/main" id="{DB72D50E-6D74-4D31-BB59-3D2CC40ED26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4" name="Text Box 68">
          <a:extLst>
            <a:ext uri="{FF2B5EF4-FFF2-40B4-BE49-F238E27FC236}">
              <a16:creationId xmlns:a16="http://schemas.microsoft.com/office/drawing/2014/main" id="{64730239-EF3A-4CFE-84D5-15915280717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5" name="Text Box 68">
          <a:extLst>
            <a:ext uri="{FF2B5EF4-FFF2-40B4-BE49-F238E27FC236}">
              <a16:creationId xmlns:a16="http://schemas.microsoft.com/office/drawing/2014/main" id="{F1B0A3DB-0640-44E9-B276-B43AEE6F9EBC}"/>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6" name="Text Box 68">
          <a:extLst>
            <a:ext uri="{FF2B5EF4-FFF2-40B4-BE49-F238E27FC236}">
              <a16:creationId xmlns:a16="http://schemas.microsoft.com/office/drawing/2014/main" id="{F760B5E9-076C-4BF2-B38D-B024F77118B7}"/>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7" name="Text Box 68">
          <a:extLst>
            <a:ext uri="{FF2B5EF4-FFF2-40B4-BE49-F238E27FC236}">
              <a16:creationId xmlns:a16="http://schemas.microsoft.com/office/drawing/2014/main" id="{E6EB1FF7-FB4A-444D-93BD-7E50761C0F1E}"/>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08" name="Text Box 68">
          <a:extLst>
            <a:ext uri="{FF2B5EF4-FFF2-40B4-BE49-F238E27FC236}">
              <a16:creationId xmlns:a16="http://schemas.microsoft.com/office/drawing/2014/main" id="{5C53FAD5-8557-456B-AB76-AAB7C8203B34}"/>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09" name="Text Box 68">
          <a:extLst>
            <a:ext uri="{FF2B5EF4-FFF2-40B4-BE49-F238E27FC236}">
              <a16:creationId xmlns:a16="http://schemas.microsoft.com/office/drawing/2014/main" id="{2B02B3CA-3631-4D41-AD0C-1CC8E3E15FCA}"/>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0" name="Text Box 68">
          <a:extLst>
            <a:ext uri="{FF2B5EF4-FFF2-40B4-BE49-F238E27FC236}">
              <a16:creationId xmlns:a16="http://schemas.microsoft.com/office/drawing/2014/main" id="{D4E85529-AA1A-4300-BCD7-91593B6AD74E}"/>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1" name="Text Box 68">
          <a:extLst>
            <a:ext uri="{FF2B5EF4-FFF2-40B4-BE49-F238E27FC236}">
              <a16:creationId xmlns:a16="http://schemas.microsoft.com/office/drawing/2014/main" id="{7E586B91-6719-45C6-893B-C9C604EE31B3}"/>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2" name="Text Box 68">
          <a:extLst>
            <a:ext uri="{FF2B5EF4-FFF2-40B4-BE49-F238E27FC236}">
              <a16:creationId xmlns:a16="http://schemas.microsoft.com/office/drawing/2014/main" id="{C1ADDEBD-9CEA-4969-A73E-0E6ED5984E84}"/>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3" name="Text Box 68">
          <a:extLst>
            <a:ext uri="{FF2B5EF4-FFF2-40B4-BE49-F238E27FC236}">
              <a16:creationId xmlns:a16="http://schemas.microsoft.com/office/drawing/2014/main" id="{B1680F5B-484B-4257-A8B5-EEDD99ADB624}"/>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4" name="Text Box 68">
          <a:extLst>
            <a:ext uri="{FF2B5EF4-FFF2-40B4-BE49-F238E27FC236}">
              <a16:creationId xmlns:a16="http://schemas.microsoft.com/office/drawing/2014/main" id="{E8C6D6B0-D28B-4DD7-89B3-514C074FCBB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5" name="Text Box 68">
          <a:extLst>
            <a:ext uri="{FF2B5EF4-FFF2-40B4-BE49-F238E27FC236}">
              <a16:creationId xmlns:a16="http://schemas.microsoft.com/office/drawing/2014/main" id="{BC1F960D-9C4E-4EDA-9283-FB8D70FFE4E7}"/>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6" name="Text Box 68">
          <a:extLst>
            <a:ext uri="{FF2B5EF4-FFF2-40B4-BE49-F238E27FC236}">
              <a16:creationId xmlns:a16="http://schemas.microsoft.com/office/drawing/2014/main" id="{3449EC45-8369-484D-98F1-E87E6C2F1AB0}"/>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7" name="Text Box 68">
          <a:extLst>
            <a:ext uri="{FF2B5EF4-FFF2-40B4-BE49-F238E27FC236}">
              <a16:creationId xmlns:a16="http://schemas.microsoft.com/office/drawing/2014/main" id="{642339FC-36F2-4216-A201-42032A34313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18" name="Text Box 68">
          <a:extLst>
            <a:ext uri="{FF2B5EF4-FFF2-40B4-BE49-F238E27FC236}">
              <a16:creationId xmlns:a16="http://schemas.microsoft.com/office/drawing/2014/main" id="{BA3F76F9-F8BE-4B2B-AA9B-E93627F127D3}"/>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19" name="Text Box 68">
          <a:extLst>
            <a:ext uri="{FF2B5EF4-FFF2-40B4-BE49-F238E27FC236}">
              <a16:creationId xmlns:a16="http://schemas.microsoft.com/office/drawing/2014/main" id="{B8AB6A09-A523-460C-8C48-B5B4FB267FC1}"/>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20" name="Text Box 68">
          <a:extLst>
            <a:ext uri="{FF2B5EF4-FFF2-40B4-BE49-F238E27FC236}">
              <a16:creationId xmlns:a16="http://schemas.microsoft.com/office/drawing/2014/main" id="{5A8EA7A7-E757-4D1C-B3B0-6B2C59044F30}"/>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1" name="Text Box 68">
          <a:extLst>
            <a:ext uri="{FF2B5EF4-FFF2-40B4-BE49-F238E27FC236}">
              <a16:creationId xmlns:a16="http://schemas.microsoft.com/office/drawing/2014/main" id="{A8492340-2F43-45D0-B58A-F25729867CD5}"/>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2" name="Text Box 68">
          <a:extLst>
            <a:ext uri="{FF2B5EF4-FFF2-40B4-BE49-F238E27FC236}">
              <a16:creationId xmlns:a16="http://schemas.microsoft.com/office/drawing/2014/main" id="{38C52480-5396-4D0C-BDC5-2636EE6AA8AF}"/>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3" name="Text Box 68">
          <a:extLst>
            <a:ext uri="{FF2B5EF4-FFF2-40B4-BE49-F238E27FC236}">
              <a16:creationId xmlns:a16="http://schemas.microsoft.com/office/drawing/2014/main" id="{1EC9268D-0AF2-4B73-8B24-997E0E6FD30F}"/>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4" name="Text Box 68">
          <a:extLst>
            <a:ext uri="{FF2B5EF4-FFF2-40B4-BE49-F238E27FC236}">
              <a16:creationId xmlns:a16="http://schemas.microsoft.com/office/drawing/2014/main" id="{7A0D3E33-FAA6-45E6-978F-E755F8517BD8}"/>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5" name="Text Box 68">
          <a:extLst>
            <a:ext uri="{FF2B5EF4-FFF2-40B4-BE49-F238E27FC236}">
              <a16:creationId xmlns:a16="http://schemas.microsoft.com/office/drawing/2014/main" id="{09D7DF4B-28A8-44CF-964F-FBAB9DC9F816}"/>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6" name="Text Box 68">
          <a:extLst>
            <a:ext uri="{FF2B5EF4-FFF2-40B4-BE49-F238E27FC236}">
              <a16:creationId xmlns:a16="http://schemas.microsoft.com/office/drawing/2014/main" id="{C22A775F-7D55-4059-BEB8-E9F89955ECE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7" name="Text Box 68">
          <a:extLst>
            <a:ext uri="{FF2B5EF4-FFF2-40B4-BE49-F238E27FC236}">
              <a16:creationId xmlns:a16="http://schemas.microsoft.com/office/drawing/2014/main" id="{E2E32391-B4A0-44C7-BC84-817C6933259E}"/>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28" name="Text Box 68">
          <a:extLst>
            <a:ext uri="{FF2B5EF4-FFF2-40B4-BE49-F238E27FC236}">
              <a16:creationId xmlns:a16="http://schemas.microsoft.com/office/drawing/2014/main" id="{DC3B0005-93F6-4990-A12C-1CF8C2832D10}"/>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29" name="Text Box 68">
          <a:extLst>
            <a:ext uri="{FF2B5EF4-FFF2-40B4-BE49-F238E27FC236}">
              <a16:creationId xmlns:a16="http://schemas.microsoft.com/office/drawing/2014/main" id="{017A4FA1-B21B-4D1C-913E-592932A3DCA9}"/>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0" name="Text Box 68">
          <a:extLst>
            <a:ext uri="{FF2B5EF4-FFF2-40B4-BE49-F238E27FC236}">
              <a16:creationId xmlns:a16="http://schemas.microsoft.com/office/drawing/2014/main" id="{4C72CF3A-A765-4B27-B832-75C925328BDC}"/>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1" name="Text Box 68">
          <a:extLst>
            <a:ext uri="{FF2B5EF4-FFF2-40B4-BE49-F238E27FC236}">
              <a16:creationId xmlns:a16="http://schemas.microsoft.com/office/drawing/2014/main" id="{180BF785-AB15-408A-8B7D-A63019917291}"/>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2" name="Text Box 68">
          <a:extLst>
            <a:ext uri="{FF2B5EF4-FFF2-40B4-BE49-F238E27FC236}">
              <a16:creationId xmlns:a16="http://schemas.microsoft.com/office/drawing/2014/main" id="{F39FA104-ECF2-4B9C-8E2F-1CAB8C0D75E8}"/>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3" name="Text Box 68">
          <a:extLst>
            <a:ext uri="{FF2B5EF4-FFF2-40B4-BE49-F238E27FC236}">
              <a16:creationId xmlns:a16="http://schemas.microsoft.com/office/drawing/2014/main" id="{14987B60-BC7C-4CF6-B578-C750A462BD9D}"/>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4" name="Text Box 68">
          <a:extLst>
            <a:ext uri="{FF2B5EF4-FFF2-40B4-BE49-F238E27FC236}">
              <a16:creationId xmlns:a16="http://schemas.microsoft.com/office/drawing/2014/main" id="{9DD5176C-4306-408B-8FD3-6F3A05153367}"/>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5" name="Text Box 68">
          <a:extLst>
            <a:ext uri="{FF2B5EF4-FFF2-40B4-BE49-F238E27FC236}">
              <a16:creationId xmlns:a16="http://schemas.microsoft.com/office/drawing/2014/main" id="{9DED2B41-9635-4339-AFD5-6A1356C25C14}"/>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6" name="Text Box 68">
          <a:extLst>
            <a:ext uri="{FF2B5EF4-FFF2-40B4-BE49-F238E27FC236}">
              <a16:creationId xmlns:a16="http://schemas.microsoft.com/office/drawing/2014/main" id="{6CA43C6F-9CC1-472C-8A28-635756F86DA1}"/>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7" name="Text Box 68">
          <a:extLst>
            <a:ext uri="{FF2B5EF4-FFF2-40B4-BE49-F238E27FC236}">
              <a16:creationId xmlns:a16="http://schemas.microsoft.com/office/drawing/2014/main" id="{DF4C60DF-012C-4C10-ACA2-5CB1C240E305}"/>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38" name="Text Box 68">
          <a:extLst>
            <a:ext uri="{FF2B5EF4-FFF2-40B4-BE49-F238E27FC236}">
              <a16:creationId xmlns:a16="http://schemas.microsoft.com/office/drawing/2014/main" id="{8213963F-D7B4-482A-AD9D-B40DCB600D3C}"/>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39" name="Text Box 68">
          <a:extLst>
            <a:ext uri="{FF2B5EF4-FFF2-40B4-BE49-F238E27FC236}">
              <a16:creationId xmlns:a16="http://schemas.microsoft.com/office/drawing/2014/main" id="{EC5F7F1C-637E-483E-8029-544BF7BA808E}"/>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9182"/>
    <xdr:sp macro="" textlink="">
      <xdr:nvSpPr>
        <xdr:cNvPr id="140" name="Text Box 68">
          <a:extLst>
            <a:ext uri="{FF2B5EF4-FFF2-40B4-BE49-F238E27FC236}">
              <a16:creationId xmlns:a16="http://schemas.microsoft.com/office/drawing/2014/main" id="{30729A8A-2CA1-479D-B82E-E671CA50AA11}"/>
            </a:ext>
          </a:extLst>
        </xdr:cNvPr>
        <xdr:cNvSpPr txBox="1">
          <a:spLocks noChangeArrowheads="1"/>
        </xdr:cNvSpPr>
      </xdr:nvSpPr>
      <xdr:spPr bwMode="auto">
        <a:xfrm flipV="1">
          <a:off x="1819276" y="25479375"/>
          <a:ext cx="57150" cy="3691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1" name="Text Box 68">
          <a:extLst>
            <a:ext uri="{FF2B5EF4-FFF2-40B4-BE49-F238E27FC236}">
              <a16:creationId xmlns:a16="http://schemas.microsoft.com/office/drawing/2014/main" id="{AAACFA66-86A5-45B4-AB27-6CEFBFA20726}"/>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2" name="Text Box 68">
          <a:extLst>
            <a:ext uri="{FF2B5EF4-FFF2-40B4-BE49-F238E27FC236}">
              <a16:creationId xmlns:a16="http://schemas.microsoft.com/office/drawing/2014/main" id="{21589D3E-3C1E-4A16-9FFD-1D77985F047B}"/>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3" name="Text Box 68">
          <a:extLst>
            <a:ext uri="{FF2B5EF4-FFF2-40B4-BE49-F238E27FC236}">
              <a16:creationId xmlns:a16="http://schemas.microsoft.com/office/drawing/2014/main" id="{55792D13-F457-48FF-B774-9C6F09B35D02}"/>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4" name="Text Box 68">
          <a:extLst>
            <a:ext uri="{FF2B5EF4-FFF2-40B4-BE49-F238E27FC236}">
              <a16:creationId xmlns:a16="http://schemas.microsoft.com/office/drawing/2014/main" id="{B23E6E9D-74A7-402A-80BB-0C4E5413051C}"/>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5" name="Text Box 68">
          <a:extLst>
            <a:ext uri="{FF2B5EF4-FFF2-40B4-BE49-F238E27FC236}">
              <a16:creationId xmlns:a16="http://schemas.microsoft.com/office/drawing/2014/main" id="{FD9E0963-F2FC-4733-8E0E-CF57B1F4BBCD}"/>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6" name="Text Box 68">
          <a:extLst>
            <a:ext uri="{FF2B5EF4-FFF2-40B4-BE49-F238E27FC236}">
              <a16:creationId xmlns:a16="http://schemas.microsoft.com/office/drawing/2014/main" id="{E9C6663A-6D9E-4F76-BE8D-AE10D09D074F}"/>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7" name="Text Box 68">
          <a:extLst>
            <a:ext uri="{FF2B5EF4-FFF2-40B4-BE49-F238E27FC236}">
              <a16:creationId xmlns:a16="http://schemas.microsoft.com/office/drawing/2014/main" id="{42B0AB25-E4C3-4FB1-81E9-ED5A5DF1569D}"/>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48" name="Text Box 68">
          <a:extLst>
            <a:ext uri="{FF2B5EF4-FFF2-40B4-BE49-F238E27FC236}">
              <a16:creationId xmlns:a16="http://schemas.microsoft.com/office/drawing/2014/main" id="{667D432D-E93E-47C3-9CF8-A0E5130C063B}"/>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49" name="Text Box 68">
          <a:extLst>
            <a:ext uri="{FF2B5EF4-FFF2-40B4-BE49-F238E27FC236}">
              <a16:creationId xmlns:a16="http://schemas.microsoft.com/office/drawing/2014/main" id="{A8B3195E-00AC-43D8-9197-D882BFBEB3D9}"/>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0" name="Text Box 68">
          <a:extLst>
            <a:ext uri="{FF2B5EF4-FFF2-40B4-BE49-F238E27FC236}">
              <a16:creationId xmlns:a16="http://schemas.microsoft.com/office/drawing/2014/main" id="{AF0C8812-30B7-49EE-9152-905C8DFCF597}"/>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1" name="Text Box 68">
          <a:extLst>
            <a:ext uri="{FF2B5EF4-FFF2-40B4-BE49-F238E27FC236}">
              <a16:creationId xmlns:a16="http://schemas.microsoft.com/office/drawing/2014/main" id="{BC76157C-20CD-40C7-9D31-6F9F51C7746E}"/>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2" name="Text Box 68">
          <a:extLst>
            <a:ext uri="{FF2B5EF4-FFF2-40B4-BE49-F238E27FC236}">
              <a16:creationId xmlns:a16="http://schemas.microsoft.com/office/drawing/2014/main" id="{0027AD32-ED02-4D5B-9DBE-785D0102185D}"/>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3" name="Text Box 68">
          <a:extLst>
            <a:ext uri="{FF2B5EF4-FFF2-40B4-BE49-F238E27FC236}">
              <a16:creationId xmlns:a16="http://schemas.microsoft.com/office/drawing/2014/main" id="{85593D08-CF5D-4611-A60A-B381964F59E6}"/>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4" name="Text Box 68">
          <a:extLst>
            <a:ext uri="{FF2B5EF4-FFF2-40B4-BE49-F238E27FC236}">
              <a16:creationId xmlns:a16="http://schemas.microsoft.com/office/drawing/2014/main" id="{B9E8424C-822B-4918-AE38-D8EED8D690AA}"/>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5" name="Text Box 68">
          <a:extLst>
            <a:ext uri="{FF2B5EF4-FFF2-40B4-BE49-F238E27FC236}">
              <a16:creationId xmlns:a16="http://schemas.microsoft.com/office/drawing/2014/main" id="{9B0C3F73-7A88-488D-8AB2-F4C64BE15219}"/>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6" name="Text Box 68">
          <a:extLst>
            <a:ext uri="{FF2B5EF4-FFF2-40B4-BE49-F238E27FC236}">
              <a16:creationId xmlns:a16="http://schemas.microsoft.com/office/drawing/2014/main" id="{6A30022B-2745-4D8E-8A40-39028BB31C9D}"/>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7" name="Text Box 68">
          <a:extLst>
            <a:ext uri="{FF2B5EF4-FFF2-40B4-BE49-F238E27FC236}">
              <a16:creationId xmlns:a16="http://schemas.microsoft.com/office/drawing/2014/main" id="{5BE0618B-5884-49A2-A34B-9F924A218408}"/>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158" name="Text Box 68">
          <a:extLst>
            <a:ext uri="{FF2B5EF4-FFF2-40B4-BE49-F238E27FC236}">
              <a16:creationId xmlns:a16="http://schemas.microsoft.com/office/drawing/2014/main" id="{87490DDA-6295-4357-88B2-3F637EAF9951}"/>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159" name="Text Box 68">
          <a:extLst>
            <a:ext uri="{FF2B5EF4-FFF2-40B4-BE49-F238E27FC236}">
              <a16:creationId xmlns:a16="http://schemas.microsoft.com/office/drawing/2014/main" id="{D0B6F4C5-C5CE-46BE-9AF7-2D2994228541}"/>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160" name="Rectangle 24">
          <a:extLst>
            <a:ext uri="{FF2B5EF4-FFF2-40B4-BE49-F238E27FC236}">
              <a16:creationId xmlns:a16="http://schemas.microsoft.com/office/drawing/2014/main" id="{0A4D0197-9441-4A95-8DBA-F876A5AE3F67}"/>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161" name="Rectangle 24">
          <a:extLst>
            <a:ext uri="{FF2B5EF4-FFF2-40B4-BE49-F238E27FC236}">
              <a16:creationId xmlns:a16="http://schemas.microsoft.com/office/drawing/2014/main" id="{A5A9C2A9-1742-4AEF-ABEA-8D67D11A19C1}"/>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2" name="Text Box 68">
          <a:extLst>
            <a:ext uri="{FF2B5EF4-FFF2-40B4-BE49-F238E27FC236}">
              <a16:creationId xmlns:a16="http://schemas.microsoft.com/office/drawing/2014/main" id="{FDBB41E3-683F-4072-9FAD-16FA9AE67AF2}"/>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3" name="Text Box 68">
          <a:extLst>
            <a:ext uri="{FF2B5EF4-FFF2-40B4-BE49-F238E27FC236}">
              <a16:creationId xmlns:a16="http://schemas.microsoft.com/office/drawing/2014/main" id="{9CBF72F7-188F-4A05-B161-8884E9524D71}"/>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4" name="Text Box 68">
          <a:extLst>
            <a:ext uri="{FF2B5EF4-FFF2-40B4-BE49-F238E27FC236}">
              <a16:creationId xmlns:a16="http://schemas.microsoft.com/office/drawing/2014/main" id="{449BD22F-93CA-4F1B-B592-A8649EAEF2C6}"/>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5" name="Text Box 68">
          <a:extLst>
            <a:ext uri="{FF2B5EF4-FFF2-40B4-BE49-F238E27FC236}">
              <a16:creationId xmlns:a16="http://schemas.microsoft.com/office/drawing/2014/main" id="{11AD364E-D31A-4359-966F-65CC2C13C3A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6" name="Text Box 68">
          <a:extLst>
            <a:ext uri="{FF2B5EF4-FFF2-40B4-BE49-F238E27FC236}">
              <a16:creationId xmlns:a16="http://schemas.microsoft.com/office/drawing/2014/main" id="{258924CD-91B9-4903-906A-E574D2A20CAD}"/>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7" name="Text Box 68">
          <a:extLst>
            <a:ext uri="{FF2B5EF4-FFF2-40B4-BE49-F238E27FC236}">
              <a16:creationId xmlns:a16="http://schemas.microsoft.com/office/drawing/2014/main" id="{5A7981D3-62F2-4B23-A1D3-7115C411547A}"/>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68" name="Text Box 68">
          <a:extLst>
            <a:ext uri="{FF2B5EF4-FFF2-40B4-BE49-F238E27FC236}">
              <a16:creationId xmlns:a16="http://schemas.microsoft.com/office/drawing/2014/main" id="{26498F74-A31B-4CEC-8FC9-D86ABEBFD5B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69" name="Text Box 68">
          <a:extLst>
            <a:ext uri="{FF2B5EF4-FFF2-40B4-BE49-F238E27FC236}">
              <a16:creationId xmlns:a16="http://schemas.microsoft.com/office/drawing/2014/main" id="{D63162E9-C87F-4460-B21C-D75374D6EA8C}"/>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0" name="Text Box 68">
          <a:extLst>
            <a:ext uri="{FF2B5EF4-FFF2-40B4-BE49-F238E27FC236}">
              <a16:creationId xmlns:a16="http://schemas.microsoft.com/office/drawing/2014/main" id="{AB3D58A6-B518-48FB-A162-ED8A6C669000}"/>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1" name="Text Box 68">
          <a:extLst>
            <a:ext uri="{FF2B5EF4-FFF2-40B4-BE49-F238E27FC236}">
              <a16:creationId xmlns:a16="http://schemas.microsoft.com/office/drawing/2014/main" id="{66001571-3990-4624-9386-9E0E0EB065A6}"/>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2" name="Text Box 68">
          <a:extLst>
            <a:ext uri="{FF2B5EF4-FFF2-40B4-BE49-F238E27FC236}">
              <a16:creationId xmlns:a16="http://schemas.microsoft.com/office/drawing/2014/main" id="{553B5B1D-AD4A-4E5E-A105-D167377042F4}"/>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3" name="Text Box 68">
          <a:extLst>
            <a:ext uri="{FF2B5EF4-FFF2-40B4-BE49-F238E27FC236}">
              <a16:creationId xmlns:a16="http://schemas.microsoft.com/office/drawing/2014/main" id="{4C68C79C-C118-4A78-8D0C-05947EA15D57}"/>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4" name="Text Box 68">
          <a:extLst>
            <a:ext uri="{FF2B5EF4-FFF2-40B4-BE49-F238E27FC236}">
              <a16:creationId xmlns:a16="http://schemas.microsoft.com/office/drawing/2014/main" id="{8EC5826E-6CDF-4BFF-8400-50C938FCBF16}"/>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5" name="Text Box 68">
          <a:extLst>
            <a:ext uri="{FF2B5EF4-FFF2-40B4-BE49-F238E27FC236}">
              <a16:creationId xmlns:a16="http://schemas.microsoft.com/office/drawing/2014/main" id="{F01F3962-B28B-4944-AAD1-2E8508C926C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6" name="Text Box 68">
          <a:extLst>
            <a:ext uri="{FF2B5EF4-FFF2-40B4-BE49-F238E27FC236}">
              <a16:creationId xmlns:a16="http://schemas.microsoft.com/office/drawing/2014/main" id="{9D39B930-7A4D-41FA-82B5-1925EDD59E48}"/>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7" name="Text Box 68">
          <a:extLst>
            <a:ext uri="{FF2B5EF4-FFF2-40B4-BE49-F238E27FC236}">
              <a16:creationId xmlns:a16="http://schemas.microsoft.com/office/drawing/2014/main" id="{EF76F1C0-DAB2-4AC3-B12B-69174EE61934}"/>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78" name="Text Box 68">
          <a:extLst>
            <a:ext uri="{FF2B5EF4-FFF2-40B4-BE49-F238E27FC236}">
              <a16:creationId xmlns:a16="http://schemas.microsoft.com/office/drawing/2014/main" id="{0AACEF3E-8154-4043-AC66-002EF0BF9BF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79" name="Text Box 68">
          <a:extLst>
            <a:ext uri="{FF2B5EF4-FFF2-40B4-BE49-F238E27FC236}">
              <a16:creationId xmlns:a16="http://schemas.microsoft.com/office/drawing/2014/main" id="{0722C711-5B3F-4D83-9832-98822C8EC985}"/>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0" name="Text Box 68">
          <a:extLst>
            <a:ext uri="{FF2B5EF4-FFF2-40B4-BE49-F238E27FC236}">
              <a16:creationId xmlns:a16="http://schemas.microsoft.com/office/drawing/2014/main" id="{540CC6C9-40D6-476F-84F9-64B5A115A15A}"/>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81088"/>
    <xdr:sp macro="" textlink="">
      <xdr:nvSpPr>
        <xdr:cNvPr id="181" name="Text Box 68">
          <a:extLst>
            <a:ext uri="{FF2B5EF4-FFF2-40B4-BE49-F238E27FC236}">
              <a16:creationId xmlns:a16="http://schemas.microsoft.com/office/drawing/2014/main" id="{12B1A070-CDED-46F9-805D-A0FFB611260B}"/>
            </a:ext>
          </a:extLst>
        </xdr:cNvPr>
        <xdr:cNvSpPr txBox="1">
          <a:spLocks noChangeArrowheads="1"/>
        </xdr:cNvSpPr>
      </xdr:nvSpPr>
      <xdr:spPr bwMode="auto">
        <a:xfrm flipV="1">
          <a:off x="4933950" y="25479375"/>
          <a:ext cx="57150" cy="381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2" name="Text Box 68">
          <a:extLst>
            <a:ext uri="{FF2B5EF4-FFF2-40B4-BE49-F238E27FC236}">
              <a16:creationId xmlns:a16="http://schemas.microsoft.com/office/drawing/2014/main" id="{B8C890C1-5998-4AA5-998A-D4D6025A725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3" name="Text Box 68">
          <a:extLst>
            <a:ext uri="{FF2B5EF4-FFF2-40B4-BE49-F238E27FC236}">
              <a16:creationId xmlns:a16="http://schemas.microsoft.com/office/drawing/2014/main" id="{A4EC9D3A-97E9-4D6D-9774-C9DDBE734DFE}"/>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4" name="Text Box 68">
          <a:extLst>
            <a:ext uri="{FF2B5EF4-FFF2-40B4-BE49-F238E27FC236}">
              <a16:creationId xmlns:a16="http://schemas.microsoft.com/office/drawing/2014/main" id="{5E4066D5-E3C6-4E27-BA0A-49B1E71B6854}"/>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5" name="Text Box 68">
          <a:extLst>
            <a:ext uri="{FF2B5EF4-FFF2-40B4-BE49-F238E27FC236}">
              <a16:creationId xmlns:a16="http://schemas.microsoft.com/office/drawing/2014/main" id="{46A1684F-6FDF-4ED1-86F7-53715BEEBB1A}"/>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6" name="Text Box 68">
          <a:extLst>
            <a:ext uri="{FF2B5EF4-FFF2-40B4-BE49-F238E27FC236}">
              <a16:creationId xmlns:a16="http://schemas.microsoft.com/office/drawing/2014/main" id="{EDD49157-864D-4D24-BEAC-9EFC4E726315}"/>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7" name="Text Box 68">
          <a:extLst>
            <a:ext uri="{FF2B5EF4-FFF2-40B4-BE49-F238E27FC236}">
              <a16:creationId xmlns:a16="http://schemas.microsoft.com/office/drawing/2014/main" id="{B38F40C8-418C-4E16-ADA2-9D6EEB3FE40D}"/>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88" name="Text Box 68">
          <a:extLst>
            <a:ext uri="{FF2B5EF4-FFF2-40B4-BE49-F238E27FC236}">
              <a16:creationId xmlns:a16="http://schemas.microsoft.com/office/drawing/2014/main" id="{0BCE6D9B-A8B0-400C-97DF-FB4BDBCAA495}"/>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89" name="Text Box 68">
          <a:extLst>
            <a:ext uri="{FF2B5EF4-FFF2-40B4-BE49-F238E27FC236}">
              <a16:creationId xmlns:a16="http://schemas.microsoft.com/office/drawing/2014/main" id="{37C57BAA-BC9D-450D-8C56-73276BAE7E69}"/>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0" name="Text Box 68">
          <a:extLst>
            <a:ext uri="{FF2B5EF4-FFF2-40B4-BE49-F238E27FC236}">
              <a16:creationId xmlns:a16="http://schemas.microsoft.com/office/drawing/2014/main" id="{657C8B9A-7C0F-4571-B0F1-29B9A9E1ADB9}"/>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1" name="Text Box 68">
          <a:extLst>
            <a:ext uri="{FF2B5EF4-FFF2-40B4-BE49-F238E27FC236}">
              <a16:creationId xmlns:a16="http://schemas.microsoft.com/office/drawing/2014/main" id="{2C70426E-30BA-4962-920B-40EE521C7D44}"/>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2" name="Text Box 68">
          <a:extLst>
            <a:ext uri="{FF2B5EF4-FFF2-40B4-BE49-F238E27FC236}">
              <a16:creationId xmlns:a16="http://schemas.microsoft.com/office/drawing/2014/main" id="{F3511FD0-17E6-44E7-BE67-212FBC704D48}"/>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3" name="Text Box 68">
          <a:extLst>
            <a:ext uri="{FF2B5EF4-FFF2-40B4-BE49-F238E27FC236}">
              <a16:creationId xmlns:a16="http://schemas.microsoft.com/office/drawing/2014/main" id="{A7C9F941-403D-4FCB-AFA3-5E1170EDC958}"/>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4" name="Text Box 68">
          <a:extLst>
            <a:ext uri="{FF2B5EF4-FFF2-40B4-BE49-F238E27FC236}">
              <a16:creationId xmlns:a16="http://schemas.microsoft.com/office/drawing/2014/main" id="{80C2BF2E-4166-49CA-B0DA-E633FCABA2DE}"/>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5" name="Text Box 68">
          <a:extLst>
            <a:ext uri="{FF2B5EF4-FFF2-40B4-BE49-F238E27FC236}">
              <a16:creationId xmlns:a16="http://schemas.microsoft.com/office/drawing/2014/main" id="{3C094698-A02E-4302-9979-AEE55F4698D3}"/>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6" name="Text Box 68">
          <a:extLst>
            <a:ext uri="{FF2B5EF4-FFF2-40B4-BE49-F238E27FC236}">
              <a16:creationId xmlns:a16="http://schemas.microsoft.com/office/drawing/2014/main" id="{71C0C54B-4850-4DB8-9939-04330B2C35C1}"/>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7" name="Text Box 68">
          <a:extLst>
            <a:ext uri="{FF2B5EF4-FFF2-40B4-BE49-F238E27FC236}">
              <a16:creationId xmlns:a16="http://schemas.microsoft.com/office/drawing/2014/main" id="{0033C04E-3929-46FB-A15B-807E7256FC2D}"/>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198" name="Text Box 68">
          <a:extLst>
            <a:ext uri="{FF2B5EF4-FFF2-40B4-BE49-F238E27FC236}">
              <a16:creationId xmlns:a16="http://schemas.microsoft.com/office/drawing/2014/main" id="{47F3D9D1-8EBE-4260-87C2-EE4F54064151}"/>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362038"/>
    <xdr:sp macro="" textlink="">
      <xdr:nvSpPr>
        <xdr:cNvPr id="199" name="Text Box 68">
          <a:extLst>
            <a:ext uri="{FF2B5EF4-FFF2-40B4-BE49-F238E27FC236}">
              <a16:creationId xmlns:a16="http://schemas.microsoft.com/office/drawing/2014/main" id="{90078C67-6C88-4BF0-AD10-73E2AFF460A2}"/>
            </a:ext>
          </a:extLst>
        </xdr:cNvPr>
        <xdr:cNvSpPr txBox="1">
          <a:spLocks noChangeArrowheads="1"/>
        </xdr:cNvSpPr>
      </xdr:nvSpPr>
      <xdr:spPr bwMode="auto">
        <a:xfrm flipV="1">
          <a:off x="4933950"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97</xdr:row>
      <xdr:rowOff>0</xdr:rowOff>
    </xdr:from>
    <xdr:ext cx="57150" cy="264794"/>
    <xdr:sp macro="" textlink="">
      <xdr:nvSpPr>
        <xdr:cNvPr id="200" name="Text Box 68">
          <a:extLst>
            <a:ext uri="{FF2B5EF4-FFF2-40B4-BE49-F238E27FC236}">
              <a16:creationId xmlns:a16="http://schemas.microsoft.com/office/drawing/2014/main" id="{F9F01170-D98E-4615-BEAC-C9265B42C9C7}"/>
            </a:ext>
          </a:extLst>
        </xdr:cNvPr>
        <xdr:cNvSpPr txBox="1">
          <a:spLocks noChangeArrowheads="1"/>
        </xdr:cNvSpPr>
      </xdr:nvSpPr>
      <xdr:spPr bwMode="auto">
        <a:xfrm flipV="1">
          <a:off x="4933950"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1" name="Text Box 68">
          <a:extLst>
            <a:ext uri="{FF2B5EF4-FFF2-40B4-BE49-F238E27FC236}">
              <a16:creationId xmlns:a16="http://schemas.microsoft.com/office/drawing/2014/main" id="{44B427AB-F2A5-46F6-8E7A-D6627E4A7AEB}"/>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2" name="Text Box 68">
          <a:extLst>
            <a:ext uri="{FF2B5EF4-FFF2-40B4-BE49-F238E27FC236}">
              <a16:creationId xmlns:a16="http://schemas.microsoft.com/office/drawing/2014/main" id="{DF32DD43-2988-4C3E-95C5-307820F8D980}"/>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3" name="Text Box 68">
          <a:extLst>
            <a:ext uri="{FF2B5EF4-FFF2-40B4-BE49-F238E27FC236}">
              <a16:creationId xmlns:a16="http://schemas.microsoft.com/office/drawing/2014/main" id="{2CC57CC2-02AE-40B0-B4C8-8EA34AF2D7C8}"/>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4" name="Text Box 68">
          <a:extLst>
            <a:ext uri="{FF2B5EF4-FFF2-40B4-BE49-F238E27FC236}">
              <a16:creationId xmlns:a16="http://schemas.microsoft.com/office/drawing/2014/main" id="{FB58696E-D239-46A5-B9A8-AA72C3F189B0}"/>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5" name="Text Box 68">
          <a:extLst>
            <a:ext uri="{FF2B5EF4-FFF2-40B4-BE49-F238E27FC236}">
              <a16:creationId xmlns:a16="http://schemas.microsoft.com/office/drawing/2014/main" id="{F5598DE7-8463-401F-8920-D4710017A0EF}"/>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6" name="Text Box 68">
          <a:extLst>
            <a:ext uri="{FF2B5EF4-FFF2-40B4-BE49-F238E27FC236}">
              <a16:creationId xmlns:a16="http://schemas.microsoft.com/office/drawing/2014/main" id="{1302A236-21FA-4474-8D2D-92BC7CCF892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7" name="Text Box 68">
          <a:extLst>
            <a:ext uri="{FF2B5EF4-FFF2-40B4-BE49-F238E27FC236}">
              <a16:creationId xmlns:a16="http://schemas.microsoft.com/office/drawing/2014/main" id="{65431305-C78B-49AC-81A6-20F13AF0623B}"/>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08" name="Text Box 68">
          <a:extLst>
            <a:ext uri="{FF2B5EF4-FFF2-40B4-BE49-F238E27FC236}">
              <a16:creationId xmlns:a16="http://schemas.microsoft.com/office/drawing/2014/main" id="{C69FE7F0-832E-49F7-AE18-9186ED4823EF}"/>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09" name="Text Box 68">
          <a:extLst>
            <a:ext uri="{FF2B5EF4-FFF2-40B4-BE49-F238E27FC236}">
              <a16:creationId xmlns:a16="http://schemas.microsoft.com/office/drawing/2014/main" id="{BF86C943-E63F-4DB9-836A-3C29322B627C}"/>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0" name="Text Box 68">
          <a:extLst>
            <a:ext uri="{FF2B5EF4-FFF2-40B4-BE49-F238E27FC236}">
              <a16:creationId xmlns:a16="http://schemas.microsoft.com/office/drawing/2014/main" id="{5BF27BAC-88CD-4DF9-B799-8176FF844A34}"/>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1" name="Text Box 68">
          <a:extLst>
            <a:ext uri="{FF2B5EF4-FFF2-40B4-BE49-F238E27FC236}">
              <a16:creationId xmlns:a16="http://schemas.microsoft.com/office/drawing/2014/main" id="{679A4302-2BC7-4338-9CE8-AD60328771BE}"/>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2" name="Text Box 68">
          <a:extLst>
            <a:ext uri="{FF2B5EF4-FFF2-40B4-BE49-F238E27FC236}">
              <a16:creationId xmlns:a16="http://schemas.microsoft.com/office/drawing/2014/main" id="{BED7E515-D821-47AC-8BDF-85CA50506736}"/>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3" name="Text Box 68">
          <a:extLst>
            <a:ext uri="{FF2B5EF4-FFF2-40B4-BE49-F238E27FC236}">
              <a16:creationId xmlns:a16="http://schemas.microsoft.com/office/drawing/2014/main" id="{86F9E2F2-F4CD-4569-A67F-C425A121615A}"/>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4" name="Text Box 68">
          <a:extLst>
            <a:ext uri="{FF2B5EF4-FFF2-40B4-BE49-F238E27FC236}">
              <a16:creationId xmlns:a16="http://schemas.microsoft.com/office/drawing/2014/main" id="{54378FD2-FE83-4511-9577-158B828E74E2}"/>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5" name="Text Box 68">
          <a:extLst>
            <a:ext uri="{FF2B5EF4-FFF2-40B4-BE49-F238E27FC236}">
              <a16:creationId xmlns:a16="http://schemas.microsoft.com/office/drawing/2014/main" id="{B86A9D0B-06AA-4A55-9848-FA8898FEA413}"/>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6" name="Text Box 68">
          <a:extLst>
            <a:ext uri="{FF2B5EF4-FFF2-40B4-BE49-F238E27FC236}">
              <a16:creationId xmlns:a16="http://schemas.microsoft.com/office/drawing/2014/main" id="{1A7D2E93-1AEC-42D8-A3F8-BC1531CEF120}"/>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7" name="Text Box 68">
          <a:extLst>
            <a:ext uri="{FF2B5EF4-FFF2-40B4-BE49-F238E27FC236}">
              <a16:creationId xmlns:a16="http://schemas.microsoft.com/office/drawing/2014/main" id="{FCE1224A-9A96-447D-AA62-6A27D4BE5B49}"/>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362038"/>
    <xdr:sp macro="" textlink="">
      <xdr:nvSpPr>
        <xdr:cNvPr id="218" name="Text Box 68">
          <a:extLst>
            <a:ext uri="{FF2B5EF4-FFF2-40B4-BE49-F238E27FC236}">
              <a16:creationId xmlns:a16="http://schemas.microsoft.com/office/drawing/2014/main" id="{7BBAEBFA-F2DA-4E95-B12F-72061813652E}"/>
            </a:ext>
          </a:extLst>
        </xdr:cNvPr>
        <xdr:cNvSpPr txBox="1">
          <a:spLocks noChangeArrowheads="1"/>
        </xdr:cNvSpPr>
      </xdr:nvSpPr>
      <xdr:spPr bwMode="auto">
        <a:xfrm flipV="1">
          <a:off x="181927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295276</xdr:colOff>
      <xdr:row>97</xdr:row>
      <xdr:rowOff>0</xdr:rowOff>
    </xdr:from>
    <xdr:ext cx="57150" cy="264794"/>
    <xdr:sp macro="" textlink="">
      <xdr:nvSpPr>
        <xdr:cNvPr id="219" name="Text Box 68">
          <a:extLst>
            <a:ext uri="{FF2B5EF4-FFF2-40B4-BE49-F238E27FC236}">
              <a16:creationId xmlns:a16="http://schemas.microsoft.com/office/drawing/2014/main" id="{D61D71F2-05AE-487F-86AE-068898881BFD}"/>
            </a:ext>
          </a:extLst>
        </xdr:cNvPr>
        <xdr:cNvSpPr txBox="1">
          <a:spLocks noChangeArrowheads="1"/>
        </xdr:cNvSpPr>
      </xdr:nvSpPr>
      <xdr:spPr bwMode="auto">
        <a:xfrm flipV="1">
          <a:off x="181927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76</xdr:row>
      <xdr:rowOff>0</xdr:rowOff>
    </xdr:from>
    <xdr:ext cx="1778000" cy="19050"/>
    <xdr:sp macro="" textlink="">
      <xdr:nvSpPr>
        <xdr:cNvPr id="220" name="Rectangle 24">
          <a:extLst>
            <a:ext uri="{FF2B5EF4-FFF2-40B4-BE49-F238E27FC236}">
              <a16:creationId xmlns:a16="http://schemas.microsoft.com/office/drawing/2014/main" id="{D0289A68-3C40-4571-928E-740D0E990870}"/>
            </a:ext>
          </a:extLst>
        </xdr:cNvPr>
        <xdr:cNvSpPr>
          <a:spLocks noChangeArrowheads="1"/>
        </xdr:cNvSpPr>
      </xdr:nvSpPr>
      <xdr:spPr bwMode="auto">
        <a:xfrm>
          <a:off x="4476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1" name="Text Box 68">
          <a:extLst>
            <a:ext uri="{FF2B5EF4-FFF2-40B4-BE49-F238E27FC236}">
              <a16:creationId xmlns:a16="http://schemas.microsoft.com/office/drawing/2014/main" id="{94F879C9-AE71-4987-9C3C-78A9CC780987}"/>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2" name="Text Box 68">
          <a:extLst>
            <a:ext uri="{FF2B5EF4-FFF2-40B4-BE49-F238E27FC236}">
              <a16:creationId xmlns:a16="http://schemas.microsoft.com/office/drawing/2014/main" id="{BBC62147-0D31-4D3D-9924-DDE66915C57C}"/>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3" name="Text Box 68">
          <a:extLst>
            <a:ext uri="{FF2B5EF4-FFF2-40B4-BE49-F238E27FC236}">
              <a16:creationId xmlns:a16="http://schemas.microsoft.com/office/drawing/2014/main" id="{A6916C0D-1D51-400A-9BE4-DCF8DB971F6B}"/>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4" name="Text Box 68">
          <a:extLst>
            <a:ext uri="{FF2B5EF4-FFF2-40B4-BE49-F238E27FC236}">
              <a16:creationId xmlns:a16="http://schemas.microsoft.com/office/drawing/2014/main" id="{C1FA4EA2-F749-4AD0-AB5B-778B1082BD4A}"/>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5" name="Text Box 68">
          <a:extLst>
            <a:ext uri="{FF2B5EF4-FFF2-40B4-BE49-F238E27FC236}">
              <a16:creationId xmlns:a16="http://schemas.microsoft.com/office/drawing/2014/main" id="{87059BB8-4AEA-4843-80FB-93CD6EA8D559}"/>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6" name="Text Box 68">
          <a:extLst>
            <a:ext uri="{FF2B5EF4-FFF2-40B4-BE49-F238E27FC236}">
              <a16:creationId xmlns:a16="http://schemas.microsoft.com/office/drawing/2014/main" id="{AA17CE53-0ACE-4C26-8625-4850EA22C7B1}"/>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7" name="Text Box 68">
          <a:extLst>
            <a:ext uri="{FF2B5EF4-FFF2-40B4-BE49-F238E27FC236}">
              <a16:creationId xmlns:a16="http://schemas.microsoft.com/office/drawing/2014/main" id="{7FCACEC1-8623-40F0-B9BC-57F1C646121F}"/>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28" name="Text Box 68">
          <a:extLst>
            <a:ext uri="{FF2B5EF4-FFF2-40B4-BE49-F238E27FC236}">
              <a16:creationId xmlns:a16="http://schemas.microsoft.com/office/drawing/2014/main" id="{40687169-ABD8-4EF7-ADFE-9C3A3E354F88}"/>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29" name="Text Box 68">
          <a:extLst>
            <a:ext uri="{FF2B5EF4-FFF2-40B4-BE49-F238E27FC236}">
              <a16:creationId xmlns:a16="http://schemas.microsoft.com/office/drawing/2014/main" id="{7A625757-1C95-4925-B6CC-9B8F6E964736}"/>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0" name="Text Box 68">
          <a:extLst>
            <a:ext uri="{FF2B5EF4-FFF2-40B4-BE49-F238E27FC236}">
              <a16:creationId xmlns:a16="http://schemas.microsoft.com/office/drawing/2014/main" id="{DCD80F08-F228-44B3-8CA8-3BA75FD8D0CD}"/>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1" name="Text Box 68">
          <a:extLst>
            <a:ext uri="{FF2B5EF4-FFF2-40B4-BE49-F238E27FC236}">
              <a16:creationId xmlns:a16="http://schemas.microsoft.com/office/drawing/2014/main" id="{ABFCC7AE-360B-4573-A005-81688F6C1616}"/>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2" name="Text Box 68">
          <a:extLst>
            <a:ext uri="{FF2B5EF4-FFF2-40B4-BE49-F238E27FC236}">
              <a16:creationId xmlns:a16="http://schemas.microsoft.com/office/drawing/2014/main" id="{7502DABF-14F6-493A-BE9A-50814FAF3DBC}"/>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3" name="Text Box 68">
          <a:extLst>
            <a:ext uri="{FF2B5EF4-FFF2-40B4-BE49-F238E27FC236}">
              <a16:creationId xmlns:a16="http://schemas.microsoft.com/office/drawing/2014/main" id="{4C69CE9D-23B4-4925-BD24-8F11F1D601FD}"/>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4" name="Text Box 68">
          <a:extLst>
            <a:ext uri="{FF2B5EF4-FFF2-40B4-BE49-F238E27FC236}">
              <a16:creationId xmlns:a16="http://schemas.microsoft.com/office/drawing/2014/main" id="{478804F2-296E-408D-8E57-FB70D662A889}"/>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5" name="Text Box 68">
          <a:extLst>
            <a:ext uri="{FF2B5EF4-FFF2-40B4-BE49-F238E27FC236}">
              <a16:creationId xmlns:a16="http://schemas.microsoft.com/office/drawing/2014/main" id="{ED76EED7-23E2-441F-8928-A674E7631C29}"/>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6" name="Text Box 68">
          <a:extLst>
            <a:ext uri="{FF2B5EF4-FFF2-40B4-BE49-F238E27FC236}">
              <a16:creationId xmlns:a16="http://schemas.microsoft.com/office/drawing/2014/main" id="{71553E1C-6FCE-44DE-8B5D-491132CA484F}"/>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7" name="Text Box 68">
          <a:extLst>
            <a:ext uri="{FF2B5EF4-FFF2-40B4-BE49-F238E27FC236}">
              <a16:creationId xmlns:a16="http://schemas.microsoft.com/office/drawing/2014/main" id="{C782C602-E0FC-49D4-B004-C3018E73BBA0}"/>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38" name="Text Box 68">
          <a:extLst>
            <a:ext uri="{FF2B5EF4-FFF2-40B4-BE49-F238E27FC236}">
              <a16:creationId xmlns:a16="http://schemas.microsoft.com/office/drawing/2014/main" id="{0E48BF1D-91BE-44F4-A8C6-0EEAAECF33AA}"/>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39" name="Text Box 68">
          <a:extLst>
            <a:ext uri="{FF2B5EF4-FFF2-40B4-BE49-F238E27FC236}">
              <a16:creationId xmlns:a16="http://schemas.microsoft.com/office/drawing/2014/main" id="{D4703D70-30C1-4F9C-8B75-0859A7976D3E}"/>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4</xdr:col>
      <xdr:colOff>0</xdr:colOff>
      <xdr:row>97</xdr:row>
      <xdr:rowOff>0</xdr:rowOff>
    </xdr:from>
    <xdr:to>
      <xdr:col>4</xdr:col>
      <xdr:colOff>57150</xdr:colOff>
      <xdr:row>98</xdr:row>
      <xdr:rowOff>18910</xdr:rowOff>
    </xdr:to>
    <xdr:sp macro="" textlink="">
      <xdr:nvSpPr>
        <xdr:cNvPr id="240" name="Text Box 68">
          <a:extLst>
            <a:ext uri="{FF2B5EF4-FFF2-40B4-BE49-F238E27FC236}">
              <a16:creationId xmlns:a16="http://schemas.microsoft.com/office/drawing/2014/main" id="{6D1781F6-28DD-411D-9CB9-8B2EC9E7BAB7}"/>
            </a:ext>
          </a:extLst>
        </xdr:cNvPr>
        <xdr:cNvSpPr txBox="1">
          <a:spLocks noChangeArrowheads="1"/>
        </xdr:cNvSpPr>
      </xdr:nvSpPr>
      <xdr:spPr bwMode="auto">
        <a:xfrm flipV="1">
          <a:off x="5972175" y="25479375"/>
          <a:ext cx="57150" cy="3903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0</xdr:colOff>
      <xdr:row>97</xdr:row>
      <xdr:rowOff>0</xdr:rowOff>
    </xdr:from>
    <xdr:ext cx="57150" cy="264794"/>
    <xdr:sp macro="" textlink="">
      <xdr:nvSpPr>
        <xdr:cNvPr id="241" name="Text Box 68">
          <a:extLst>
            <a:ext uri="{FF2B5EF4-FFF2-40B4-BE49-F238E27FC236}">
              <a16:creationId xmlns:a16="http://schemas.microsoft.com/office/drawing/2014/main" id="{12744388-4161-4510-AEC3-5CA9B414FAF5}"/>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2" name="Text Box 68">
          <a:extLst>
            <a:ext uri="{FF2B5EF4-FFF2-40B4-BE49-F238E27FC236}">
              <a16:creationId xmlns:a16="http://schemas.microsoft.com/office/drawing/2014/main" id="{8A7634F6-7666-4392-974C-06506F941EB6}"/>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3" name="Text Box 68">
          <a:extLst>
            <a:ext uri="{FF2B5EF4-FFF2-40B4-BE49-F238E27FC236}">
              <a16:creationId xmlns:a16="http://schemas.microsoft.com/office/drawing/2014/main" id="{94C17312-2529-40C0-9228-F609BFF7B542}"/>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4" name="Text Box 68">
          <a:extLst>
            <a:ext uri="{FF2B5EF4-FFF2-40B4-BE49-F238E27FC236}">
              <a16:creationId xmlns:a16="http://schemas.microsoft.com/office/drawing/2014/main" id="{078CEEEE-B976-407B-A9A1-78314FDDC271}"/>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5" name="Text Box 68">
          <a:extLst>
            <a:ext uri="{FF2B5EF4-FFF2-40B4-BE49-F238E27FC236}">
              <a16:creationId xmlns:a16="http://schemas.microsoft.com/office/drawing/2014/main" id="{C80F5264-C63E-4FFD-9594-FEFC8E8A5D2C}"/>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6" name="Text Box 68">
          <a:extLst>
            <a:ext uri="{FF2B5EF4-FFF2-40B4-BE49-F238E27FC236}">
              <a16:creationId xmlns:a16="http://schemas.microsoft.com/office/drawing/2014/main" id="{9EF328CD-CDC3-437C-BDC9-64FF95C469DD}"/>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7" name="Text Box 68">
          <a:extLst>
            <a:ext uri="{FF2B5EF4-FFF2-40B4-BE49-F238E27FC236}">
              <a16:creationId xmlns:a16="http://schemas.microsoft.com/office/drawing/2014/main" id="{BE0EBE44-1E09-465E-8BBB-9AEA34715321}"/>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48" name="Text Box 68">
          <a:extLst>
            <a:ext uri="{FF2B5EF4-FFF2-40B4-BE49-F238E27FC236}">
              <a16:creationId xmlns:a16="http://schemas.microsoft.com/office/drawing/2014/main" id="{9B64BBC3-80B6-42B8-AD10-30374927BA3B}"/>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49" name="Text Box 68">
          <a:extLst>
            <a:ext uri="{FF2B5EF4-FFF2-40B4-BE49-F238E27FC236}">
              <a16:creationId xmlns:a16="http://schemas.microsoft.com/office/drawing/2014/main" id="{335DDBA9-4A39-497C-8126-8D6A3791FD83}"/>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0" name="Text Box 68">
          <a:extLst>
            <a:ext uri="{FF2B5EF4-FFF2-40B4-BE49-F238E27FC236}">
              <a16:creationId xmlns:a16="http://schemas.microsoft.com/office/drawing/2014/main" id="{A3F5A621-BBE7-457F-B6AE-291889201C4A}"/>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1" name="Text Box 68">
          <a:extLst>
            <a:ext uri="{FF2B5EF4-FFF2-40B4-BE49-F238E27FC236}">
              <a16:creationId xmlns:a16="http://schemas.microsoft.com/office/drawing/2014/main" id="{6DBEBA4C-CA9D-4AD0-B241-C04319BCD2DA}"/>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2" name="Text Box 68">
          <a:extLst>
            <a:ext uri="{FF2B5EF4-FFF2-40B4-BE49-F238E27FC236}">
              <a16:creationId xmlns:a16="http://schemas.microsoft.com/office/drawing/2014/main" id="{F1292322-1DF7-4005-B141-D9D7142EFB8D}"/>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3" name="Text Box 68">
          <a:extLst>
            <a:ext uri="{FF2B5EF4-FFF2-40B4-BE49-F238E27FC236}">
              <a16:creationId xmlns:a16="http://schemas.microsoft.com/office/drawing/2014/main" id="{10BEB43F-0615-4171-B6F1-AF18BF60B13C}"/>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4" name="Text Box 68">
          <a:extLst>
            <a:ext uri="{FF2B5EF4-FFF2-40B4-BE49-F238E27FC236}">
              <a16:creationId xmlns:a16="http://schemas.microsoft.com/office/drawing/2014/main" id="{02CCBA94-BE9B-4B46-A7B3-95AE7C834081}"/>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5" name="Text Box 68">
          <a:extLst>
            <a:ext uri="{FF2B5EF4-FFF2-40B4-BE49-F238E27FC236}">
              <a16:creationId xmlns:a16="http://schemas.microsoft.com/office/drawing/2014/main" id="{63F70E9F-BB2B-4BF5-8A3F-46F8468D081C}"/>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6" name="Text Box 68">
          <a:extLst>
            <a:ext uri="{FF2B5EF4-FFF2-40B4-BE49-F238E27FC236}">
              <a16:creationId xmlns:a16="http://schemas.microsoft.com/office/drawing/2014/main" id="{DB4CFF4C-24B5-4378-8CF5-9B41E0FC5C57}"/>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7" name="Text Box 68">
          <a:extLst>
            <a:ext uri="{FF2B5EF4-FFF2-40B4-BE49-F238E27FC236}">
              <a16:creationId xmlns:a16="http://schemas.microsoft.com/office/drawing/2014/main" id="{1C3D41F3-09BC-4A1F-9FCA-ADFD6C559744}"/>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362038"/>
    <xdr:sp macro="" textlink="">
      <xdr:nvSpPr>
        <xdr:cNvPr id="258" name="Text Box 68">
          <a:extLst>
            <a:ext uri="{FF2B5EF4-FFF2-40B4-BE49-F238E27FC236}">
              <a16:creationId xmlns:a16="http://schemas.microsoft.com/office/drawing/2014/main" id="{1875BB5F-5D1B-4A70-9FCA-1D1756D18C33}"/>
            </a:ext>
          </a:extLst>
        </xdr:cNvPr>
        <xdr:cNvSpPr txBox="1">
          <a:spLocks noChangeArrowheads="1"/>
        </xdr:cNvSpPr>
      </xdr:nvSpPr>
      <xdr:spPr bwMode="auto">
        <a:xfrm flipV="1">
          <a:off x="5972175"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97</xdr:row>
      <xdr:rowOff>0</xdr:rowOff>
    </xdr:from>
    <xdr:ext cx="57150" cy="264794"/>
    <xdr:sp macro="" textlink="">
      <xdr:nvSpPr>
        <xdr:cNvPr id="259" name="Text Box 68">
          <a:extLst>
            <a:ext uri="{FF2B5EF4-FFF2-40B4-BE49-F238E27FC236}">
              <a16:creationId xmlns:a16="http://schemas.microsoft.com/office/drawing/2014/main" id="{CD1EBB0A-752E-4024-BA90-BA09FE41AAE5}"/>
            </a:ext>
          </a:extLst>
        </xdr:cNvPr>
        <xdr:cNvSpPr txBox="1">
          <a:spLocks noChangeArrowheads="1"/>
        </xdr:cNvSpPr>
      </xdr:nvSpPr>
      <xdr:spPr bwMode="auto">
        <a:xfrm flipV="1">
          <a:off x="5972175"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0" name="Text Box 68">
          <a:extLst>
            <a:ext uri="{FF2B5EF4-FFF2-40B4-BE49-F238E27FC236}">
              <a16:creationId xmlns:a16="http://schemas.microsoft.com/office/drawing/2014/main" id="{F76EE4A0-03CB-46A6-90B5-2C9D672ADB2E}"/>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1" name="Text Box 68">
          <a:extLst>
            <a:ext uri="{FF2B5EF4-FFF2-40B4-BE49-F238E27FC236}">
              <a16:creationId xmlns:a16="http://schemas.microsoft.com/office/drawing/2014/main" id="{3DB23EEF-039E-46B5-8EFC-81B6335231A6}"/>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2" name="Text Box 68">
          <a:extLst>
            <a:ext uri="{FF2B5EF4-FFF2-40B4-BE49-F238E27FC236}">
              <a16:creationId xmlns:a16="http://schemas.microsoft.com/office/drawing/2014/main" id="{2698E233-9DD4-485F-910D-EC6F083D741D}"/>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3" name="Text Box 68">
          <a:extLst>
            <a:ext uri="{FF2B5EF4-FFF2-40B4-BE49-F238E27FC236}">
              <a16:creationId xmlns:a16="http://schemas.microsoft.com/office/drawing/2014/main" id="{75E8D1B8-CB9E-40AF-BDA2-95CDFD158C08}"/>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4" name="Text Box 68">
          <a:extLst>
            <a:ext uri="{FF2B5EF4-FFF2-40B4-BE49-F238E27FC236}">
              <a16:creationId xmlns:a16="http://schemas.microsoft.com/office/drawing/2014/main" id="{3BFC2B5F-7C8B-4C9E-83BB-9FC1D08EB868}"/>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5" name="Text Box 68">
          <a:extLst>
            <a:ext uri="{FF2B5EF4-FFF2-40B4-BE49-F238E27FC236}">
              <a16:creationId xmlns:a16="http://schemas.microsoft.com/office/drawing/2014/main" id="{CA400A7D-EFD5-4267-B100-9AC5FBA79114}"/>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6" name="Text Box 68">
          <a:extLst>
            <a:ext uri="{FF2B5EF4-FFF2-40B4-BE49-F238E27FC236}">
              <a16:creationId xmlns:a16="http://schemas.microsoft.com/office/drawing/2014/main" id="{E8D987BE-6055-495A-B85F-3A44D63A91B5}"/>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7" name="Text Box 68">
          <a:extLst>
            <a:ext uri="{FF2B5EF4-FFF2-40B4-BE49-F238E27FC236}">
              <a16:creationId xmlns:a16="http://schemas.microsoft.com/office/drawing/2014/main" id="{A93CB9CF-29EA-4E26-8807-04B5C07FA3C8}"/>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68" name="Text Box 68">
          <a:extLst>
            <a:ext uri="{FF2B5EF4-FFF2-40B4-BE49-F238E27FC236}">
              <a16:creationId xmlns:a16="http://schemas.microsoft.com/office/drawing/2014/main" id="{B52D75A4-9C72-45D2-88C3-166E0331311A}"/>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69" name="Text Box 68">
          <a:extLst>
            <a:ext uri="{FF2B5EF4-FFF2-40B4-BE49-F238E27FC236}">
              <a16:creationId xmlns:a16="http://schemas.microsoft.com/office/drawing/2014/main" id="{C82D6412-220B-4819-A9B8-F9F91D16EEF6}"/>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0" name="Text Box 68">
          <a:extLst>
            <a:ext uri="{FF2B5EF4-FFF2-40B4-BE49-F238E27FC236}">
              <a16:creationId xmlns:a16="http://schemas.microsoft.com/office/drawing/2014/main" id="{B6B646B3-1C67-4B04-A494-0EE4821D7EA1}"/>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1" name="Text Box 68">
          <a:extLst>
            <a:ext uri="{FF2B5EF4-FFF2-40B4-BE49-F238E27FC236}">
              <a16:creationId xmlns:a16="http://schemas.microsoft.com/office/drawing/2014/main" id="{F333087E-5F05-49B0-B7B6-342C99543504}"/>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2" name="Text Box 68">
          <a:extLst>
            <a:ext uri="{FF2B5EF4-FFF2-40B4-BE49-F238E27FC236}">
              <a16:creationId xmlns:a16="http://schemas.microsoft.com/office/drawing/2014/main" id="{9408F33B-EFB0-424B-8494-D94A204E9C07}"/>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3" name="Text Box 68">
          <a:extLst>
            <a:ext uri="{FF2B5EF4-FFF2-40B4-BE49-F238E27FC236}">
              <a16:creationId xmlns:a16="http://schemas.microsoft.com/office/drawing/2014/main" id="{0D90F390-7540-4A06-BB8E-21E18B1DCE44}"/>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4" name="Text Box 68">
          <a:extLst>
            <a:ext uri="{FF2B5EF4-FFF2-40B4-BE49-F238E27FC236}">
              <a16:creationId xmlns:a16="http://schemas.microsoft.com/office/drawing/2014/main" id="{FCA7968A-6338-4B56-9F0C-1812106838C8}"/>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5" name="Text Box 68">
          <a:extLst>
            <a:ext uri="{FF2B5EF4-FFF2-40B4-BE49-F238E27FC236}">
              <a16:creationId xmlns:a16="http://schemas.microsoft.com/office/drawing/2014/main" id="{EAE51619-D6FA-4641-9EDC-A1347E47258A}"/>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6" name="Text Box 68">
          <a:extLst>
            <a:ext uri="{FF2B5EF4-FFF2-40B4-BE49-F238E27FC236}">
              <a16:creationId xmlns:a16="http://schemas.microsoft.com/office/drawing/2014/main" id="{B66A5C6B-E54B-403E-90D6-A30FF47D3FBA}"/>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77" name="Text Box 68">
          <a:extLst>
            <a:ext uri="{FF2B5EF4-FFF2-40B4-BE49-F238E27FC236}">
              <a16:creationId xmlns:a16="http://schemas.microsoft.com/office/drawing/2014/main" id="{6EB16730-9B95-403B-9E15-9FE2B522893C}"/>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78" name="Text Box 68">
          <a:extLst>
            <a:ext uri="{FF2B5EF4-FFF2-40B4-BE49-F238E27FC236}">
              <a16:creationId xmlns:a16="http://schemas.microsoft.com/office/drawing/2014/main" id="{719148F9-684E-488F-BFBA-1AFAA20651AE}"/>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3</xdr:col>
      <xdr:colOff>295276</xdr:colOff>
      <xdr:row>97</xdr:row>
      <xdr:rowOff>0</xdr:rowOff>
    </xdr:from>
    <xdr:to>
      <xdr:col>3</xdr:col>
      <xdr:colOff>352426</xdr:colOff>
      <xdr:row>98</xdr:row>
      <xdr:rowOff>5303</xdr:rowOff>
    </xdr:to>
    <xdr:sp macro="" textlink="">
      <xdr:nvSpPr>
        <xdr:cNvPr id="279" name="Text Box 68">
          <a:extLst>
            <a:ext uri="{FF2B5EF4-FFF2-40B4-BE49-F238E27FC236}">
              <a16:creationId xmlns:a16="http://schemas.microsoft.com/office/drawing/2014/main" id="{5CD53280-CCAB-4545-836A-17319292977E}"/>
            </a:ext>
          </a:extLst>
        </xdr:cNvPr>
        <xdr:cNvSpPr txBox="1">
          <a:spLocks noChangeArrowheads="1"/>
        </xdr:cNvSpPr>
      </xdr:nvSpPr>
      <xdr:spPr bwMode="auto">
        <a:xfrm flipV="1">
          <a:off x="5229226" y="25479375"/>
          <a:ext cx="57150" cy="376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295276</xdr:colOff>
      <xdr:row>97</xdr:row>
      <xdr:rowOff>0</xdr:rowOff>
    </xdr:from>
    <xdr:ext cx="57150" cy="264794"/>
    <xdr:sp macro="" textlink="">
      <xdr:nvSpPr>
        <xdr:cNvPr id="280" name="Text Box 68">
          <a:extLst>
            <a:ext uri="{FF2B5EF4-FFF2-40B4-BE49-F238E27FC236}">
              <a16:creationId xmlns:a16="http://schemas.microsoft.com/office/drawing/2014/main" id="{FDC7FD93-EFE2-4E24-8A06-20BF5FE82254}"/>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1" name="Text Box 68">
          <a:extLst>
            <a:ext uri="{FF2B5EF4-FFF2-40B4-BE49-F238E27FC236}">
              <a16:creationId xmlns:a16="http://schemas.microsoft.com/office/drawing/2014/main" id="{7EC9D73E-D12F-4187-8C3B-00952995082B}"/>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2" name="Text Box 68">
          <a:extLst>
            <a:ext uri="{FF2B5EF4-FFF2-40B4-BE49-F238E27FC236}">
              <a16:creationId xmlns:a16="http://schemas.microsoft.com/office/drawing/2014/main" id="{B5DD006A-6767-4E6C-A093-9E80488B8646}"/>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3" name="Text Box 68">
          <a:extLst>
            <a:ext uri="{FF2B5EF4-FFF2-40B4-BE49-F238E27FC236}">
              <a16:creationId xmlns:a16="http://schemas.microsoft.com/office/drawing/2014/main" id="{CA68EAFD-36FD-4521-8A60-E8933F6FC521}"/>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4" name="Text Box 68">
          <a:extLst>
            <a:ext uri="{FF2B5EF4-FFF2-40B4-BE49-F238E27FC236}">
              <a16:creationId xmlns:a16="http://schemas.microsoft.com/office/drawing/2014/main" id="{358C14C3-AFD9-4E1A-9E77-EDC3120DF424}"/>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5" name="Text Box 68">
          <a:extLst>
            <a:ext uri="{FF2B5EF4-FFF2-40B4-BE49-F238E27FC236}">
              <a16:creationId xmlns:a16="http://schemas.microsoft.com/office/drawing/2014/main" id="{5664ED1A-EE86-4F55-BE53-D873AE838F41}"/>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6" name="Text Box 68">
          <a:extLst>
            <a:ext uri="{FF2B5EF4-FFF2-40B4-BE49-F238E27FC236}">
              <a16:creationId xmlns:a16="http://schemas.microsoft.com/office/drawing/2014/main" id="{09AFC8D3-4969-4025-A57C-DA55648FBBD4}"/>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7" name="Text Box 68">
          <a:extLst>
            <a:ext uri="{FF2B5EF4-FFF2-40B4-BE49-F238E27FC236}">
              <a16:creationId xmlns:a16="http://schemas.microsoft.com/office/drawing/2014/main" id="{23C102E2-F8EA-42E1-ADC6-BF233858B87D}"/>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88" name="Text Box 68">
          <a:extLst>
            <a:ext uri="{FF2B5EF4-FFF2-40B4-BE49-F238E27FC236}">
              <a16:creationId xmlns:a16="http://schemas.microsoft.com/office/drawing/2014/main" id="{533C4860-A7C5-41F8-AE44-C5A40CB9DC82}"/>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89" name="Text Box 68">
          <a:extLst>
            <a:ext uri="{FF2B5EF4-FFF2-40B4-BE49-F238E27FC236}">
              <a16:creationId xmlns:a16="http://schemas.microsoft.com/office/drawing/2014/main" id="{CC00D468-005D-4C05-B79E-51FA708922AF}"/>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0" name="Text Box 68">
          <a:extLst>
            <a:ext uri="{FF2B5EF4-FFF2-40B4-BE49-F238E27FC236}">
              <a16:creationId xmlns:a16="http://schemas.microsoft.com/office/drawing/2014/main" id="{ABBAE14B-9719-44EB-B55A-2148D85C5AE1}"/>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1" name="Text Box 68">
          <a:extLst>
            <a:ext uri="{FF2B5EF4-FFF2-40B4-BE49-F238E27FC236}">
              <a16:creationId xmlns:a16="http://schemas.microsoft.com/office/drawing/2014/main" id="{B6B3B45A-F4C9-442E-8556-CBF885923D5A}"/>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2" name="Text Box 68">
          <a:extLst>
            <a:ext uri="{FF2B5EF4-FFF2-40B4-BE49-F238E27FC236}">
              <a16:creationId xmlns:a16="http://schemas.microsoft.com/office/drawing/2014/main" id="{A75ACADF-73D3-498D-8107-BF1287D73FDC}"/>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3" name="Text Box 68">
          <a:extLst>
            <a:ext uri="{FF2B5EF4-FFF2-40B4-BE49-F238E27FC236}">
              <a16:creationId xmlns:a16="http://schemas.microsoft.com/office/drawing/2014/main" id="{4563A4A6-93B3-4C4C-A9D1-AF0688C2DA49}"/>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4" name="Text Box 68">
          <a:extLst>
            <a:ext uri="{FF2B5EF4-FFF2-40B4-BE49-F238E27FC236}">
              <a16:creationId xmlns:a16="http://schemas.microsoft.com/office/drawing/2014/main" id="{D8ABB0E0-7355-489A-815F-18DA40E0BE5F}"/>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5" name="Text Box 68">
          <a:extLst>
            <a:ext uri="{FF2B5EF4-FFF2-40B4-BE49-F238E27FC236}">
              <a16:creationId xmlns:a16="http://schemas.microsoft.com/office/drawing/2014/main" id="{E246C01C-D2BC-4BB8-BB44-F280C8DB4562}"/>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6" name="Text Box 68">
          <a:extLst>
            <a:ext uri="{FF2B5EF4-FFF2-40B4-BE49-F238E27FC236}">
              <a16:creationId xmlns:a16="http://schemas.microsoft.com/office/drawing/2014/main" id="{DBC93E9C-10BE-4FA5-8282-1184B80948C9}"/>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362038"/>
    <xdr:sp macro="" textlink="">
      <xdr:nvSpPr>
        <xdr:cNvPr id="297" name="Text Box 68">
          <a:extLst>
            <a:ext uri="{FF2B5EF4-FFF2-40B4-BE49-F238E27FC236}">
              <a16:creationId xmlns:a16="http://schemas.microsoft.com/office/drawing/2014/main" id="{83A1F76A-4A7B-469F-AFCD-2E3AD69A4143}"/>
            </a:ext>
          </a:extLst>
        </xdr:cNvPr>
        <xdr:cNvSpPr txBox="1">
          <a:spLocks noChangeArrowheads="1"/>
        </xdr:cNvSpPr>
      </xdr:nvSpPr>
      <xdr:spPr bwMode="auto">
        <a:xfrm flipV="1">
          <a:off x="5229226" y="25479375"/>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295276</xdr:colOff>
      <xdr:row>97</xdr:row>
      <xdr:rowOff>0</xdr:rowOff>
    </xdr:from>
    <xdr:ext cx="57150" cy="264794"/>
    <xdr:sp macro="" textlink="">
      <xdr:nvSpPr>
        <xdr:cNvPr id="298" name="Text Box 68">
          <a:extLst>
            <a:ext uri="{FF2B5EF4-FFF2-40B4-BE49-F238E27FC236}">
              <a16:creationId xmlns:a16="http://schemas.microsoft.com/office/drawing/2014/main" id="{8F969DC3-5E9B-47E3-9138-F62B2E839F2B}"/>
            </a:ext>
          </a:extLst>
        </xdr:cNvPr>
        <xdr:cNvSpPr txBox="1">
          <a:spLocks noChangeArrowheads="1"/>
        </xdr:cNvSpPr>
      </xdr:nvSpPr>
      <xdr:spPr bwMode="auto">
        <a:xfrm flipV="1">
          <a:off x="5229226" y="25479375"/>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0</xdr:colOff>
      <xdr:row>97</xdr:row>
      <xdr:rowOff>0</xdr:rowOff>
    </xdr:from>
    <xdr:to>
      <xdr:col>1</xdr:col>
      <xdr:colOff>235244</xdr:colOff>
      <xdr:row>97</xdr:row>
      <xdr:rowOff>0</xdr:rowOff>
    </xdr:to>
    <xdr:sp macro="" textlink="">
      <xdr:nvSpPr>
        <xdr:cNvPr id="299" name="CustomShape 1">
          <a:extLst>
            <a:ext uri="{FF2B5EF4-FFF2-40B4-BE49-F238E27FC236}">
              <a16:creationId xmlns:a16="http://schemas.microsoft.com/office/drawing/2014/main" id="{E007DC92-8F99-4F9A-B5FD-A9AFF6357808}"/>
            </a:ext>
          </a:extLst>
        </xdr:cNvPr>
        <xdr:cNvSpPr/>
      </xdr:nvSpPr>
      <xdr:spPr>
        <a:xfrm>
          <a:off x="447675" y="25479375"/>
          <a:ext cx="235244" cy="0"/>
        </a:xfrm>
        <a:prstGeom prst="rect">
          <a:avLst/>
        </a:prstGeom>
      </xdr:spPr>
    </xdr:sp>
    <xdr:clientData/>
  </xdr:twoCellAnchor>
  <xdr:twoCellAnchor editAs="oneCell">
    <xdr:from>
      <xdr:col>1</xdr:col>
      <xdr:colOff>0</xdr:colOff>
      <xdr:row>97</xdr:row>
      <xdr:rowOff>0</xdr:rowOff>
    </xdr:from>
    <xdr:to>
      <xdr:col>1</xdr:col>
      <xdr:colOff>235244</xdr:colOff>
      <xdr:row>97</xdr:row>
      <xdr:rowOff>0</xdr:rowOff>
    </xdr:to>
    <xdr:sp macro="" textlink="">
      <xdr:nvSpPr>
        <xdr:cNvPr id="300" name="CustomShape 1">
          <a:extLst>
            <a:ext uri="{FF2B5EF4-FFF2-40B4-BE49-F238E27FC236}">
              <a16:creationId xmlns:a16="http://schemas.microsoft.com/office/drawing/2014/main" id="{9E7E08D0-0165-434F-A770-BEC69A2CD3A6}"/>
            </a:ext>
          </a:extLst>
        </xdr:cNvPr>
        <xdr:cNvSpPr/>
      </xdr:nvSpPr>
      <xdr:spPr>
        <a:xfrm>
          <a:off x="447675" y="25479375"/>
          <a:ext cx="235244" cy="0"/>
        </a:xfrm>
        <a:prstGeom prst="rect">
          <a:avLst/>
        </a:prstGeom>
      </xdr:spPr>
    </xdr:sp>
    <xdr:clientData/>
  </xdr:twoCellAnchor>
  <xdr:twoCellAnchor editAs="oneCell">
    <xdr:from>
      <xdr:col>1</xdr:col>
      <xdr:colOff>0</xdr:colOff>
      <xdr:row>97</xdr:row>
      <xdr:rowOff>0</xdr:rowOff>
    </xdr:from>
    <xdr:to>
      <xdr:col>1</xdr:col>
      <xdr:colOff>235244</xdr:colOff>
      <xdr:row>97</xdr:row>
      <xdr:rowOff>0</xdr:rowOff>
    </xdr:to>
    <xdr:sp macro="" textlink="">
      <xdr:nvSpPr>
        <xdr:cNvPr id="301" name="CustomShape 1">
          <a:extLst>
            <a:ext uri="{FF2B5EF4-FFF2-40B4-BE49-F238E27FC236}">
              <a16:creationId xmlns:a16="http://schemas.microsoft.com/office/drawing/2014/main" id="{DB57D02C-80E3-4655-960A-28824B8A9C2F}"/>
            </a:ext>
          </a:extLst>
        </xdr:cNvPr>
        <xdr:cNvSpPr/>
      </xdr:nvSpPr>
      <xdr:spPr>
        <a:xfrm>
          <a:off x="447675" y="25479375"/>
          <a:ext cx="235244" cy="0"/>
        </a:xfrm>
        <a:prstGeom prst="rect">
          <a:avLst/>
        </a:prstGeom>
      </xdr:spPr>
    </xdr:sp>
    <xdr:clientData/>
  </xdr:twoCellAnchor>
  <xdr:oneCellAnchor>
    <xdr:from>
      <xdr:col>9</xdr:col>
      <xdr:colOff>0</xdr:colOff>
      <xdr:row>76</xdr:row>
      <xdr:rowOff>0</xdr:rowOff>
    </xdr:from>
    <xdr:ext cx="1778000" cy="19050"/>
    <xdr:sp macro="" textlink="">
      <xdr:nvSpPr>
        <xdr:cNvPr id="302" name="Rectangle 24">
          <a:extLst>
            <a:ext uri="{FF2B5EF4-FFF2-40B4-BE49-F238E27FC236}">
              <a16:creationId xmlns:a16="http://schemas.microsoft.com/office/drawing/2014/main" id="{E796E674-547F-4F90-AFEF-ED0FF27C4383}"/>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03" name="Rectangle 24">
          <a:extLst>
            <a:ext uri="{FF2B5EF4-FFF2-40B4-BE49-F238E27FC236}">
              <a16:creationId xmlns:a16="http://schemas.microsoft.com/office/drawing/2014/main" id="{1BF7134A-7E27-4010-A661-B85D3987D2C9}"/>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4" name="Rectangle 24">
          <a:extLst>
            <a:ext uri="{FF2B5EF4-FFF2-40B4-BE49-F238E27FC236}">
              <a16:creationId xmlns:a16="http://schemas.microsoft.com/office/drawing/2014/main" id="{C9127E2B-3D9A-4294-9DB6-F8D2006052ED}"/>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5" name="Rectangle 24">
          <a:extLst>
            <a:ext uri="{FF2B5EF4-FFF2-40B4-BE49-F238E27FC236}">
              <a16:creationId xmlns:a16="http://schemas.microsoft.com/office/drawing/2014/main" id="{8312639E-3A0F-44E7-862E-71A691C824C1}"/>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06" name="Rectangle 24">
          <a:extLst>
            <a:ext uri="{FF2B5EF4-FFF2-40B4-BE49-F238E27FC236}">
              <a16:creationId xmlns:a16="http://schemas.microsoft.com/office/drawing/2014/main" id="{462FC2FA-85AE-4C1C-A5C7-BFB62C167E12}"/>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07" name="Rectangle 24">
          <a:extLst>
            <a:ext uri="{FF2B5EF4-FFF2-40B4-BE49-F238E27FC236}">
              <a16:creationId xmlns:a16="http://schemas.microsoft.com/office/drawing/2014/main" id="{FFA8A557-40F0-4981-A251-0388CF72A15C}"/>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8" name="Rectangle 24">
          <a:extLst>
            <a:ext uri="{FF2B5EF4-FFF2-40B4-BE49-F238E27FC236}">
              <a16:creationId xmlns:a16="http://schemas.microsoft.com/office/drawing/2014/main" id="{5624893E-5B1C-477B-B5F5-EA35E2AB95D4}"/>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76</xdr:row>
      <xdr:rowOff>0</xdr:rowOff>
    </xdr:from>
    <xdr:ext cx="1778000" cy="19050"/>
    <xdr:sp macro="" textlink="">
      <xdr:nvSpPr>
        <xdr:cNvPr id="309" name="Rectangle 24">
          <a:extLst>
            <a:ext uri="{FF2B5EF4-FFF2-40B4-BE49-F238E27FC236}">
              <a16:creationId xmlns:a16="http://schemas.microsoft.com/office/drawing/2014/main" id="{F178E8F7-8BC9-47D4-888E-FEDFA92B5A21}"/>
            </a:ext>
          </a:extLst>
        </xdr:cNvPr>
        <xdr:cNvSpPr>
          <a:spLocks noChangeArrowheads="1"/>
        </xdr:cNvSpPr>
      </xdr:nvSpPr>
      <xdr:spPr bwMode="auto">
        <a:xfrm>
          <a:off x="66675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10" name="Rectangle 24">
          <a:extLst>
            <a:ext uri="{FF2B5EF4-FFF2-40B4-BE49-F238E27FC236}">
              <a16:creationId xmlns:a16="http://schemas.microsoft.com/office/drawing/2014/main" id="{E29913DD-E95E-4F0B-ABE9-D7BEACDD1137}"/>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76</xdr:row>
      <xdr:rowOff>0</xdr:rowOff>
    </xdr:from>
    <xdr:ext cx="1778000" cy="19050"/>
    <xdr:sp macro="" textlink="">
      <xdr:nvSpPr>
        <xdr:cNvPr id="311" name="Rectangle 24">
          <a:extLst>
            <a:ext uri="{FF2B5EF4-FFF2-40B4-BE49-F238E27FC236}">
              <a16:creationId xmlns:a16="http://schemas.microsoft.com/office/drawing/2014/main" id="{7E5AEBD0-49B9-43A5-84A0-C56A56F54F46}"/>
            </a:ext>
          </a:extLst>
        </xdr:cNvPr>
        <xdr:cNvSpPr>
          <a:spLocks noChangeArrowheads="1"/>
        </xdr:cNvSpPr>
      </xdr:nvSpPr>
      <xdr:spPr bwMode="auto">
        <a:xfrm>
          <a:off x="793432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2" name="Rectangle 24">
          <a:extLst>
            <a:ext uri="{FF2B5EF4-FFF2-40B4-BE49-F238E27FC236}">
              <a16:creationId xmlns:a16="http://schemas.microsoft.com/office/drawing/2014/main" id="{5B73F21B-32A7-46D1-A4FC-C37D5B0E6BE4}"/>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3" name="Rectangle 24">
          <a:extLst>
            <a:ext uri="{FF2B5EF4-FFF2-40B4-BE49-F238E27FC236}">
              <a16:creationId xmlns:a16="http://schemas.microsoft.com/office/drawing/2014/main" id="{36DF185E-93A9-4D86-8DCC-93093B8624B6}"/>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4" name="Rectangle 24">
          <a:extLst>
            <a:ext uri="{FF2B5EF4-FFF2-40B4-BE49-F238E27FC236}">
              <a16:creationId xmlns:a16="http://schemas.microsoft.com/office/drawing/2014/main" id="{8B8ED3B0-9020-47F9-B12B-FC0B2B3D9AC3}"/>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76</xdr:row>
      <xdr:rowOff>0</xdr:rowOff>
    </xdr:from>
    <xdr:ext cx="1778000" cy="19050"/>
    <xdr:sp macro="" textlink="">
      <xdr:nvSpPr>
        <xdr:cNvPr id="315" name="Rectangle 24">
          <a:extLst>
            <a:ext uri="{FF2B5EF4-FFF2-40B4-BE49-F238E27FC236}">
              <a16:creationId xmlns:a16="http://schemas.microsoft.com/office/drawing/2014/main" id="{778C66EA-A014-4B95-9015-F9BE735BBFF0}"/>
            </a:ext>
          </a:extLst>
        </xdr:cNvPr>
        <xdr:cNvSpPr>
          <a:spLocks noChangeArrowheads="1"/>
        </xdr:cNvSpPr>
      </xdr:nvSpPr>
      <xdr:spPr bwMode="auto">
        <a:xfrm>
          <a:off x="10467975"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16" name="Rectangle 24">
          <a:extLst>
            <a:ext uri="{FF2B5EF4-FFF2-40B4-BE49-F238E27FC236}">
              <a16:creationId xmlns:a16="http://schemas.microsoft.com/office/drawing/2014/main" id="{EFBC56F5-5B7E-4980-9E77-68B7259B2FA8}"/>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76</xdr:row>
      <xdr:rowOff>0</xdr:rowOff>
    </xdr:from>
    <xdr:ext cx="1778000" cy="19050"/>
    <xdr:sp macro="" textlink="">
      <xdr:nvSpPr>
        <xdr:cNvPr id="317" name="Rectangle 24">
          <a:extLst>
            <a:ext uri="{FF2B5EF4-FFF2-40B4-BE49-F238E27FC236}">
              <a16:creationId xmlns:a16="http://schemas.microsoft.com/office/drawing/2014/main" id="{87842E86-A5F5-4005-8C5D-D29CCB4673EB}"/>
            </a:ext>
          </a:extLst>
        </xdr:cNvPr>
        <xdr:cNvSpPr>
          <a:spLocks noChangeArrowheads="1"/>
        </xdr:cNvSpPr>
      </xdr:nvSpPr>
      <xdr:spPr bwMode="auto">
        <a:xfrm>
          <a:off x="11734800" y="2047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46EB-5920-4A6B-81D8-1F4E019D7CF5}">
  <dimension ref="A1:IH306"/>
  <sheetViews>
    <sheetView showWhiteSpace="0" zoomScaleNormal="100" zoomScaleSheetLayoutView="70" workbookViewId="0">
      <selection activeCell="A3" sqref="A3:J105"/>
    </sheetView>
  </sheetViews>
  <sheetFormatPr baseColWidth="10" defaultRowHeight="16.5" x14ac:dyDescent="0.25"/>
  <cols>
    <col min="1" max="1" width="6.7109375" style="49" customWidth="1"/>
    <col min="2" max="2" width="16.140625" style="13" customWidth="1"/>
    <col min="3" max="3" width="51.140625" style="212" customWidth="1"/>
    <col min="4" max="4" width="15.5703125" style="49" bestFit="1" customWidth="1"/>
    <col min="5" max="5" width="10.42578125" style="49" bestFit="1" customWidth="1"/>
    <col min="6" max="7" width="19" style="38" customWidth="1"/>
    <col min="8" max="8" width="19" style="16" customWidth="1"/>
    <col min="9" max="9" width="19" style="38" customWidth="1"/>
    <col min="10" max="15" width="19" style="16" customWidth="1"/>
    <col min="16" max="16" width="19" style="49" customWidth="1"/>
    <col min="17" max="18" width="19" style="196" customWidth="1"/>
    <col min="19" max="49" width="11.42578125" style="1"/>
    <col min="50" max="16384" width="11.42578125" style="7"/>
  </cols>
  <sheetData>
    <row r="1" spans="1:49" s="2" customFormat="1" ht="15" customHeight="1" x14ac:dyDescent="0.25">
      <c r="A1" s="130"/>
      <c r="B1" s="67"/>
      <c r="C1" s="211"/>
      <c r="D1" s="136"/>
      <c r="E1" s="128"/>
      <c r="F1" s="69"/>
      <c r="G1" s="69"/>
      <c r="H1" s="69"/>
      <c r="I1" s="69"/>
      <c r="J1" s="68"/>
      <c r="K1" s="69"/>
      <c r="L1" s="69"/>
      <c r="M1" s="69"/>
      <c r="N1" s="69"/>
      <c r="O1" s="69"/>
      <c r="P1" s="162"/>
      <c r="Q1" s="165"/>
      <c r="R1" s="166"/>
    </row>
    <row r="2" spans="1:49" s="2" customFormat="1" ht="63.75" customHeight="1" thickBot="1" x14ac:dyDescent="0.3">
      <c r="A2" s="243" t="s">
        <v>132</v>
      </c>
      <c r="B2" s="244"/>
      <c r="C2" s="244"/>
      <c r="D2" s="244"/>
      <c r="E2" s="244"/>
      <c r="F2" s="244"/>
      <c r="G2" s="244"/>
      <c r="H2" s="244"/>
      <c r="I2" s="244"/>
      <c r="J2" s="244"/>
      <c r="K2" s="244"/>
      <c r="L2" s="244"/>
      <c r="M2" s="244"/>
      <c r="N2" s="244"/>
      <c r="O2" s="244"/>
      <c r="P2" s="244"/>
      <c r="Q2" s="244"/>
      <c r="R2" s="245"/>
    </row>
    <row r="3" spans="1:49" s="2" customFormat="1" ht="26.25" customHeight="1" thickBot="1" x14ac:dyDescent="0.3">
      <c r="A3" s="264" t="s">
        <v>131</v>
      </c>
      <c r="B3" s="264"/>
      <c r="C3" s="264"/>
      <c r="D3" s="264"/>
      <c r="E3" s="127"/>
      <c r="F3" s="34"/>
      <c r="G3" s="34"/>
      <c r="H3" s="34"/>
      <c r="I3" s="34"/>
      <c r="J3" s="33"/>
      <c r="K3" s="34"/>
      <c r="L3" s="34"/>
      <c r="M3" s="34"/>
      <c r="N3" s="34"/>
      <c r="O3" s="34"/>
      <c r="P3" s="163"/>
      <c r="Q3" s="167"/>
      <c r="R3" s="168"/>
    </row>
    <row r="4" spans="1:49" s="2" customFormat="1" ht="27" customHeight="1" thickBot="1" x14ac:dyDescent="0.3">
      <c r="A4" s="255" t="s">
        <v>0</v>
      </c>
      <c r="B4" s="249" t="s">
        <v>1</v>
      </c>
      <c r="C4" s="250"/>
      <c r="D4" s="246" t="s">
        <v>2</v>
      </c>
      <c r="E4" s="246" t="s">
        <v>3</v>
      </c>
      <c r="F4" s="116" t="s">
        <v>113</v>
      </c>
      <c r="G4" s="117" t="s">
        <v>116</v>
      </c>
      <c r="H4" s="118" t="s">
        <v>117</v>
      </c>
      <c r="I4" s="119" t="s">
        <v>118</v>
      </c>
      <c r="J4" s="120" t="s">
        <v>133</v>
      </c>
      <c r="K4" s="240" t="s">
        <v>119</v>
      </c>
      <c r="L4" s="241"/>
      <c r="M4" s="241"/>
      <c r="N4" s="241"/>
      <c r="O4" s="241"/>
      <c r="P4" s="241"/>
      <c r="Q4" s="241"/>
      <c r="R4" s="242"/>
    </row>
    <row r="5" spans="1:49" s="2" customFormat="1" ht="27" customHeight="1" x14ac:dyDescent="0.25">
      <c r="A5" s="256"/>
      <c r="B5" s="251"/>
      <c r="C5" s="252"/>
      <c r="D5" s="247"/>
      <c r="E5" s="247"/>
      <c r="F5" s="72" t="s">
        <v>134</v>
      </c>
      <c r="G5" s="40" t="s">
        <v>115</v>
      </c>
      <c r="H5" s="41" t="s">
        <v>128</v>
      </c>
      <c r="I5" s="42" t="s">
        <v>114</v>
      </c>
      <c r="J5" s="115" t="s">
        <v>112</v>
      </c>
      <c r="K5" s="106" t="s">
        <v>120</v>
      </c>
      <c r="L5" s="43" t="s">
        <v>121</v>
      </c>
      <c r="M5" s="44" t="s">
        <v>122</v>
      </c>
      <c r="N5" s="45" t="s">
        <v>123</v>
      </c>
      <c r="O5" s="100" t="s">
        <v>124</v>
      </c>
      <c r="P5" s="46" t="s">
        <v>125</v>
      </c>
      <c r="Q5" s="101" t="s">
        <v>126</v>
      </c>
      <c r="R5" s="102" t="s">
        <v>127</v>
      </c>
    </row>
    <row r="6" spans="1:49" s="2" customFormat="1" ht="27" customHeight="1" thickBot="1" x14ac:dyDescent="0.3">
      <c r="A6" s="257"/>
      <c r="B6" s="253"/>
      <c r="C6" s="254"/>
      <c r="D6" s="248"/>
      <c r="E6" s="248"/>
      <c r="F6" s="121" t="s">
        <v>4</v>
      </c>
      <c r="G6" s="57" t="s">
        <v>4</v>
      </c>
      <c r="H6" s="59" t="s">
        <v>4</v>
      </c>
      <c r="I6" s="58" t="s">
        <v>4</v>
      </c>
      <c r="J6" s="122" t="s">
        <v>4</v>
      </c>
      <c r="K6" s="107" t="s">
        <v>4</v>
      </c>
      <c r="L6" s="93" t="s">
        <v>4</v>
      </c>
      <c r="M6" s="94" t="s">
        <v>4</v>
      </c>
      <c r="N6" s="95" t="s">
        <v>4</v>
      </c>
      <c r="O6" s="108" t="s">
        <v>4</v>
      </c>
      <c r="P6" s="96" t="s">
        <v>4</v>
      </c>
      <c r="Q6" s="109" t="s">
        <v>4</v>
      </c>
      <c r="R6" s="97" t="s">
        <v>4</v>
      </c>
    </row>
    <row r="7" spans="1:49" s="3" customFormat="1" ht="121.5" customHeight="1" thickBot="1" x14ac:dyDescent="0.25">
      <c r="A7" s="131">
        <v>1</v>
      </c>
      <c r="B7" s="267" t="s">
        <v>5</v>
      </c>
      <c r="C7" s="268"/>
      <c r="D7" s="137" t="s">
        <v>6</v>
      </c>
      <c r="E7" s="129">
        <v>1</v>
      </c>
      <c r="F7" s="123">
        <v>6281751</v>
      </c>
      <c r="G7" s="123">
        <v>8520000</v>
      </c>
      <c r="H7" s="169">
        <v>5494500</v>
      </c>
      <c r="I7" s="123">
        <v>8960000</v>
      </c>
      <c r="J7" s="123">
        <v>9500000</v>
      </c>
      <c r="K7" s="170">
        <f>MIN(F7,G7,H7,I7,J7)</f>
        <v>5494500</v>
      </c>
      <c r="L7" s="170">
        <f>AVERAGE(F7,G7,H7,I7,J7)</f>
        <v>7751250.2000000002</v>
      </c>
      <c r="M7" s="170">
        <f>MEDIAN(F7,G7,H7,I7,J7)</f>
        <v>8520000</v>
      </c>
      <c r="N7" s="170">
        <f>GEOMEAN(F7,G7,H7,I7,J7)</f>
        <v>7580468.0390336933</v>
      </c>
      <c r="O7" s="170">
        <f>STDEVA(M7,K7)</f>
        <v>2139351.5664798995</v>
      </c>
      <c r="P7" s="124">
        <f>O7/L7</f>
        <v>0.27600084002963798</v>
      </c>
      <c r="Q7" s="125">
        <f>IF(P7&lt;=30%,K7,M7)</f>
        <v>5494500</v>
      </c>
      <c r="R7" s="171" t="str">
        <f>IF(Q7=K7,"MENOR VALOR","MEDIANA")</f>
        <v>MENOR VALOR</v>
      </c>
    </row>
    <row r="8" spans="1:49" s="3" customFormat="1" ht="17.25" customHeight="1" thickBot="1" x14ac:dyDescent="0.25">
      <c r="A8" s="265" t="s">
        <v>130</v>
      </c>
      <c r="B8" s="266"/>
      <c r="C8" s="266"/>
      <c r="D8" s="266"/>
      <c r="E8" s="266"/>
      <c r="F8" s="39"/>
      <c r="G8" s="39"/>
      <c r="H8" s="172"/>
      <c r="I8" s="39"/>
      <c r="J8" s="39"/>
      <c r="K8" s="173"/>
      <c r="L8" s="174"/>
      <c r="M8" s="174"/>
      <c r="N8" s="174"/>
      <c r="O8" s="174"/>
      <c r="P8" s="103"/>
      <c r="Q8" s="104"/>
      <c r="R8" s="175"/>
    </row>
    <row r="9" spans="1:49" s="3" customFormat="1" ht="33" x14ac:dyDescent="0.2">
      <c r="A9" s="263" t="s">
        <v>0</v>
      </c>
      <c r="B9" s="261" t="s">
        <v>1</v>
      </c>
      <c r="C9" s="262"/>
      <c r="D9" s="260" t="s">
        <v>2</v>
      </c>
      <c r="E9" s="258" t="s">
        <v>3</v>
      </c>
      <c r="F9" s="116" t="s">
        <v>134</v>
      </c>
      <c r="G9" s="117" t="s">
        <v>115</v>
      </c>
      <c r="H9" s="118" t="s">
        <v>128</v>
      </c>
      <c r="I9" s="119" t="s">
        <v>114</v>
      </c>
      <c r="J9" s="50" t="s">
        <v>112</v>
      </c>
      <c r="K9" s="77" t="s">
        <v>120</v>
      </c>
      <c r="L9" s="78" t="s">
        <v>121</v>
      </c>
      <c r="M9" s="79" t="s">
        <v>122</v>
      </c>
      <c r="N9" s="80" t="s">
        <v>123</v>
      </c>
      <c r="O9" s="81" t="s">
        <v>124</v>
      </c>
      <c r="P9" s="82" t="s">
        <v>125</v>
      </c>
      <c r="Q9" s="83" t="s">
        <v>126</v>
      </c>
      <c r="R9" s="84" t="s">
        <v>127</v>
      </c>
    </row>
    <row r="10" spans="1:49" s="3" customFormat="1" ht="17.25" thickBot="1" x14ac:dyDescent="0.25">
      <c r="A10" s="231"/>
      <c r="B10" s="229"/>
      <c r="C10" s="230"/>
      <c r="D10" s="228"/>
      <c r="E10" s="259"/>
      <c r="F10" s="71" t="s">
        <v>4</v>
      </c>
      <c r="G10" s="60" t="s">
        <v>4</v>
      </c>
      <c r="H10" s="62" t="s">
        <v>4</v>
      </c>
      <c r="I10" s="61" t="s">
        <v>4</v>
      </c>
      <c r="J10" s="63" t="s">
        <v>4</v>
      </c>
      <c r="K10" s="85" t="s">
        <v>4</v>
      </c>
      <c r="L10" s="86" t="s">
        <v>4</v>
      </c>
      <c r="M10" s="87" t="s">
        <v>4</v>
      </c>
      <c r="N10" s="88" t="s">
        <v>4</v>
      </c>
      <c r="O10" s="89" t="s">
        <v>4</v>
      </c>
      <c r="P10" s="90" t="s">
        <v>4</v>
      </c>
      <c r="Q10" s="91" t="s">
        <v>4</v>
      </c>
      <c r="R10" s="92" t="s">
        <v>4</v>
      </c>
    </row>
    <row r="11" spans="1:49" s="11" customFormat="1" ht="18.75" customHeight="1" x14ac:dyDescent="0.2">
      <c r="A11" s="64">
        <v>1</v>
      </c>
      <c r="B11" s="236" t="s">
        <v>7</v>
      </c>
      <c r="C11" s="237"/>
      <c r="D11" s="138" t="s">
        <v>6</v>
      </c>
      <c r="E11" s="65">
        <v>1</v>
      </c>
      <c r="F11" s="139">
        <v>3700947</v>
      </c>
      <c r="G11" s="139">
        <v>2499000</v>
      </c>
      <c r="H11" s="176">
        <v>3081500</v>
      </c>
      <c r="I11" s="139">
        <v>2572500</v>
      </c>
      <c r="J11" s="139">
        <v>2450000</v>
      </c>
      <c r="K11" s="177">
        <f t="shared" ref="K11:K13" si="0">MIN(F11,G11,H11,I11,J11)</f>
        <v>2450000</v>
      </c>
      <c r="L11" s="177">
        <f t="shared" ref="L11:L13" si="1">AVERAGE(F11,G11,H11,I11,J11)</f>
        <v>2860789.4</v>
      </c>
      <c r="M11" s="177">
        <f t="shared" ref="M11:M13" si="2">MEDIAN(F11,G11,H11,I11,J11)</f>
        <v>2572500</v>
      </c>
      <c r="N11" s="177">
        <f t="shared" ref="N11:N13" si="3">GEOMEAN(F11,G11,H11,I11,J11)</f>
        <v>2824051.1099195103</v>
      </c>
      <c r="O11" s="177">
        <f t="shared" ref="O11:O13" si="4">STDEVA(M11,K11)</f>
        <v>86620.580695352066</v>
      </c>
      <c r="P11" s="140">
        <f t="shared" ref="P11:P13" si="5">O11/L11</f>
        <v>3.0278559021279954E-2</v>
      </c>
      <c r="Q11" s="141">
        <f t="shared" ref="Q11:Q13" si="6">IF(P11&lt;=30%,K11,M11)</f>
        <v>2450000</v>
      </c>
      <c r="R11" s="178" t="str">
        <f t="shared" ref="R11:R13" si="7">IF(Q11=K11,"MENOR VALOR","MEDIANA")</f>
        <v>MENOR VALOR</v>
      </c>
    </row>
    <row r="12" spans="1:49" s="11" customFormat="1" ht="18.75" customHeight="1" x14ac:dyDescent="0.2">
      <c r="A12" s="51">
        <v>2</v>
      </c>
      <c r="B12" s="232" t="s">
        <v>8</v>
      </c>
      <c r="C12" s="233"/>
      <c r="D12" s="15" t="s">
        <v>6</v>
      </c>
      <c r="E12" s="14">
        <v>1</v>
      </c>
      <c r="F12" s="22">
        <v>6091386</v>
      </c>
      <c r="G12" s="22">
        <v>7650000</v>
      </c>
      <c r="H12" s="17">
        <v>5494500</v>
      </c>
      <c r="I12" s="22">
        <v>7875000</v>
      </c>
      <c r="J12" s="22">
        <v>7500000</v>
      </c>
      <c r="K12" s="179">
        <f t="shared" si="0"/>
        <v>5494500</v>
      </c>
      <c r="L12" s="179">
        <f t="shared" si="1"/>
        <v>6922177.2000000002</v>
      </c>
      <c r="M12" s="179">
        <f t="shared" si="2"/>
        <v>7500000</v>
      </c>
      <c r="N12" s="179">
        <f t="shared" si="3"/>
        <v>6853675.0866622766</v>
      </c>
      <c r="O12" s="179">
        <f t="shared" si="4"/>
        <v>1418102.6496696211</v>
      </c>
      <c r="P12" s="132">
        <f t="shared" si="5"/>
        <v>0.20486367347972848</v>
      </c>
      <c r="Q12" s="133">
        <f t="shared" si="6"/>
        <v>5494500</v>
      </c>
      <c r="R12" s="180" t="str">
        <f t="shared" si="7"/>
        <v>MENOR VALOR</v>
      </c>
    </row>
    <row r="13" spans="1:49" s="134" customFormat="1" ht="18.75" customHeight="1" x14ac:dyDescent="0.25">
      <c r="A13" s="51">
        <v>3</v>
      </c>
      <c r="B13" s="232" t="s">
        <v>9</v>
      </c>
      <c r="C13" s="233"/>
      <c r="D13" s="14" t="s">
        <v>6</v>
      </c>
      <c r="E13" s="14">
        <v>1</v>
      </c>
      <c r="F13" s="21">
        <v>329819</v>
      </c>
      <c r="G13" s="21">
        <v>362100</v>
      </c>
      <c r="H13" s="18">
        <v>280000</v>
      </c>
      <c r="I13" s="21">
        <v>372750</v>
      </c>
      <c r="J13" s="21">
        <v>355000</v>
      </c>
      <c r="K13" s="179">
        <f t="shared" si="0"/>
        <v>280000</v>
      </c>
      <c r="L13" s="179">
        <f t="shared" si="1"/>
        <v>339933.8</v>
      </c>
      <c r="M13" s="179">
        <f t="shared" si="2"/>
        <v>355000</v>
      </c>
      <c r="N13" s="179">
        <f t="shared" si="3"/>
        <v>338206.26351374184</v>
      </c>
      <c r="O13" s="179">
        <f t="shared" si="4"/>
        <v>53033.008588991062</v>
      </c>
      <c r="P13" s="132">
        <f t="shared" si="5"/>
        <v>0.15600981305475084</v>
      </c>
      <c r="Q13" s="133">
        <f t="shared" si="6"/>
        <v>280000</v>
      </c>
      <c r="R13" s="180" t="str">
        <f t="shared" si="7"/>
        <v>MENOR VALOR</v>
      </c>
    </row>
    <row r="14" spans="1:49" s="134" customFormat="1" ht="18.75" customHeight="1" x14ac:dyDescent="0.25">
      <c r="A14" s="51">
        <v>4</v>
      </c>
      <c r="B14" s="232" t="s">
        <v>10</v>
      </c>
      <c r="C14" s="233"/>
      <c r="D14" s="14" t="s">
        <v>6</v>
      </c>
      <c r="E14" s="14">
        <v>1</v>
      </c>
      <c r="F14" s="21">
        <v>4417218</v>
      </c>
      <c r="G14" s="21">
        <v>3264000</v>
      </c>
      <c r="H14" s="18">
        <v>3750000</v>
      </c>
      <c r="I14" s="21">
        <v>3360000</v>
      </c>
      <c r="J14" s="21">
        <v>3200000</v>
      </c>
      <c r="K14" s="179">
        <f t="shared" ref="K14:K77" si="8">MIN(F14,G14,H14,I14,J14)</f>
        <v>3200000</v>
      </c>
      <c r="L14" s="179">
        <f t="shared" ref="L14:L77" si="9">AVERAGE(F14,G14,H14,I14,J14)</f>
        <v>3598243.6</v>
      </c>
      <c r="M14" s="179">
        <f t="shared" ref="M14:M77" si="10">MEDIAN(F14,G14,H14,I14,J14)</f>
        <v>3360000</v>
      </c>
      <c r="N14" s="179">
        <f t="shared" ref="N14:N77" si="11">GEOMEAN(F14,G14,H14,I14,J14)</f>
        <v>3571773.4223356703</v>
      </c>
      <c r="O14" s="179">
        <f t="shared" ref="O14:O77" si="12">STDEVA(M14,K14)</f>
        <v>113137.0849898476</v>
      </c>
      <c r="P14" s="132">
        <f t="shared" ref="P14:P77" si="13">O14/L14</f>
        <v>3.144230840564758E-2</v>
      </c>
      <c r="Q14" s="133">
        <f t="shared" ref="Q14:Q75" si="14">IF(P14&lt;=30%,K14,M14)</f>
        <v>3200000</v>
      </c>
      <c r="R14" s="180" t="str">
        <f t="shared" ref="R14:R75" si="15">IF(Q14=K14,"MENOR VALOR","MEDIANA")</f>
        <v>MENOR VALOR</v>
      </c>
    </row>
    <row r="15" spans="1:49" s="12" customFormat="1" ht="18.75" customHeight="1" x14ac:dyDescent="0.2">
      <c r="A15" s="51">
        <v>5</v>
      </c>
      <c r="B15" s="232" t="s">
        <v>11</v>
      </c>
      <c r="C15" s="233"/>
      <c r="D15" s="14" t="s">
        <v>12</v>
      </c>
      <c r="E15" s="14">
        <v>1</v>
      </c>
      <c r="F15" s="21">
        <v>2051616</v>
      </c>
      <c r="G15" s="21">
        <v>9690000</v>
      </c>
      <c r="H15" s="17">
        <v>1831500</v>
      </c>
      <c r="I15" s="21">
        <v>9975000</v>
      </c>
      <c r="J15" s="21">
        <v>9500000</v>
      </c>
      <c r="K15" s="179">
        <f>MIN(F15,G15,H15,I15,J15)</f>
        <v>1831500</v>
      </c>
      <c r="L15" s="179">
        <f t="shared" si="9"/>
        <v>6609623.2000000002</v>
      </c>
      <c r="M15" s="179">
        <f t="shared" si="10"/>
        <v>9500000</v>
      </c>
      <c r="N15" s="179">
        <f>GEOMEAN(F15,G15,H15,I15,J15)</f>
        <v>5100029.1385907065</v>
      </c>
      <c r="O15" s="179">
        <f>STDEVA(M15,K15)</f>
        <v>5422448.3515290394</v>
      </c>
      <c r="P15" s="132">
        <f t="shared" si="13"/>
        <v>0.82038690973020056</v>
      </c>
      <c r="Q15" s="133">
        <f>+N15</f>
        <v>5100029.1385907065</v>
      </c>
      <c r="R15" s="197" t="str">
        <f>+N9</f>
        <v>MEDIA GEOMETRICA</v>
      </c>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row>
    <row r="16" spans="1:49" s="12" customFormat="1" ht="18.75" customHeight="1" x14ac:dyDescent="0.2">
      <c r="A16" s="51">
        <v>6</v>
      </c>
      <c r="B16" s="232" t="s">
        <v>13</v>
      </c>
      <c r="C16" s="233"/>
      <c r="D16" s="14" t="s">
        <v>12</v>
      </c>
      <c r="E16" s="14">
        <v>1</v>
      </c>
      <c r="F16" s="21">
        <v>6345203</v>
      </c>
      <c r="G16" s="21">
        <v>7650000</v>
      </c>
      <c r="H16" s="17">
        <v>5494500</v>
      </c>
      <c r="I16" s="21">
        <v>7875000</v>
      </c>
      <c r="J16" s="21">
        <v>7500000</v>
      </c>
      <c r="K16" s="179">
        <f t="shared" si="8"/>
        <v>5494500</v>
      </c>
      <c r="L16" s="179">
        <f t="shared" si="9"/>
        <v>6972940.5999999996</v>
      </c>
      <c r="M16" s="179">
        <f t="shared" si="10"/>
        <v>7500000</v>
      </c>
      <c r="N16" s="179">
        <f t="shared" si="11"/>
        <v>6909862.2856938653</v>
      </c>
      <c r="O16" s="179">
        <f t="shared" si="12"/>
        <v>1418102.6496696211</v>
      </c>
      <c r="P16" s="132">
        <f t="shared" si="13"/>
        <v>0.20337225440721826</v>
      </c>
      <c r="Q16" s="133">
        <f t="shared" si="14"/>
        <v>5494500</v>
      </c>
      <c r="R16" s="180" t="str">
        <f t="shared" si="15"/>
        <v>MENOR VALOR</v>
      </c>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row>
    <row r="17" spans="1:242" s="12" customFormat="1" ht="18.75" customHeight="1" x14ac:dyDescent="0.2">
      <c r="A17" s="51">
        <v>7</v>
      </c>
      <c r="B17" s="232" t="s">
        <v>14</v>
      </c>
      <c r="C17" s="233"/>
      <c r="D17" s="14" t="s">
        <v>12</v>
      </c>
      <c r="E17" s="14">
        <v>1</v>
      </c>
      <c r="F17" s="21">
        <v>3324173</v>
      </c>
      <c r="G17" s="21">
        <v>9690000</v>
      </c>
      <c r="H17" s="17">
        <v>2850000</v>
      </c>
      <c r="I17" s="21">
        <v>9975000</v>
      </c>
      <c r="J17" s="21">
        <v>9500000</v>
      </c>
      <c r="K17" s="179">
        <f t="shared" si="8"/>
        <v>2850000</v>
      </c>
      <c r="L17" s="179">
        <f t="shared" si="9"/>
        <v>7067834.5999999996</v>
      </c>
      <c r="M17" s="179">
        <f t="shared" si="10"/>
        <v>9500000</v>
      </c>
      <c r="N17" s="179">
        <f t="shared" si="11"/>
        <v>6136175.2253181804</v>
      </c>
      <c r="O17" s="179">
        <f t="shared" si="12"/>
        <v>4702260.0948905414</v>
      </c>
      <c r="P17" s="132">
        <f t="shared" si="13"/>
        <v>0.66530420715993288</v>
      </c>
      <c r="Q17" s="133">
        <f>+N17</f>
        <v>6136175.2253181804</v>
      </c>
      <c r="R17" s="180" t="s">
        <v>123</v>
      </c>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row>
    <row r="18" spans="1:242" s="135" customFormat="1" ht="18.75" customHeight="1" x14ac:dyDescent="0.25">
      <c r="A18" s="51">
        <v>8</v>
      </c>
      <c r="B18" s="232" t="s">
        <v>15</v>
      </c>
      <c r="C18" s="233"/>
      <c r="D18" s="14" t="s">
        <v>12</v>
      </c>
      <c r="E18" s="14">
        <v>1</v>
      </c>
      <c r="F18" s="21">
        <v>4115808</v>
      </c>
      <c r="G18" s="21">
        <v>4539000</v>
      </c>
      <c r="H18" s="18">
        <v>3600000</v>
      </c>
      <c r="I18" s="21">
        <v>4672500</v>
      </c>
      <c r="J18" s="21">
        <v>4450000</v>
      </c>
      <c r="K18" s="179">
        <f t="shared" si="8"/>
        <v>3600000</v>
      </c>
      <c r="L18" s="179">
        <f t="shared" si="9"/>
        <v>4275461.5999999996</v>
      </c>
      <c r="M18" s="179">
        <f t="shared" si="10"/>
        <v>4450000</v>
      </c>
      <c r="N18" s="179">
        <f t="shared" si="11"/>
        <v>4257213.4180274364</v>
      </c>
      <c r="O18" s="179">
        <f t="shared" si="12"/>
        <v>601040.76400856534</v>
      </c>
      <c r="P18" s="132">
        <f t="shared" si="13"/>
        <v>0.14057915150227648</v>
      </c>
      <c r="Q18" s="133">
        <f t="shared" si="14"/>
        <v>3600000</v>
      </c>
      <c r="R18" s="180" t="str">
        <f t="shared" si="15"/>
        <v>MENOR VALOR</v>
      </c>
      <c r="S18" s="134"/>
      <c r="T18" s="134"/>
      <c r="U18" s="134"/>
      <c r="V18" s="134"/>
      <c r="W18" s="134"/>
      <c r="X18" s="134"/>
      <c r="Y18" s="134"/>
      <c r="Z18" s="134"/>
      <c r="AA18" s="134"/>
      <c r="AB18" s="134"/>
      <c r="AC18" s="134"/>
      <c r="AD18" s="134"/>
      <c r="AE18" s="134"/>
      <c r="AF18" s="134"/>
      <c r="AG18" s="134"/>
      <c r="AH18" s="134"/>
      <c r="AI18" s="134"/>
      <c r="AJ18" s="134"/>
      <c r="AK18" s="134"/>
      <c r="AL18" s="134"/>
      <c r="AM18" s="134"/>
      <c r="AN18" s="134"/>
      <c r="AO18" s="134"/>
      <c r="AP18" s="134"/>
      <c r="AQ18" s="134"/>
      <c r="AR18" s="134"/>
      <c r="AS18" s="134"/>
      <c r="AT18" s="134"/>
      <c r="AU18" s="134"/>
      <c r="AV18" s="134"/>
      <c r="AW18" s="134"/>
    </row>
    <row r="19" spans="1:242" s="135" customFormat="1" ht="18.75" customHeight="1" x14ac:dyDescent="0.25">
      <c r="A19" s="51">
        <v>9</v>
      </c>
      <c r="B19" s="232" t="s">
        <v>16</v>
      </c>
      <c r="C19" s="233"/>
      <c r="D19" s="14" t="s">
        <v>12</v>
      </c>
      <c r="E19" s="14">
        <v>1</v>
      </c>
      <c r="F19" s="17">
        <v>48041</v>
      </c>
      <c r="G19" s="17">
        <v>45300</v>
      </c>
      <c r="H19" s="18">
        <v>40000</v>
      </c>
      <c r="I19" s="17">
        <v>51300</v>
      </c>
      <c r="J19" s="17">
        <v>56000</v>
      </c>
      <c r="K19" s="179">
        <f t="shared" si="8"/>
        <v>40000</v>
      </c>
      <c r="L19" s="179">
        <f t="shared" si="9"/>
        <v>48128.2</v>
      </c>
      <c r="M19" s="179">
        <f t="shared" si="10"/>
        <v>48041</v>
      </c>
      <c r="N19" s="179">
        <f t="shared" si="11"/>
        <v>47820.611452863574</v>
      </c>
      <c r="O19" s="179">
        <f t="shared" si="12"/>
        <v>5685.8456275210283</v>
      </c>
      <c r="P19" s="132">
        <f t="shared" si="13"/>
        <v>0.11813958609549138</v>
      </c>
      <c r="Q19" s="133">
        <f t="shared" si="14"/>
        <v>40000</v>
      </c>
      <c r="R19" s="180" t="str">
        <f t="shared" si="15"/>
        <v>MENOR VALOR</v>
      </c>
      <c r="S19" s="134"/>
      <c r="T19" s="134"/>
      <c r="U19" s="134"/>
      <c r="V19" s="134"/>
      <c r="W19" s="134"/>
      <c r="X19" s="134"/>
      <c r="Y19" s="134"/>
      <c r="Z19" s="134"/>
      <c r="AA19" s="134"/>
      <c r="AB19" s="134"/>
      <c r="AC19" s="134"/>
      <c r="AD19" s="134"/>
      <c r="AE19" s="134"/>
      <c r="AF19" s="134"/>
      <c r="AG19" s="134"/>
      <c r="AH19" s="134"/>
      <c r="AI19" s="134"/>
      <c r="AJ19" s="134"/>
      <c r="AK19" s="134"/>
      <c r="AL19" s="134"/>
      <c r="AM19" s="134"/>
      <c r="AN19" s="134"/>
      <c r="AO19" s="134"/>
      <c r="AP19" s="134"/>
      <c r="AQ19" s="134"/>
      <c r="AR19" s="134"/>
      <c r="AS19" s="134"/>
      <c r="AT19" s="134"/>
      <c r="AU19" s="134"/>
      <c r="AV19" s="134"/>
      <c r="AW19" s="134"/>
    </row>
    <row r="20" spans="1:242" s="135" customFormat="1" ht="18.75" customHeight="1" x14ac:dyDescent="0.25">
      <c r="A20" s="51">
        <v>10</v>
      </c>
      <c r="B20" s="232" t="s">
        <v>17</v>
      </c>
      <c r="C20" s="233"/>
      <c r="D20" s="14" t="s">
        <v>12</v>
      </c>
      <c r="E20" s="14">
        <v>1</v>
      </c>
      <c r="F20" s="17">
        <v>46655</v>
      </c>
      <c r="G20" s="17">
        <v>41300</v>
      </c>
      <c r="H20" s="18">
        <v>40000</v>
      </c>
      <c r="I20" s="17">
        <v>47300</v>
      </c>
      <c r="J20" s="17">
        <v>48300</v>
      </c>
      <c r="K20" s="179">
        <f t="shared" si="8"/>
        <v>40000</v>
      </c>
      <c r="L20" s="179">
        <f t="shared" si="9"/>
        <v>44711</v>
      </c>
      <c r="M20" s="179">
        <f t="shared" si="10"/>
        <v>46655</v>
      </c>
      <c r="N20" s="179">
        <f t="shared" si="11"/>
        <v>44580.332328507757</v>
      </c>
      <c r="O20" s="179">
        <f t="shared" si="12"/>
        <v>4705.7956287964735</v>
      </c>
      <c r="P20" s="132">
        <f t="shared" si="13"/>
        <v>0.10524916975233105</v>
      </c>
      <c r="Q20" s="133">
        <f t="shared" si="14"/>
        <v>40000</v>
      </c>
      <c r="R20" s="180" t="str">
        <f t="shared" si="15"/>
        <v>MENOR VALOR</v>
      </c>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row>
    <row r="21" spans="1:242" s="12" customFormat="1" ht="18.75" customHeight="1" x14ac:dyDescent="0.2">
      <c r="A21" s="51">
        <v>11</v>
      </c>
      <c r="B21" s="232" t="s">
        <v>18</v>
      </c>
      <c r="C21" s="233"/>
      <c r="D21" s="14" t="s">
        <v>12</v>
      </c>
      <c r="E21" s="14">
        <v>1</v>
      </c>
      <c r="F21" s="17">
        <v>36215</v>
      </c>
      <c r="G21" s="17">
        <v>56000</v>
      </c>
      <c r="H21" s="17">
        <v>32000</v>
      </c>
      <c r="I21" s="17">
        <v>58000</v>
      </c>
      <c r="J21" s="17">
        <v>51000</v>
      </c>
      <c r="K21" s="179">
        <f t="shared" si="8"/>
        <v>32000</v>
      </c>
      <c r="L21" s="179">
        <f t="shared" si="9"/>
        <v>46643</v>
      </c>
      <c r="M21" s="179">
        <f t="shared" si="10"/>
        <v>51000</v>
      </c>
      <c r="N21" s="179">
        <f t="shared" si="11"/>
        <v>45357.063827522397</v>
      </c>
      <c r="O21" s="179">
        <f t="shared" si="12"/>
        <v>13435.028842544403</v>
      </c>
      <c r="P21" s="132">
        <f t="shared" si="13"/>
        <v>0.28803955239895385</v>
      </c>
      <c r="Q21" s="133">
        <f t="shared" si="14"/>
        <v>32000</v>
      </c>
      <c r="R21" s="180" t="str">
        <f t="shared" si="15"/>
        <v>MENOR VALOR</v>
      </c>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row>
    <row r="22" spans="1:242" s="12" customFormat="1" ht="18.75" customHeight="1" x14ac:dyDescent="0.2">
      <c r="A22" s="51">
        <v>12</v>
      </c>
      <c r="B22" s="232" t="s">
        <v>19</v>
      </c>
      <c r="C22" s="233"/>
      <c r="D22" s="14" t="s">
        <v>20</v>
      </c>
      <c r="E22" s="14">
        <v>1</v>
      </c>
      <c r="F22" s="22">
        <v>24221</v>
      </c>
      <c r="G22" s="22">
        <v>32640</v>
      </c>
      <c r="H22" s="17">
        <v>20766</v>
      </c>
      <c r="I22" s="22">
        <v>33600</v>
      </c>
      <c r="J22" s="17">
        <v>28500</v>
      </c>
      <c r="K22" s="179">
        <f t="shared" si="8"/>
        <v>20766</v>
      </c>
      <c r="L22" s="179">
        <f t="shared" si="9"/>
        <v>27945.4</v>
      </c>
      <c r="M22" s="179">
        <f t="shared" si="10"/>
        <v>28500</v>
      </c>
      <c r="N22" s="179">
        <f t="shared" si="11"/>
        <v>27497.666560778198</v>
      </c>
      <c r="O22" s="179">
        <f t="shared" si="12"/>
        <v>5468.7638456967588</v>
      </c>
      <c r="P22" s="132">
        <f t="shared" si="13"/>
        <v>0.19569459895713637</v>
      </c>
      <c r="Q22" s="133">
        <f t="shared" si="14"/>
        <v>20766</v>
      </c>
      <c r="R22" s="180" t="str">
        <f t="shared" si="15"/>
        <v>MENOR VALOR</v>
      </c>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row>
    <row r="23" spans="1:242" s="135" customFormat="1" ht="18.75" customHeight="1" x14ac:dyDescent="0.25">
      <c r="A23" s="51">
        <v>13</v>
      </c>
      <c r="B23" s="232" t="s">
        <v>21</v>
      </c>
      <c r="C23" s="233"/>
      <c r="D23" s="14" t="s">
        <v>12</v>
      </c>
      <c r="E23" s="14">
        <v>1</v>
      </c>
      <c r="F23" s="17">
        <v>831476</v>
      </c>
      <c r="G23" s="17">
        <v>900000</v>
      </c>
      <c r="H23" s="18">
        <v>750000</v>
      </c>
      <c r="I23" s="17">
        <v>920000</v>
      </c>
      <c r="J23" s="17">
        <v>890000</v>
      </c>
      <c r="K23" s="179">
        <f t="shared" si="8"/>
        <v>750000</v>
      </c>
      <c r="L23" s="179">
        <f t="shared" si="9"/>
        <v>858295.2</v>
      </c>
      <c r="M23" s="179">
        <f t="shared" si="10"/>
        <v>890000</v>
      </c>
      <c r="N23" s="179">
        <f t="shared" si="11"/>
        <v>855985.21814302204</v>
      </c>
      <c r="O23" s="179">
        <f t="shared" si="12"/>
        <v>98994.949366116649</v>
      </c>
      <c r="P23" s="132">
        <f t="shared" si="13"/>
        <v>0.11533904578065525</v>
      </c>
      <c r="Q23" s="133">
        <f t="shared" si="14"/>
        <v>750000</v>
      </c>
      <c r="R23" s="180" t="str">
        <f t="shared" si="15"/>
        <v>MENOR VALOR</v>
      </c>
      <c r="S23" s="134"/>
      <c r="T23" s="134"/>
      <c r="U23" s="134"/>
      <c r="V23" s="134"/>
      <c r="W23" s="134"/>
      <c r="X23" s="134"/>
      <c r="Y23" s="134"/>
      <c r="Z23" s="134"/>
      <c r="AA23" s="134"/>
      <c r="AB23" s="134"/>
      <c r="AC23" s="134"/>
      <c r="AD23" s="134"/>
      <c r="AE23" s="134"/>
      <c r="AF23" s="134"/>
      <c r="AG23" s="134"/>
      <c r="AH23" s="134"/>
      <c r="AI23" s="134"/>
      <c r="AJ23" s="134"/>
      <c r="AK23" s="134"/>
      <c r="AL23" s="134"/>
      <c r="AM23" s="134"/>
      <c r="AN23" s="134"/>
      <c r="AO23" s="134"/>
      <c r="AP23" s="134"/>
      <c r="AQ23" s="134"/>
      <c r="AR23" s="134"/>
      <c r="AS23" s="134"/>
      <c r="AT23" s="134"/>
      <c r="AU23" s="134"/>
      <c r="AV23" s="134"/>
      <c r="AW23" s="134"/>
    </row>
    <row r="24" spans="1:242" s="135" customFormat="1" ht="18.75" customHeight="1" x14ac:dyDescent="0.25">
      <c r="A24" s="51">
        <v>14</v>
      </c>
      <c r="B24" s="232" t="s">
        <v>22</v>
      </c>
      <c r="C24" s="233"/>
      <c r="D24" s="14" t="s">
        <v>12</v>
      </c>
      <c r="E24" s="14">
        <v>1</v>
      </c>
      <c r="F24" s="17">
        <v>997772</v>
      </c>
      <c r="G24" s="17">
        <v>920000</v>
      </c>
      <c r="H24" s="18">
        <v>900000</v>
      </c>
      <c r="I24" s="17">
        <v>930000</v>
      </c>
      <c r="J24" s="17">
        <v>910000</v>
      </c>
      <c r="K24" s="179">
        <f t="shared" si="8"/>
        <v>900000</v>
      </c>
      <c r="L24" s="179">
        <f t="shared" si="9"/>
        <v>931554.4</v>
      </c>
      <c r="M24" s="179">
        <f t="shared" si="10"/>
        <v>920000</v>
      </c>
      <c r="N24" s="179">
        <f t="shared" si="11"/>
        <v>930930.36863365339</v>
      </c>
      <c r="O24" s="179">
        <f t="shared" si="12"/>
        <v>14142.13562373095</v>
      </c>
      <c r="P24" s="132">
        <f t="shared" si="13"/>
        <v>1.5181223580427455E-2</v>
      </c>
      <c r="Q24" s="133">
        <f t="shared" si="14"/>
        <v>900000</v>
      </c>
      <c r="R24" s="180" t="str">
        <f t="shared" si="15"/>
        <v>MENOR VALOR</v>
      </c>
      <c r="S24" s="134"/>
      <c r="T24" s="134"/>
      <c r="U24" s="134"/>
      <c r="V24" s="134"/>
      <c r="W24" s="134"/>
      <c r="X24" s="134"/>
      <c r="Y24" s="134"/>
      <c r="Z24" s="134"/>
      <c r="AA24" s="134"/>
      <c r="AB24" s="134"/>
      <c r="AC24" s="134"/>
      <c r="AD24" s="134"/>
      <c r="AE24" s="134"/>
      <c r="AF24" s="134"/>
      <c r="AG24" s="134"/>
      <c r="AH24" s="134"/>
      <c r="AI24" s="134"/>
      <c r="AJ24" s="134"/>
      <c r="AK24" s="134"/>
      <c r="AL24" s="134"/>
      <c r="AM24" s="134"/>
      <c r="AN24" s="134"/>
      <c r="AO24" s="134"/>
      <c r="AP24" s="134"/>
      <c r="AQ24" s="134"/>
      <c r="AR24" s="134"/>
      <c r="AS24" s="134"/>
      <c r="AT24" s="134"/>
      <c r="AU24" s="134"/>
      <c r="AV24" s="134"/>
      <c r="AW24" s="134"/>
    </row>
    <row r="25" spans="1:242" s="135" customFormat="1" ht="18.75" customHeight="1" thickBot="1" x14ac:dyDescent="0.3">
      <c r="A25" s="53">
        <v>15</v>
      </c>
      <c r="B25" s="234" t="s">
        <v>23</v>
      </c>
      <c r="C25" s="235"/>
      <c r="D25" s="29" t="s">
        <v>12</v>
      </c>
      <c r="E25" s="29">
        <v>1</v>
      </c>
      <c r="F25" s="55">
        <v>616101</v>
      </c>
      <c r="G25" s="55">
        <v>665300</v>
      </c>
      <c r="H25" s="181">
        <v>550000</v>
      </c>
      <c r="I25" s="55">
        <v>589000</v>
      </c>
      <c r="J25" s="55">
        <v>650200</v>
      </c>
      <c r="K25" s="182">
        <f t="shared" si="8"/>
        <v>550000</v>
      </c>
      <c r="L25" s="182">
        <f t="shared" si="9"/>
        <v>614120.19999999995</v>
      </c>
      <c r="M25" s="182">
        <f t="shared" si="10"/>
        <v>616101</v>
      </c>
      <c r="N25" s="182">
        <f t="shared" si="11"/>
        <v>612687.29873443965</v>
      </c>
      <c r="O25" s="182">
        <f t="shared" si="12"/>
        <v>46740.465343211981</v>
      </c>
      <c r="P25" s="142">
        <f t="shared" si="13"/>
        <v>7.6109636750610041E-2</v>
      </c>
      <c r="Q25" s="143">
        <f t="shared" si="14"/>
        <v>550000</v>
      </c>
      <c r="R25" s="183" t="str">
        <f t="shared" si="15"/>
        <v>MENOR VALOR</v>
      </c>
      <c r="S25" s="134"/>
      <c r="T25" s="134"/>
      <c r="U25" s="134"/>
      <c r="V25" s="134"/>
      <c r="W25" s="134"/>
      <c r="X25" s="134"/>
      <c r="Y25" s="134"/>
      <c r="Z25" s="134"/>
      <c r="AA25" s="134"/>
      <c r="AB25" s="134"/>
      <c r="AC25" s="134"/>
      <c r="AD25" s="134"/>
      <c r="AE25" s="134"/>
      <c r="AF25" s="134"/>
      <c r="AG25" s="134"/>
      <c r="AH25" s="134"/>
      <c r="AI25" s="134"/>
      <c r="AJ25" s="134"/>
      <c r="AK25" s="134"/>
      <c r="AL25" s="134"/>
      <c r="AM25" s="134"/>
      <c r="AN25" s="134"/>
      <c r="AO25" s="134"/>
      <c r="AP25" s="134"/>
      <c r="AQ25" s="134"/>
      <c r="AR25" s="134"/>
      <c r="AS25" s="134"/>
      <c r="AT25" s="134"/>
      <c r="AU25" s="134"/>
      <c r="AV25" s="134"/>
      <c r="AW25" s="134"/>
    </row>
    <row r="26" spans="1:242" s="6" customFormat="1" ht="18.75" customHeight="1" thickBot="1" x14ac:dyDescent="0.3">
      <c r="A26" s="238" t="s">
        <v>129</v>
      </c>
      <c r="B26" s="239"/>
      <c r="C26" s="239"/>
      <c r="D26" s="239"/>
      <c r="E26" s="239"/>
      <c r="F26" s="144"/>
      <c r="G26" s="144"/>
      <c r="H26" s="184"/>
      <c r="I26" s="144"/>
      <c r="J26" s="144"/>
      <c r="K26" s="174"/>
      <c r="L26" s="174"/>
      <c r="M26" s="174"/>
      <c r="N26" s="174"/>
      <c r="O26" s="174"/>
      <c r="P26" s="103"/>
      <c r="Q26" s="104"/>
      <c r="R26" s="175"/>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row>
    <row r="27" spans="1:242" s="6" customFormat="1" ht="18.75" customHeight="1" x14ac:dyDescent="0.25">
      <c r="A27" s="231" t="s">
        <v>0</v>
      </c>
      <c r="B27" s="229" t="s">
        <v>1</v>
      </c>
      <c r="C27" s="230"/>
      <c r="D27" s="228" t="s">
        <v>2</v>
      </c>
      <c r="E27" s="228" t="s">
        <v>3</v>
      </c>
      <c r="F27" s="113" t="s">
        <v>134</v>
      </c>
      <c r="G27" s="114" t="s">
        <v>115</v>
      </c>
      <c r="H27" s="110" t="s">
        <v>128</v>
      </c>
      <c r="I27" s="111" t="s">
        <v>114</v>
      </c>
      <c r="J27" s="56" t="s">
        <v>112</v>
      </c>
      <c r="K27" s="99" t="s">
        <v>120</v>
      </c>
      <c r="L27" s="43" t="s">
        <v>121</v>
      </c>
      <c r="M27" s="44" t="s">
        <v>122</v>
      </c>
      <c r="N27" s="45" t="s">
        <v>123</v>
      </c>
      <c r="O27" s="100" t="s">
        <v>124</v>
      </c>
      <c r="P27" s="46" t="s">
        <v>125</v>
      </c>
      <c r="Q27" s="101" t="s">
        <v>126</v>
      </c>
      <c r="R27" s="102" t="s">
        <v>127</v>
      </c>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row>
    <row r="28" spans="1:242" s="6" customFormat="1" ht="18.75" customHeight="1" x14ac:dyDescent="0.25">
      <c r="A28" s="231"/>
      <c r="B28" s="229"/>
      <c r="C28" s="230"/>
      <c r="D28" s="228"/>
      <c r="E28" s="228"/>
      <c r="F28" s="71" t="s">
        <v>4</v>
      </c>
      <c r="G28" s="60" t="s">
        <v>4</v>
      </c>
      <c r="H28" s="62" t="s">
        <v>4</v>
      </c>
      <c r="I28" s="61" t="s">
        <v>4</v>
      </c>
      <c r="J28" s="63" t="s">
        <v>4</v>
      </c>
      <c r="K28" s="85" t="s">
        <v>4</v>
      </c>
      <c r="L28" s="86" t="s">
        <v>4</v>
      </c>
      <c r="M28" s="87" t="s">
        <v>4</v>
      </c>
      <c r="N28" s="88" t="s">
        <v>4</v>
      </c>
      <c r="O28" s="89" t="s">
        <v>4</v>
      </c>
      <c r="P28" s="90" t="s">
        <v>4</v>
      </c>
      <c r="Q28" s="91" t="s">
        <v>4</v>
      </c>
      <c r="R28" s="92" t="s">
        <v>4</v>
      </c>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row>
    <row r="29" spans="1:242" s="5" customFormat="1" x14ac:dyDescent="0.2">
      <c r="A29" s="14">
        <v>1</v>
      </c>
      <c r="B29" s="221" t="s">
        <v>24</v>
      </c>
      <c r="C29" s="221"/>
      <c r="D29" s="4" t="s">
        <v>25</v>
      </c>
      <c r="E29" s="14">
        <v>1</v>
      </c>
      <c r="F29" s="20">
        <v>18483</v>
      </c>
      <c r="G29" s="20">
        <v>96390</v>
      </c>
      <c r="H29" s="35">
        <v>16500</v>
      </c>
      <c r="I29" s="20">
        <v>99225</v>
      </c>
      <c r="J29" s="20">
        <v>94500</v>
      </c>
      <c r="K29" s="179">
        <f t="shared" si="8"/>
        <v>16500</v>
      </c>
      <c r="L29" s="179">
        <f t="shared" si="9"/>
        <v>65019.6</v>
      </c>
      <c r="M29" s="179">
        <f t="shared" si="10"/>
        <v>94500</v>
      </c>
      <c r="N29" s="179">
        <f t="shared" si="11"/>
        <v>48760.512406967042</v>
      </c>
      <c r="O29" s="179">
        <f t="shared" si="12"/>
        <v>55154.328932550707</v>
      </c>
      <c r="P29" s="27">
        <f t="shared" si="13"/>
        <v>0.8482723506842661</v>
      </c>
      <c r="Q29" s="28">
        <f>+N29</f>
        <v>48760.512406967042</v>
      </c>
      <c r="R29" s="198" t="str">
        <f>+N9</f>
        <v>MEDIA GEOMETRICA</v>
      </c>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242" s="5" customFormat="1" x14ac:dyDescent="0.2">
      <c r="A30" s="14">
        <v>2</v>
      </c>
      <c r="B30" s="221" t="s">
        <v>26</v>
      </c>
      <c r="C30" s="221"/>
      <c r="D30" s="4" t="s">
        <v>25</v>
      </c>
      <c r="E30" s="14">
        <v>1</v>
      </c>
      <c r="F30" s="20">
        <v>209519</v>
      </c>
      <c r="G30" s="20">
        <v>158100</v>
      </c>
      <c r="H30" s="35">
        <v>174451</v>
      </c>
      <c r="I30" s="20">
        <v>162750</v>
      </c>
      <c r="J30" s="20">
        <v>155000</v>
      </c>
      <c r="K30" s="179">
        <f t="shared" si="8"/>
        <v>155000</v>
      </c>
      <c r="L30" s="179">
        <f t="shared" si="9"/>
        <v>171964</v>
      </c>
      <c r="M30" s="179">
        <f t="shared" si="10"/>
        <v>162750</v>
      </c>
      <c r="N30" s="179">
        <f t="shared" si="11"/>
        <v>170897.72769136541</v>
      </c>
      <c r="O30" s="179">
        <f t="shared" si="12"/>
        <v>5480.0775541957437</v>
      </c>
      <c r="P30" s="27">
        <f t="shared" si="13"/>
        <v>3.1867585972620689E-2</v>
      </c>
      <c r="Q30" s="28">
        <f t="shared" si="14"/>
        <v>155000</v>
      </c>
      <c r="R30" s="185" t="str">
        <f t="shared" si="15"/>
        <v>MENOR VALOR</v>
      </c>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242" s="5" customFormat="1" x14ac:dyDescent="0.2">
      <c r="A31" s="14">
        <v>3</v>
      </c>
      <c r="B31" s="221" t="s">
        <v>27</v>
      </c>
      <c r="C31" s="221"/>
      <c r="D31" s="4" t="s">
        <v>25</v>
      </c>
      <c r="E31" s="14">
        <v>1</v>
      </c>
      <c r="F31" s="20">
        <v>88344</v>
      </c>
      <c r="G31" s="20">
        <v>15300</v>
      </c>
      <c r="H31" s="35">
        <v>75000</v>
      </c>
      <c r="I31" s="22">
        <v>15750</v>
      </c>
      <c r="J31" s="22">
        <v>15000</v>
      </c>
      <c r="K31" s="179">
        <f t="shared" si="8"/>
        <v>15000</v>
      </c>
      <c r="L31" s="179">
        <f t="shared" si="9"/>
        <v>41878.800000000003</v>
      </c>
      <c r="M31" s="179">
        <f t="shared" si="10"/>
        <v>15750</v>
      </c>
      <c r="N31" s="179">
        <f t="shared" si="11"/>
        <v>29913.023634148321</v>
      </c>
      <c r="O31" s="179">
        <f t="shared" si="12"/>
        <v>530.33008588991061</v>
      </c>
      <c r="P31" s="27">
        <f t="shared" si="13"/>
        <v>1.2663449905200496E-2</v>
      </c>
      <c r="Q31" s="28">
        <f t="shared" si="14"/>
        <v>15000</v>
      </c>
      <c r="R31" s="185" t="str">
        <f t="shared" si="15"/>
        <v>MENOR VALOR</v>
      </c>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242" x14ac:dyDescent="0.2">
      <c r="A32" s="14">
        <v>4</v>
      </c>
      <c r="B32" s="221" t="s">
        <v>28</v>
      </c>
      <c r="C32" s="221"/>
      <c r="D32" s="4" t="s">
        <v>6</v>
      </c>
      <c r="E32" s="14">
        <v>1</v>
      </c>
      <c r="F32" s="20">
        <v>29159</v>
      </c>
      <c r="G32" s="20">
        <v>17340</v>
      </c>
      <c r="H32" s="35">
        <v>25000</v>
      </c>
      <c r="I32" s="20">
        <v>17850</v>
      </c>
      <c r="J32" s="20">
        <v>17000</v>
      </c>
      <c r="K32" s="179">
        <f t="shared" si="8"/>
        <v>17000</v>
      </c>
      <c r="L32" s="179">
        <f t="shared" si="9"/>
        <v>21269.8</v>
      </c>
      <c r="M32" s="179">
        <f t="shared" si="10"/>
        <v>17850</v>
      </c>
      <c r="N32" s="179">
        <f t="shared" si="11"/>
        <v>20738.138658139364</v>
      </c>
      <c r="O32" s="179">
        <f t="shared" si="12"/>
        <v>601.04076400856536</v>
      </c>
      <c r="P32" s="27">
        <f t="shared" si="13"/>
        <v>2.8257941494916051E-2</v>
      </c>
      <c r="Q32" s="28">
        <f t="shared" si="14"/>
        <v>17000</v>
      </c>
      <c r="R32" s="185" t="str">
        <f t="shared" si="15"/>
        <v>MENOR VALOR</v>
      </c>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row>
    <row r="33" spans="1:242" s="5" customFormat="1" x14ac:dyDescent="0.2">
      <c r="A33" s="14">
        <v>5</v>
      </c>
      <c r="B33" s="221" t="s">
        <v>29</v>
      </c>
      <c r="C33" s="221"/>
      <c r="D33" s="4" t="s">
        <v>25</v>
      </c>
      <c r="E33" s="14">
        <v>1</v>
      </c>
      <c r="F33" s="20">
        <v>140519</v>
      </c>
      <c r="G33" s="20">
        <v>55080</v>
      </c>
      <c r="H33" s="35">
        <v>117000</v>
      </c>
      <c r="I33" s="22">
        <v>56700</v>
      </c>
      <c r="J33" s="22">
        <v>54000</v>
      </c>
      <c r="K33" s="179">
        <f t="shared" si="8"/>
        <v>54000</v>
      </c>
      <c r="L33" s="179">
        <f t="shared" si="9"/>
        <v>84659.8</v>
      </c>
      <c r="M33" s="179">
        <f t="shared" si="10"/>
        <v>56700</v>
      </c>
      <c r="N33" s="179">
        <f t="shared" si="11"/>
        <v>77371.02181836401</v>
      </c>
      <c r="O33" s="179">
        <f t="shared" si="12"/>
        <v>1909.1883092036783</v>
      </c>
      <c r="P33" s="27">
        <f t="shared" si="13"/>
        <v>2.2551297182413357E-2</v>
      </c>
      <c r="Q33" s="28">
        <f t="shared" si="14"/>
        <v>54000</v>
      </c>
      <c r="R33" s="185" t="str">
        <f t="shared" si="15"/>
        <v>MENOR VALOR</v>
      </c>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242" s="5" customFormat="1" x14ac:dyDescent="0.2">
      <c r="A34" s="14">
        <v>6</v>
      </c>
      <c r="B34" s="221" t="s">
        <v>30</v>
      </c>
      <c r="C34" s="221"/>
      <c r="D34" s="4" t="s">
        <v>25</v>
      </c>
      <c r="E34" s="14">
        <v>1</v>
      </c>
      <c r="F34" s="20">
        <v>45888</v>
      </c>
      <c r="G34" s="20">
        <v>48960</v>
      </c>
      <c r="H34" s="35">
        <v>39342</v>
      </c>
      <c r="I34" s="22">
        <v>50400</v>
      </c>
      <c r="J34" s="22">
        <v>48000</v>
      </c>
      <c r="K34" s="179">
        <f t="shared" si="8"/>
        <v>39342</v>
      </c>
      <c r="L34" s="179">
        <f t="shared" si="9"/>
        <v>46518</v>
      </c>
      <c r="M34" s="179">
        <f t="shared" si="10"/>
        <v>48000</v>
      </c>
      <c r="N34" s="179">
        <f t="shared" si="11"/>
        <v>46346.159223787472</v>
      </c>
      <c r="O34" s="179">
        <f t="shared" si="12"/>
        <v>6122.1305115131281</v>
      </c>
      <c r="P34" s="27">
        <f t="shared" si="13"/>
        <v>0.13160777573225693</v>
      </c>
      <c r="Q34" s="28">
        <f t="shared" si="14"/>
        <v>39342</v>
      </c>
      <c r="R34" s="185" t="str">
        <f t="shared" si="15"/>
        <v>MENOR VALOR</v>
      </c>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242" s="8" customFormat="1" x14ac:dyDescent="0.2">
      <c r="A35" s="14">
        <v>7</v>
      </c>
      <c r="B35" s="221" t="s">
        <v>31</v>
      </c>
      <c r="C35" s="221"/>
      <c r="D35" s="4" t="s">
        <v>25</v>
      </c>
      <c r="E35" s="14">
        <v>1</v>
      </c>
      <c r="F35" s="20">
        <v>53563</v>
      </c>
      <c r="G35" s="20">
        <v>48960</v>
      </c>
      <c r="H35" s="35">
        <v>46850</v>
      </c>
      <c r="I35" s="22">
        <v>50400</v>
      </c>
      <c r="J35" s="22">
        <v>48000</v>
      </c>
      <c r="K35" s="179">
        <f t="shared" si="8"/>
        <v>46850</v>
      </c>
      <c r="L35" s="179">
        <f t="shared" si="9"/>
        <v>49554.6</v>
      </c>
      <c r="M35" s="179">
        <f t="shared" si="10"/>
        <v>48960</v>
      </c>
      <c r="N35" s="179">
        <f t="shared" si="11"/>
        <v>49501.405980387397</v>
      </c>
      <c r="O35" s="179">
        <f t="shared" si="12"/>
        <v>1491.9953083036153</v>
      </c>
      <c r="P35" s="27">
        <f t="shared" si="13"/>
        <v>3.0108109202851306E-2</v>
      </c>
      <c r="Q35" s="28">
        <f t="shared" si="14"/>
        <v>46850</v>
      </c>
      <c r="R35" s="185" t="str">
        <f t="shared" si="15"/>
        <v>MENOR VALOR</v>
      </c>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c r="GR35" s="5"/>
      <c r="GS35" s="5"/>
      <c r="GT35" s="5"/>
      <c r="GU35" s="5"/>
      <c r="GV35" s="5"/>
      <c r="GW35" s="5"/>
      <c r="GX35" s="5"/>
      <c r="GY35" s="5"/>
      <c r="GZ35" s="5"/>
      <c r="HA35" s="5"/>
      <c r="HB35" s="5"/>
      <c r="HC35" s="5"/>
      <c r="HD35" s="5"/>
      <c r="HE35" s="5"/>
      <c r="HF35" s="5"/>
      <c r="HG35" s="5"/>
      <c r="HH35" s="5"/>
      <c r="HI35" s="5"/>
      <c r="HJ35" s="5"/>
      <c r="HK35" s="5"/>
      <c r="HL35" s="5"/>
      <c r="HM35" s="5"/>
      <c r="HN35" s="5"/>
      <c r="HO35" s="5"/>
      <c r="HP35" s="5"/>
      <c r="HQ35" s="5"/>
      <c r="HR35" s="5"/>
      <c r="HS35" s="5"/>
      <c r="HT35" s="5"/>
      <c r="HU35" s="5"/>
      <c r="HV35" s="5"/>
      <c r="HW35" s="5"/>
      <c r="HX35" s="5"/>
      <c r="HY35" s="5"/>
      <c r="HZ35" s="5"/>
      <c r="IA35" s="5"/>
      <c r="IB35" s="5"/>
      <c r="IC35" s="5"/>
      <c r="ID35" s="5"/>
      <c r="IE35" s="5"/>
      <c r="IF35" s="5"/>
      <c r="IG35" s="5"/>
      <c r="IH35" s="5"/>
    </row>
    <row r="36" spans="1:242" s="5" customFormat="1" x14ac:dyDescent="0.2">
      <c r="A36" s="14">
        <v>8</v>
      </c>
      <c r="B36" s="221" t="s">
        <v>32</v>
      </c>
      <c r="C36" s="221"/>
      <c r="D36" s="15" t="s">
        <v>6</v>
      </c>
      <c r="E36" s="14">
        <v>1</v>
      </c>
      <c r="F36" s="20">
        <v>543734</v>
      </c>
      <c r="G36" s="20">
        <v>179520</v>
      </c>
      <c r="H36" s="35">
        <v>475591</v>
      </c>
      <c r="I36" s="20">
        <v>184800</v>
      </c>
      <c r="J36" s="20">
        <v>176000</v>
      </c>
      <c r="K36" s="179">
        <f t="shared" si="8"/>
        <v>176000</v>
      </c>
      <c r="L36" s="179">
        <f t="shared" si="9"/>
        <v>311929</v>
      </c>
      <c r="M36" s="179">
        <f t="shared" si="10"/>
        <v>184800</v>
      </c>
      <c r="N36" s="179">
        <f t="shared" si="11"/>
        <v>272765.54996816657</v>
      </c>
      <c r="O36" s="179">
        <f t="shared" si="12"/>
        <v>6222.5396744416184</v>
      </c>
      <c r="P36" s="27">
        <f t="shared" si="13"/>
        <v>1.9948576998104116E-2</v>
      </c>
      <c r="Q36" s="28">
        <f t="shared" si="14"/>
        <v>176000</v>
      </c>
      <c r="R36" s="185" t="str">
        <f t="shared" si="15"/>
        <v>MENOR VALOR</v>
      </c>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242" s="5" customFormat="1" x14ac:dyDescent="0.2">
      <c r="A37" s="14">
        <v>9</v>
      </c>
      <c r="B37" s="221" t="s">
        <v>33</v>
      </c>
      <c r="C37" s="221"/>
      <c r="D37" s="15" t="s">
        <v>34</v>
      </c>
      <c r="E37" s="14">
        <v>1</v>
      </c>
      <c r="F37" s="36">
        <v>28000</v>
      </c>
      <c r="G37" s="36">
        <v>41300</v>
      </c>
      <c r="H37" s="35">
        <v>25000</v>
      </c>
      <c r="I37" s="18">
        <v>32500</v>
      </c>
      <c r="J37" s="18">
        <v>29600</v>
      </c>
      <c r="K37" s="179">
        <f t="shared" si="8"/>
        <v>25000</v>
      </c>
      <c r="L37" s="179">
        <f t="shared" si="9"/>
        <v>31280</v>
      </c>
      <c r="M37" s="179">
        <f t="shared" si="10"/>
        <v>29600</v>
      </c>
      <c r="N37" s="179">
        <f t="shared" si="11"/>
        <v>30820.851483398983</v>
      </c>
      <c r="O37" s="179">
        <f t="shared" si="12"/>
        <v>3252.6911934581185</v>
      </c>
      <c r="P37" s="27">
        <f t="shared" si="13"/>
        <v>0.10398629135096286</v>
      </c>
      <c r="Q37" s="28">
        <f t="shared" si="14"/>
        <v>25000</v>
      </c>
      <c r="R37" s="185" t="str">
        <f t="shared" si="15"/>
        <v>MENOR VALOR</v>
      </c>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242" s="5" customFormat="1" x14ac:dyDescent="0.2">
      <c r="A38" s="14">
        <v>10</v>
      </c>
      <c r="B38" s="221" t="s">
        <v>35</v>
      </c>
      <c r="C38" s="221"/>
      <c r="D38" s="15" t="s">
        <v>34</v>
      </c>
      <c r="E38" s="14">
        <v>1</v>
      </c>
      <c r="F38" s="36">
        <v>22173</v>
      </c>
      <c r="G38" s="36">
        <v>31500</v>
      </c>
      <c r="H38" s="35">
        <v>20000</v>
      </c>
      <c r="I38" s="18">
        <v>26500</v>
      </c>
      <c r="J38" s="18">
        <v>32500</v>
      </c>
      <c r="K38" s="179">
        <f t="shared" si="8"/>
        <v>20000</v>
      </c>
      <c r="L38" s="179">
        <f t="shared" si="9"/>
        <v>26534.6</v>
      </c>
      <c r="M38" s="179">
        <f t="shared" si="10"/>
        <v>26500</v>
      </c>
      <c r="N38" s="179">
        <f t="shared" si="11"/>
        <v>26065.067159603204</v>
      </c>
      <c r="O38" s="179">
        <f t="shared" si="12"/>
        <v>4596.1940777125592</v>
      </c>
      <c r="P38" s="27">
        <f t="shared" si="13"/>
        <v>0.17321512582486864</v>
      </c>
      <c r="Q38" s="28">
        <f t="shared" si="14"/>
        <v>20000</v>
      </c>
      <c r="R38" s="185" t="str">
        <f t="shared" si="15"/>
        <v>MENOR VALOR</v>
      </c>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242" s="5" customFormat="1" x14ac:dyDescent="0.2">
      <c r="A39" s="14">
        <v>11</v>
      </c>
      <c r="B39" s="221" t="s">
        <v>36</v>
      </c>
      <c r="C39" s="221"/>
      <c r="D39" s="15" t="s">
        <v>6</v>
      </c>
      <c r="E39" s="14">
        <v>1</v>
      </c>
      <c r="F39" s="36">
        <v>40015</v>
      </c>
      <c r="G39" s="36">
        <v>32400</v>
      </c>
      <c r="H39" s="35">
        <v>35000</v>
      </c>
      <c r="I39" s="18">
        <v>31600</v>
      </c>
      <c r="J39" s="18">
        <v>33600</v>
      </c>
      <c r="K39" s="179">
        <f t="shared" si="8"/>
        <v>31600</v>
      </c>
      <c r="L39" s="179">
        <f t="shared" si="9"/>
        <v>34523</v>
      </c>
      <c r="M39" s="179">
        <f t="shared" si="10"/>
        <v>33600</v>
      </c>
      <c r="N39" s="179">
        <f t="shared" si="11"/>
        <v>34401.109306236809</v>
      </c>
      <c r="O39" s="179">
        <f t="shared" si="12"/>
        <v>1414.2135623730951</v>
      </c>
      <c r="P39" s="27">
        <f t="shared" si="13"/>
        <v>4.0964387868177597E-2</v>
      </c>
      <c r="Q39" s="28">
        <f t="shared" si="14"/>
        <v>31600</v>
      </c>
      <c r="R39" s="185" t="str">
        <f t="shared" si="15"/>
        <v>MENOR VALOR</v>
      </c>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242" s="5" customFormat="1" x14ac:dyDescent="0.2">
      <c r="A40" s="14">
        <v>12</v>
      </c>
      <c r="B40" s="221" t="s">
        <v>37</v>
      </c>
      <c r="C40" s="221"/>
      <c r="D40" s="15" t="s">
        <v>6</v>
      </c>
      <c r="E40" s="14">
        <v>1</v>
      </c>
      <c r="F40" s="36">
        <v>88344</v>
      </c>
      <c r="G40" s="36">
        <v>98600</v>
      </c>
      <c r="H40" s="35">
        <v>75000</v>
      </c>
      <c r="I40" s="18">
        <v>89600</v>
      </c>
      <c r="J40" s="18">
        <v>95000</v>
      </c>
      <c r="K40" s="179">
        <f t="shared" si="8"/>
        <v>75000</v>
      </c>
      <c r="L40" s="179">
        <f t="shared" si="9"/>
        <v>89308.800000000003</v>
      </c>
      <c r="M40" s="179">
        <f t="shared" si="10"/>
        <v>89600</v>
      </c>
      <c r="N40" s="179">
        <f t="shared" si="11"/>
        <v>88926.125482802207</v>
      </c>
      <c r="O40" s="179">
        <f t="shared" si="12"/>
        <v>10323.759005323594</v>
      </c>
      <c r="P40" s="27">
        <f t="shared" si="13"/>
        <v>0.11559621230297119</v>
      </c>
      <c r="Q40" s="28">
        <f t="shared" si="14"/>
        <v>75000</v>
      </c>
      <c r="R40" s="185" t="str">
        <f t="shared" si="15"/>
        <v>MENOR VALOR</v>
      </c>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242" s="5" customFormat="1" x14ac:dyDescent="0.2">
      <c r="A41" s="14">
        <v>13</v>
      </c>
      <c r="B41" s="221" t="s">
        <v>38</v>
      </c>
      <c r="C41" s="221"/>
      <c r="D41" s="15" t="s">
        <v>6</v>
      </c>
      <c r="E41" s="14">
        <v>1</v>
      </c>
      <c r="F41" s="36">
        <v>49889</v>
      </c>
      <c r="G41" s="36">
        <v>61000</v>
      </c>
      <c r="H41" s="35">
        <v>45000</v>
      </c>
      <c r="I41" s="18">
        <v>51000</v>
      </c>
      <c r="J41" s="18">
        <v>63000</v>
      </c>
      <c r="K41" s="179">
        <f t="shared" si="8"/>
        <v>45000</v>
      </c>
      <c r="L41" s="179">
        <f t="shared" si="9"/>
        <v>53977.8</v>
      </c>
      <c r="M41" s="179">
        <f t="shared" si="10"/>
        <v>51000</v>
      </c>
      <c r="N41" s="179">
        <f t="shared" si="11"/>
        <v>53541.628285097489</v>
      </c>
      <c r="O41" s="179">
        <f t="shared" si="12"/>
        <v>4242.6406871192848</v>
      </c>
      <c r="P41" s="27">
        <f t="shared" si="13"/>
        <v>7.859973335555144E-2</v>
      </c>
      <c r="Q41" s="28">
        <f t="shared" si="14"/>
        <v>45000</v>
      </c>
      <c r="R41" s="185" t="str">
        <f t="shared" si="15"/>
        <v>MENOR VALOR</v>
      </c>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242" s="5" customFormat="1" x14ac:dyDescent="0.2">
      <c r="A42" s="14">
        <v>14</v>
      </c>
      <c r="B42" s="221" t="s">
        <v>39</v>
      </c>
      <c r="C42" s="221"/>
      <c r="D42" s="15" t="s">
        <v>6</v>
      </c>
      <c r="E42" s="14">
        <v>1</v>
      </c>
      <c r="F42" s="36">
        <v>219417</v>
      </c>
      <c r="G42" s="36">
        <v>243000</v>
      </c>
      <c r="H42" s="35">
        <v>190000</v>
      </c>
      <c r="I42" s="18">
        <v>210300</v>
      </c>
      <c r="J42" s="18">
        <v>245300</v>
      </c>
      <c r="K42" s="179">
        <f t="shared" si="8"/>
        <v>190000</v>
      </c>
      <c r="L42" s="179">
        <f t="shared" si="9"/>
        <v>221603.4</v>
      </c>
      <c r="M42" s="179">
        <f t="shared" si="10"/>
        <v>219417</v>
      </c>
      <c r="N42" s="179">
        <f t="shared" si="11"/>
        <v>220614.16492767615</v>
      </c>
      <c r="O42" s="179">
        <f t="shared" si="12"/>
        <v>20800.960182164668</v>
      </c>
      <c r="P42" s="27">
        <f t="shared" si="13"/>
        <v>9.386570865864273E-2</v>
      </c>
      <c r="Q42" s="28">
        <f t="shared" si="14"/>
        <v>190000</v>
      </c>
      <c r="R42" s="185" t="str">
        <f t="shared" si="15"/>
        <v>MENOR VALOR</v>
      </c>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242" s="5" customFormat="1" x14ac:dyDescent="0.2">
      <c r="A43" s="14">
        <v>15</v>
      </c>
      <c r="B43" s="221" t="s">
        <v>40</v>
      </c>
      <c r="C43" s="221"/>
      <c r="D43" s="15" t="s">
        <v>6</v>
      </c>
      <c r="E43" s="14">
        <v>1</v>
      </c>
      <c r="F43" s="36">
        <v>62245</v>
      </c>
      <c r="G43" s="36">
        <v>70200</v>
      </c>
      <c r="H43" s="35">
        <v>55000</v>
      </c>
      <c r="I43" s="18">
        <v>65000</v>
      </c>
      <c r="J43" s="18">
        <v>81600</v>
      </c>
      <c r="K43" s="179">
        <f t="shared" si="8"/>
        <v>55000</v>
      </c>
      <c r="L43" s="179">
        <f t="shared" si="9"/>
        <v>66809</v>
      </c>
      <c r="M43" s="179">
        <f t="shared" si="10"/>
        <v>65000</v>
      </c>
      <c r="N43" s="179">
        <f t="shared" si="11"/>
        <v>66234.087530174336</v>
      </c>
      <c r="O43" s="179">
        <f t="shared" si="12"/>
        <v>7071.0678118654751</v>
      </c>
      <c r="P43" s="27">
        <f t="shared" si="13"/>
        <v>0.10584004867406301</v>
      </c>
      <c r="Q43" s="28">
        <f t="shared" si="14"/>
        <v>55000</v>
      </c>
      <c r="R43" s="185" t="str">
        <f t="shared" si="15"/>
        <v>MENOR VALOR</v>
      </c>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242" s="5" customFormat="1" x14ac:dyDescent="0.2">
      <c r="A44" s="14">
        <v>16</v>
      </c>
      <c r="B44" s="221" t="s">
        <v>41</v>
      </c>
      <c r="C44" s="221"/>
      <c r="D44" s="15" t="s">
        <v>6</v>
      </c>
      <c r="E44" s="14">
        <v>1</v>
      </c>
      <c r="F44" s="36">
        <v>497137</v>
      </c>
      <c r="G44" s="36">
        <v>610000</v>
      </c>
      <c r="H44" s="35">
        <v>422045</v>
      </c>
      <c r="I44" s="18">
        <v>540000</v>
      </c>
      <c r="J44" s="18">
        <v>700000</v>
      </c>
      <c r="K44" s="179">
        <f t="shared" si="8"/>
        <v>422045</v>
      </c>
      <c r="L44" s="179">
        <f t="shared" si="9"/>
        <v>553836.4</v>
      </c>
      <c r="M44" s="179">
        <f t="shared" si="10"/>
        <v>540000</v>
      </c>
      <c r="N44" s="179">
        <f t="shared" si="11"/>
        <v>545671.53116596083</v>
      </c>
      <c r="O44" s="179">
        <f t="shared" si="12"/>
        <v>83406.780374859212</v>
      </c>
      <c r="P44" s="27">
        <f t="shared" si="13"/>
        <v>0.15059822787895344</v>
      </c>
      <c r="Q44" s="28">
        <f t="shared" si="14"/>
        <v>422045</v>
      </c>
      <c r="R44" s="185" t="str">
        <f t="shared" si="15"/>
        <v>MENOR VALOR</v>
      </c>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242" s="5" customFormat="1" x14ac:dyDescent="0.2">
      <c r="A45" s="14">
        <v>17</v>
      </c>
      <c r="B45" s="221" t="s">
        <v>42</v>
      </c>
      <c r="C45" s="221"/>
      <c r="D45" s="15" t="s">
        <v>6</v>
      </c>
      <c r="E45" s="14">
        <v>1</v>
      </c>
      <c r="F45" s="36">
        <v>23806</v>
      </c>
      <c r="G45" s="36">
        <v>215300</v>
      </c>
      <c r="H45" s="35">
        <v>190000</v>
      </c>
      <c r="I45" s="18">
        <v>210000</v>
      </c>
      <c r="J45" s="18">
        <v>230000</v>
      </c>
      <c r="K45" s="179">
        <f t="shared" si="8"/>
        <v>23806</v>
      </c>
      <c r="L45" s="179">
        <f t="shared" si="9"/>
        <v>173821.2</v>
      </c>
      <c r="M45" s="179">
        <f t="shared" si="10"/>
        <v>210000</v>
      </c>
      <c r="N45" s="179">
        <f t="shared" si="11"/>
        <v>136296.98159917485</v>
      </c>
      <c r="O45" s="179">
        <f t="shared" si="12"/>
        <v>131659.04001624804</v>
      </c>
      <c r="P45" s="27">
        <f>O45/L45</f>
        <v>0.75743948388486571</v>
      </c>
      <c r="Q45" s="28">
        <f>+L45</f>
        <v>173821.2</v>
      </c>
      <c r="R45" s="198" t="str">
        <f>+L9</f>
        <v>PROMEDIO</v>
      </c>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242" s="5" customFormat="1" x14ac:dyDescent="0.2">
      <c r="A46" s="74">
        <v>18</v>
      </c>
      <c r="B46" s="221" t="s">
        <v>43</v>
      </c>
      <c r="C46" s="221" t="s">
        <v>44</v>
      </c>
      <c r="D46" s="73" t="s">
        <v>45</v>
      </c>
      <c r="E46" s="74">
        <v>1</v>
      </c>
      <c r="F46" s="75">
        <v>14273676</v>
      </c>
      <c r="G46" s="75">
        <v>35700</v>
      </c>
      <c r="H46" s="186">
        <v>12000000</v>
      </c>
      <c r="I46" s="75">
        <v>36750</v>
      </c>
      <c r="J46" s="75">
        <v>35000</v>
      </c>
      <c r="K46" s="179">
        <f>MIN(F46,G46,H46,I46,J46)</f>
        <v>35000</v>
      </c>
      <c r="L46" s="179">
        <f t="shared" si="9"/>
        <v>5276225.2</v>
      </c>
      <c r="M46" s="179">
        <f t="shared" si="10"/>
        <v>36750</v>
      </c>
      <c r="N46" s="179">
        <f t="shared" si="11"/>
        <v>379439.1483492335</v>
      </c>
      <c r="O46" s="179">
        <f>STDEVA(M46,K46)</f>
        <v>1237.4368670764582</v>
      </c>
      <c r="P46" s="27">
        <f>O46/L46</f>
        <v>2.3453071470043736E-4</v>
      </c>
      <c r="Q46" s="28">
        <f t="shared" si="14"/>
        <v>35000</v>
      </c>
      <c r="R46" s="185" t="str">
        <f t="shared" si="15"/>
        <v>MENOR VALOR</v>
      </c>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242" s="5" customFormat="1" x14ac:dyDescent="0.2">
      <c r="A47" s="14">
        <v>19</v>
      </c>
      <c r="B47" s="221" t="s">
        <v>46</v>
      </c>
      <c r="C47" s="221"/>
      <c r="D47" s="15" t="s">
        <v>45</v>
      </c>
      <c r="E47" s="14">
        <v>1</v>
      </c>
      <c r="F47" s="20">
        <v>554718</v>
      </c>
      <c r="G47" s="20">
        <v>15300</v>
      </c>
      <c r="H47" s="35">
        <v>475591</v>
      </c>
      <c r="I47" s="20">
        <v>15750</v>
      </c>
      <c r="J47" s="20">
        <v>15000</v>
      </c>
      <c r="K47" s="179">
        <f t="shared" si="8"/>
        <v>15000</v>
      </c>
      <c r="L47" s="179">
        <f t="shared" si="9"/>
        <v>215271.8</v>
      </c>
      <c r="M47" s="179">
        <f t="shared" si="10"/>
        <v>15750</v>
      </c>
      <c r="N47" s="179">
        <f t="shared" si="11"/>
        <v>62499.10911560696</v>
      </c>
      <c r="O47" s="179">
        <f>STDEVA(M47,K47)</f>
        <v>530.33008588991061</v>
      </c>
      <c r="P47" s="27">
        <f t="shared" si="13"/>
        <v>2.463537192934284E-3</v>
      </c>
      <c r="Q47" s="28">
        <f t="shared" si="14"/>
        <v>15000</v>
      </c>
      <c r="R47" s="185" t="str">
        <f t="shared" si="15"/>
        <v>MENOR VALOR</v>
      </c>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242" s="5" customFormat="1" x14ac:dyDescent="0.2">
      <c r="A48" s="14">
        <v>20</v>
      </c>
      <c r="B48" s="221" t="s">
        <v>47</v>
      </c>
      <c r="C48" s="221"/>
      <c r="D48" s="15" t="s">
        <v>45</v>
      </c>
      <c r="E48" s="14">
        <v>1</v>
      </c>
      <c r="F48" s="20">
        <v>83979</v>
      </c>
      <c r="G48" s="20">
        <v>26520</v>
      </c>
      <c r="H48" s="35">
        <v>72000</v>
      </c>
      <c r="I48" s="20">
        <v>27300</v>
      </c>
      <c r="J48" s="20">
        <v>26000</v>
      </c>
      <c r="K48" s="179">
        <f t="shared" si="8"/>
        <v>26000</v>
      </c>
      <c r="L48" s="179">
        <f t="shared" si="9"/>
        <v>47159.8</v>
      </c>
      <c r="M48" s="179">
        <f t="shared" si="10"/>
        <v>27300</v>
      </c>
      <c r="N48" s="179">
        <f t="shared" si="11"/>
        <v>40854.748562360233</v>
      </c>
      <c r="O48" s="179">
        <f t="shared" si="12"/>
        <v>919.23881554251182</v>
      </c>
      <c r="P48" s="27">
        <f t="shared" si="13"/>
        <v>1.9491999871553988E-2</v>
      </c>
      <c r="Q48" s="28">
        <f t="shared" si="14"/>
        <v>26000</v>
      </c>
      <c r="R48" s="185" t="str">
        <f t="shared" si="15"/>
        <v>MENOR VALOR</v>
      </c>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242" s="5" customFormat="1" x14ac:dyDescent="0.2">
      <c r="A49" s="14">
        <v>21</v>
      </c>
      <c r="B49" s="221" t="s">
        <v>48</v>
      </c>
      <c r="C49" s="221" t="s">
        <v>49</v>
      </c>
      <c r="D49" s="15" t="s">
        <v>45</v>
      </c>
      <c r="E49" s="14">
        <v>1</v>
      </c>
      <c r="F49" s="20">
        <v>108256</v>
      </c>
      <c r="G49" s="20">
        <v>28560</v>
      </c>
      <c r="H49" s="35">
        <v>95655</v>
      </c>
      <c r="I49" s="20">
        <v>29400</v>
      </c>
      <c r="J49" s="20">
        <v>28000</v>
      </c>
      <c r="K49" s="179">
        <f t="shared" si="8"/>
        <v>28000</v>
      </c>
      <c r="L49" s="179">
        <f t="shared" si="9"/>
        <v>57974.2</v>
      </c>
      <c r="M49" s="179">
        <f t="shared" si="10"/>
        <v>29400</v>
      </c>
      <c r="N49" s="179">
        <f t="shared" si="11"/>
        <v>47564.687020787504</v>
      </c>
      <c r="O49" s="179">
        <f t="shared" si="12"/>
        <v>989.94949366116657</v>
      </c>
      <c r="P49" s="27">
        <f t="shared" si="13"/>
        <v>1.7075690456464541E-2</v>
      </c>
      <c r="Q49" s="28">
        <f t="shared" si="14"/>
        <v>28000</v>
      </c>
      <c r="R49" s="185" t="str">
        <f t="shared" si="15"/>
        <v>MENOR VALOR</v>
      </c>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242" s="5" customFormat="1" x14ac:dyDescent="0.2">
      <c r="A50" s="14">
        <v>22</v>
      </c>
      <c r="B50" s="221" t="s">
        <v>50</v>
      </c>
      <c r="C50" s="221" t="s">
        <v>51</v>
      </c>
      <c r="D50" s="15" t="s">
        <v>45</v>
      </c>
      <c r="E50" s="14">
        <v>1</v>
      </c>
      <c r="F50" s="20">
        <v>32982</v>
      </c>
      <c r="G50" s="20">
        <v>18360</v>
      </c>
      <c r="H50" s="35">
        <v>28000</v>
      </c>
      <c r="I50" s="20">
        <v>18900</v>
      </c>
      <c r="J50" s="20">
        <v>18000</v>
      </c>
      <c r="K50" s="179">
        <f t="shared" si="8"/>
        <v>18000</v>
      </c>
      <c r="L50" s="179">
        <f t="shared" si="9"/>
        <v>23248.400000000001</v>
      </c>
      <c r="M50" s="179">
        <f t="shared" si="10"/>
        <v>18900</v>
      </c>
      <c r="N50" s="179">
        <f t="shared" si="11"/>
        <v>22501.340983187281</v>
      </c>
      <c r="O50" s="179">
        <f t="shared" si="12"/>
        <v>636.3961030678928</v>
      </c>
      <c r="P50" s="27">
        <f t="shared" si="13"/>
        <v>2.7373759186347997E-2</v>
      </c>
      <c r="Q50" s="28">
        <f t="shared" si="14"/>
        <v>18000</v>
      </c>
      <c r="R50" s="185" t="str">
        <f t="shared" si="15"/>
        <v>MENOR VALOR</v>
      </c>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242" s="5" customFormat="1" x14ac:dyDescent="0.2">
      <c r="A51" s="14">
        <v>23</v>
      </c>
      <c r="B51" s="221" t="s">
        <v>52</v>
      </c>
      <c r="C51" s="221"/>
      <c r="D51" s="15" t="s">
        <v>45</v>
      </c>
      <c r="E51" s="14">
        <v>1</v>
      </c>
      <c r="F51" s="20">
        <v>17946</v>
      </c>
      <c r="G51" s="20">
        <v>14280</v>
      </c>
      <c r="H51" s="35">
        <v>15000</v>
      </c>
      <c r="I51" s="20">
        <v>14700</v>
      </c>
      <c r="J51" s="20">
        <v>14000</v>
      </c>
      <c r="K51" s="179">
        <f t="shared" si="8"/>
        <v>14000</v>
      </c>
      <c r="L51" s="179">
        <f t="shared" si="9"/>
        <v>15185.2</v>
      </c>
      <c r="M51" s="179">
        <f t="shared" si="10"/>
        <v>14700</v>
      </c>
      <c r="N51" s="179">
        <f t="shared" si="11"/>
        <v>15123.297658190208</v>
      </c>
      <c r="O51" s="179">
        <f t="shared" si="12"/>
        <v>494.97474683058329</v>
      </c>
      <c r="P51" s="27">
        <f t="shared" si="13"/>
        <v>3.2595866161168982E-2</v>
      </c>
      <c r="Q51" s="28">
        <f t="shared" si="14"/>
        <v>14000</v>
      </c>
      <c r="R51" s="185" t="str">
        <f t="shared" si="15"/>
        <v>MENOR VALOR</v>
      </c>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row>
    <row r="52" spans="1:242" s="5" customFormat="1" ht="33" x14ac:dyDescent="0.2">
      <c r="A52" s="14">
        <v>24</v>
      </c>
      <c r="B52" s="221" t="s">
        <v>53</v>
      </c>
      <c r="C52" s="221"/>
      <c r="D52" s="4" t="s">
        <v>34</v>
      </c>
      <c r="E52" s="14">
        <v>1</v>
      </c>
      <c r="F52" s="20">
        <v>15669</v>
      </c>
      <c r="G52" s="20">
        <v>37740</v>
      </c>
      <c r="H52" s="35">
        <v>13046</v>
      </c>
      <c r="I52" s="20">
        <v>38850</v>
      </c>
      <c r="J52" s="20">
        <v>37000</v>
      </c>
      <c r="K52" s="179">
        <f t="shared" si="8"/>
        <v>13046</v>
      </c>
      <c r="L52" s="179">
        <f t="shared" si="9"/>
        <v>28461</v>
      </c>
      <c r="M52" s="179">
        <f t="shared" si="10"/>
        <v>37000</v>
      </c>
      <c r="N52" s="179">
        <f t="shared" si="11"/>
        <v>25643.816442286679</v>
      </c>
      <c r="O52" s="179">
        <f t="shared" si="12"/>
        <v>16938.03583654256</v>
      </c>
      <c r="P52" s="27">
        <f t="shared" si="13"/>
        <v>0.59513143728409257</v>
      </c>
      <c r="Q52" s="28">
        <v>25643.816442286679</v>
      </c>
      <c r="R52" s="185" t="s">
        <v>123</v>
      </c>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242" s="5" customFormat="1" x14ac:dyDescent="0.2">
      <c r="A53" s="14">
        <v>25</v>
      </c>
      <c r="B53" s="221" t="s">
        <v>54</v>
      </c>
      <c r="C53" s="221"/>
      <c r="D53" s="15" t="s">
        <v>6</v>
      </c>
      <c r="E53" s="14">
        <v>1</v>
      </c>
      <c r="F53" s="20">
        <v>101411</v>
      </c>
      <c r="G53" s="20">
        <v>86700</v>
      </c>
      <c r="H53" s="35">
        <v>86945</v>
      </c>
      <c r="I53" s="20">
        <v>89250</v>
      </c>
      <c r="J53" s="20">
        <v>85000</v>
      </c>
      <c r="K53" s="179">
        <f t="shared" si="8"/>
        <v>85000</v>
      </c>
      <c r="L53" s="179">
        <f t="shared" si="9"/>
        <v>89861.2</v>
      </c>
      <c r="M53" s="179">
        <f t="shared" si="10"/>
        <v>86945</v>
      </c>
      <c r="N53" s="179">
        <f t="shared" si="11"/>
        <v>89675.784573856086</v>
      </c>
      <c r="O53" s="179">
        <f t="shared" si="12"/>
        <v>1375.322689407835</v>
      </c>
      <c r="P53" s="27">
        <f t="shared" si="13"/>
        <v>1.5304966875668643E-2</v>
      </c>
      <c r="Q53" s="28">
        <f t="shared" si="14"/>
        <v>85000</v>
      </c>
      <c r="R53" s="185" t="str">
        <f t="shared" si="15"/>
        <v>MENOR VALOR</v>
      </c>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242" s="5" customFormat="1" ht="33" x14ac:dyDescent="0.2">
      <c r="A54" s="14">
        <v>26</v>
      </c>
      <c r="B54" s="221" t="s">
        <v>55</v>
      </c>
      <c r="C54" s="221"/>
      <c r="D54" s="15" t="s">
        <v>6</v>
      </c>
      <c r="E54" s="14">
        <v>1</v>
      </c>
      <c r="F54" s="20">
        <v>84324</v>
      </c>
      <c r="G54" s="20">
        <v>188700</v>
      </c>
      <c r="H54" s="35">
        <v>72296</v>
      </c>
      <c r="I54" s="20">
        <v>194250</v>
      </c>
      <c r="J54" s="20">
        <v>185000</v>
      </c>
      <c r="K54" s="179">
        <f t="shared" si="8"/>
        <v>72296</v>
      </c>
      <c r="L54" s="179">
        <f t="shared" si="9"/>
        <v>144914</v>
      </c>
      <c r="M54" s="179">
        <f t="shared" si="10"/>
        <v>185000</v>
      </c>
      <c r="N54" s="179">
        <f t="shared" si="11"/>
        <v>132823.22625651982</v>
      </c>
      <c r="O54" s="179">
        <f t="shared" si="12"/>
        <v>79693.762666848648</v>
      </c>
      <c r="P54" s="27">
        <f t="shared" si="13"/>
        <v>0.54993832664096398</v>
      </c>
      <c r="Q54" s="28">
        <v>132823.22625651982</v>
      </c>
      <c r="R54" s="185" t="s">
        <v>123</v>
      </c>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row>
    <row r="55" spans="1:242" s="5" customFormat="1" x14ac:dyDescent="0.2">
      <c r="A55" s="14">
        <v>27</v>
      </c>
      <c r="B55" s="221" t="s">
        <v>56</v>
      </c>
      <c r="C55" s="221"/>
      <c r="D55" s="15" t="s">
        <v>6</v>
      </c>
      <c r="E55" s="14">
        <v>1</v>
      </c>
      <c r="F55" s="20">
        <v>1472406</v>
      </c>
      <c r="G55" s="20">
        <v>1020000</v>
      </c>
      <c r="H55" s="35">
        <v>1250000</v>
      </c>
      <c r="I55" s="20">
        <v>1050000</v>
      </c>
      <c r="J55" s="20">
        <v>1000000</v>
      </c>
      <c r="K55" s="179">
        <f t="shared" si="8"/>
        <v>1000000</v>
      </c>
      <c r="L55" s="179">
        <f t="shared" si="9"/>
        <v>1158481.2</v>
      </c>
      <c r="M55" s="179">
        <f t="shared" si="10"/>
        <v>1050000</v>
      </c>
      <c r="N55" s="179">
        <f t="shared" si="11"/>
        <v>1145368.9681865461</v>
      </c>
      <c r="O55" s="179">
        <f t="shared" si="12"/>
        <v>35355.33905932738</v>
      </c>
      <c r="P55" s="27">
        <f t="shared" si="13"/>
        <v>3.0518699016718942E-2</v>
      </c>
      <c r="Q55" s="28">
        <f t="shared" si="14"/>
        <v>1000000</v>
      </c>
      <c r="R55" s="185" t="str">
        <f t="shared" si="15"/>
        <v>MENOR VALOR</v>
      </c>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row>
    <row r="56" spans="1:242" s="5" customFormat="1" x14ac:dyDescent="0.2">
      <c r="A56" s="14">
        <v>28</v>
      </c>
      <c r="B56" s="221" t="s">
        <v>57</v>
      </c>
      <c r="C56" s="221" t="s">
        <v>58</v>
      </c>
      <c r="D56" s="15" t="s">
        <v>45</v>
      </c>
      <c r="E56" s="14">
        <v>1</v>
      </c>
      <c r="F56" s="20">
        <v>128301</v>
      </c>
      <c r="G56" s="20">
        <v>28560</v>
      </c>
      <c r="H56" s="35">
        <v>110000</v>
      </c>
      <c r="I56" s="20">
        <v>29400</v>
      </c>
      <c r="J56" s="20">
        <v>28000</v>
      </c>
      <c r="K56" s="179">
        <f t="shared" si="8"/>
        <v>28000</v>
      </c>
      <c r="L56" s="179">
        <f t="shared" si="9"/>
        <v>64852.2</v>
      </c>
      <c r="M56" s="179">
        <f t="shared" si="10"/>
        <v>29400</v>
      </c>
      <c r="N56" s="179">
        <f t="shared" si="11"/>
        <v>50603.115761981695</v>
      </c>
      <c r="O56" s="179">
        <f t="shared" si="12"/>
        <v>989.94949366116657</v>
      </c>
      <c r="P56" s="27">
        <f t="shared" si="13"/>
        <v>1.526470179363486E-2</v>
      </c>
      <c r="Q56" s="28">
        <f t="shared" si="14"/>
        <v>28000</v>
      </c>
      <c r="R56" s="185" t="str">
        <f t="shared" si="15"/>
        <v>MENOR VALOR</v>
      </c>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242" s="8" customFormat="1" ht="33" x14ac:dyDescent="0.2">
      <c r="A57" s="14">
        <v>29</v>
      </c>
      <c r="B57" s="221" t="s">
        <v>59</v>
      </c>
      <c r="C57" s="221" t="s">
        <v>60</v>
      </c>
      <c r="D57" s="15" t="s">
        <v>45</v>
      </c>
      <c r="E57" s="14">
        <v>1</v>
      </c>
      <c r="F57" s="20">
        <v>38700</v>
      </c>
      <c r="G57" s="20">
        <v>91800</v>
      </c>
      <c r="H57" s="35">
        <v>33850</v>
      </c>
      <c r="I57" s="20">
        <v>94500</v>
      </c>
      <c r="J57" s="20">
        <v>90000</v>
      </c>
      <c r="K57" s="179">
        <f t="shared" si="8"/>
        <v>33850</v>
      </c>
      <c r="L57" s="179">
        <f t="shared" si="9"/>
        <v>69770</v>
      </c>
      <c r="M57" s="179">
        <f t="shared" si="10"/>
        <v>90000</v>
      </c>
      <c r="N57" s="179">
        <f t="shared" si="11"/>
        <v>63380.743205038794</v>
      </c>
      <c r="O57" s="179">
        <f t="shared" si="12"/>
        <v>39704.045763624643</v>
      </c>
      <c r="P57" s="27">
        <f t="shared" si="13"/>
        <v>0.56907045669520773</v>
      </c>
      <c r="Q57" s="28">
        <v>63380.743205038794</v>
      </c>
      <c r="R57" s="185" t="s">
        <v>123</v>
      </c>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FF57" s="5"/>
      <c r="FG57" s="5"/>
      <c r="FH57" s="5"/>
      <c r="FI57" s="5"/>
      <c r="FJ57" s="5"/>
      <c r="FK57" s="5"/>
      <c r="FL57" s="5"/>
      <c r="FM57" s="5"/>
      <c r="FN57" s="5"/>
      <c r="FO57" s="5"/>
      <c r="FP57" s="5"/>
      <c r="FQ57" s="5"/>
      <c r="FR57" s="5"/>
      <c r="FS57" s="5"/>
      <c r="FT57" s="5"/>
      <c r="FU57" s="5"/>
      <c r="FV57" s="5"/>
      <c r="FW57" s="5"/>
      <c r="FX57" s="5"/>
      <c r="FY57" s="5"/>
      <c r="FZ57" s="5"/>
      <c r="GA57" s="5"/>
      <c r="GB57" s="5"/>
      <c r="GC57" s="5"/>
      <c r="GD57" s="5"/>
      <c r="GE57" s="5"/>
      <c r="GF57" s="5"/>
      <c r="GG57" s="5"/>
      <c r="GH57" s="5"/>
      <c r="GI57" s="5"/>
      <c r="GJ57" s="5"/>
      <c r="GK57" s="5"/>
      <c r="GL57" s="5"/>
      <c r="GM57" s="5"/>
      <c r="GN57" s="5"/>
      <c r="GO57" s="5"/>
      <c r="GP57" s="5"/>
      <c r="GQ57" s="5"/>
      <c r="GR57" s="5"/>
      <c r="GS57" s="5"/>
      <c r="GT57" s="5"/>
      <c r="GU57" s="5"/>
      <c r="GV57" s="5"/>
      <c r="GW57" s="5"/>
      <c r="GX57" s="5"/>
      <c r="GY57" s="5"/>
      <c r="GZ57" s="5"/>
      <c r="HA57" s="5"/>
      <c r="HB57" s="5"/>
      <c r="HC57" s="5"/>
      <c r="HD57" s="5"/>
      <c r="HE57" s="5"/>
      <c r="HF57" s="5"/>
      <c r="HG57" s="5"/>
      <c r="HH57" s="5"/>
      <c r="HI57" s="5"/>
      <c r="HJ57" s="5"/>
      <c r="HK57" s="5"/>
      <c r="HL57" s="5"/>
      <c r="HM57" s="5"/>
      <c r="HN57" s="5"/>
      <c r="HO57" s="5"/>
      <c r="HP57" s="5"/>
      <c r="HQ57" s="5"/>
      <c r="HR57" s="5"/>
      <c r="HS57" s="5"/>
      <c r="HT57" s="5"/>
      <c r="HU57" s="5"/>
      <c r="HV57" s="5"/>
      <c r="HW57" s="5"/>
      <c r="HX57" s="5"/>
      <c r="HY57" s="5"/>
      <c r="HZ57" s="5"/>
      <c r="IA57" s="5"/>
      <c r="IB57" s="5"/>
      <c r="IC57" s="5"/>
      <c r="ID57" s="5"/>
      <c r="IE57" s="5"/>
      <c r="IF57" s="5"/>
      <c r="IG57" s="5"/>
      <c r="IH57" s="5"/>
    </row>
    <row r="58" spans="1:242" s="8" customFormat="1" ht="33" x14ac:dyDescent="0.2">
      <c r="A58" s="14">
        <v>30</v>
      </c>
      <c r="B58" s="221" t="s">
        <v>61</v>
      </c>
      <c r="C58" s="221" t="s">
        <v>62</v>
      </c>
      <c r="D58" s="15" t="s">
        <v>45</v>
      </c>
      <c r="E58" s="14">
        <v>1</v>
      </c>
      <c r="F58" s="20">
        <v>6860</v>
      </c>
      <c r="G58" s="20">
        <v>16320</v>
      </c>
      <c r="H58" s="35">
        <v>6000</v>
      </c>
      <c r="I58" s="20">
        <v>16800</v>
      </c>
      <c r="J58" s="20">
        <v>16000</v>
      </c>
      <c r="K58" s="179">
        <f t="shared" si="8"/>
        <v>6000</v>
      </c>
      <c r="L58" s="179">
        <f t="shared" si="9"/>
        <v>12396</v>
      </c>
      <c r="M58" s="179">
        <f t="shared" si="10"/>
        <v>16000</v>
      </c>
      <c r="N58" s="179">
        <f t="shared" si="11"/>
        <v>11254.467645141774</v>
      </c>
      <c r="O58" s="179">
        <f t="shared" si="12"/>
        <v>7071.0678118654751</v>
      </c>
      <c r="P58" s="27">
        <f t="shared" si="13"/>
        <v>0.57043141431635003</v>
      </c>
      <c r="Q58" s="28">
        <v>11254.467645141774</v>
      </c>
      <c r="R58" s="185" t="s">
        <v>123</v>
      </c>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5"/>
      <c r="EB58" s="5"/>
      <c r="EC58" s="5"/>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FF58" s="5"/>
      <c r="FG58" s="5"/>
      <c r="FH58" s="5"/>
      <c r="FI58" s="5"/>
      <c r="FJ58" s="5"/>
      <c r="FK58" s="5"/>
      <c r="FL58" s="5"/>
      <c r="FM58" s="5"/>
      <c r="FN58" s="5"/>
      <c r="FO58" s="5"/>
      <c r="FP58" s="5"/>
      <c r="FQ58" s="5"/>
      <c r="FR58" s="5"/>
      <c r="FS58" s="5"/>
      <c r="FT58" s="5"/>
      <c r="FU58" s="5"/>
      <c r="FV58" s="5"/>
      <c r="FW58" s="5"/>
      <c r="FX58" s="5"/>
      <c r="FY58" s="5"/>
      <c r="FZ58" s="5"/>
      <c r="GA58" s="5"/>
      <c r="GB58" s="5"/>
      <c r="GC58" s="5"/>
      <c r="GD58" s="5"/>
      <c r="GE58" s="5"/>
      <c r="GF58" s="5"/>
      <c r="GG58" s="5"/>
      <c r="GH58" s="5"/>
      <c r="GI58" s="5"/>
      <c r="GJ58" s="5"/>
      <c r="GK58" s="5"/>
      <c r="GL58" s="5"/>
      <c r="GM58" s="5"/>
      <c r="GN58" s="5"/>
      <c r="GO58" s="5"/>
      <c r="GP58" s="5"/>
      <c r="GQ58" s="5"/>
      <c r="GR58" s="5"/>
      <c r="GS58" s="5"/>
      <c r="GT58" s="5"/>
      <c r="GU58" s="5"/>
      <c r="GV58" s="5"/>
      <c r="GW58" s="5"/>
      <c r="GX58" s="5"/>
      <c r="GY58" s="5"/>
      <c r="GZ58" s="5"/>
      <c r="HA58" s="5"/>
      <c r="HB58" s="5"/>
      <c r="HC58" s="5"/>
      <c r="HD58" s="5"/>
      <c r="HE58" s="5"/>
      <c r="HF58" s="5"/>
      <c r="HG58" s="5"/>
      <c r="HH58" s="5"/>
      <c r="HI58" s="5"/>
      <c r="HJ58" s="5"/>
      <c r="HK58" s="5"/>
      <c r="HL58" s="5"/>
      <c r="HM58" s="5"/>
      <c r="HN58" s="5"/>
      <c r="HO58" s="5"/>
      <c r="HP58" s="5"/>
      <c r="HQ58" s="5"/>
      <c r="HR58" s="5"/>
      <c r="HS58" s="5"/>
      <c r="HT58" s="5"/>
      <c r="HU58" s="5"/>
      <c r="HV58" s="5"/>
      <c r="HW58" s="5"/>
      <c r="HX58" s="5"/>
      <c r="HY58" s="5"/>
      <c r="HZ58" s="5"/>
      <c r="IA58" s="5"/>
      <c r="IB58" s="5"/>
      <c r="IC58" s="5"/>
      <c r="ID58" s="5"/>
      <c r="IE58" s="5"/>
      <c r="IF58" s="5"/>
      <c r="IG58" s="5"/>
      <c r="IH58" s="5"/>
    </row>
    <row r="59" spans="1:242" ht="33" x14ac:dyDescent="0.2">
      <c r="A59" s="14">
        <v>31</v>
      </c>
      <c r="B59" s="221" t="s">
        <v>63</v>
      </c>
      <c r="C59" s="221"/>
      <c r="D59" s="15" t="s">
        <v>45</v>
      </c>
      <c r="E59" s="14">
        <v>1</v>
      </c>
      <c r="F59" s="20">
        <v>67650</v>
      </c>
      <c r="G59" s="20">
        <v>173400</v>
      </c>
      <c r="H59" s="35">
        <v>58000</v>
      </c>
      <c r="I59" s="20">
        <v>178500</v>
      </c>
      <c r="J59" s="20">
        <v>170000</v>
      </c>
      <c r="K59" s="179">
        <f t="shared" si="8"/>
        <v>58000</v>
      </c>
      <c r="L59" s="179">
        <f t="shared" si="9"/>
        <v>129510</v>
      </c>
      <c r="M59" s="179">
        <f t="shared" si="10"/>
        <v>170000</v>
      </c>
      <c r="N59" s="179">
        <f t="shared" si="11"/>
        <v>115602.28165643665</v>
      </c>
      <c r="O59" s="179">
        <f t="shared" si="12"/>
        <v>79195.959492893322</v>
      </c>
      <c r="P59" s="27">
        <f t="shared" si="13"/>
        <v>0.61150459032424775</v>
      </c>
      <c r="Q59" s="28">
        <v>115602.28165643665</v>
      </c>
      <c r="R59" s="185" t="s">
        <v>123</v>
      </c>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c r="DU59" s="5"/>
      <c r="DV59" s="5"/>
      <c r="DW59" s="5"/>
      <c r="DX59" s="5"/>
      <c r="DY59" s="5"/>
      <c r="DZ59" s="5"/>
      <c r="EA59" s="5"/>
      <c r="EB59" s="5"/>
      <c r="EC59" s="5"/>
      <c r="ED59" s="5"/>
      <c r="EE59" s="5"/>
      <c r="EF59" s="5"/>
      <c r="EG59" s="5"/>
      <c r="EH59" s="5"/>
      <c r="EI59" s="5"/>
      <c r="EJ59" s="5"/>
      <c r="EK59" s="5"/>
      <c r="EL59" s="5"/>
      <c r="EM59" s="5"/>
      <c r="EN59" s="5"/>
      <c r="EO59" s="5"/>
      <c r="EP59" s="5"/>
      <c r="EQ59" s="5"/>
      <c r="ER59" s="5"/>
      <c r="ES59" s="5"/>
      <c r="ET59" s="5"/>
      <c r="EU59" s="5"/>
      <c r="EV59" s="5"/>
      <c r="EW59" s="5"/>
      <c r="EX59" s="5"/>
      <c r="EY59" s="5"/>
      <c r="EZ59" s="5"/>
      <c r="FA59" s="5"/>
      <c r="FB59" s="5"/>
      <c r="FC59" s="5"/>
      <c r="FD59" s="5"/>
      <c r="FE59" s="5"/>
      <c r="FF59" s="5"/>
      <c r="FG59" s="5"/>
      <c r="FH59" s="5"/>
      <c r="FI59" s="5"/>
      <c r="FJ59" s="5"/>
      <c r="FK59" s="5"/>
      <c r="FL59" s="5"/>
      <c r="FM59" s="5"/>
      <c r="FN59" s="5"/>
      <c r="FO59" s="5"/>
      <c r="FP59" s="5"/>
      <c r="FQ59" s="5"/>
      <c r="FR59" s="5"/>
      <c r="FS59" s="5"/>
      <c r="FT59" s="5"/>
      <c r="FU59" s="5"/>
      <c r="FV59" s="5"/>
      <c r="FW59" s="5"/>
      <c r="FX59" s="5"/>
      <c r="FY59" s="5"/>
      <c r="FZ59" s="5"/>
      <c r="GA59" s="5"/>
      <c r="GB59" s="5"/>
      <c r="GC59" s="5"/>
      <c r="GD59" s="5"/>
      <c r="GE59" s="5"/>
      <c r="GF59" s="5"/>
      <c r="GG59" s="5"/>
      <c r="GH59" s="5"/>
      <c r="GI59" s="5"/>
      <c r="GJ59" s="5"/>
      <c r="GK59" s="5"/>
      <c r="GL59" s="5"/>
      <c r="GM59" s="5"/>
      <c r="GN59" s="5"/>
      <c r="GO59" s="5"/>
      <c r="GP59" s="5"/>
      <c r="GQ59" s="5"/>
      <c r="GR59" s="5"/>
      <c r="GS59" s="5"/>
      <c r="GT59" s="5"/>
      <c r="GU59" s="5"/>
      <c r="GV59" s="5"/>
      <c r="GW59" s="5"/>
      <c r="GX59" s="5"/>
      <c r="GY59" s="5"/>
      <c r="GZ59" s="5"/>
      <c r="HA59" s="5"/>
      <c r="HB59" s="5"/>
      <c r="HC59" s="5"/>
      <c r="HD59" s="5"/>
      <c r="HE59" s="5"/>
      <c r="HF59" s="5"/>
      <c r="HG59" s="5"/>
      <c r="HH59" s="5"/>
      <c r="HI59" s="5"/>
      <c r="HJ59" s="5"/>
      <c r="HK59" s="5"/>
      <c r="HL59" s="5"/>
      <c r="HM59" s="5"/>
      <c r="HN59" s="5"/>
      <c r="HO59" s="5"/>
      <c r="HP59" s="5"/>
      <c r="HQ59" s="5"/>
      <c r="HR59" s="5"/>
      <c r="HS59" s="5"/>
      <c r="HT59" s="5"/>
      <c r="HU59" s="5"/>
      <c r="HV59" s="5"/>
      <c r="HW59" s="5"/>
      <c r="HX59" s="5"/>
      <c r="HY59" s="5"/>
      <c r="HZ59" s="5"/>
      <c r="IA59" s="5"/>
      <c r="IB59" s="5"/>
      <c r="IC59" s="5"/>
      <c r="ID59" s="5"/>
      <c r="IE59" s="5"/>
      <c r="IF59" s="5"/>
      <c r="IG59" s="5"/>
      <c r="IH59" s="5"/>
    </row>
    <row r="60" spans="1:242" s="5" customFormat="1" x14ac:dyDescent="0.2">
      <c r="A60" s="14">
        <v>32</v>
      </c>
      <c r="B60" s="221" t="s">
        <v>64</v>
      </c>
      <c r="C60" s="221"/>
      <c r="D60" s="15" t="s">
        <v>65</v>
      </c>
      <c r="E60" s="14">
        <v>1</v>
      </c>
      <c r="F60" s="20">
        <v>50408</v>
      </c>
      <c r="G60" s="20">
        <v>20400</v>
      </c>
      <c r="H60" s="35">
        <v>45000</v>
      </c>
      <c r="I60" s="20">
        <v>21000</v>
      </c>
      <c r="J60" s="20">
        <v>20000</v>
      </c>
      <c r="K60" s="179">
        <f t="shared" si="8"/>
        <v>20000</v>
      </c>
      <c r="L60" s="179">
        <f t="shared" si="9"/>
        <v>31361.599999999999</v>
      </c>
      <c r="M60" s="179">
        <f t="shared" si="10"/>
        <v>21000</v>
      </c>
      <c r="N60" s="179">
        <f t="shared" si="11"/>
        <v>28689.190061582849</v>
      </c>
      <c r="O60" s="179">
        <f t="shared" si="12"/>
        <v>707.10678118654755</v>
      </c>
      <c r="P60" s="27">
        <f t="shared" si="13"/>
        <v>2.2546897517554832E-2</v>
      </c>
      <c r="Q60" s="28">
        <f t="shared" si="14"/>
        <v>20000</v>
      </c>
      <c r="R60" s="185" t="str">
        <f t="shared" si="15"/>
        <v>MENOR VALOR</v>
      </c>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row>
    <row r="61" spans="1:242" s="5" customFormat="1" ht="33" x14ac:dyDescent="0.2">
      <c r="A61" s="14">
        <v>33</v>
      </c>
      <c r="B61" s="221" t="s">
        <v>66</v>
      </c>
      <c r="C61" s="221"/>
      <c r="D61" s="15" t="s">
        <v>67</v>
      </c>
      <c r="E61" s="14">
        <v>1</v>
      </c>
      <c r="F61" s="20">
        <v>905385</v>
      </c>
      <c r="G61" s="20">
        <v>2499000</v>
      </c>
      <c r="H61" s="35">
        <v>800000</v>
      </c>
      <c r="I61" s="20">
        <v>2572500</v>
      </c>
      <c r="J61" s="20">
        <v>2450000</v>
      </c>
      <c r="K61" s="179">
        <f t="shared" si="8"/>
        <v>800000</v>
      </c>
      <c r="L61" s="179">
        <f t="shared" si="9"/>
        <v>1845377</v>
      </c>
      <c r="M61" s="179">
        <f t="shared" si="10"/>
        <v>2450000</v>
      </c>
      <c r="N61" s="179">
        <f t="shared" si="11"/>
        <v>1627204.7419540677</v>
      </c>
      <c r="O61" s="179">
        <f t="shared" si="12"/>
        <v>1166726.1889578034</v>
      </c>
      <c r="P61" s="27">
        <f t="shared" si="13"/>
        <v>0.63224272815679583</v>
      </c>
      <c r="Q61" s="28">
        <v>1627204.7419540677</v>
      </c>
      <c r="R61" s="185" t="s">
        <v>123</v>
      </c>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row>
    <row r="62" spans="1:242" s="5" customFormat="1" ht="33" x14ac:dyDescent="0.2">
      <c r="A62" s="14">
        <v>34</v>
      </c>
      <c r="B62" s="221" t="s">
        <v>68</v>
      </c>
      <c r="C62" s="221"/>
      <c r="D62" s="15" t="s">
        <v>65</v>
      </c>
      <c r="E62" s="14">
        <v>1</v>
      </c>
      <c r="F62" s="37">
        <v>205790</v>
      </c>
      <c r="G62" s="37">
        <v>4590000</v>
      </c>
      <c r="H62" s="35">
        <v>180000</v>
      </c>
      <c r="I62" s="23">
        <v>4725000</v>
      </c>
      <c r="J62" s="23">
        <v>4500000</v>
      </c>
      <c r="K62" s="179">
        <f t="shared" si="8"/>
        <v>180000</v>
      </c>
      <c r="L62" s="179">
        <f t="shared" si="9"/>
        <v>2840158</v>
      </c>
      <c r="M62" s="179">
        <f t="shared" si="10"/>
        <v>4500000</v>
      </c>
      <c r="N62" s="179">
        <f t="shared" si="11"/>
        <v>1293078.1014015363</v>
      </c>
      <c r="O62" s="179">
        <f t="shared" si="12"/>
        <v>3054701.2947258851</v>
      </c>
      <c r="P62" s="27">
        <f>O62/M62</f>
        <v>0.67882250993908555</v>
      </c>
      <c r="Q62" s="28">
        <f>+N62</f>
        <v>1293078.1014015363</v>
      </c>
      <c r="R62" s="185" t="s">
        <v>123</v>
      </c>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row>
    <row r="63" spans="1:242" s="5" customFormat="1" x14ac:dyDescent="0.2">
      <c r="A63" s="14">
        <v>35</v>
      </c>
      <c r="B63" s="221" t="s">
        <v>69</v>
      </c>
      <c r="C63" s="221"/>
      <c r="D63" s="47" t="s">
        <v>25</v>
      </c>
      <c r="E63" s="14">
        <v>1</v>
      </c>
      <c r="F63" s="20">
        <v>505826</v>
      </c>
      <c r="G63" s="20">
        <v>2611200</v>
      </c>
      <c r="H63" s="35">
        <v>438010</v>
      </c>
      <c r="I63" s="20">
        <v>2688000</v>
      </c>
      <c r="J63" s="20">
        <v>2560000</v>
      </c>
      <c r="K63" s="179">
        <f t="shared" si="8"/>
        <v>438010</v>
      </c>
      <c r="L63" s="179">
        <f t="shared" si="9"/>
        <v>1760607.2</v>
      </c>
      <c r="M63" s="179">
        <f t="shared" si="10"/>
        <v>2560000</v>
      </c>
      <c r="N63" s="179">
        <f t="shared" si="11"/>
        <v>1318253.4247207181</v>
      </c>
      <c r="O63" s="179">
        <f t="shared" si="12"/>
        <v>1500473.5186100421</v>
      </c>
      <c r="P63" s="27">
        <f t="shared" si="13"/>
        <v>0.85224774646499346</v>
      </c>
      <c r="Q63" s="28">
        <f>+N63</f>
        <v>1318253.4247207181</v>
      </c>
      <c r="R63" s="198" t="str">
        <f>+N9</f>
        <v>MEDIA GEOMETRICA</v>
      </c>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row>
    <row r="64" spans="1:242" s="5" customFormat="1" x14ac:dyDescent="0.2">
      <c r="A64" s="14">
        <v>36</v>
      </c>
      <c r="B64" s="221" t="s">
        <v>70</v>
      </c>
      <c r="C64" s="221"/>
      <c r="D64" s="4" t="s">
        <v>71</v>
      </c>
      <c r="E64" s="14">
        <v>1</v>
      </c>
      <c r="F64" s="20">
        <v>490145</v>
      </c>
      <c r="G64" s="20">
        <v>280500</v>
      </c>
      <c r="H64" s="35">
        <v>420229</v>
      </c>
      <c r="I64" s="20">
        <v>288750</v>
      </c>
      <c r="J64" s="20">
        <v>275000</v>
      </c>
      <c r="K64" s="179">
        <f t="shared" si="8"/>
        <v>275000</v>
      </c>
      <c r="L64" s="179">
        <f t="shared" si="9"/>
        <v>350924.79999999999</v>
      </c>
      <c r="M64" s="179">
        <f t="shared" si="10"/>
        <v>288750</v>
      </c>
      <c r="N64" s="179">
        <f t="shared" si="11"/>
        <v>340658.81374112103</v>
      </c>
      <c r="O64" s="179">
        <f t="shared" si="12"/>
        <v>9722.7182413150276</v>
      </c>
      <c r="P64" s="27">
        <f t="shared" si="13"/>
        <v>2.770598783931779E-2</v>
      </c>
      <c r="Q64" s="28">
        <f t="shared" si="14"/>
        <v>275000</v>
      </c>
      <c r="R64" s="185" t="str">
        <f t="shared" si="15"/>
        <v>MENOR VALOR</v>
      </c>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row>
    <row r="65" spans="1:49" s="5" customFormat="1" x14ac:dyDescent="0.2">
      <c r="A65" s="14">
        <v>37</v>
      </c>
      <c r="B65" s="221" t="s">
        <v>72</v>
      </c>
      <c r="C65" s="221"/>
      <c r="D65" s="4" t="s">
        <v>25</v>
      </c>
      <c r="E65" s="14">
        <v>1</v>
      </c>
      <c r="F65" s="20">
        <v>625243</v>
      </c>
      <c r="G65" s="20">
        <v>49980</v>
      </c>
      <c r="H65" s="35">
        <v>520593</v>
      </c>
      <c r="I65" s="20">
        <v>51450</v>
      </c>
      <c r="J65" s="20">
        <v>49000</v>
      </c>
      <c r="K65" s="179">
        <f t="shared" si="8"/>
        <v>49000</v>
      </c>
      <c r="L65" s="179">
        <f t="shared" si="9"/>
        <v>259253.2</v>
      </c>
      <c r="M65" s="179">
        <f t="shared" si="10"/>
        <v>51450</v>
      </c>
      <c r="N65" s="179">
        <f t="shared" si="11"/>
        <v>132612.65641627228</v>
      </c>
      <c r="O65" s="179">
        <f t="shared" si="12"/>
        <v>1732.4116139070413</v>
      </c>
      <c r="P65" s="27">
        <f t="shared" si="13"/>
        <v>6.6823152574666048E-3</v>
      </c>
      <c r="Q65" s="28">
        <f t="shared" si="14"/>
        <v>49000</v>
      </c>
      <c r="R65" s="185" t="str">
        <f t="shared" si="15"/>
        <v>MENOR VALOR</v>
      </c>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row>
    <row r="66" spans="1:49" s="5" customFormat="1" x14ac:dyDescent="0.2">
      <c r="A66" s="14">
        <v>38</v>
      </c>
      <c r="B66" s="221" t="s">
        <v>73</v>
      </c>
      <c r="C66" s="221"/>
      <c r="D66" s="4" t="s">
        <v>25</v>
      </c>
      <c r="E66" s="14">
        <v>1</v>
      </c>
      <c r="F66" s="20">
        <v>75387</v>
      </c>
      <c r="G66" s="20">
        <v>86700</v>
      </c>
      <c r="H66" s="35">
        <v>68000</v>
      </c>
      <c r="I66" s="20">
        <v>89250</v>
      </c>
      <c r="J66" s="20">
        <v>85000</v>
      </c>
      <c r="K66" s="179">
        <f t="shared" si="8"/>
        <v>68000</v>
      </c>
      <c r="L66" s="179">
        <f t="shared" si="9"/>
        <v>80867.399999999994</v>
      </c>
      <c r="M66" s="179">
        <f t="shared" si="10"/>
        <v>85000</v>
      </c>
      <c r="N66" s="179">
        <f t="shared" si="11"/>
        <v>80458.202219596802</v>
      </c>
      <c r="O66" s="179">
        <f t="shared" si="12"/>
        <v>12020.815280171308</v>
      </c>
      <c r="P66" s="27">
        <f t="shared" si="13"/>
        <v>0.14864846996652925</v>
      </c>
      <c r="Q66" s="28">
        <f t="shared" si="14"/>
        <v>68000</v>
      </c>
      <c r="R66" s="185" t="str">
        <f t="shared" si="15"/>
        <v>MENOR VALOR</v>
      </c>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row>
    <row r="67" spans="1:49" s="5" customFormat="1" ht="33" x14ac:dyDescent="0.2">
      <c r="A67" s="14">
        <v>39</v>
      </c>
      <c r="B67" s="221" t="s">
        <v>74</v>
      </c>
      <c r="C67" s="221"/>
      <c r="D67" s="4" t="s">
        <v>6</v>
      </c>
      <c r="E67" s="14">
        <v>1</v>
      </c>
      <c r="F67" s="20">
        <v>49889</v>
      </c>
      <c r="G67" s="20">
        <v>150960</v>
      </c>
      <c r="H67" s="35">
        <v>45000</v>
      </c>
      <c r="I67" s="20">
        <v>155400</v>
      </c>
      <c r="J67" s="20">
        <v>148000</v>
      </c>
      <c r="K67" s="179">
        <f t="shared" si="8"/>
        <v>45000</v>
      </c>
      <c r="L67" s="179">
        <f t="shared" si="9"/>
        <v>109849.8</v>
      </c>
      <c r="M67" s="179">
        <f t="shared" si="10"/>
        <v>148000</v>
      </c>
      <c r="N67" s="179">
        <f t="shared" si="11"/>
        <v>95138.956987469879</v>
      </c>
      <c r="O67" s="179">
        <f t="shared" si="12"/>
        <v>72831.998462214397</v>
      </c>
      <c r="P67" s="27">
        <f t="shared" si="13"/>
        <v>0.66301439294577136</v>
      </c>
      <c r="Q67" s="28">
        <f>+N67</f>
        <v>95138.956987469879</v>
      </c>
      <c r="R67" s="180" t="s">
        <v>123</v>
      </c>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row>
    <row r="68" spans="1:49" s="5" customFormat="1" ht="33" x14ac:dyDescent="0.2">
      <c r="A68" s="14">
        <v>40</v>
      </c>
      <c r="B68" s="221" t="s">
        <v>75</v>
      </c>
      <c r="C68" s="221"/>
      <c r="D68" s="4" t="s">
        <v>6</v>
      </c>
      <c r="E68" s="14">
        <v>1</v>
      </c>
      <c r="F68" s="20">
        <v>1172820</v>
      </c>
      <c r="G68" s="20">
        <v>3315000</v>
      </c>
      <c r="H68" s="35">
        <v>986000</v>
      </c>
      <c r="I68" s="20">
        <v>3412500</v>
      </c>
      <c r="J68" s="20">
        <v>3250000</v>
      </c>
      <c r="K68" s="179">
        <f t="shared" si="8"/>
        <v>986000</v>
      </c>
      <c r="L68" s="179">
        <f t="shared" si="9"/>
        <v>2427264</v>
      </c>
      <c r="M68" s="179">
        <f t="shared" si="10"/>
        <v>3250000</v>
      </c>
      <c r="N68" s="179">
        <f t="shared" si="11"/>
        <v>2116944.9589518993</v>
      </c>
      <c r="O68" s="179">
        <f t="shared" si="12"/>
        <v>1600889.7526063437</v>
      </c>
      <c r="P68" s="27">
        <f t="shared" si="13"/>
        <v>0.65954496610436431</v>
      </c>
      <c r="Q68" s="28">
        <f>+N68</f>
        <v>2116944.9589518993</v>
      </c>
      <c r="R68" s="180" t="s">
        <v>123</v>
      </c>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row>
    <row r="69" spans="1:49" s="5" customFormat="1" ht="33" x14ac:dyDescent="0.2">
      <c r="A69" s="14">
        <v>41</v>
      </c>
      <c r="B69" s="221" t="s">
        <v>76</v>
      </c>
      <c r="C69" s="221"/>
      <c r="D69" s="4" t="s">
        <v>25</v>
      </c>
      <c r="E69" s="14">
        <v>1</v>
      </c>
      <c r="F69" s="20">
        <v>33952</v>
      </c>
      <c r="G69" s="20">
        <v>66300</v>
      </c>
      <c r="H69" s="35">
        <v>30000</v>
      </c>
      <c r="I69" s="20">
        <v>68250</v>
      </c>
      <c r="J69" s="20">
        <v>65000</v>
      </c>
      <c r="K69" s="179">
        <f t="shared" si="8"/>
        <v>30000</v>
      </c>
      <c r="L69" s="179">
        <f t="shared" si="9"/>
        <v>52700.4</v>
      </c>
      <c r="M69" s="179">
        <f t="shared" si="10"/>
        <v>65000</v>
      </c>
      <c r="N69" s="179">
        <f t="shared" si="11"/>
        <v>49579.624306107988</v>
      </c>
      <c r="O69" s="179">
        <f t="shared" si="12"/>
        <v>24748.737341529162</v>
      </c>
      <c r="P69" s="27">
        <f t="shared" si="13"/>
        <v>0.46961194490988989</v>
      </c>
      <c r="Q69" s="28">
        <v>49579.624306107988</v>
      </c>
      <c r="R69" s="185" t="s">
        <v>123</v>
      </c>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row>
    <row r="70" spans="1:49" s="5" customFormat="1" ht="33" x14ac:dyDescent="0.2">
      <c r="A70" s="14">
        <v>42</v>
      </c>
      <c r="B70" s="221" t="s">
        <v>77</v>
      </c>
      <c r="C70" s="221"/>
      <c r="D70" s="4" t="s">
        <v>78</v>
      </c>
      <c r="E70" s="14">
        <v>1</v>
      </c>
      <c r="F70" s="20">
        <v>17923</v>
      </c>
      <c r="G70" s="20">
        <v>39780</v>
      </c>
      <c r="H70" s="35">
        <v>16000</v>
      </c>
      <c r="I70" s="22">
        <v>40950</v>
      </c>
      <c r="J70" s="22">
        <v>39000</v>
      </c>
      <c r="K70" s="179">
        <f t="shared" si="8"/>
        <v>16000</v>
      </c>
      <c r="L70" s="179">
        <f t="shared" si="9"/>
        <v>30730.6</v>
      </c>
      <c r="M70" s="179">
        <f t="shared" si="10"/>
        <v>39000</v>
      </c>
      <c r="N70" s="179">
        <f t="shared" si="11"/>
        <v>28320.6225496351</v>
      </c>
      <c r="O70" s="179">
        <f t="shared" si="12"/>
        <v>16263.455967290593</v>
      </c>
      <c r="P70" s="27">
        <f t="shared" si="13"/>
        <v>0.52922676313806416</v>
      </c>
      <c r="Q70" s="28">
        <v>28320.6225496351</v>
      </c>
      <c r="R70" s="185" t="s">
        <v>123</v>
      </c>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row>
    <row r="71" spans="1:49" s="5" customFormat="1" ht="33" x14ac:dyDescent="0.2">
      <c r="A71" s="14">
        <v>43</v>
      </c>
      <c r="B71" s="221" t="s">
        <v>79</v>
      </c>
      <c r="C71" s="221" t="s">
        <v>80</v>
      </c>
      <c r="D71" s="15" t="s">
        <v>45</v>
      </c>
      <c r="E71" s="14">
        <v>1</v>
      </c>
      <c r="F71" s="20">
        <v>23386</v>
      </c>
      <c r="G71" s="20">
        <v>39780</v>
      </c>
      <c r="H71" s="35">
        <v>20050</v>
      </c>
      <c r="I71" s="20">
        <v>40950</v>
      </c>
      <c r="J71" s="20">
        <v>39000</v>
      </c>
      <c r="K71" s="179">
        <f t="shared" si="8"/>
        <v>20050</v>
      </c>
      <c r="L71" s="179">
        <f t="shared" si="9"/>
        <v>32633.200000000001</v>
      </c>
      <c r="M71" s="179">
        <f t="shared" si="10"/>
        <v>39000</v>
      </c>
      <c r="N71" s="179">
        <f t="shared" si="11"/>
        <v>31247.172349269982</v>
      </c>
      <c r="O71" s="179">
        <f t="shared" si="12"/>
        <v>13399.673503485075</v>
      </c>
      <c r="P71" s="27">
        <f t="shared" si="13"/>
        <v>0.41061475747046183</v>
      </c>
      <c r="Q71" s="28">
        <f>+N71</f>
        <v>31247.172349269982</v>
      </c>
      <c r="R71" s="180" t="s">
        <v>123</v>
      </c>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row>
    <row r="72" spans="1:49" s="5" customFormat="1" ht="33" x14ac:dyDescent="0.2">
      <c r="A72" s="14">
        <v>44</v>
      </c>
      <c r="B72" s="221" t="s">
        <v>81</v>
      </c>
      <c r="C72" s="221"/>
      <c r="D72" s="4" t="s">
        <v>25</v>
      </c>
      <c r="E72" s="14">
        <v>1</v>
      </c>
      <c r="F72" s="20">
        <v>30626</v>
      </c>
      <c r="G72" s="20">
        <v>49980</v>
      </c>
      <c r="H72" s="35">
        <v>26000</v>
      </c>
      <c r="I72" s="20">
        <v>51450</v>
      </c>
      <c r="J72" s="20">
        <v>49000</v>
      </c>
      <c r="K72" s="179">
        <f t="shared" si="8"/>
        <v>26000</v>
      </c>
      <c r="L72" s="179">
        <f t="shared" si="9"/>
        <v>41411.199999999997</v>
      </c>
      <c r="M72" s="179">
        <f t="shared" si="10"/>
        <v>49000</v>
      </c>
      <c r="N72" s="179">
        <f t="shared" si="11"/>
        <v>39837.150598728898</v>
      </c>
      <c r="O72" s="179">
        <f t="shared" si="12"/>
        <v>16263.455967290593</v>
      </c>
      <c r="P72" s="27">
        <f t="shared" si="13"/>
        <v>0.39273085463088714</v>
      </c>
      <c r="Q72" s="28">
        <f>+N72</f>
        <v>39837.150598728898</v>
      </c>
      <c r="R72" s="180" t="s">
        <v>123</v>
      </c>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row>
    <row r="73" spans="1:49" s="5" customFormat="1" ht="33" x14ac:dyDescent="0.2">
      <c r="A73" s="14">
        <v>45</v>
      </c>
      <c r="B73" s="221" t="s">
        <v>82</v>
      </c>
      <c r="C73" s="221" t="s">
        <v>83</v>
      </c>
      <c r="D73" s="15" t="s">
        <v>45</v>
      </c>
      <c r="E73" s="14">
        <v>1</v>
      </c>
      <c r="F73" s="20">
        <v>25764</v>
      </c>
      <c r="G73" s="20">
        <v>49980</v>
      </c>
      <c r="H73" s="35">
        <v>23000</v>
      </c>
      <c r="I73" s="20">
        <v>51450</v>
      </c>
      <c r="J73" s="20">
        <v>49000</v>
      </c>
      <c r="K73" s="179">
        <f t="shared" si="8"/>
        <v>23000</v>
      </c>
      <c r="L73" s="179">
        <f t="shared" si="9"/>
        <v>39838.800000000003</v>
      </c>
      <c r="M73" s="179">
        <f t="shared" si="10"/>
        <v>49000</v>
      </c>
      <c r="N73" s="179">
        <f t="shared" si="11"/>
        <v>37551.195456026951</v>
      </c>
      <c r="O73" s="179">
        <f t="shared" si="12"/>
        <v>18384.776310850237</v>
      </c>
      <c r="P73" s="27">
        <f t="shared" si="13"/>
        <v>0.46147916882160694</v>
      </c>
      <c r="Q73" s="28">
        <v>37551.195456026951</v>
      </c>
      <c r="R73" s="185" t="s">
        <v>123</v>
      </c>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row>
    <row r="74" spans="1:49" s="5" customFormat="1" ht="33" x14ac:dyDescent="0.2">
      <c r="A74" s="14">
        <v>46</v>
      </c>
      <c r="B74" s="221" t="s">
        <v>84</v>
      </c>
      <c r="C74" s="221"/>
      <c r="D74" s="4" t="s">
        <v>25</v>
      </c>
      <c r="E74" s="14">
        <v>1</v>
      </c>
      <c r="F74" s="20">
        <v>27716</v>
      </c>
      <c r="G74" s="20">
        <v>49980</v>
      </c>
      <c r="H74" s="35">
        <v>24000</v>
      </c>
      <c r="I74" s="20">
        <v>51450</v>
      </c>
      <c r="J74" s="20">
        <v>49000</v>
      </c>
      <c r="K74" s="179">
        <f t="shared" si="8"/>
        <v>24000</v>
      </c>
      <c r="L74" s="179">
        <f t="shared" si="9"/>
        <v>40429.199999999997</v>
      </c>
      <c r="M74" s="179">
        <f t="shared" si="10"/>
        <v>49000</v>
      </c>
      <c r="N74" s="179">
        <f t="shared" si="11"/>
        <v>38429.426298390346</v>
      </c>
      <c r="O74" s="179">
        <f t="shared" si="12"/>
        <v>17677.66952966369</v>
      </c>
      <c r="P74" s="27">
        <f t="shared" si="13"/>
        <v>0.43725004525599542</v>
      </c>
      <c r="Q74" s="28">
        <v>38429.426298390346</v>
      </c>
      <c r="R74" s="185" t="s">
        <v>123</v>
      </c>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row>
    <row r="75" spans="1:49" s="5" customFormat="1" x14ac:dyDescent="0.2">
      <c r="A75" s="14">
        <v>47</v>
      </c>
      <c r="B75" s="221" t="s">
        <v>85</v>
      </c>
      <c r="C75" s="221"/>
      <c r="D75" s="4" t="s">
        <v>25</v>
      </c>
      <c r="E75" s="14">
        <v>1</v>
      </c>
      <c r="F75" s="20">
        <v>67904</v>
      </c>
      <c r="G75" s="20">
        <v>96900</v>
      </c>
      <c r="H75" s="35">
        <v>60000</v>
      </c>
      <c r="I75" s="22">
        <v>99750</v>
      </c>
      <c r="J75" s="22">
        <v>95000</v>
      </c>
      <c r="K75" s="179">
        <f t="shared" si="8"/>
        <v>60000</v>
      </c>
      <c r="L75" s="179">
        <f t="shared" si="9"/>
        <v>83910.8</v>
      </c>
      <c r="M75" s="179">
        <f t="shared" si="10"/>
        <v>95000</v>
      </c>
      <c r="N75" s="179">
        <f t="shared" si="11"/>
        <v>82148.829355470167</v>
      </c>
      <c r="O75" s="179">
        <f t="shared" si="12"/>
        <v>24748.737341529162</v>
      </c>
      <c r="P75" s="27">
        <f t="shared" si="13"/>
        <v>0.29494102477308237</v>
      </c>
      <c r="Q75" s="28">
        <f t="shared" si="14"/>
        <v>60000</v>
      </c>
      <c r="R75" s="185" t="str">
        <f t="shared" si="15"/>
        <v>MENOR VALOR</v>
      </c>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row>
    <row r="76" spans="1:49" s="5" customFormat="1" ht="33" x14ac:dyDescent="0.2">
      <c r="A76" s="14">
        <v>48</v>
      </c>
      <c r="B76" s="221" t="s">
        <v>86</v>
      </c>
      <c r="C76" s="221"/>
      <c r="D76" s="4" t="s">
        <v>25</v>
      </c>
      <c r="E76" s="14">
        <v>1</v>
      </c>
      <c r="F76" s="20">
        <v>65421</v>
      </c>
      <c r="G76" s="20">
        <v>96900</v>
      </c>
      <c r="H76" s="35">
        <v>55000</v>
      </c>
      <c r="I76" s="22">
        <v>99750</v>
      </c>
      <c r="J76" s="22">
        <v>95000</v>
      </c>
      <c r="K76" s="179">
        <f t="shared" si="8"/>
        <v>55000</v>
      </c>
      <c r="L76" s="179">
        <f t="shared" si="9"/>
        <v>82414.2</v>
      </c>
      <c r="M76" s="179">
        <f t="shared" si="10"/>
        <v>95000</v>
      </c>
      <c r="N76" s="179">
        <f t="shared" si="11"/>
        <v>80132.377979390905</v>
      </c>
      <c r="O76" s="179">
        <f t="shared" si="12"/>
        <v>28284.2712474619</v>
      </c>
      <c r="P76" s="27">
        <f t="shared" si="13"/>
        <v>0.34319657592334696</v>
      </c>
      <c r="Q76" s="28">
        <f>+N76</f>
        <v>80132.377979390905</v>
      </c>
      <c r="R76" s="180" t="s">
        <v>123</v>
      </c>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row>
    <row r="77" spans="1:49" s="9" customFormat="1" x14ac:dyDescent="0.2">
      <c r="A77" s="14">
        <v>49</v>
      </c>
      <c r="B77" s="221" t="s">
        <v>87</v>
      </c>
      <c r="C77" s="221"/>
      <c r="D77" s="4" t="s">
        <v>25</v>
      </c>
      <c r="E77" s="14">
        <v>1</v>
      </c>
      <c r="F77" s="20">
        <v>19817</v>
      </c>
      <c r="G77" s="20">
        <v>76500</v>
      </c>
      <c r="H77" s="187">
        <v>16500</v>
      </c>
      <c r="I77" s="20">
        <v>78750</v>
      </c>
      <c r="J77" s="20">
        <v>75000</v>
      </c>
      <c r="K77" s="179">
        <f t="shared" si="8"/>
        <v>16500</v>
      </c>
      <c r="L77" s="179">
        <f t="shared" si="9"/>
        <v>53313.4</v>
      </c>
      <c r="M77" s="179">
        <f t="shared" si="10"/>
        <v>75000</v>
      </c>
      <c r="N77" s="179">
        <f t="shared" si="11"/>
        <v>43042.652110946117</v>
      </c>
      <c r="O77" s="179">
        <f t="shared" si="12"/>
        <v>41365.74669941303</v>
      </c>
      <c r="P77" s="27">
        <f t="shared" si="13"/>
        <v>0.77589774239521447</v>
      </c>
      <c r="Q77" s="28">
        <f>+N77</f>
        <v>43042.652110946117</v>
      </c>
      <c r="R77" s="198" t="str">
        <f>+R63</f>
        <v>MEDIA GEOMETRICA</v>
      </c>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row>
    <row r="78" spans="1:49" s="9" customFormat="1" x14ac:dyDescent="0.2">
      <c r="A78" s="14">
        <v>50</v>
      </c>
      <c r="B78" s="221" t="s">
        <v>88</v>
      </c>
      <c r="C78" s="221"/>
      <c r="D78" s="4" t="s">
        <v>25</v>
      </c>
      <c r="E78" s="14">
        <v>1</v>
      </c>
      <c r="F78" s="24">
        <v>171838</v>
      </c>
      <c r="G78" s="24">
        <v>163200</v>
      </c>
      <c r="H78" s="187">
        <v>155000</v>
      </c>
      <c r="I78" s="24">
        <v>168000</v>
      </c>
      <c r="J78" s="24">
        <v>160000</v>
      </c>
      <c r="K78" s="179">
        <f t="shared" ref="K78:K97" si="16">MIN(F78,G78,H78,I78,J78)</f>
        <v>155000</v>
      </c>
      <c r="L78" s="179">
        <f t="shared" ref="L78:L97" si="17">AVERAGE(F78,G78,H78,I78,J78)</f>
        <v>163607.6</v>
      </c>
      <c r="M78" s="179">
        <f t="shared" ref="M78:M97" si="18">MEDIAN(F78,G78,H78,I78,J78)</f>
        <v>163200</v>
      </c>
      <c r="N78" s="179">
        <f t="shared" ref="N78:N97" si="19">GEOMEAN(F78,G78,H78,I78,J78)</f>
        <v>163500.86900215616</v>
      </c>
      <c r="O78" s="179">
        <f t="shared" ref="O78:O97" si="20">STDEVA(M78,K78)</f>
        <v>5798.2756057296901</v>
      </c>
      <c r="P78" s="27">
        <f t="shared" ref="P78:P97" si="21">O78/L78</f>
        <v>3.5440136067821357E-2</v>
      </c>
      <c r="Q78" s="28">
        <f t="shared" ref="Q78:Q97" si="22">IF(P78&lt;=30%,K78,M78)</f>
        <v>155000</v>
      </c>
      <c r="R78" s="185" t="str">
        <f t="shared" ref="R78:R97" si="23">IF(Q78=K78,"MENOR VALOR","MEDIANA")</f>
        <v>MENOR VALOR</v>
      </c>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row>
    <row r="79" spans="1:49" s="9" customFormat="1" x14ac:dyDescent="0.2">
      <c r="A79" s="14">
        <v>51</v>
      </c>
      <c r="B79" s="221" t="s">
        <v>89</v>
      </c>
      <c r="C79" s="221"/>
      <c r="D79" s="4" t="s">
        <v>25</v>
      </c>
      <c r="E79" s="14">
        <v>1</v>
      </c>
      <c r="F79" s="24">
        <v>56540</v>
      </c>
      <c r="G79" s="24">
        <v>214200</v>
      </c>
      <c r="H79" s="187">
        <v>48000</v>
      </c>
      <c r="I79" s="24">
        <v>220500</v>
      </c>
      <c r="J79" s="24">
        <v>210000</v>
      </c>
      <c r="K79" s="179">
        <f t="shared" si="16"/>
        <v>48000</v>
      </c>
      <c r="L79" s="179">
        <f t="shared" si="17"/>
        <v>149848</v>
      </c>
      <c r="M79" s="179">
        <f t="shared" si="18"/>
        <v>210000</v>
      </c>
      <c r="N79" s="179">
        <f t="shared" si="19"/>
        <v>121901.4521876302</v>
      </c>
      <c r="O79" s="179">
        <f t="shared" si="20"/>
        <v>114551.2985522207</v>
      </c>
      <c r="P79" s="27">
        <f t="shared" si="21"/>
        <v>0.76444996631400286</v>
      </c>
      <c r="Q79" s="28">
        <f>+N79</f>
        <v>121901.4521876302</v>
      </c>
      <c r="R79" s="198" t="str">
        <f>+N9</f>
        <v>MEDIA GEOMETRICA</v>
      </c>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row>
    <row r="80" spans="1:49" s="9" customFormat="1" x14ac:dyDescent="0.2">
      <c r="A80" s="14">
        <v>52</v>
      </c>
      <c r="B80" s="221" t="s">
        <v>90</v>
      </c>
      <c r="C80" s="221"/>
      <c r="D80" s="4" t="s">
        <v>25</v>
      </c>
      <c r="E80" s="14">
        <v>1</v>
      </c>
      <c r="F80" s="24">
        <v>16408</v>
      </c>
      <c r="G80" s="24">
        <v>56100</v>
      </c>
      <c r="H80" s="187">
        <v>14800</v>
      </c>
      <c r="I80" s="24">
        <v>57750</v>
      </c>
      <c r="J80" s="24">
        <v>55000</v>
      </c>
      <c r="K80" s="179">
        <f t="shared" si="16"/>
        <v>14800</v>
      </c>
      <c r="L80" s="179">
        <f t="shared" si="17"/>
        <v>40011.599999999999</v>
      </c>
      <c r="M80" s="179">
        <f t="shared" si="18"/>
        <v>55000</v>
      </c>
      <c r="N80" s="179">
        <f t="shared" si="19"/>
        <v>33669.679347559686</v>
      </c>
      <c r="O80" s="179">
        <f t="shared" si="20"/>
        <v>28425.692603699212</v>
      </c>
      <c r="P80" s="27">
        <f t="shared" si="21"/>
        <v>0.71043628856879537</v>
      </c>
      <c r="Q80" s="28">
        <f>+N80</f>
        <v>33669.679347559686</v>
      </c>
      <c r="R80" s="198" t="str">
        <f>+R79</f>
        <v>MEDIA GEOMETRICA</v>
      </c>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row>
    <row r="81" spans="1:49" s="9" customFormat="1" x14ac:dyDescent="0.2">
      <c r="A81" s="14">
        <v>53</v>
      </c>
      <c r="B81" s="221" t="s">
        <v>91</v>
      </c>
      <c r="C81" s="221"/>
      <c r="D81" s="4" t="s">
        <v>25</v>
      </c>
      <c r="E81" s="14">
        <v>1</v>
      </c>
      <c r="F81" s="24">
        <v>2058</v>
      </c>
      <c r="G81" s="24">
        <v>11220</v>
      </c>
      <c r="H81" s="187">
        <v>1800</v>
      </c>
      <c r="I81" s="24">
        <v>11550</v>
      </c>
      <c r="J81" s="24">
        <v>11000</v>
      </c>
      <c r="K81" s="179">
        <f t="shared" si="16"/>
        <v>1800</v>
      </c>
      <c r="L81" s="179">
        <f t="shared" si="17"/>
        <v>7525.6</v>
      </c>
      <c r="M81" s="179">
        <f t="shared" si="18"/>
        <v>11000</v>
      </c>
      <c r="N81" s="179">
        <f t="shared" si="19"/>
        <v>5553.1202802570251</v>
      </c>
      <c r="O81" s="179">
        <f t="shared" si="20"/>
        <v>6505.382386916237</v>
      </c>
      <c r="P81" s="27">
        <f t="shared" si="21"/>
        <v>0.8644337178319651</v>
      </c>
      <c r="Q81" s="28">
        <f>+N81</f>
        <v>5553.1202802570251</v>
      </c>
      <c r="R81" s="198" t="str">
        <f>+R80</f>
        <v>MEDIA GEOMETRICA</v>
      </c>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row>
    <row r="82" spans="1:49" s="9" customFormat="1" ht="33" x14ac:dyDescent="0.2">
      <c r="A82" s="14">
        <v>54</v>
      </c>
      <c r="B82" s="221" t="s">
        <v>92</v>
      </c>
      <c r="C82" s="221"/>
      <c r="D82" s="4" t="s">
        <v>25</v>
      </c>
      <c r="E82" s="14">
        <v>1</v>
      </c>
      <c r="F82" s="24">
        <v>13442</v>
      </c>
      <c r="G82" s="24">
        <v>23460</v>
      </c>
      <c r="H82" s="187">
        <v>12000</v>
      </c>
      <c r="I82" s="24">
        <v>24150</v>
      </c>
      <c r="J82" s="24">
        <v>23000</v>
      </c>
      <c r="K82" s="179">
        <f t="shared" si="16"/>
        <v>12000</v>
      </c>
      <c r="L82" s="179">
        <f t="shared" si="17"/>
        <v>19210.400000000001</v>
      </c>
      <c r="M82" s="179">
        <f t="shared" si="18"/>
        <v>23000</v>
      </c>
      <c r="N82" s="179">
        <f t="shared" si="19"/>
        <v>18387.539691120346</v>
      </c>
      <c r="O82" s="179">
        <f t="shared" si="20"/>
        <v>7778.1745930520228</v>
      </c>
      <c r="P82" s="27">
        <f t="shared" si="21"/>
        <v>0.40489394250260391</v>
      </c>
      <c r="Q82" s="28">
        <f>+N82</f>
        <v>18387.539691120346</v>
      </c>
      <c r="R82" s="180" t="s">
        <v>123</v>
      </c>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row>
    <row r="83" spans="1:49" s="9" customFormat="1" x14ac:dyDescent="0.2">
      <c r="A83" s="14">
        <v>55</v>
      </c>
      <c r="B83" s="221" t="s">
        <v>31</v>
      </c>
      <c r="C83" s="221"/>
      <c r="D83" s="4" t="s">
        <v>25</v>
      </c>
      <c r="E83" s="14">
        <v>1</v>
      </c>
      <c r="F83" s="24">
        <v>58670</v>
      </c>
      <c r="G83" s="24">
        <v>49980</v>
      </c>
      <c r="H83" s="187">
        <v>48850</v>
      </c>
      <c r="I83" s="24">
        <v>51450</v>
      </c>
      <c r="J83" s="24">
        <v>49000</v>
      </c>
      <c r="K83" s="179">
        <f t="shared" si="16"/>
        <v>48850</v>
      </c>
      <c r="L83" s="179">
        <f t="shared" si="17"/>
        <v>51590</v>
      </c>
      <c r="M83" s="179">
        <f t="shared" si="18"/>
        <v>49980</v>
      </c>
      <c r="N83" s="179">
        <f t="shared" si="19"/>
        <v>51467.334117606093</v>
      </c>
      <c r="O83" s="179">
        <f t="shared" si="20"/>
        <v>799.03066274079868</v>
      </c>
      <c r="P83" s="27">
        <f t="shared" si="21"/>
        <v>1.5488091931397533E-2</v>
      </c>
      <c r="Q83" s="28">
        <f t="shared" si="22"/>
        <v>48850</v>
      </c>
      <c r="R83" s="185" t="str">
        <f t="shared" si="23"/>
        <v>MENOR VALOR</v>
      </c>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row>
    <row r="84" spans="1:49" s="9" customFormat="1" ht="33" x14ac:dyDescent="0.2">
      <c r="A84" s="14">
        <v>56</v>
      </c>
      <c r="B84" s="221" t="s">
        <v>93</v>
      </c>
      <c r="C84" s="221"/>
      <c r="D84" s="4" t="s">
        <v>25</v>
      </c>
      <c r="E84" s="14">
        <v>1</v>
      </c>
      <c r="F84" s="24">
        <v>44533</v>
      </c>
      <c r="G84" s="24">
        <v>86700</v>
      </c>
      <c r="H84" s="187">
        <v>38181</v>
      </c>
      <c r="I84" s="24">
        <v>89250</v>
      </c>
      <c r="J84" s="24">
        <v>85000</v>
      </c>
      <c r="K84" s="179">
        <f t="shared" si="16"/>
        <v>38181</v>
      </c>
      <c r="L84" s="179">
        <f t="shared" si="17"/>
        <v>68732.800000000003</v>
      </c>
      <c r="M84" s="179">
        <f t="shared" si="18"/>
        <v>85000</v>
      </c>
      <c r="N84" s="179">
        <f t="shared" si="19"/>
        <v>64523.081441756214</v>
      </c>
      <c r="O84" s="179">
        <f t="shared" si="20"/>
        <v>33106.032388372965</v>
      </c>
      <c r="P84" s="27">
        <f t="shared" si="21"/>
        <v>0.48166279255861777</v>
      </c>
      <c r="Q84" s="28">
        <v>64523.081441756214</v>
      </c>
      <c r="R84" s="185" t="s">
        <v>123</v>
      </c>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row>
    <row r="85" spans="1:49" s="9" customFormat="1" ht="33" x14ac:dyDescent="0.2">
      <c r="A85" s="14">
        <v>57</v>
      </c>
      <c r="B85" s="221" t="s">
        <v>94</v>
      </c>
      <c r="C85" s="221"/>
      <c r="D85" s="4" t="s">
        <v>95</v>
      </c>
      <c r="E85" s="14">
        <v>1</v>
      </c>
      <c r="F85" s="24">
        <v>765651</v>
      </c>
      <c r="G85" s="24">
        <v>1428000</v>
      </c>
      <c r="H85" s="187">
        <v>650000</v>
      </c>
      <c r="I85" s="24">
        <v>1470000</v>
      </c>
      <c r="J85" s="24">
        <v>1400000</v>
      </c>
      <c r="K85" s="179">
        <f t="shared" si="16"/>
        <v>650000</v>
      </c>
      <c r="L85" s="179">
        <f t="shared" si="17"/>
        <v>1142730.2</v>
      </c>
      <c r="M85" s="179">
        <f t="shared" si="18"/>
        <v>1400000</v>
      </c>
      <c r="N85" s="179">
        <f t="shared" si="19"/>
        <v>1079005.249825733</v>
      </c>
      <c r="O85" s="179">
        <f t="shared" si="20"/>
        <v>530330.0858899107</v>
      </c>
      <c r="P85" s="27">
        <f t="shared" si="21"/>
        <v>0.46409037399196301</v>
      </c>
      <c r="Q85" s="28">
        <v>1079005.249825733</v>
      </c>
      <c r="R85" s="185" t="s">
        <v>123</v>
      </c>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row>
    <row r="86" spans="1:49" s="9" customFormat="1" ht="33" x14ac:dyDescent="0.2">
      <c r="A86" s="14">
        <v>58</v>
      </c>
      <c r="B86" s="221" t="s">
        <v>96</v>
      </c>
      <c r="C86" s="221"/>
      <c r="D86" s="4" t="s">
        <v>95</v>
      </c>
      <c r="E86" s="14">
        <v>1</v>
      </c>
      <c r="F86" s="24">
        <v>1114756</v>
      </c>
      <c r="G86" s="24">
        <v>2448000</v>
      </c>
      <c r="H86" s="187">
        <v>985000</v>
      </c>
      <c r="I86" s="24">
        <v>2520000</v>
      </c>
      <c r="J86" s="24">
        <v>2400000</v>
      </c>
      <c r="K86" s="179">
        <f t="shared" si="16"/>
        <v>985000</v>
      </c>
      <c r="L86" s="179">
        <f t="shared" si="17"/>
        <v>1893551.2</v>
      </c>
      <c r="M86" s="179">
        <f t="shared" si="18"/>
        <v>2400000</v>
      </c>
      <c r="N86" s="179">
        <f t="shared" si="19"/>
        <v>1746657.8859427494</v>
      </c>
      <c r="O86" s="179">
        <f t="shared" si="20"/>
        <v>1000556.0953789648</v>
      </c>
      <c r="P86" s="27">
        <f t="shared" si="21"/>
        <v>0.52840192300000377</v>
      </c>
      <c r="Q86" s="28">
        <v>1746657.8859427494</v>
      </c>
      <c r="R86" s="185" t="s">
        <v>123</v>
      </c>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row>
    <row r="87" spans="1:49" s="9" customFormat="1" x14ac:dyDescent="0.2">
      <c r="A87" s="14">
        <v>59</v>
      </c>
      <c r="B87" s="221" t="s">
        <v>97</v>
      </c>
      <c r="C87" s="221"/>
      <c r="D87" s="4" t="s">
        <v>95</v>
      </c>
      <c r="E87" s="14">
        <v>1</v>
      </c>
      <c r="F87" s="24">
        <v>407423</v>
      </c>
      <c r="G87" s="24">
        <v>3162000</v>
      </c>
      <c r="H87" s="187">
        <v>360000</v>
      </c>
      <c r="I87" s="24">
        <v>3255000</v>
      </c>
      <c r="J87" s="24">
        <v>3100000</v>
      </c>
      <c r="K87" s="179">
        <f t="shared" si="16"/>
        <v>360000</v>
      </c>
      <c r="L87" s="179">
        <f t="shared" si="17"/>
        <v>2056884.6</v>
      </c>
      <c r="M87" s="179">
        <f t="shared" si="18"/>
        <v>3100000</v>
      </c>
      <c r="N87" s="179">
        <f t="shared" si="19"/>
        <v>1361584.2499222497</v>
      </c>
      <c r="O87" s="179">
        <f t="shared" si="20"/>
        <v>1937472.5804511402</v>
      </c>
      <c r="P87" s="27">
        <f t="shared" si="21"/>
        <v>0.9419452022010083</v>
      </c>
      <c r="Q87" s="28">
        <f>+N87</f>
        <v>1361584.2499222497</v>
      </c>
      <c r="R87" s="198" t="str">
        <f>+N9</f>
        <v>MEDIA GEOMETRICA</v>
      </c>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row>
    <row r="88" spans="1:49" s="9" customFormat="1" ht="33" x14ac:dyDescent="0.2">
      <c r="A88" s="14">
        <v>60</v>
      </c>
      <c r="B88" s="221" t="s">
        <v>98</v>
      </c>
      <c r="C88" s="221"/>
      <c r="D88" s="4" t="s">
        <v>95</v>
      </c>
      <c r="E88" s="14">
        <v>1</v>
      </c>
      <c r="F88" s="24">
        <v>760281</v>
      </c>
      <c r="G88" s="24">
        <v>2193000</v>
      </c>
      <c r="H88" s="187">
        <v>665000</v>
      </c>
      <c r="I88" s="24">
        <v>2257500</v>
      </c>
      <c r="J88" s="24">
        <v>2150000</v>
      </c>
      <c r="K88" s="179">
        <f t="shared" si="16"/>
        <v>665000</v>
      </c>
      <c r="L88" s="179">
        <f t="shared" si="17"/>
        <v>1605156.2</v>
      </c>
      <c r="M88" s="179">
        <f t="shared" si="18"/>
        <v>2150000</v>
      </c>
      <c r="N88" s="179">
        <f t="shared" si="19"/>
        <v>1400167.9314627922</v>
      </c>
      <c r="O88" s="179">
        <f t="shared" si="20"/>
        <v>1050053.5700620231</v>
      </c>
      <c r="P88" s="27">
        <f t="shared" si="21"/>
        <v>0.65417531954960095</v>
      </c>
      <c r="Q88" s="28">
        <f>+N88</f>
        <v>1400167.9314627922</v>
      </c>
      <c r="R88" s="180" t="s">
        <v>123</v>
      </c>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row>
    <row r="89" spans="1:49" s="9" customFormat="1" x14ac:dyDescent="0.2">
      <c r="A89" s="14">
        <v>61</v>
      </c>
      <c r="B89" s="221" t="s">
        <v>99</v>
      </c>
      <c r="C89" s="221"/>
      <c r="D89" s="4" t="s">
        <v>95</v>
      </c>
      <c r="E89" s="14">
        <v>1</v>
      </c>
      <c r="F89" s="24">
        <v>75814</v>
      </c>
      <c r="G89" s="24">
        <v>1173000</v>
      </c>
      <c r="H89" s="187">
        <v>65000</v>
      </c>
      <c r="I89" s="24">
        <v>1207500</v>
      </c>
      <c r="J89" s="24">
        <v>1150000</v>
      </c>
      <c r="K89" s="179">
        <f t="shared" si="16"/>
        <v>65000</v>
      </c>
      <c r="L89" s="179">
        <f t="shared" si="17"/>
        <v>734262.8</v>
      </c>
      <c r="M89" s="179">
        <f t="shared" si="18"/>
        <v>1150000</v>
      </c>
      <c r="N89" s="179">
        <f t="shared" si="19"/>
        <v>380986.11828651966</v>
      </c>
      <c r="O89" s="179">
        <f t="shared" si="20"/>
        <v>767210.85758740408</v>
      </c>
      <c r="P89" s="27">
        <f t="shared" si="21"/>
        <v>1.0448722958420391</v>
      </c>
      <c r="Q89" s="28">
        <f>+N89</f>
        <v>380986.11828651966</v>
      </c>
      <c r="R89" s="198" t="str">
        <f>+N9</f>
        <v>MEDIA GEOMETRICA</v>
      </c>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row>
    <row r="90" spans="1:49" s="9" customFormat="1" x14ac:dyDescent="0.2">
      <c r="A90" s="14">
        <v>62</v>
      </c>
      <c r="B90" s="221" t="s">
        <v>100</v>
      </c>
      <c r="C90" s="221"/>
      <c r="D90" s="4" t="s">
        <v>71</v>
      </c>
      <c r="E90" s="14">
        <v>1</v>
      </c>
      <c r="F90" s="24">
        <v>499851</v>
      </c>
      <c r="G90" s="24">
        <v>280500</v>
      </c>
      <c r="H90" s="187">
        <v>420229</v>
      </c>
      <c r="I90" s="24">
        <v>288750</v>
      </c>
      <c r="J90" s="24">
        <v>275000</v>
      </c>
      <c r="K90" s="179">
        <f t="shared" si="16"/>
        <v>275000</v>
      </c>
      <c r="L90" s="179">
        <f t="shared" si="17"/>
        <v>352866</v>
      </c>
      <c r="M90" s="179">
        <f t="shared" si="18"/>
        <v>288750</v>
      </c>
      <c r="N90" s="179">
        <f t="shared" si="19"/>
        <v>341997.41817979119</v>
      </c>
      <c r="O90" s="179">
        <f t="shared" si="20"/>
        <v>9722.7182413150276</v>
      </c>
      <c r="P90" s="27">
        <f t="shared" si="21"/>
        <v>2.7553570594262489E-2</v>
      </c>
      <c r="Q90" s="28">
        <f t="shared" si="22"/>
        <v>275000</v>
      </c>
      <c r="R90" s="185" t="str">
        <f t="shared" si="23"/>
        <v>MENOR VALOR</v>
      </c>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row>
    <row r="91" spans="1:49" s="9" customFormat="1" x14ac:dyDescent="0.2">
      <c r="A91" s="14">
        <v>63</v>
      </c>
      <c r="B91" s="221" t="s">
        <v>101</v>
      </c>
      <c r="C91" s="221"/>
      <c r="D91" s="4" t="s">
        <v>71</v>
      </c>
      <c r="E91" s="14">
        <v>1</v>
      </c>
      <c r="F91" s="24">
        <v>178998</v>
      </c>
      <c r="G91" s="24">
        <v>163200</v>
      </c>
      <c r="H91" s="187">
        <v>155000</v>
      </c>
      <c r="I91" s="24">
        <v>168000</v>
      </c>
      <c r="J91" s="24">
        <v>160000</v>
      </c>
      <c r="K91" s="179">
        <f t="shared" si="16"/>
        <v>155000</v>
      </c>
      <c r="L91" s="179">
        <f t="shared" si="17"/>
        <v>165039.6</v>
      </c>
      <c r="M91" s="179">
        <f t="shared" si="18"/>
        <v>163200</v>
      </c>
      <c r="N91" s="179">
        <f t="shared" si="19"/>
        <v>164841.23479888507</v>
      </c>
      <c r="O91" s="179">
        <f t="shared" si="20"/>
        <v>5798.2756057296901</v>
      </c>
      <c r="P91" s="27">
        <f t="shared" si="21"/>
        <v>3.5132632445362751E-2</v>
      </c>
      <c r="Q91" s="28">
        <f t="shared" si="22"/>
        <v>155000</v>
      </c>
      <c r="R91" s="185" t="str">
        <f t="shared" si="23"/>
        <v>MENOR VALOR</v>
      </c>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row>
    <row r="92" spans="1:49" s="9" customFormat="1" ht="33" x14ac:dyDescent="0.2">
      <c r="A92" s="14">
        <v>64</v>
      </c>
      <c r="B92" s="221" t="s">
        <v>102</v>
      </c>
      <c r="C92" s="221"/>
      <c r="D92" s="4" t="s">
        <v>25</v>
      </c>
      <c r="E92" s="14">
        <v>1</v>
      </c>
      <c r="F92" s="24">
        <v>23617</v>
      </c>
      <c r="G92" s="24">
        <v>42840</v>
      </c>
      <c r="H92" s="187">
        <v>20050</v>
      </c>
      <c r="I92" s="24">
        <v>44100</v>
      </c>
      <c r="J92" s="24">
        <v>42000</v>
      </c>
      <c r="K92" s="179">
        <f t="shared" si="16"/>
        <v>20050</v>
      </c>
      <c r="L92" s="179">
        <f t="shared" si="17"/>
        <v>34521.4</v>
      </c>
      <c r="M92" s="179">
        <f t="shared" si="18"/>
        <v>42000</v>
      </c>
      <c r="N92" s="179">
        <f t="shared" si="19"/>
        <v>32732.207053058999</v>
      </c>
      <c r="O92" s="179">
        <f t="shared" si="20"/>
        <v>15520.993847044718</v>
      </c>
      <c r="P92" s="27">
        <f t="shared" si="21"/>
        <v>0.44960499420778754</v>
      </c>
      <c r="Q92" s="28">
        <v>32732.207053058999</v>
      </c>
      <c r="R92" s="185" t="s">
        <v>123</v>
      </c>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row>
    <row r="93" spans="1:49" s="9" customFormat="1" x14ac:dyDescent="0.2">
      <c r="A93" s="14">
        <v>65</v>
      </c>
      <c r="B93" s="221" t="s">
        <v>103</v>
      </c>
      <c r="C93" s="221"/>
      <c r="D93" s="4" t="s">
        <v>95</v>
      </c>
      <c r="E93" s="14">
        <v>1</v>
      </c>
      <c r="F93" s="24">
        <v>1177925</v>
      </c>
      <c r="G93" s="24">
        <v>4590000</v>
      </c>
      <c r="H93" s="187">
        <v>1000000</v>
      </c>
      <c r="I93" s="24">
        <v>4725000</v>
      </c>
      <c r="J93" s="24">
        <v>4500000</v>
      </c>
      <c r="K93" s="179">
        <f t="shared" si="16"/>
        <v>1000000</v>
      </c>
      <c r="L93" s="179">
        <f t="shared" si="17"/>
        <v>3198585</v>
      </c>
      <c r="M93" s="179">
        <f t="shared" si="18"/>
        <v>4500000</v>
      </c>
      <c r="N93" s="179">
        <f t="shared" si="19"/>
        <v>2582907.9575693421</v>
      </c>
      <c r="O93" s="179">
        <f t="shared" si="20"/>
        <v>2474873.7341529164</v>
      </c>
      <c r="P93" s="27">
        <f t="shared" si="21"/>
        <v>0.77374018015870027</v>
      </c>
      <c r="Q93" s="28">
        <f>+N93</f>
        <v>2582907.9575693421</v>
      </c>
      <c r="R93" s="198" t="str">
        <f>R89</f>
        <v>MEDIA GEOMETRICA</v>
      </c>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row>
    <row r="94" spans="1:49" s="9" customFormat="1" x14ac:dyDescent="0.2">
      <c r="A94" s="14">
        <v>66</v>
      </c>
      <c r="B94" s="221" t="s">
        <v>104</v>
      </c>
      <c r="C94" s="221"/>
      <c r="D94" s="10" t="s">
        <v>6</v>
      </c>
      <c r="E94" s="14">
        <v>1</v>
      </c>
      <c r="F94" s="24">
        <v>33305</v>
      </c>
      <c r="G94" s="24">
        <v>168300</v>
      </c>
      <c r="H94" s="187">
        <v>28000</v>
      </c>
      <c r="I94" s="24">
        <v>173250</v>
      </c>
      <c r="J94" s="24">
        <v>165000</v>
      </c>
      <c r="K94" s="179">
        <f t="shared" si="16"/>
        <v>28000</v>
      </c>
      <c r="L94" s="179">
        <f t="shared" si="17"/>
        <v>113571</v>
      </c>
      <c r="M94" s="179">
        <f t="shared" si="18"/>
        <v>165000</v>
      </c>
      <c r="N94" s="179">
        <f t="shared" si="19"/>
        <v>85188.65364971575</v>
      </c>
      <c r="O94" s="179">
        <f t="shared" si="20"/>
        <v>96873.629022557012</v>
      </c>
      <c r="P94" s="27">
        <f t="shared" si="21"/>
        <v>0.85297856867120136</v>
      </c>
      <c r="Q94" s="28">
        <f>+N94</f>
        <v>85188.65364971575</v>
      </c>
      <c r="R94" s="198" t="str">
        <f>+R93</f>
        <v>MEDIA GEOMETRICA</v>
      </c>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row>
    <row r="95" spans="1:49" s="9" customFormat="1" x14ac:dyDescent="0.2">
      <c r="A95" s="14">
        <v>67</v>
      </c>
      <c r="B95" s="221" t="s">
        <v>105</v>
      </c>
      <c r="C95" s="221"/>
      <c r="D95" s="4" t="s">
        <v>25</v>
      </c>
      <c r="E95" s="14">
        <v>1</v>
      </c>
      <c r="F95" s="24">
        <v>62880</v>
      </c>
      <c r="G95" s="24">
        <v>85680</v>
      </c>
      <c r="H95" s="187">
        <v>55000</v>
      </c>
      <c r="I95" s="24">
        <v>88200</v>
      </c>
      <c r="J95" s="24">
        <v>84000</v>
      </c>
      <c r="K95" s="179">
        <f t="shared" si="16"/>
        <v>55000</v>
      </c>
      <c r="L95" s="179">
        <f t="shared" si="17"/>
        <v>75152</v>
      </c>
      <c r="M95" s="179">
        <f t="shared" si="18"/>
        <v>84000</v>
      </c>
      <c r="N95" s="179">
        <f t="shared" si="19"/>
        <v>73841.500006548202</v>
      </c>
      <c r="O95" s="179">
        <f t="shared" si="20"/>
        <v>20506.096654409877</v>
      </c>
      <c r="P95" s="27">
        <f t="shared" si="21"/>
        <v>0.2728616225038572</v>
      </c>
      <c r="Q95" s="28">
        <f t="shared" si="22"/>
        <v>55000</v>
      </c>
      <c r="R95" s="185" t="str">
        <f t="shared" si="23"/>
        <v>MENOR VALOR</v>
      </c>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row>
    <row r="96" spans="1:49" s="9" customFormat="1" x14ac:dyDescent="0.2">
      <c r="A96" s="14">
        <v>68</v>
      </c>
      <c r="B96" s="221" t="s">
        <v>106</v>
      </c>
      <c r="C96" s="221"/>
      <c r="D96" s="4" t="s">
        <v>25</v>
      </c>
      <c r="E96" s="14">
        <v>1</v>
      </c>
      <c r="F96" s="24">
        <v>67904</v>
      </c>
      <c r="G96" s="24">
        <v>85680</v>
      </c>
      <c r="H96" s="187">
        <v>60000</v>
      </c>
      <c r="I96" s="24">
        <v>88200</v>
      </c>
      <c r="J96" s="24">
        <v>84000</v>
      </c>
      <c r="K96" s="179">
        <f t="shared" si="16"/>
        <v>60000</v>
      </c>
      <c r="L96" s="179">
        <f t="shared" si="17"/>
        <v>77156.800000000003</v>
      </c>
      <c r="M96" s="179">
        <f t="shared" si="18"/>
        <v>84000</v>
      </c>
      <c r="N96" s="179">
        <f t="shared" si="19"/>
        <v>76301.800728062401</v>
      </c>
      <c r="O96" s="179">
        <f t="shared" si="20"/>
        <v>16970.562748477139</v>
      </c>
      <c r="P96" s="27">
        <f t="shared" si="21"/>
        <v>0.21994902261987459</v>
      </c>
      <c r="Q96" s="28">
        <f t="shared" si="22"/>
        <v>60000</v>
      </c>
      <c r="R96" s="185" t="str">
        <f t="shared" si="23"/>
        <v>MENOR VALOR</v>
      </c>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row>
    <row r="97" spans="1:49" s="9" customFormat="1" ht="17.25" thickBot="1" x14ac:dyDescent="0.25">
      <c r="A97" s="29">
        <v>69</v>
      </c>
      <c r="B97" s="227" t="s">
        <v>93</v>
      </c>
      <c r="C97" s="227"/>
      <c r="D97" s="30" t="s">
        <v>25</v>
      </c>
      <c r="E97" s="29">
        <v>1</v>
      </c>
      <c r="F97" s="145">
        <v>44092</v>
      </c>
      <c r="G97" s="145">
        <v>86700</v>
      </c>
      <c r="H97" s="188">
        <v>38181</v>
      </c>
      <c r="I97" s="145">
        <v>89250</v>
      </c>
      <c r="J97" s="145">
        <f>+J86</f>
        <v>2400000</v>
      </c>
      <c r="K97" s="182">
        <f t="shared" si="16"/>
        <v>38181</v>
      </c>
      <c r="L97" s="182">
        <f t="shared" si="17"/>
        <v>531644.6</v>
      </c>
      <c r="M97" s="182">
        <f t="shared" si="18"/>
        <v>86700</v>
      </c>
      <c r="N97" s="182">
        <f t="shared" si="19"/>
        <v>125605.63756673642</v>
      </c>
      <c r="O97" s="182">
        <f t="shared" si="20"/>
        <v>34308.113916390103</v>
      </c>
      <c r="P97" s="31">
        <f t="shared" si="21"/>
        <v>6.4532046251180031E-2</v>
      </c>
      <c r="Q97" s="32">
        <f t="shared" si="22"/>
        <v>38181</v>
      </c>
      <c r="R97" s="189" t="str">
        <f t="shared" si="23"/>
        <v>MENOR VALOR</v>
      </c>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row>
    <row r="98" spans="1:49" s="26" customFormat="1" ht="29.25" customHeight="1" thickBot="1" x14ac:dyDescent="0.3">
      <c r="A98" s="224" t="s">
        <v>107</v>
      </c>
      <c r="B98" s="225"/>
      <c r="C98" s="225"/>
      <c r="D98" s="225"/>
      <c r="E98" s="226"/>
      <c r="F98" s="190">
        <f t="shared" ref="F98:Q98" si="24">SUM(F4:F97)</f>
        <v>68374903</v>
      </c>
      <c r="G98" s="190">
        <f t="shared" si="24"/>
        <v>91011130</v>
      </c>
      <c r="H98" s="191">
        <f>SUM(H4:H97)</f>
        <v>59145901</v>
      </c>
      <c r="I98" s="190">
        <f t="shared" si="24"/>
        <v>93579675</v>
      </c>
      <c r="J98" s="190">
        <f>SUM(J4:J97)</f>
        <v>92849100</v>
      </c>
      <c r="K98" s="190">
        <f t="shared" si="24"/>
        <v>43673523</v>
      </c>
      <c r="L98" s="190">
        <f t="shared" si="24"/>
        <v>80992141.799999997</v>
      </c>
      <c r="M98" s="190">
        <f t="shared" si="24"/>
        <v>89678999</v>
      </c>
      <c r="N98" s="190">
        <f t="shared" si="24"/>
        <v>67631661.38903296</v>
      </c>
      <c r="O98" s="190">
        <f t="shared" si="24"/>
        <v>32530784.05131498</v>
      </c>
      <c r="P98" s="164"/>
      <c r="Q98" s="190">
        <f t="shared" si="24"/>
        <v>59740650.143845946</v>
      </c>
      <c r="R98" s="190"/>
    </row>
    <row r="99" spans="1:49" s="26" customFormat="1" ht="15" customHeight="1" thickBot="1" x14ac:dyDescent="0.3">
      <c r="A99" s="222" t="s">
        <v>108</v>
      </c>
      <c r="B99" s="223"/>
      <c r="C99" s="223"/>
      <c r="D99" s="223"/>
      <c r="E99" s="161">
        <v>0.18</v>
      </c>
      <c r="F99" s="154">
        <f>+F98*10%</f>
        <v>6837490.3000000007</v>
      </c>
      <c r="G99" s="154">
        <f>+G98*E99</f>
        <v>16382003.399999999</v>
      </c>
      <c r="H99" s="154">
        <f>+H98*12%</f>
        <v>7097508.1200000001</v>
      </c>
      <c r="I99" s="154">
        <f>+I98*18%</f>
        <v>16844341.5</v>
      </c>
      <c r="J99" s="155">
        <f>+J98*18%</f>
        <v>16712838</v>
      </c>
      <c r="K99" s="25"/>
      <c r="L99" s="25"/>
      <c r="M99" s="25"/>
      <c r="N99" s="25"/>
      <c r="O99" s="25"/>
      <c r="P99" s="76"/>
      <c r="Q99" s="193">
        <v>0.25</v>
      </c>
      <c r="R99" s="192"/>
    </row>
    <row r="100" spans="1:49" s="26" customFormat="1" ht="13.5" thickBot="1" x14ac:dyDescent="0.3">
      <c r="A100" s="213" t="s">
        <v>109</v>
      </c>
      <c r="B100" s="214"/>
      <c r="C100" s="214"/>
      <c r="D100" s="214"/>
      <c r="E100" s="149">
        <v>0.03</v>
      </c>
      <c r="F100" s="150">
        <f>+F98*7%</f>
        <v>4786243.2100000009</v>
      </c>
      <c r="G100" s="150">
        <f>+G98*E100</f>
        <v>2730333.9</v>
      </c>
      <c r="H100" s="150">
        <f>H98*8%</f>
        <v>4731672.08</v>
      </c>
      <c r="I100" s="150">
        <f>+I98*3%</f>
        <v>2807390.25</v>
      </c>
      <c r="J100" s="151">
        <f>+J98*3%</f>
        <v>2785473</v>
      </c>
      <c r="K100" s="25"/>
      <c r="L100" s="25"/>
      <c r="M100" s="25"/>
      <c r="N100" s="25"/>
      <c r="O100" s="25"/>
      <c r="P100" s="76"/>
      <c r="Q100" s="192"/>
      <c r="R100" s="192"/>
    </row>
    <row r="101" spans="1:49" s="26" customFormat="1" ht="13.5" thickBot="1" x14ac:dyDescent="0.3">
      <c r="A101" s="222" t="s">
        <v>110</v>
      </c>
      <c r="B101" s="223"/>
      <c r="C101" s="223"/>
      <c r="D101" s="223"/>
      <c r="E101" s="161">
        <v>0.04</v>
      </c>
      <c r="F101" s="154">
        <f>+F98*6%</f>
        <v>4102494.1799999997</v>
      </c>
      <c r="G101" s="154">
        <f>+G98*E101</f>
        <v>3640445.2</v>
      </c>
      <c r="H101" s="154">
        <f>+H98*5%</f>
        <v>2957295.0500000003</v>
      </c>
      <c r="I101" s="154">
        <f>+I98*4%</f>
        <v>3743187</v>
      </c>
      <c r="J101" s="155">
        <f>+J98*4%</f>
        <v>3713964</v>
      </c>
      <c r="K101" s="25"/>
      <c r="L101" s="25"/>
      <c r="M101" s="25"/>
      <c r="N101" s="25"/>
      <c r="O101" s="25"/>
      <c r="P101" s="76"/>
      <c r="Q101" s="192"/>
      <c r="R101" s="192"/>
    </row>
    <row r="102" spans="1:49" s="26" customFormat="1" ht="13.5" thickBot="1" x14ac:dyDescent="0.3">
      <c r="A102" s="213" t="s">
        <v>111</v>
      </c>
      <c r="B102" s="214"/>
      <c r="C102" s="214"/>
      <c r="D102" s="214"/>
      <c r="E102" s="149">
        <v>0.19</v>
      </c>
      <c r="F102" s="150">
        <f>+F101*19%</f>
        <v>779473.89419999998</v>
      </c>
      <c r="G102" s="150">
        <f>+G101*E102</f>
        <v>691684.58799999999</v>
      </c>
      <c r="H102" s="150">
        <f>H101*19%</f>
        <v>561886.05950000009</v>
      </c>
      <c r="I102" s="150">
        <f>+I101*19%</f>
        <v>711205.53</v>
      </c>
      <c r="J102" s="151">
        <f>+J101*19%</f>
        <v>705653.16</v>
      </c>
      <c r="K102" s="25"/>
      <c r="L102" s="25"/>
      <c r="M102" s="25"/>
      <c r="N102" s="25"/>
      <c r="O102" s="25"/>
      <c r="P102" s="76"/>
      <c r="Q102" s="192"/>
      <c r="R102" s="192"/>
    </row>
    <row r="103" spans="1:49" s="26" customFormat="1" ht="15.75" customHeight="1" thickBot="1" x14ac:dyDescent="0.3">
      <c r="A103" s="217" t="s">
        <v>136</v>
      </c>
      <c r="B103" s="218"/>
      <c r="C103" s="218"/>
      <c r="D103" s="218"/>
      <c r="E103" s="218"/>
      <c r="F103" s="159">
        <f>SUM(F98:F102)</f>
        <v>84880604.584199995</v>
      </c>
      <c r="G103" s="159">
        <f>SUM(G98:G102)</f>
        <v>114455597.08800001</v>
      </c>
      <c r="H103" s="159">
        <f>SUM(H98:H102)</f>
        <v>74494262.309499994</v>
      </c>
      <c r="I103" s="159">
        <f>SUM(I98:I102)</f>
        <v>117685799.28</v>
      </c>
      <c r="J103" s="160">
        <f>SUM(J98:J102)</f>
        <v>116767028.16</v>
      </c>
      <c r="K103" s="25"/>
      <c r="L103" s="25"/>
      <c r="M103" s="25"/>
      <c r="N103" s="25"/>
      <c r="O103" s="25"/>
      <c r="P103" s="76"/>
      <c r="Q103" s="192"/>
      <c r="R103" s="192"/>
    </row>
    <row r="104" spans="1:49" s="26" customFormat="1" ht="13.5" thickBot="1" x14ac:dyDescent="0.3">
      <c r="A104" s="215" t="s">
        <v>135</v>
      </c>
      <c r="B104" s="216"/>
      <c r="C104" s="216"/>
      <c r="D104" s="216"/>
      <c r="E104" s="216"/>
      <c r="F104" s="150">
        <v>84738405</v>
      </c>
      <c r="G104" s="150">
        <v>114455597.09</v>
      </c>
      <c r="H104" s="150">
        <v>74381543</v>
      </c>
      <c r="I104" s="150">
        <v>117685799.28</v>
      </c>
      <c r="J104" s="151">
        <v>116767028.16</v>
      </c>
      <c r="K104" s="25"/>
      <c r="L104" s="25"/>
      <c r="M104" s="25"/>
      <c r="N104" s="25"/>
      <c r="O104" s="25"/>
      <c r="P104" s="76"/>
      <c r="Q104" s="192"/>
      <c r="R104" s="192"/>
    </row>
    <row r="105" spans="1:49" s="26" customFormat="1" ht="15.75" customHeight="1" thickBot="1" x14ac:dyDescent="0.3">
      <c r="A105" s="219" t="s">
        <v>137</v>
      </c>
      <c r="B105" s="220"/>
      <c r="C105" s="220"/>
      <c r="D105" s="220"/>
      <c r="E105" s="220"/>
      <c r="F105" s="194">
        <f>+F104-F103</f>
        <v>-142199.5841999948</v>
      </c>
      <c r="G105" s="194">
        <f>+G103-G104</f>
        <v>-1.9999891519546509E-3</v>
      </c>
      <c r="H105" s="194">
        <f>+H104-H103</f>
        <v>-112719.30949999392</v>
      </c>
      <c r="I105" s="194">
        <f t="shared" ref="I105:J105" si="25">+I104-I103</f>
        <v>0</v>
      </c>
      <c r="J105" s="194">
        <f t="shared" si="25"/>
        <v>0</v>
      </c>
      <c r="K105" s="25"/>
      <c r="L105" s="25"/>
      <c r="M105" s="25"/>
      <c r="N105" s="25"/>
      <c r="O105" s="25"/>
      <c r="P105" s="76"/>
      <c r="Q105" s="192"/>
      <c r="R105" s="192"/>
    </row>
    <row r="106" spans="1:49" s="1" customFormat="1" x14ac:dyDescent="0.25">
      <c r="A106" s="49"/>
      <c r="B106" s="13"/>
      <c r="C106" s="212"/>
      <c r="D106" s="49"/>
      <c r="E106" s="49"/>
      <c r="F106" s="16"/>
      <c r="G106" s="16"/>
      <c r="H106" s="16"/>
      <c r="I106" s="16"/>
      <c r="J106" s="16"/>
      <c r="K106" s="16"/>
      <c r="L106" s="16"/>
      <c r="M106" s="16"/>
      <c r="N106" s="16"/>
      <c r="O106" s="16"/>
      <c r="P106" s="49"/>
      <c r="Q106" s="196"/>
      <c r="R106" s="196"/>
    </row>
    <row r="107" spans="1:49" s="1" customFormat="1" x14ac:dyDescent="0.25">
      <c r="A107" s="49"/>
      <c r="B107" s="13"/>
      <c r="C107" s="212"/>
      <c r="D107" s="49"/>
      <c r="E107" s="49"/>
      <c r="F107" s="16"/>
      <c r="G107" s="16"/>
      <c r="H107" s="16"/>
      <c r="I107" s="16"/>
      <c r="J107" s="16"/>
      <c r="K107" s="16"/>
      <c r="L107" s="16"/>
      <c r="M107" s="16"/>
      <c r="N107" s="16"/>
      <c r="O107" s="16"/>
      <c r="P107" s="49"/>
      <c r="Q107" s="196"/>
      <c r="R107" s="196"/>
    </row>
    <row r="108" spans="1:49" s="1" customFormat="1" x14ac:dyDescent="0.25">
      <c r="A108" s="49"/>
      <c r="B108" s="13"/>
      <c r="C108" s="212"/>
      <c r="D108" s="49"/>
      <c r="E108" s="49"/>
      <c r="F108" s="16"/>
      <c r="G108" s="16"/>
      <c r="H108" s="16"/>
      <c r="I108" s="16"/>
      <c r="J108" s="16"/>
      <c r="K108" s="16"/>
      <c r="L108" s="16"/>
      <c r="M108" s="16"/>
      <c r="N108" s="16"/>
      <c r="O108" s="16"/>
      <c r="P108" s="49"/>
      <c r="Q108" s="196"/>
      <c r="R108" s="196"/>
    </row>
    <row r="109" spans="1:49" s="1" customFormat="1" x14ac:dyDescent="0.25">
      <c r="A109" s="49"/>
      <c r="B109" s="13"/>
      <c r="C109" s="212"/>
      <c r="D109" s="49"/>
      <c r="E109" s="49"/>
      <c r="F109" s="16"/>
      <c r="G109" s="16"/>
      <c r="H109" s="16"/>
      <c r="I109" s="16"/>
      <c r="J109" s="16"/>
      <c r="K109" s="16"/>
      <c r="L109" s="16"/>
      <c r="M109" s="16"/>
      <c r="N109" s="16"/>
      <c r="O109" s="16"/>
      <c r="P109" s="49"/>
      <c r="Q109" s="196"/>
      <c r="R109" s="196"/>
    </row>
    <row r="110" spans="1:49" s="1" customFormat="1" x14ac:dyDescent="0.25">
      <c r="A110" s="49"/>
      <c r="B110" s="13"/>
      <c r="C110" s="212"/>
      <c r="D110" s="49"/>
      <c r="E110" s="49"/>
      <c r="F110" s="16"/>
      <c r="G110" s="16"/>
      <c r="H110" s="16"/>
      <c r="I110" s="16"/>
      <c r="J110" s="16"/>
      <c r="K110" s="16"/>
      <c r="L110" s="16"/>
      <c r="M110" s="16"/>
      <c r="N110" s="16"/>
      <c r="O110" s="16"/>
      <c r="P110" s="49"/>
      <c r="Q110" s="196"/>
      <c r="R110" s="196"/>
    </row>
    <row r="111" spans="1:49" s="1" customFormat="1" x14ac:dyDescent="0.25">
      <c r="A111" s="49"/>
      <c r="B111" s="13"/>
      <c r="C111" s="212"/>
      <c r="D111" s="49"/>
      <c r="E111" s="49"/>
      <c r="F111" s="16"/>
      <c r="G111" s="16"/>
      <c r="H111" s="16"/>
      <c r="I111" s="16"/>
      <c r="J111" s="16"/>
      <c r="K111" s="16"/>
      <c r="L111" s="16"/>
      <c r="M111" s="16"/>
      <c r="N111" s="16"/>
      <c r="O111" s="16"/>
      <c r="P111" s="49"/>
      <c r="Q111" s="196"/>
      <c r="R111" s="196"/>
    </row>
    <row r="112" spans="1:49" s="1" customFormat="1" x14ac:dyDescent="0.25">
      <c r="A112" s="49"/>
      <c r="B112" s="13"/>
      <c r="C112" s="212"/>
      <c r="D112" s="49"/>
      <c r="E112" s="49"/>
      <c r="F112" s="16"/>
      <c r="G112" s="16"/>
      <c r="H112" s="16"/>
      <c r="I112" s="16"/>
      <c r="J112" s="16"/>
      <c r="K112" s="16"/>
      <c r="L112" s="16"/>
      <c r="M112" s="16"/>
      <c r="N112" s="16"/>
      <c r="O112" s="16"/>
      <c r="P112" s="49"/>
      <c r="Q112" s="196"/>
      <c r="R112" s="196"/>
    </row>
    <row r="113" spans="1:18" s="1" customFormat="1" x14ac:dyDescent="0.25">
      <c r="A113" s="49"/>
      <c r="B113" s="13"/>
      <c r="C113" s="212"/>
      <c r="D113" s="49"/>
      <c r="E113" s="49"/>
      <c r="F113" s="16"/>
      <c r="G113" s="16"/>
      <c r="H113" s="16"/>
      <c r="I113" s="16"/>
      <c r="J113" s="16"/>
      <c r="K113" s="16"/>
      <c r="L113" s="16"/>
      <c r="M113" s="16"/>
      <c r="N113" s="16"/>
      <c r="O113" s="16"/>
      <c r="P113" s="49"/>
      <c r="Q113" s="196"/>
      <c r="R113" s="196"/>
    </row>
    <row r="114" spans="1:18" s="1" customFormat="1" x14ac:dyDescent="0.25">
      <c r="A114" s="49"/>
      <c r="B114" s="13"/>
      <c r="C114" s="212"/>
      <c r="D114" s="49"/>
      <c r="E114" s="49"/>
      <c r="F114" s="16"/>
      <c r="G114" s="16"/>
      <c r="H114" s="16"/>
      <c r="I114" s="16"/>
      <c r="J114" s="16"/>
      <c r="K114" s="16"/>
      <c r="L114" s="16"/>
      <c r="M114" s="16"/>
      <c r="N114" s="16"/>
      <c r="O114" s="16"/>
      <c r="P114" s="49"/>
      <c r="Q114" s="196"/>
      <c r="R114" s="196"/>
    </row>
    <row r="115" spans="1:18" s="1" customFormat="1" x14ac:dyDescent="0.25">
      <c r="A115" s="49"/>
      <c r="B115" s="13"/>
      <c r="C115" s="212"/>
      <c r="D115" s="49"/>
      <c r="E115" s="49"/>
      <c r="F115" s="16"/>
      <c r="G115" s="16"/>
      <c r="H115" s="16"/>
      <c r="I115" s="16"/>
      <c r="J115" s="16"/>
      <c r="K115" s="16"/>
      <c r="L115" s="16"/>
      <c r="M115" s="16"/>
      <c r="N115" s="16"/>
      <c r="O115" s="16"/>
      <c r="P115" s="49"/>
      <c r="Q115" s="196"/>
      <c r="R115" s="196"/>
    </row>
    <row r="116" spans="1:18" s="1" customFormat="1" x14ac:dyDescent="0.25">
      <c r="A116" s="49"/>
      <c r="B116" s="13"/>
      <c r="C116" s="212"/>
      <c r="D116" s="49"/>
      <c r="E116" s="49"/>
      <c r="F116" s="16"/>
      <c r="G116" s="16"/>
      <c r="H116" s="16"/>
      <c r="I116" s="16"/>
      <c r="J116" s="16"/>
      <c r="K116" s="16"/>
      <c r="L116" s="16"/>
      <c r="M116" s="16"/>
      <c r="N116" s="16"/>
      <c r="O116" s="16"/>
      <c r="P116" s="49"/>
      <c r="Q116" s="196"/>
      <c r="R116" s="196"/>
    </row>
    <row r="117" spans="1:18" s="1" customFormat="1" x14ac:dyDescent="0.25">
      <c r="A117" s="49"/>
      <c r="B117" s="13"/>
      <c r="C117" s="212"/>
      <c r="D117" s="49"/>
      <c r="E117" s="49"/>
      <c r="F117" s="16"/>
      <c r="G117" s="16"/>
      <c r="H117" s="16"/>
      <c r="I117" s="16"/>
      <c r="J117" s="16"/>
      <c r="K117" s="16"/>
      <c r="L117" s="16"/>
      <c r="M117" s="16"/>
      <c r="N117" s="16"/>
      <c r="O117" s="16"/>
      <c r="P117" s="49"/>
      <c r="Q117" s="196"/>
      <c r="R117" s="196"/>
    </row>
    <row r="118" spans="1:18" s="1" customFormat="1" x14ac:dyDescent="0.25">
      <c r="A118" s="49"/>
      <c r="B118" s="13"/>
      <c r="C118" s="212"/>
      <c r="D118" s="49"/>
      <c r="E118" s="49"/>
      <c r="F118" s="16"/>
      <c r="G118" s="16"/>
      <c r="H118" s="16"/>
      <c r="I118" s="16"/>
      <c r="J118" s="16"/>
      <c r="K118" s="16"/>
      <c r="L118" s="16"/>
      <c r="M118" s="16"/>
      <c r="N118" s="16"/>
      <c r="O118" s="16"/>
      <c r="P118" s="49"/>
      <c r="Q118" s="196"/>
      <c r="R118" s="196"/>
    </row>
    <row r="119" spans="1:18" s="1" customFormat="1" x14ac:dyDescent="0.25">
      <c r="A119" s="49"/>
      <c r="B119" s="13"/>
      <c r="C119" s="212"/>
      <c r="D119" s="49"/>
      <c r="E119" s="49"/>
      <c r="F119" s="16"/>
      <c r="G119" s="16"/>
      <c r="H119" s="16"/>
      <c r="I119" s="16"/>
      <c r="J119" s="16"/>
      <c r="K119" s="16"/>
      <c r="L119" s="16"/>
      <c r="M119" s="16"/>
      <c r="N119" s="16"/>
      <c r="O119" s="16"/>
      <c r="P119" s="49"/>
      <c r="Q119" s="196"/>
      <c r="R119" s="196"/>
    </row>
    <row r="120" spans="1:18" s="1" customFormat="1" x14ac:dyDescent="0.25">
      <c r="A120" s="49"/>
      <c r="B120" s="13"/>
      <c r="C120" s="212"/>
      <c r="D120" s="49"/>
      <c r="E120" s="49"/>
      <c r="F120" s="16"/>
      <c r="G120" s="16"/>
      <c r="H120" s="16"/>
      <c r="I120" s="16"/>
      <c r="J120" s="16"/>
      <c r="K120" s="16"/>
      <c r="L120" s="16"/>
      <c r="M120" s="16"/>
      <c r="N120" s="16"/>
      <c r="O120" s="16"/>
      <c r="P120" s="49"/>
      <c r="Q120" s="196"/>
      <c r="R120" s="196"/>
    </row>
    <row r="121" spans="1:18" s="1" customFormat="1" x14ac:dyDescent="0.25">
      <c r="A121" s="49"/>
      <c r="B121" s="13"/>
      <c r="C121" s="212"/>
      <c r="D121" s="49"/>
      <c r="E121" s="49"/>
      <c r="F121" s="16"/>
      <c r="G121" s="16"/>
      <c r="H121" s="16"/>
      <c r="I121" s="16"/>
      <c r="J121" s="16"/>
      <c r="K121" s="16"/>
      <c r="L121" s="16"/>
      <c r="M121" s="16"/>
      <c r="N121" s="16"/>
      <c r="O121" s="16"/>
      <c r="P121" s="49"/>
      <c r="Q121" s="196"/>
      <c r="R121" s="196"/>
    </row>
    <row r="122" spans="1:18" s="1" customFormat="1" x14ac:dyDescent="0.25">
      <c r="A122" s="49"/>
      <c r="B122" s="13"/>
      <c r="C122" s="212"/>
      <c r="D122" s="49"/>
      <c r="E122" s="49"/>
      <c r="F122" s="16"/>
      <c r="G122" s="16"/>
      <c r="H122" s="16"/>
      <c r="I122" s="16"/>
      <c r="J122" s="16"/>
      <c r="K122" s="16"/>
      <c r="L122" s="16"/>
      <c r="M122" s="16"/>
      <c r="N122" s="16"/>
      <c r="O122" s="16"/>
      <c r="P122" s="49"/>
      <c r="Q122" s="196"/>
      <c r="R122" s="196"/>
    </row>
    <row r="123" spans="1:18" s="1" customFormat="1" x14ac:dyDescent="0.25">
      <c r="A123" s="49"/>
      <c r="B123" s="13"/>
      <c r="C123" s="212"/>
      <c r="D123" s="49"/>
      <c r="E123" s="49"/>
      <c r="F123" s="16"/>
      <c r="G123" s="16"/>
      <c r="H123" s="16"/>
      <c r="I123" s="16"/>
      <c r="J123" s="16"/>
      <c r="K123" s="16"/>
      <c r="L123" s="16"/>
      <c r="M123" s="16"/>
      <c r="N123" s="16"/>
      <c r="O123" s="16"/>
      <c r="P123" s="49"/>
      <c r="Q123" s="196"/>
      <c r="R123" s="196"/>
    </row>
    <row r="124" spans="1:18" s="1" customFormat="1" x14ac:dyDescent="0.25">
      <c r="A124" s="49"/>
      <c r="B124" s="13"/>
      <c r="C124" s="212"/>
      <c r="D124" s="49"/>
      <c r="E124" s="49"/>
      <c r="F124" s="16"/>
      <c r="G124" s="16"/>
      <c r="H124" s="16"/>
      <c r="I124" s="16"/>
      <c r="J124" s="16"/>
      <c r="K124" s="16"/>
      <c r="L124" s="16"/>
      <c r="M124" s="16"/>
      <c r="N124" s="16"/>
      <c r="O124" s="16"/>
      <c r="P124" s="49"/>
      <c r="Q124" s="196"/>
      <c r="R124" s="196"/>
    </row>
    <row r="125" spans="1:18" s="1" customFormat="1" x14ac:dyDescent="0.25">
      <c r="A125" s="49"/>
      <c r="B125" s="13"/>
      <c r="C125" s="212"/>
      <c r="D125" s="49"/>
      <c r="E125" s="49"/>
      <c r="F125" s="16"/>
      <c r="G125" s="16"/>
      <c r="H125" s="16"/>
      <c r="I125" s="16"/>
      <c r="J125" s="16"/>
      <c r="K125" s="16"/>
      <c r="L125" s="16"/>
      <c r="M125" s="16"/>
      <c r="N125" s="16"/>
      <c r="O125" s="16"/>
      <c r="P125" s="49"/>
      <c r="Q125" s="196"/>
      <c r="R125" s="196"/>
    </row>
    <row r="126" spans="1:18" s="1" customFormat="1" x14ac:dyDescent="0.25">
      <c r="A126" s="49"/>
      <c r="B126" s="13"/>
      <c r="C126" s="212"/>
      <c r="D126" s="49"/>
      <c r="E126" s="49"/>
      <c r="F126" s="16"/>
      <c r="G126" s="16"/>
      <c r="H126" s="16"/>
      <c r="I126" s="16"/>
      <c r="J126" s="16"/>
      <c r="K126" s="16"/>
      <c r="L126" s="16"/>
      <c r="M126" s="16"/>
      <c r="N126" s="16"/>
      <c r="O126" s="16"/>
      <c r="P126" s="49"/>
      <c r="Q126" s="196"/>
      <c r="R126" s="196"/>
    </row>
    <row r="127" spans="1:18" s="1" customFormat="1" x14ac:dyDescent="0.25">
      <c r="A127" s="49"/>
      <c r="B127" s="13"/>
      <c r="C127" s="212"/>
      <c r="D127" s="49"/>
      <c r="E127" s="49"/>
      <c r="F127" s="16"/>
      <c r="G127" s="16"/>
      <c r="H127" s="16"/>
      <c r="I127" s="16"/>
      <c r="J127" s="16"/>
      <c r="K127" s="16"/>
      <c r="L127" s="16"/>
      <c r="M127" s="16"/>
      <c r="N127" s="16"/>
      <c r="O127" s="16"/>
      <c r="P127" s="49"/>
      <c r="Q127" s="196"/>
      <c r="R127" s="196"/>
    </row>
    <row r="128" spans="1:18" s="1" customFormat="1" x14ac:dyDescent="0.25">
      <c r="A128" s="49"/>
      <c r="B128" s="13"/>
      <c r="C128" s="212"/>
      <c r="D128" s="49"/>
      <c r="E128" s="49"/>
      <c r="F128" s="16"/>
      <c r="G128" s="16"/>
      <c r="H128" s="16"/>
      <c r="I128" s="16"/>
      <c r="J128" s="16"/>
      <c r="K128" s="16"/>
      <c r="L128" s="16"/>
      <c r="M128" s="16"/>
      <c r="N128" s="16"/>
      <c r="O128" s="16"/>
      <c r="P128" s="49"/>
      <c r="Q128" s="196"/>
      <c r="R128" s="196"/>
    </row>
    <row r="129" spans="1:18" s="1" customFormat="1" x14ac:dyDescent="0.25">
      <c r="A129" s="49"/>
      <c r="B129" s="13"/>
      <c r="C129" s="212"/>
      <c r="D129" s="49"/>
      <c r="E129" s="49"/>
      <c r="F129" s="16"/>
      <c r="G129" s="16"/>
      <c r="H129" s="16"/>
      <c r="I129" s="16"/>
      <c r="J129" s="16"/>
      <c r="K129" s="16"/>
      <c r="L129" s="16"/>
      <c r="M129" s="16"/>
      <c r="N129" s="16"/>
      <c r="O129" s="16"/>
      <c r="P129" s="49"/>
      <c r="Q129" s="196"/>
      <c r="R129" s="196"/>
    </row>
    <row r="130" spans="1:18" s="1" customFormat="1" x14ac:dyDescent="0.25">
      <c r="A130" s="49"/>
      <c r="B130" s="13"/>
      <c r="C130" s="212"/>
      <c r="D130" s="49"/>
      <c r="E130" s="49"/>
      <c r="F130" s="16"/>
      <c r="G130" s="16"/>
      <c r="H130" s="16"/>
      <c r="I130" s="16"/>
      <c r="J130" s="16"/>
      <c r="K130" s="16"/>
      <c r="L130" s="16"/>
      <c r="M130" s="16"/>
      <c r="N130" s="16"/>
      <c r="O130" s="16"/>
      <c r="P130" s="49"/>
      <c r="Q130" s="196"/>
      <c r="R130" s="196"/>
    </row>
    <row r="131" spans="1:18" s="1" customFormat="1" x14ac:dyDescent="0.25">
      <c r="A131" s="49"/>
      <c r="B131" s="13"/>
      <c r="C131" s="212"/>
      <c r="D131" s="49"/>
      <c r="E131" s="49"/>
      <c r="F131" s="16"/>
      <c r="G131" s="16"/>
      <c r="H131" s="16"/>
      <c r="I131" s="16"/>
      <c r="J131" s="16"/>
      <c r="K131" s="16"/>
      <c r="L131" s="16"/>
      <c r="M131" s="16"/>
      <c r="N131" s="16"/>
      <c r="O131" s="16"/>
      <c r="P131" s="49"/>
      <c r="Q131" s="196"/>
      <c r="R131" s="196"/>
    </row>
    <row r="132" spans="1:18" s="1" customFormat="1" x14ac:dyDescent="0.25">
      <c r="A132" s="49"/>
      <c r="B132" s="13"/>
      <c r="C132" s="212"/>
      <c r="D132" s="49"/>
      <c r="E132" s="49"/>
      <c r="F132" s="16"/>
      <c r="G132" s="16"/>
      <c r="H132" s="16"/>
      <c r="I132" s="16"/>
      <c r="J132" s="16"/>
      <c r="K132" s="16"/>
      <c r="L132" s="16"/>
      <c r="M132" s="16"/>
      <c r="N132" s="16"/>
      <c r="O132" s="16"/>
      <c r="P132" s="49"/>
      <c r="Q132" s="196"/>
      <c r="R132" s="196"/>
    </row>
    <row r="133" spans="1:18" s="1" customFormat="1" x14ac:dyDescent="0.25">
      <c r="A133" s="49"/>
      <c r="B133" s="13"/>
      <c r="C133" s="212"/>
      <c r="D133" s="49"/>
      <c r="E133" s="49"/>
      <c r="F133" s="16"/>
      <c r="G133" s="16"/>
      <c r="H133" s="16"/>
      <c r="I133" s="16"/>
      <c r="J133" s="16"/>
      <c r="K133" s="16"/>
      <c r="L133" s="16"/>
      <c r="M133" s="16"/>
      <c r="N133" s="16"/>
      <c r="O133" s="16"/>
      <c r="P133" s="49"/>
      <c r="Q133" s="196"/>
      <c r="R133" s="196"/>
    </row>
    <row r="134" spans="1:18" s="1" customFormat="1" x14ac:dyDescent="0.25">
      <c r="A134" s="49"/>
      <c r="B134" s="13"/>
      <c r="C134" s="212"/>
      <c r="D134" s="49"/>
      <c r="E134" s="49"/>
      <c r="F134" s="16"/>
      <c r="G134" s="16"/>
      <c r="H134" s="16"/>
      <c r="I134" s="16"/>
      <c r="J134" s="16"/>
      <c r="K134" s="16"/>
      <c r="L134" s="16"/>
      <c r="M134" s="16"/>
      <c r="N134" s="16"/>
      <c r="O134" s="16"/>
      <c r="P134" s="49"/>
      <c r="Q134" s="196"/>
      <c r="R134" s="196"/>
    </row>
    <row r="135" spans="1:18" s="1" customFormat="1" x14ac:dyDescent="0.25">
      <c r="A135" s="49"/>
      <c r="B135" s="13"/>
      <c r="C135" s="212"/>
      <c r="D135" s="49"/>
      <c r="E135" s="49"/>
      <c r="F135" s="16"/>
      <c r="G135" s="16"/>
      <c r="H135" s="16"/>
      <c r="I135" s="16"/>
      <c r="J135" s="16"/>
      <c r="K135" s="16"/>
      <c r="L135" s="16"/>
      <c r="M135" s="16"/>
      <c r="N135" s="16"/>
      <c r="O135" s="16"/>
      <c r="P135" s="49"/>
      <c r="Q135" s="196"/>
      <c r="R135" s="196"/>
    </row>
    <row r="136" spans="1:18" s="1" customFormat="1" x14ac:dyDescent="0.25">
      <c r="A136" s="49"/>
      <c r="B136" s="13"/>
      <c r="C136" s="212"/>
      <c r="D136" s="49"/>
      <c r="E136" s="49"/>
      <c r="F136" s="16"/>
      <c r="G136" s="16"/>
      <c r="H136" s="16"/>
      <c r="I136" s="16"/>
      <c r="J136" s="16"/>
      <c r="K136" s="16"/>
      <c r="L136" s="16"/>
      <c r="M136" s="16"/>
      <c r="N136" s="16"/>
      <c r="O136" s="16"/>
      <c r="P136" s="49"/>
      <c r="Q136" s="196"/>
      <c r="R136" s="196"/>
    </row>
    <row r="137" spans="1:18" s="1" customFormat="1" x14ac:dyDescent="0.25">
      <c r="A137" s="49"/>
      <c r="B137" s="13"/>
      <c r="C137" s="212"/>
      <c r="D137" s="49"/>
      <c r="E137" s="49"/>
      <c r="F137" s="16"/>
      <c r="G137" s="16"/>
      <c r="H137" s="16"/>
      <c r="I137" s="16"/>
      <c r="J137" s="16"/>
      <c r="K137" s="16"/>
      <c r="L137" s="16"/>
      <c r="M137" s="16"/>
      <c r="N137" s="16"/>
      <c r="O137" s="16"/>
      <c r="P137" s="49"/>
      <c r="Q137" s="196"/>
      <c r="R137" s="196"/>
    </row>
    <row r="138" spans="1:18" s="1" customFormat="1" x14ac:dyDescent="0.25">
      <c r="A138" s="49"/>
      <c r="B138" s="13"/>
      <c r="C138" s="212"/>
      <c r="D138" s="49"/>
      <c r="E138" s="49"/>
      <c r="F138" s="16"/>
      <c r="G138" s="16"/>
      <c r="H138" s="16"/>
      <c r="I138" s="16"/>
      <c r="J138" s="16"/>
      <c r="K138" s="16"/>
      <c r="L138" s="16"/>
      <c r="M138" s="16"/>
      <c r="N138" s="16"/>
      <c r="O138" s="16"/>
      <c r="P138" s="49"/>
      <c r="Q138" s="196"/>
      <c r="R138" s="196"/>
    </row>
    <row r="139" spans="1:18" s="1" customFormat="1" x14ac:dyDescent="0.25">
      <c r="A139" s="49"/>
      <c r="B139" s="13"/>
      <c r="C139" s="212"/>
      <c r="D139" s="49"/>
      <c r="E139" s="49"/>
      <c r="F139" s="16"/>
      <c r="G139" s="16"/>
      <c r="H139" s="16"/>
      <c r="I139" s="16"/>
      <c r="J139" s="16"/>
      <c r="K139" s="16"/>
      <c r="L139" s="16"/>
      <c r="M139" s="16"/>
      <c r="N139" s="16"/>
      <c r="O139" s="16"/>
      <c r="P139" s="49"/>
      <c r="Q139" s="196"/>
      <c r="R139" s="196"/>
    </row>
    <row r="140" spans="1:18" s="1" customFormat="1" x14ac:dyDescent="0.25">
      <c r="A140" s="49"/>
      <c r="B140" s="13"/>
      <c r="C140" s="212"/>
      <c r="D140" s="49"/>
      <c r="E140" s="49"/>
      <c r="F140" s="16"/>
      <c r="G140" s="16"/>
      <c r="H140" s="16"/>
      <c r="I140" s="16"/>
      <c r="J140" s="16"/>
      <c r="K140" s="16"/>
      <c r="L140" s="16"/>
      <c r="M140" s="16"/>
      <c r="N140" s="16"/>
      <c r="O140" s="16"/>
      <c r="P140" s="49"/>
      <c r="Q140" s="196"/>
      <c r="R140" s="196"/>
    </row>
    <row r="141" spans="1:18" s="1" customFormat="1" x14ac:dyDescent="0.25">
      <c r="A141" s="49"/>
      <c r="B141" s="13"/>
      <c r="C141" s="212"/>
      <c r="D141" s="49"/>
      <c r="E141" s="49"/>
      <c r="F141" s="16"/>
      <c r="G141" s="16"/>
      <c r="H141" s="16"/>
      <c r="I141" s="16"/>
      <c r="J141" s="16"/>
      <c r="K141" s="16"/>
      <c r="L141" s="16"/>
      <c r="M141" s="16"/>
      <c r="N141" s="16"/>
      <c r="O141" s="16"/>
      <c r="P141" s="49"/>
      <c r="Q141" s="196"/>
      <c r="R141" s="196"/>
    </row>
    <row r="142" spans="1:18" s="1" customFormat="1" x14ac:dyDescent="0.25">
      <c r="A142" s="49"/>
      <c r="B142" s="13"/>
      <c r="C142" s="212"/>
      <c r="D142" s="49"/>
      <c r="E142" s="49"/>
      <c r="F142" s="16"/>
      <c r="G142" s="16"/>
      <c r="H142" s="16"/>
      <c r="I142" s="16"/>
      <c r="J142" s="16"/>
      <c r="K142" s="16"/>
      <c r="L142" s="16"/>
      <c r="M142" s="16"/>
      <c r="N142" s="16"/>
      <c r="O142" s="16"/>
      <c r="P142" s="49"/>
      <c r="Q142" s="196"/>
      <c r="R142" s="196"/>
    </row>
    <row r="143" spans="1:18" s="1" customFormat="1" x14ac:dyDescent="0.25">
      <c r="A143" s="49"/>
      <c r="B143" s="13"/>
      <c r="C143" s="212"/>
      <c r="D143" s="49"/>
      <c r="E143" s="49"/>
      <c r="F143" s="16"/>
      <c r="G143" s="16"/>
      <c r="H143" s="16"/>
      <c r="I143" s="16"/>
      <c r="J143" s="16"/>
      <c r="K143" s="16"/>
      <c r="L143" s="16"/>
      <c r="M143" s="16"/>
      <c r="N143" s="16"/>
      <c r="O143" s="16"/>
      <c r="P143" s="49"/>
      <c r="Q143" s="196"/>
      <c r="R143" s="196"/>
    </row>
    <row r="144" spans="1:18" s="1" customFormat="1" x14ac:dyDescent="0.25">
      <c r="A144" s="49"/>
      <c r="B144" s="13"/>
      <c r="C144" s="212"/>
      <c r="D144" s="49"/>
      <c r="E144" s="49"/>
      <c r="F144" s="16"/>
      <c r="G144" s="16"/>
      <c r="H144" s="16"/>
      <c r="I144" s="16"/>
      <c r="J144" s="16"/>
      <c r="K144" s="16"/>
      <c r="L144" s="16"/>
      <c r="M144" s="16"/>
      <c r="N144" s="16"/>
      <c r="O144" s="16"/>
      <c r="P144" s="49"/>
      <c r="Q144" s="196"/>
      <c r="R144" s="196"/>
    </row>
    <row r="145" spans="1:18" s="1" customFormat="1" x14ac:dyDescent="0.25">
      <c r="A145" s="49"/>
      <c r="B145" s="13"/>
      <c r="C145" s="212"/>
      <c r="D145" s="49"/>
      <c r="E145" s="49"/>
      <c r="F145" s="16"/>
      <c r="G145" s="16"/>
      <c r="H145" s="16"/>
      <c r="I145" s="16"/>
      <c r="J145" s="16"/>
      <c r="K145" s="16"/>
      <c r="L145" s="16"/>
      <c r="M145" s="16"/>
      <c r="N145" s="16"/>
      <c r="O145" s="16"/>
      <c r="P145" s="49"/>
      <c r="Q145" s="196"/>
      <c r="R145" s="196"/>
    </row>
    <row r="146" spans="1:18" s="1" customFormat="1" x14ac:dyDescent="0.25">
      <c r="A146" s="49"/>
      <c r="B146" s="13"/>
      <c r="C146" s="212"/>
      <c r="D146" s="49"/>
      <c r="E146" s="49"/>
      <c r="F146" s="16"/>
      <c r="G146" s="16"/>
      <c r="H146" s="16"/>
      <c r="I146" s="16"/>
      <c r="J146" s="16"/>
      <c r="K146" s="16"/>
      <c r="L146" s="16"/>
      <c r="M146" s="16"/>
      <c r="N146" s="16"/>
      <c r="O146" s="16"/>
      <c r="P146" s="49"/>
      <c r="Q146" s="196"/>
      <c r="R146" s="196"/>
    </row>
    <row r="147" spans="1:18" s="1" customFormat="1" x14ac:dyDescent="0.25">
      <c r="A147" s="49"/>
      <c r="B147" s="13"/>
      <c r="C147" s="212"/>
      <c r="D147" s="49"/>
      <c r="E147" s="49"/>
      <c r="F147" s="16"/>
      <c r="G147" s="16"/>
      <c r="H147" s="16"/>
      <c r="I147" s="16"/>
      <c r="J147" s="16"/>
      <c r="K147" s="16"/>
      <c r="L147" s="16"/>
      <c r="M147" s="16"/>
      <c r="N147" s="16"/>
      <c r="O147" s="16"/>
      <c r="P147" s="49"/>
      <c r="Q147" s="196"/>
      <c r="R147" s="196"/>
    </row>
    <row r="148" spans="1:18" s="1" customFormat="1" x14ac:dyDescent="0.25">
      <c r="A148" s="49"/>
      <c r="B148" s="13"/>
      <c r="C148" s="212"/>
      <c r="D148" s="49"/>
      <c r="E148" s="49"/>
      <c r="F148" s="16"/>
      <c r="G148" s="16"/>
      <c r="H148" s="16"/>
      <c r="I148" s="16"/>
      <c r="J148" s="16"/>
      <c r="K148" s="16"/>
      <c r="L148" s="16"/>
      <c r="M148" s="16"/>
      <c r="N148" s="16"/>
      <c r="O148" s="16"/>
      <c r="P148" s="49"/>
      <c r="Q148" s="196"/>
      <c r="R148" s="196"/>
    </row>
    <row r="149" spans="1:18" s="1" customFormat="1" x14ac:dyDescent="0.25">
      <c r="A149" s="49"/>
      <c r="B149" s="13"/>
      <c r="C149" s="212"/>
      <c r="D149" s="49"/>
      <c r="E149" s="49"/>
      <c r="F149" s="16"/>
      <c r="G149" s="16"/>
      <c r="H149" s="16"/>
      <c r="I149" s="16"/>
      <c r="J149" s="16"/>
      <c r="K149" s="16"/>
      <c r="L149" s="16"/>
      <c r="M149" s="16"/>
      <c r="N149" s="16"/>
      <c r="O149" s="16"/>
      <c r="P149" s="49"/>
      <c r="Q149" s="196"/>
      <c r="R149" s="196"/>
    </row>
    <row r="150" spans="1:18" s="1" customFormat="1" x14ac:dyDescent="0.25">
      <c r="A150" s="49"/>
      <c r="B150" s="13"/>
      <c r="C150" s="212"/>
      <c r="D150" s="49"/>
      <c r="E150" s="49"/>
      <c r="F150" s="16"/>
      <c r="G150" s="16"/>
      <c r="H150" s="16"/>
      <c r="I150" s="16"/>
      <c r="J150" s="16"/>
      <c r="K150" s="16"/>
      <c r="L150" s="16"/>
      <c r="M150" s="16"/>
      <c r="N150" s="16"/>
      <c r="O150" s="16"/>
      <c r="P150" s="49"/>
      <c r="Q150" s="196"/>
      <c r="R150" s="196"/>
    </row>
    <row r="151" spans="1:18" s="1" customFormat="1" x14ac:dyDescent="0.25">
      <c r="A151" s="49"/>
      <c r="B151" s="13"/>
      <c r="C151" s="212"/>
      <c r="D151" s="49"/>
      <c r="E151" s="49"/>
      <c r="F151" s="16"/>
      <c r="G151" s="16"/>
      <c r="H151" s="16"/>
      <c r="I151" s="16"/>
      <c r="J151" s="16"/>
      <c r="K151" s="16"/>
      <c r="L151" s="16"/>
      <c r="M151" s="16"/>
      <c r="N151" s="16"/>
      <c r="O151" s="16"/>
      <c r="P151" s="49"/>
      <c r="Q151" s="196"/>
      <c r="R151" s="196"/>
    </row>
    <row r="152" spans="1:18" s="1" customFormat="1" x14ac:dyDescent="0.25">
      <c r="A152" s="49"/>
      <c r="B152" s="13"/>
      <c r="C152" s="212"/>
      <c r="D152" s="49"/>
      <c r="E152" s="49"/>
      <c r="F152" s="16"/>
      <c r="G152" s="16"/>
      <c r="H152" s="16"/>
      <c r="I152" s="16"/>
      <c r="J152" s="16"/>
      <c r="K152" s="16"/>
      <c r="L152" s="16"/>
      <c r="M152" s="16"/>
      <c r="N152" s="16"/>
      <c r="O152" s="16"/>
      <c r="P152" s="49"/>
      <c r="Q152" s="196"/>
      <c r="R152" s="196"/>
    </row>
    <row r="153" spans="1:18" s="1" customFormat="1" x14ac:dyDescent="0.25">
      <c r="A153" s="49"/>
      <c r="B153" s="13"/>
      <c r="C153" s="212"/>
      <c r="D153" s="49"/>
      <c r="E153" s="49"/>
      <c r="F153" s="16"/>
      <c r="G153" s="16"/>
      <c r="H153" s="16"/>
      <c r="I153" s="16"/>
      <c r="J153" s="16"/>
      <c r="K153" s="16"/>
      <c r="L153" s="16"/>
      <c r="M153" s="16"/>
      <c r="N153" s="16"/>
      <c r="O153" s="16"/>
      <c r="P153" s="49"/>
      <c r="Q153" s="196"/>
      <c r="R153" s="196"/>
    </row>
    <row r="154" spans="1:18" s="1" customFormat="1" x14ac:dyDescent="0.25">
      <c r="A154" s="49"/>
      <c r="B154" s="13"/>
      <c r="C154" s="212"/>
      <c r="D154" s="49"/>
      <c r="E154" s="49"/>
      <c r="F154" s="16"/>
      <c r="G154" s="16"/>
      <c r="H154" s="16"/>
      <c r="I154" s="16"/>
      <c r="J154" s="16"/>
      <c r="K154" s="16"/>
      <c r="L154" s="16"/>
      <c r="M154" s="16"/>
      <c r="N154" s="16"/>
      <c r="O154" s="16"/>
      <c r="P154" s="49"/>
      <c r="Q154" s="196"/>
      <c r="R154" s="196"/>
    </row>
    <row r="155" spans="1:18" s="1" customFormat="1" x14ac:dyDescent="0.25">
      <c r="A155" s="49"/>
      <c r="B155" s="13"/>
      <c r="C155" s="212"/>
      <c r="D155" s="49"/>
      <c r="E155" s="49"/>
      <c r="F155" s="16"/>
      <c r="G155" s="16"/>
      <c r="H155" s="16"/>
      <c r="I155" s="16"/>
      <c r="J155" s="16"/>
      <c r="K155" s="16"/>
      <c r="L155" s="16"/>
      <c r="M155" s="16"/>
      <c r="N155" s="16"/>
      <c r="O155" s="16"/>
      <c r="P155" s="49"/>
      <c r="Q155" s="196"/>
      <c r="R155" s="196"/>
    </row>
    <row r="156" spans="1:18" s="1" customFormat="1" x14ac:dyDescent="0.25">
      <c r="A156" s="49"/>
      <c r="B156" s="13"/>
      <c r="C156" s="212"/>
      <c r="D156" s="49"/>
      <c r="E156" s="49"/>
      <c r="F156" s="16"/>
      <c r="G156" s="16"/>
      <c r="H156" s="16"/>
      <c r="I156" s="16"/>
      <c r="J156" s="16"/>
      <c r="K156" s="16"/>
      <c r="L156" s="16"/>
      <c r="M156" s="16"/>
      <c r="N156" s="16"/>
      <c r="O156" s="16"/>
      <c r="P156" s="49"/>
      <c r="Q156" s="196"/>
      <c r="R156" s="196"/>
    </row>
    <row r="157" spans="1:18" s="1" customFormat="1" x14ac:dyDescent="0.25">
      <c r="A157" s="49"/>
      <c r="B157" s="13"/>
      <c r="C157" s="212"/>
      <c r="D157" s="49"/>
      <c r="E157" s="49"/>
      <c r="F157" s="16"/>
      <c r="G157" s="16"/>
      <c r="H157" s="16"/>
      <c r="I157" s="16"/>
      <c r="J157" s="16"/>
      <c r="K157" s="16"/>
      <c r="L157" s="16"/>
      <c r="M157" s="16"/>
      <c r="N157" s="16"/>
      <c r="O157" s="16"/>
      <c r="P157" s="49"/>
      <c r="Q157" s="196"/>
      <c r="R157" s="196"/>
    </row>
    <row r="158" spans="1:18" s="1" customFormat="1" x14ac:dyDescent="0.25">
      <c r="A158" s="49"/>
      <c r="B158" s="13"/>
      <c r="C158" s="212"/>
      <c r="D158" s="49"/>
      <c r="E158" s="49"/>
      <c r="F158" s="16"/>
      <c r="G158" s="16"/>
      <c r="H158" s="16"/>
      <c r="I158" s="16"/>
      <c r="J158" s="16"/>
      <c r="K158" s="16"/>
      <c r="L158" s="16"/>
      <c r="M158" s="16"/>
      <c r="N158" s="16"/>
      <c r="O158" s="16"/>
      <c r="P158" s="49"/>
      <c r="Q158" s="196"/>
      <c r="R158" s="196"/>
    </row>
    <row r="159" spans="1:18" s="1" customFormat="1" x14ac:dyDescent="0.25">
      <c r="A159" s="49"/>
      <c r="B159" s="13"/>
      <c r="C159" s="212"/>
      <c r="D159" s="49"/>
      <c r="E159" s="49"/>
      <c r="F159" s="16"/>
      <c r="G159" s="16"/>
      <c r="H159" s="16"/>
      <c r="I159" s="16"/>
      <c r="J159" s="16"/>
      <c r="K159" s="16"/>
      <c r="L159" s="16"/>
      <c r="M159" s="16"/>
      <c r="N159" s="16"/>
      <c r="O159" s="16"/>
      <c r="P159" s="49"/>
      <c r="Q159" s="196"/>
      <c r="R159" s="196"/>
    </row>
    <row r="160" spans="1:18" s="1" customFormat="1" x14ac:dyDescent="0.25">
      <c r="A160" s="49"/>
      <c r="B160" s="13"/>
      <c r="C160" s="212"/>
      <c r="D160" s="49"/>
      <c r="E160" s="49"/>
      <c r="F160" s="16"/>
      <c r="G160" s="16"/>
      <c r="H160" s="16"/>
      <c r="I160" s="16"/>
      <c r="J160" s="16"/>
      <c r="K160" s="16"/>
      <c r="L160" s="16"/>
      <c r="M160" s="16"/>
      <c r="N160" s="16"/>
      <c r="O160" s="16"/>
      <c r="P160" s="49"/>
      <c r="Q160" s="196"/>
      <c r="R160" s="196"/>
    </row>
    <row r="161" spans="1:18" s="1" customFormat="1" x14ac:dyDescent="0.25">
      <c r="A161" s="49"/>
      <c r="B161" s="13"/>
      <c r="C161" s="212"/>
      <c r="D161" s="49"/>
      <c r="E161" s="49"/>
      <c r="F161" s="16"/>
      <c r="G161" s="16"/>
      <c r="H161" s="16"/>
      <c r="I161" s="16"/>
      <c r="J161" s="16"/>
      <c r="K161" s="16"/>
      <c r="L161" s="16"/>
      <c r="M161" s="16"/>
      <c r="N161" s="16"/>
      <c r="O161" s="16"/>
      <c r="P161" s="49"/>
      <c r="Q161" s="196"/>
      <c r="R161" s="196"/>
    </row>
    <row r="162" spans="1:18" s="1" customFormat="1" x14ac:dyDescent="0.25">
      <c r="A162" s="49"/>
      <c r="B162" s="13"/>
      <c r="C162" s="212"/>
      <c r="D162" s="49"/>
      <c r="E162" s="49"/>
      <c r="F162" s="16"/>
      <c r="G162" s="16"/>
      <c r="H162" s="16"/>
      <c r="I162" s="16"/>
      <c r="J162" s="16"/>
      <c r="K162" s="16"/>
      <c r="L162" s="16"/>
      <c r="M162" s="16"/>
      <c r="N162" s="16"/>
      <c r="O162" s="16"/>
      <c r="P162" s="49"/>
      <c r="Q162" s="196"/>
      <c r="R162" s="196"/>
    </row>
    <row r="163" spans="1:18" s="1" customFormat="1" x14ac:dyDescent="0.25">
      <c r="A163" s="49"/>
      <c r="B163" s="13"/>
      <c r="C163" s="212"/>
      <c r="D163" s="49"/>
      <c r="E163" s="49"/>
      <c r="F163" s="16"/>
      <c r="G163" s="16"/>
      <c r="H163" s="16"/>
      <c r="I163" s="16"/>
      <c r="J163" s="16"/>
      <c r="K163" s="16"/>
      <c r="L163" s="16"/>
      <c r="M163" s="16"/>
      <c r="N163" s="16"/>
      <c r="O163" s="16"/>
      <c r="P163" s="49"/>
      <c r="Q163" s="196"/>
      <c r="R163" s="196"/>
    </row>
    <row r="164" spans="1:18" s="1" customFormat="1" x14ac:dyDescent="0.25">
      <c r="A164" s="49"/>
      <c r="B164" s="13"/>
      <c r="C164" s="212"/>
      <c r="D164" s="49"/>
      <c r="E164" s="49"/>
      <c r="F164" s="16"/>
      <c r="G164" s="16"/>
      <c r="H164" s="16"/>
      <c r="I164" s="16"/>
      <c r="J164" s="16"/>
      <c r="K164" s="16"/>
      <c r="L164" s="16"/>
      <c r="M164" s="16"/>
      <c r="N164" s="16"/>
      <c r="O164" s="16"/>
      <c r="P164" s="49"/>
      <c r="Q164" s="196"/>
      <c r="R164" s="196"/>
    </row>
    <row r="165" spans="1:18" s="1" customFormat="1" x14ac:dyDescent="0.25">
      <c r="A165" s="49"/>
      <c r="B165" s="13"/>
      <c r="C165" s="212"/>
      <c r="D165" s="49"/>
      <c r="E165" s="49"/>
      <c r="F165" s="16"/>
      <c r="G165" s="16"/>
      <c r="H165" s="16"/>
      <c r="I165" s="16"/>
      <c r="J165" s="16"/>
      <c r="K165" s="16"/>
      <c r="L165" s="16"/>
      <c r="M165" s="16"/>
      <c r="N165" s="16"/>
      <c r="O165" s="16"/>
      <c r="P165" s="49"/>
      <c r="Q165" s="196"/>
      <c r="R165" s="196"/>
    </row>
    <row r="166" spans="1:18" s="1" customFormat="1" x14ac:dyDescent="0.25">
      <c r="A166" s="49"/>
      <c r="B166" s="13"/>
      <c r="C166" s="212"/>
      <c r="D166" s="49"/>
      <c r="E166" s="49"/>
      <c r="F166" s="16"/>
      <c r="G166" s="16"/>
      <c r="H166" s="16"/>
      <c r="I166" s="16"/>
      <c r="J166" s="16"/>
      <c r="K166" s="16"/>
      <c r="L166" s="16"/>
      <c r="M166" s="16"/>
      <c r="N166" s="16"/>
      <c r="O166" s="16"/>
      <c r="P166" s="49"/>
      <c r="Q166" s="196"/>
      <c r="R166" s="196"/>
    </row>
    <row r="167" spans="1:18" s="1" customFormat="1" x14ac:dyDescent="0.25">
      <c r="A167" s="49"/>
      <c r="B167" s="13"/>
      <c r="C167" s="212"/>
      <c r="D167" s="49"/>
      <c r="E167" s="49"/>
      <c r="F167" s="16"/>
      <c r="G167" s="16"/>
      <c r="H167" s="16"/>
      <c r="I167" s="16"/>
      <c r="J167" s="16"/>
      <c r="K167" s="16"/>
      <c r="L167" s="16"/>
      <c r="M167" s="16"/>
      <c r="N167" s="16"/>
      <c r="O167" s="16"/>
      <c r="P167" s="49"/>
      <c r="Q167" s="196"/>
      <c r="R167" s="196"/>
    </row>
    <row r="168" spans="1:18" s="1" customFormat="1" x14ac:dyDescent="0.25">
      <c r="A168" s="49"/>
      <c r="B168" s="13"/>
      <c r="C168" s="212"/>
      <c r="D168" s="49"/>
      <c r="E168" s="49"/>
      <c r="F168" s="16"/>
      <c r="G168" s="16"/>
      <c r="H168" s="16"/>
      <c r="I168" s="16"/>
      <c r="J168" s="16"/>
      <c r="K168" s="16"/>
      <c r="L168" s="16"/>
      <c r="M168" s="16"/>
      <c r="N168" s="16"/>
      <c r="O168" s="16"/>
      <c r="P168" s="49"/>
      <c r="Q168" s="196"/>
      <c r="R168" s="196"/>
    </row>
    <row r="169" spans="1:18" s="1" customFormat="1" x14ac:dyDescent="0.25">
      <c r="A169" s="49"/>
      <c r="B169" s="13"/>
      <c r="C169" s="212"/>
      <c r="D169" s="49"/>
      <c r="E169" s="49"/>
      <c r="F169" s="16"/>
      <c r="G169" s="16"/>
      <c r="H169" s="16"/>
      <c r="I169" s="16"/>
      <c r="J169" s="16"/>
      <c r="K169" s="16"/>
      <c r="L169" s="16"/>
      <c r="M169" s="16"/>
      <c r="N169" s="16"/>
      <c r="O169" s="16"/>
      <c r="P169" s="49"/>
      <c r="Q169" s="196"/>
      <c r="R169" s="196"/>
    </row>
    <row r="170" spans="1:18" s="1" customFormat="1" x14ac:dyDescent="0.25">
      <c r="A170" s="49"/>
      <c r="B170" s="13"/>
      <c r="C170" s="212"/>
      <c r="D170" s="49"/>
      <c r="E170" s="49"/>
      <c r="F170" s="16"/>
      <c r="G170" s="16"/>
      <c r="H170" s="16"/>
      <c r="I170" s="16"/>
      <c r="J170" s="16"/>
      <c r="K170" s="16"/>
      <c r="L170" s="16"/>
      <c r="M170" s="16"/>
      <c r="N170" s="16"/>
      <c r="O170" s="16"/>
      <c r="P170" s="49"/>
      <c r="Q170" s="196"/>
      <c r="R170" s="196"/>
    </row>
    <row r="171" spans="1:18" s="1" customFormat="1" x14ac:dyDescent="0.25">
      <c r="A171" s="49"/>
      <c r="B171" s="13"/>
      <c r="C171" s="212"/>
      <c r="D171" s="49"/>
      <c r="E171" s="49"/>
      <c r="F171" s="16"/>
      <c r="G171" s="16"/>
      <c r="H171" s="16"/>
      <c r="I171" s="16"/>
      <c r="J171" s="16"/>
      <c r="K171" s="16"/>
      <c r="L171" s="16"/>
      <c r="M171" s="16"/>
      <c r="N171" s="16"/>
      <c r="O171" s="16"/>
      <c r="P171" s="49"/>
      <c r="Q171" s="196"/>
      <c r="R171" s="196"/>
    </row>
    <row r="172" spans="1:18" s="1" customFormat="1" x14ac:dyDescent="0.25">
      <c r="A172" s="49"/>
      <c r="B172" s="13"/>
      <c r="C172" s="212"/>
      <c r="D172" s="49"/>
      <c r="E172" s="49"/>
      <c r="F172" s="16"/>
      <c r="G172" s="16"/>
      <c r="H172" s="16"/>
      <c r="I172" s="16"/>
      <c r="J172" s="16"/>
      <c r="K172" s="16"/>
      <c r="L172" s="16"/>
      <c r="M172" s="16"/>
      <c r="N172" s="16"/>
      <c r="O172" s="16"/>
      <c r="P172" s="49"/>
      <c r="Q172" s="196"/>
      <c r="R172" s="196"/>
    </row>
    <row r="173" spans="1:18" s="1" customFormat="1" x14ac:dyDescent="0.25">
      <c r="A173" s="49"/>
      <c r="B173" s="13"/>
      <c r="C173" s="212"/>
      <c r="D173" s="49"/>
      <c r="E173" s="49"/>
      <c r="F173" s="16"/>
      <c r="G173" s="16"/>
      <c r="H173" s="16"/>
      <c r="I173" s="16"/>
      <c r="J173" s="16"/>
      <c r="K173" s="16"/>
      <c r="L173" s="16"/>
      <c r="M173" s="16"/>
      <c r="N173" s="16"/>
      <c r="O173" s="16"/>
      <c r="P173" s="49"/>
      <c r="Q173" s="196"/>
      <c r="R173" s="196"/>
    </row>
    <row r="174" spans="1:18" s="1" customFormat="1" x14ac:dyDescent="0.25">
      <c r="A174" s="49"/>
      <c r="B174" s="13"/>
      <c r="C174" s="212"/>
      <c r="D174" s="49"/>
      <c r="E174" s="49"/>
      <c r="F174" s="16"/>
      <c r="G174" s="16"/>
      <c r="H174" s="16"/>
      <c r="I174" s="16"/>
      <c r="J174" s="16"/>
      <c r="K174" s="16"/>
      <c r="L174" s="16"/>
      <c r="M174" s="16"/>
      <c r="N174" s="16"/>
      <c r="O174" s="16"/>
      <c r="P174" s="49"/>
      <c r="Q174" s="196"/>
      <c r="R174" s="196"/>
    </row>
    <row r="175" spans="1:18" s="1" customFormat="1" x14ac:dyDescent="0.25">
      <c r="A175" s="49"/>
      <c r="B175" s="13"/>
      <c r="C175" s="212"/>
      <c r="D175" s="49"/>
      <c r="E175" s="49"/>
      <c r="F175" s="16"/>
      <c r="G175" s="16"/>
      <c r="H175" s="16"/>
      <c r="I175" s="16"/>
      <c r="J175" s="16"/>
      <c r="K175" s="16"/>
      <c r="L175" s="16"/>
      <c r="M175" s="16"/>
      <c r="N175" s="16"/>
      <c r="O175" s="16"/>
      <c r="P175" s="49"/>
      <c r="Q175" s="196"/>
      <c r="R175" s="196"/>
    </row>
    <row r="176" spans="1:18" s="1" customFormat="1" x14ac:dyDescent="0.25">
      <c r="A176" s="49"/>
      <c r="B176" s="13"/>
      <c r="C176" s="212"/>
      <c r="D176" s="49"/>
      <c r="E176" s="49"/>
      <c r="F176" s="16"/>
      <c r="G176" s="16"/>
      <c r="H176" s="16"/>
      <c r="I176" s="16"/>
      <c r="J176" s="16"/>
      <c r="K176" s="16"/>
      <c r="L176" s="16"/>
      <c r="M176" s="16"/>
      <c r="N176" s="16"/>
      <c r="O176" s="16"/>
      <c r="P176" s="49"/>
      <c r="Q176" s="196"/>
      <c r="R176" s="196"/>
    </row>
    <row r="177" spans="1:18" s="1" customFormat="1" x14ac:dyDescent="0.25">
      <c r="A177" s="49"/>
      <c r="B177" s="13"/>
      <c r="C177" s="212"/>
      <c r="D177" s="49"/>
      <c r="E177" s="49"/>
      <c r="F177" s="16"/>
      <c r="G177" s="16"/>
      <c r="H177" s="16"/>
      <c r="I177" s="16"/>
      <c r="J177" s="16"/>
      <c r="K177" s="16"/>
      <c r="L177" s="16"/>
      <c r="M177" s="16"/>
      <c r="N177" s="16"/>
      <c r="O177" s="16"/>
      <c r="P177" s="49"/>
      <c r="Q177" s="196"/>
      <c r="R177" s="196"/>
    </row>
    <row r="178" spans="1:18" s="1" customFormat="1" x14ac:dyDescent="0.25">
      <c r="A178" s="49"/>
      <c r="B178" s="13"/>
      <c r="C178" s="212"/>
      <c r="D178" s="49"/>
      <c r="E178" s="49"/>
      <c r="F178" s="16"/>
      <c r="G178" s="16"/>
      <c r="H178" s="16"/>
      <c r="I178" s="16"/>
      <c r="J178" s="16"/>
      <c r="K178" s="16"/>
      <c r="L178" s="16"/>
      <c r="M178" s="16"/>
      <c r="N178" s="16"/>
      <c r="O178" s="16"/>
      <c r="P178" s="49"/>
      <c r="Q178" s="196"/>
      <c r="R178" s="196"/>
    </row>
    <row r="179" spans="1:18" s="1" customFormat="1" x14ac:dyDescent="0.25">
      <c r="A179" s="49"/>
      <c r="B179" s="13"/>
      <c r="C179" s="212"/>
      <c r="D179" s="49"/>
      <c r="E179" s="49"/>
      <c r="F179" s="16"/>
      <c r="G179" s="16"/>
      <c r="H179" s="16"/>
      <c r="I179" s="16"/>
      <c r="J179" s="16"/>
      <c r="K179" s="16"/>
      <c r="L179" s="16"/>
      <c r="M179" s="16"/>
      <c r="N179" s="16"/>
      <c r="O179" s="16"/>
      <c r="P179" s="49"/>
      <c r="Q179" s="196"/>
      <c r="R179" s="196"/>
    </row>
    <row r="180" spans="1:18" s="1" customFormat="1" x14ac:dyDescent="0.25">
      <c r="A180" s="49"/>
      <c r="B180" s="13"/>
      <c r="C180" s="212"/>
      <c r="D180" s="49"/>
      <c r="E180" s="49"/>
      <c r="F180" s="16"/>
      <c r="G180" s="16"/>
      <c r="H180" s="16"/>
      <c r="I180" s="16"/>
      <c r="J180" s="16"/>
      <c r="K180" s="16"/>
      <c r="L180" s="16"/>
      <c r="M180" s="16"/>
      <c r="N180" s="16"/>
      <c r="O180" s="16"/>
      <c r="P180" s="49"/>
      <c r="Q180" s="196"/>
      <c r="R180" s="196"/>
    </row>
    <row r="181" spans="1:18" s="1" customFormat="1" x14ac:dyDescent="0.25">
      <c r="A181" s="49"/>
      <c r="B181" s="13"/>
      <c r="C181" s="212"/>
      <c r="D181" s="49"/>
      <c r="E181" s="49"/>
      <c r="F181" s="16"/>
      <c r="G181" s="16"/>
      <c r="H181" s="16"/>
      <c r="I181" s="16"/>
      <c r="J181" s="16"/>
      <c r="K181" s="16"/>
      <c r="L181" s="16"/>
      <c r="M181" s="16"/>
      <c r="N181" s="16"/>
      <c r="O181" s="16"/>
      <c r="P181" s="49"/>
      <c r="Q181" s="196"/>
      <c r="R181" s="196"/>
    </row>
    <row r="182" spans="1:18" s="1" customFormat="1" x14ac:dyDescent="0.25">
      <c r="A182" s="49"/>
      <c r="B182" s="13"/>
      <c r="C182" s="212"/>
      <c r="D182" s="49"/>
      <c r="E182" s="49"/>
      <c r="F182" s="16"/>
      <c r="G182" s="16"/>
      <c r="H182" s="16"/>
      <c r="I182" s="16"/>
      <c r="J182" s="16"/>
      <c r="K182" s="16"/>
      <c r="L182" s="16"/>
      <c r="M182" s="16"/>
      <c r="N182" s="16"/>
      <c r="O182" s="16"/>
      <c r="P182" s="49"/>
      <c r="Q182" s="196"/>
      <c r="R182" s="196"/>
    </row>
    <row r="183" spans="1:18" s="1" customFormat="1" x14ac:dyDescent="0.25">
      <c r="A183" s="49"/>
      <c r="B183" s="13"/>
      <c r="C183" s="212"/>
      <c r="D183" s="49"/>
      <c r="E183" s="49"/>
      <c r="F183" s="16"/>
      <c r="G183" s="16"/>
      <c r="H183" s="16"/>
      <c r="I183" s="16"/>
      <c r="J183" s="16"/>
      <c r="K183" s="16"/>
      <c r="L183" s="16"/>
      <c r="M183" s="16"/>
      <c r="N183" s="16"/>
      <c r="O183" s="16"/>
      <c r="P183" s="49"/>
      <c r="Q183" s="196"/>
      <c r="R183" s="196"/>
    </row>
    <row r="184" spans="1:18" s="1" customFormat="1" x14ac:dyDescent="0.25">
      <c r="A184" s="49"/>
      <c r="B184" s="13"/>
      <c r="C184" s="212"/>
      <c r="D184" s="49"/>
      <c r="E184" s="49"/>
      <c r="F184" s="16"/>
      <c r="G184" s="16"/>
      <c r="H184" s="16"/>
      <c r="I184" s="16"/>
      <c r="J184" s="16"/>
      <c r="K184" s="16"/>
      <c r="L184" s="16"/>
      <c r="M184" s="16"/>
      <c r="N184" s="16"/>
      <c r="O184" s="16"/>
      <c r="P184" s="49"/>
      <c r="Q184" s="196"/>
      <c r="R184" s="196"/>
    </row>
    <row r="185" spans="1:18" s="1" customFormat="1" x14ac:dyDescent="0.25">
      <c r="A185" s="49"/>
      <c r="B185" s="13"/>
      <c r="C185" s="212"/>
      <c r="D185" s="49"/>
      <c r="E185" s="49"/>
      <c r="F185" s="16"/>
      <c r="G185" s="16"/>
      <c r="H185" s="16"/>
      <c r="I185" s="16"/>
      <c r="J185" s="16"/>
      <c r="K185" s="16"/>
      <c r="L185" s="16"/>
      <c r="M185" s="16"/>
      <c r="N185" s="16"/>
      <c r="O185" s="16"/>
      <c r="P185" s="49"/>
      <c r="Q185" s="196"/>
      <c r="R185" s="196"/>
    </row>
    <row r="186" spans="1:18" s="1" customFormat="1" x14ac:dyDescent="0.25">
      <c r="A186" s="49"/>
      <c r="B186" s="13"/>
      <c r="C186" s="212"/>
      <c r="D186" s="49"/>
      <c r="E186" s="49"/>
      <c r="F186" s="16"/>
      <c r="G186" s="16"/>
      <c r="H186" s="16"/>
      <c r="I186" s="16"/>
      <c r="J186" s="16"/>
      <c r="K186" s="16"/>
      <c r="L186" s="16"/>
      <c r="M186" s="16"/>
      <c r="N186" s="16"/>
      <c r="O186" s="16"/>
      <c r="P186" s="49"/>
      <c r="Q186" s="196"/>
      <c r="R186" s="196"/>
    </row>
    <row r="187" spans="1:18" s="1" customFormat="1" x14ac:dyDescent="0.25">
      <c r="A187" s="49"/>
      <c r="B187" s="13"/>
      <c r="C187" s="212"/>
      <c r="D187" s="49"/>
      <c r="E187" s="49"/>
      <c r="F187" s="16"/>
      <c r="G187" s="16"/>
      <c r="H187" s="16"/>
      <c r="I187" s="16"/>
      <c r="J187" s="16"/>
      <c r="K187" s="16"/>
      <c r="L187" s="16"/>
      <c r="M187" s="16"/>
      <c r="N187" s="16"/>
      <c r="O187" s="16"/>
      <c r="P187" s="49"/>
      <c r="Q187" s="196"/>
      <c r="R187" s="196"/>
    </row>
    <row r="188" spans="1:18" s="1" customFormat="1" x14ac:dyDescent="0.25">
      <c r="A188" s="49"/>
      <c r="B188" s="13"/>
      <c r="C188" s="212"/>
      <c r="D188" s="49"/>
      <c r="E188" s="49"/>
      <c r="F188" s="16"/>
      <c r="G188" s="16"/>
      <c r="H188" s="16"/>
      <c r="I188" s="16"/>
      <c r="J188" s="16"/>
      <c r="K188" s="16"/>
      <c r="L188" s="16"/>
      <c r="M188" s="16"/>
      <c r="N188" s="16"/>
      <c r="O188" s="16"/>
      <c r="P188" s="49"/>
      <c r="Q188" s="196"/>
      <c r="R188" s="196"/>
    </row>
    <row r="189" spans="1:18" s="1" customFormat="1" x14ac:dyDescent="0.25">
      <c r="A189" s="49"/>
      <c r="B189" s="13"/>
      <c r="C189" s="212"/>
      <c r="D189" s="49"/>
      <c r="E189" s="49"/>
      <c r="F189" s="16"/>
      <c r="G189" s="16"/>
      <c r="H189" s="16"/>
      <c r="I189" s="16"/>
      <c r="J189" s="16"/>
      <c r="K189" s="16"/>
      <c r="L189" s="16"/>
      <c r="M189" s="16"/>
      <c r="N189" s="16"/>
      <c r="O189" s="16"/>
      <c r="P189" s="49"/>
      <c r="Q189" s="196"/>
      <c r="R189" s="196"/>
    </row>
    <row r="190" spans="1:18" s="1" customFormat="1" x14ac:dyDescent="0.25">
      <c r="A190" s="49"/>
      <c r="B190" s="13"/>
      <c r="C190" s="212"/>
      <c r="D190" s="49"/>
      <c r="E190" s="49"/>
      <c r="F190" s="16"/>
      <c r="G190" s="16"/>
      <c r="H190" s="16"/>
      <c r="I190" s="16"/>
      <c r="J190" s="16"/>
      <c r="K190" s="16"/>
      <c r="L190" s="16"/>
      <c r="M190" s="16"/>
      <c r="N190" s="16"/>
      <c r="O190" s="16"/>
      <c r="P190" s="49"/>
      <c r="Q190" s="196"/>
      <c r="R190" s="196"/>
    </row>
    <row r="191" spans="1:18" s="1" customFormat="1" x14ac:dyDescent="0.25">
      <c r="A191" s="49"/>
      <c r="B191" s="13"/>
      <c r="C191" s="212"/>
      <c r="D191" s="49"/>
      <c r="E191" s="49"/>
      <c r="F191" s="16"/>
      <c r="G191" s="16"/>
      <c r="H191" s="16"/>
      <c r="I191" s="16"/>
      <c r="J191" s="16"/>
      <c r="K191" s="16"/>
      <c r="L191" s="16"/>
      <c r="M191" s="16"/>
      <c r="N191" s="16"/>
      <c r="O191" s="16"/>
      <c r="P191" s="49"/>
      <c r="Q191" s="196"/>
      <c r="R191" s="196"/>
    </row>
    <row r="192" spans="1:18" s="1" customFormat="1" x14ac:dyDescent="0.25">
      <c r="A192" s="49"/>
      <c r="B192" s="13"/>
      <c r="C192" s="212"/>
      <c r="D192" s="49"/>
      <c r="E192" s="49"/>
      <c r="F192" s="16"/>
      <c r="G192" s="16"/>
      <c r="H192" s="16"/>
      <c r="I192" s="16"/>
      <c r="J192" s="16"/>
      <c r="K192" s="16"/>
      <c r="L192" s="16"/>
      <c r="M192" s="16"/>
      <c r="N192" s="16"/>
      <c r="O192" s="16"/>
      <c r="P192" s="49"/>
      <c r="Q192" s="196"/>
      <c r="R192" s="196"/>
    </row>
    <row r="193" spans="1:18" s="1" customFormat="1" x14ac:dyDescent="0.25">
      <c r="A193" s="49"/>
      <c r="B193" s="13"/>
      <c r="C193" s="212"/>
      <c r="D193" s="49"/>
      <c r="E193" s="49"/>
      <c r="F193" s="16"/>
      <c r="G193" s="16"/>
      <c r="H193" s="16"/>
      <c r="I193" s="16"/>
      <c r="J193" s="16"/>
      <c r="K193" s="16"/>
      <c r="L193" s="16"/>
      <c r="M193" s="16"/>
      <c r="N193" s="16"/>
      <c r="O193" s="16"/>
      <c r="P193" s="49"/>
      <c r="Q193" s="196"/>
      <c r="R193" s="196"/>
    </row>
    <row r="194" spans="1:18" s="1" customFormat="1" x14ac:dyDescent="0.25">
      <c r="A194" s="49"/>
      <c r="B194" s="13"/>
      <c r="C194" s="212"/>
      <c r="D194" s="49"/>
      <c r="E194" s="49"/>
      <c r="F194" s="16"/>
      <c r="G194" s="16"/>
      <c r="H194" s="16"/>
      <c r="I194" s="16"/>
      <c r="J194" s="16"/>
      <c r="K194" s="16"/>
      <c r="L194" s="16"/>
      <c r="M194" s="16"/>
      <c r="N194" s="16"/>
      <c r="O194" s="16"/>
      <c r="P194" s="49"/>
      <c r="Q194" s="196"/>
      <c r="R194" s="196"/>
    </row>
    <row r="195" spans="1:18" s="1" customFormat="1" x14ac:dyDescent="0.25">
      <c r="A195" s="49"/>
      <c r="B195" s="13"/>
      <c r="C195" s="212"/>
      <c r="D195" s="49"/>
      <c r="E195" s="49"/>
      <c r="F195" s="16"/>
      <c r="G195" s="16"/>
      <c r="H195" s="16"/>
      <c r="I195" s="16"/>
      <c r="J195" s="16"/>
      <c r="K195" s="16"/>
      <c r="L195" s="16"/>
      <c r="M195" s="16"/>
      <c r="N195" s="16"/>
      <c r="O195" s="16"/>
      <c r="P195" s="49"/>
      <c r="Q195" s="196"/>
      <c r="R195" s="196"/>
    </row>
    <row r="196" spans="1:18" s="1" customFormat="1" x14ac:dyDescent="0.25">
      <c r="A196" s="49"/>
      <c r="B196" s="13"/>
      <c r="C196" s="212"/>
      <c r="D196" s="49"/>
      <c r="E196" s="49"/>
      <c r="F196" s="16"/>
      <c r="G196" s="16"/>
      <c r="H196" s="16"/>
      <c r="I196" s="16"/>
      <c r="J196" s="16"/>
      <c r="K196" s="16"/>
      <c r="L196" s="16"/>
      <c r="M196" s="16"/>
      <c r="N196" s="16"/>
      <c r="O196" s="16"/>
      <c r="P196" s="49"/>
      <c r="Q196" s="196"/>
      <c r="R196" s="196"/>
    </row>
    <row r="197" spans="1:18" s="1" customFormat="1" x14ac:dyDescent="0.25">
      <c r="A197" s="49"/>
      <c r="B197" s="13"/>
      <c r="C197" s="212"/>
      <c r="D197" s="49"/>
      <c r="E197" s="49"/>
      <c r="F197" s="16"/>
      <c r="G197" s="16"/>
      <c r="H197" s="16"/>
      <c r="I197" s="16"/>
      <c r="J197" s="16"/>
      <c r="K197" s="16"/>
      <c r="L197" s="16"/>
      <c r="M197" s="16"/>
      <c r="N197" s="16"/>
      <c r="O197" s="16"/>
      <c r="P197" s="49"/>
      <c r="Q197" s="196"/>
      <c r="R197" s="196"/>
    </row>
    <row r="198" spans="1:18" s="1" customFormat="1" x14ac:dyDescent="0.25">
      <c r="A198" s="49"/>
      <c r="B198" s="13"/>
      <c r="C198" s="212"/>
      <c r="D198" s="49"/>
      <c r="E198" s="49"/>
      <c r="F198" s="16"/>
      <c r="G198" s="16"/>
      <c r="H198" s="16"/>
      <c r="I198" s="16"/>
      <c r="J198" s="16"/>
      <c r="K198" s="16"/>
      <c r="L198" s="16"/>
      <c r="M198" s="16"/>
      <c r="N198" s="16"/>
      <c r="O198" s="16"/>
      <c r="P198" s="49"/>
      <c r="Q198" s="196"/>
      <c r="R198" s="196"/>
    </row>
    <row r="199" spans="1:18" s="1" customFormat="1" x14ac:dyDescent="0.25">
      <c r="A199" s="49"/>
      <c r="B199" s="13"/>
      <c r="C199" s="212"/>
      <c r="D199" s="49"/>
      <c r="E199" s="49"/>
      <c r="F199" s="16"/>
      <c r="G199" s="16"/>
      <c r="H199" s="16"/>
      <c r="I199" s="16"/>
      <c r="J199" s="16"/>
      <c r="K199" s="16"/>
      <c r="L199" s="16"/>
      <c r="M199" s="16"/>
      <c r="N199" s="16"/>
      <c r="O199" s="16"/>
      <c r="P199" s="49"/>
      <c r="Q199" s="196"/>
      <c r="R199" s="196"/>
    </row>
    <row r="200" spans="1:18" s="1" customFormat="1" x14ac:dyDescent="0.25">
      <c r="A200" s="49"/>
      <c r="B200" s="13"/>
      <c r="C200" s="212"/>
      <c r="D200" s="49"/>
      <c r="E200" s="49"/>
      <c r="F200" s="16"/>
      <c r="G200" s="16"/>
      <c r="H200" s="16"/>
      <c r="I200" s="16"/>
      <c r="J200" s="16"/>
      <c r="K200" s="16"/>
      <c r="L200" s="16"/>
      <c r="M200" s="16"/>
      <c r="N200" s="16"/>
      <c r="O200" s="16"/>
      <c r="P200" s="49"/>
      <c r="Q200" s="196"/>
      <c r="R200" s="196"/>
    </row>
    <row r="201" spans="1:18" s="1" customFormat="1" x14ac:dyDescent="0.25">
      <c r="A201" s="49"/>
      <c r="B201" s="13"/>
      <c r="C201" s="212"/>
      <c r="D201" s="49"/>
      <c r="E201" s="49"/>
      <c r="F201" s="16"/>
      <c r="G201" s="16"/>
      <c r="H201" s="16"/>
      <c r="I201" s="16"/>
      <c r="J201" s="16"/>
      <c r="K201" s="16"/>
      <c r="L201" s="16"/>
      <c r="M201" s="16"/>
      <c r="N201" s="16"/>
      <c r="O201" s="16"/>
      <c r="P201" s="49"/>
      <c r="Q201" s="196"/>
      <c r="R201" s="196"/>
    </row>
    <row r="202" spans="1:18" s="1" customFormat="1" x14ac:dyDescent="0.25">
      <c r="A202" s="49"/>
      <c r="B202" s="13"/>
      <c r="C202" s="212"/>
      <c r="D202" s="49"/>
      <c r="E202" s="49"/>
      <c r="F202" s="16"/>
      <c r="G202" s="16"/>
      <c r="H202" s="16"/>
      <c r="I202" s="16"/>
      <c r="J202" s="16"/>
      <c r="K202" s="16"/>
      <c r="L202" s="16"/>
      <c r="M202" s="16"/>
      <c r="N202" s="16"/>
      <c r="O202" s="16"/>
      <c r="P202" s="49"/>
      <c r="Q202" s="196"/>
      <c r="R202" s="196"/>
    </row>
    <row r="203" spans="1:18" s="1" customFormat="1" x14ac:dyDescent="0.25">
      <c r="A203" s="49"/>
      <c r="B203" s="13"/>
      <c r="C203" s="212"/>
      <c r="D203" s="49"/>
      <c r="E203" s="49"/>
      <c r="F203" s="16"/>
      <c r="G203" s="16"/>
      <c r="H203" s="16"/>
      <c r="I203" s="16"/>
      <c r="J203" s="16"/>
      <c r="K203" s="16"/>
      <c r="L203" s="16"/>
      <c r="M203" s="16"/>
      <c r="N203" s="16"/>
      <c r="O203" s="16"/>
      <c r="P203" s="49"/>
      <c r="Q203" s="196"/>
      <c r="R203" s="196"/>
    </row>
    <row r="204" spans="1:18" s="1" customFormat="1" x14ac:dyDescent="0.25">
      <c r="A204" s="49"/>
      <c r="B204" s="13"/>
      <c r="C204" s="212"/>
      <c r="D204" s="49"/>
      <c r="E204" s="49"/>
      <c r="F204" s="16"/>
      <c r="G204" s="16"/>
      <c r="H204" s="16"/>
      <c r="I204" s="16"/>
      <c r="J204" s="16"/>
      <c r="K204" s="16"/>
      <c r="L204" s="16"/>
      <c r="M204" s="16"/>
      <c r="N204" s="16"/>
      <c r="O204" s="16"/>
      <c r="P204" s="49"/>
      <c r="Q204" s="196"/>
      <c r="R204" s="196"/>
    </row>
    <row r="205" spans="1:18" s="1" customFormat="1" x14ac:dyDescent="0.25">
      <c r="A205" s="49"/>
      <c r="B205" s="13"/>
      <c r="C205" s="212"/>
      <c r="D205" s="49"/>
      <c r="E205" s="49"/>
      <c r="F205" s="16"/>
      <c r="G205" s="16"/>
      <c r="H205" s="16"/>
      <c r="I205" s="16"/>
      <c r="J205" s="16"/>
      <c r="K205" s="16"/>
      <c r="L205" s="16"/>
      <c r="M205" s="16"/>
      <c r="N205" s="16"/>
      <c r="O205" s="16"/>
      <c r="P205" s="49"/>
      <c r="Q205" s="196"/>
      <c r="R205" s="196"/>
    </row>
    <row r="206" spans="1:18" s="1" customFormat="1" x14ac:dyDescent="0.25">
      <c r="A206" s="49"/>
      <c r="B206" s="13"/>
      <c r="C206" s="212"/>
      <c r="D206" s="49"/>
      <c r="E206" s="49"/>
      <c r="F206" s="16"/>
      <c r="G206" s="16"/>
      <c r="H206" s="16"/>
      <c r="I206" s="16"/>
      <c r="J206" s="16"/>
      <c r="K206" s="16"/>
      <c r="L206" s="16"/>
      <c r="M206" s="16"/>
      <c r="N206" s="16"/>
      <c r="O206" s="16"/>
      <c r="P206" s="49"/>
      <c r="Q206" s="196"/>
      <c r="R206" s="196"/>
    </row>
    <row r="207" spans="1:18" s="1" customFormat="1" x14ac:dyDescent="0.25">
      <c r="A207" s="49"/>
      <c r="B207" s="13"/>
      <c r="C207" s="212"/>
      <c r="D207" s="49"/>
      <c r="E207" s="49"/>
      <c r="F207" s="16"/>
      <c r="G207" s="16"/>
      <c r="H207" s="16"/>
      <c r="I207" s="16"/>
      <c r="J207" s="16"/>
      <c r="K207" s="16"/>
      <c r="L207" s="16"/>
      <c r="M207" s="16"/>
      <c r="N207" s="16"/>
      <c r="O207" s="16"/>
      <c r="P207" s="49"/>
      <c r="Q207" s="196"/>
      <c r="R207" s="196"/>
    </row>
    <row r="208" spans="1:18" s="1" customFormat="1" x14ac:dyDescent="0.25">
      <c r="A208" s="49"/>
      <c r="B208" s="13"/>
      <c r="C208" s="212"/>
      <c r="D208" s="49"/>
      <c r="E208" s="49"/>
      <c r="F208" s="16"/>
      <c r="G208" s="16"/>
      <c r="H208" s="16"/>
      <c r="I208" s="16"/>
      <c r="J208" s="16"/>
      <c r="K208" s="16"/>
      <c r="L208" s="16"/>
      <c r="M208" s="16"/>
      <c r="N208" s="16"/>
      <c r="O208" s="16"/>
      <c r="P208" s="49"/>
      <c r="Q208" s="196"/>
      <c r="R208" s="196"/>
    </row>
    <row r="209" spans="1:18" s="1" customFormat="1" x14ac:dyDescent="0.25">
      <c r="A209" s="49"/>
      <c r="B209" s="13"/>
      <c r="C209" s="212"/>
      <c r="D209" s="49"/>
      <c r="E209" s="49"/>
      <c r="F209" s="16"/>
      <c r="G209" s="16"/>
      <c r="H209" s="16"/>
      <c r="I209" s="16"/>
      <c r="J209" s="16"/>
      <c r="K209" s="16"/>
      <c r="L209" s="16"/>
      <c r="M209" s="16"/>
      <c r="N209" s="16"/>
      <c r="O209" s="16"/>
      <c r="P209" s="49"/>
      <c r="Q209" s="196"/>
      <c r="R209" s="196"/>
    </row>
    <row r="210" spans="1:18" s="1" customFormat="1" x14ac:dyDescent="0.25">
      <c r="A210" s="49"/>
      <c r="B210" s="13"/>
      <c r="C210" s="212"/>
      <c r="D210" s="49"/>
      <c r="E210" s="49"/>
      <c r="F210" s="16"/>
      <c r="G210" s="16"/>
      <c r="H210" s="16"/>
      <c r="I210" s="16"/>
      <c r="J210" s="16"/>
      <c r="K210" s="16"/>
      <c r="L210" s="16"/>
      <c r="M210" s="16"/>
      <c r="N210" s="16"/>
      <c r="O210" s="16"/>
      <c r="P210" s="49"/>
      <c r="Q210" s="196"/>
      <c r="R210" s="196"/>
    </row>
    <row r="211" spans="1:18" s="1" customFormat="1" x14ac:dyDescent="0.25">
      <c r="A211" s="49"/>
      <c r="B211" s="13"/>
      <c r="C211" s="212"/>
      <c r="D211" s="49"/>
      <c r="E211" s="49"/>
      <c r="F211" s="16"/>
      <c r="G211" s="16"/>
      <c r="H211" s="16"/>
      <c r="I211" s="16"/>
      <c r="J211" s="16"/>
      <c r="K211" s="16"/>
      <c r="L211" s="16"/>
      <c r="M211" s="16"/>
      <c r="N211" s="16"/>
      <c r="O211" s="16"/>
      <c r="P211" s="49"/>
      <c r="Q211" s="196"/>
      <c r="R211" s="196"/>
    </row>
    <row r="212" spans="1:18" s="1" customFormat="1" x14ac:dyDescent="0.25">
      <c r="A212" s="49"/>
      <c r="B212" s="13"/>
      <c r="C212" s="212"/>
      <c r="D212" s="49"/>
      <c r="E212" s="49"/>
      <c r="F212" s="16"/>
      <c r="G212" s="16"/>
      <c r="H212" s="16"/>
      <c r="I212" s="16"/>
      <c r="J212" s="16"/>
      <c r="K212" s="16"/>
      <c r="L212" s="16"/>
      <c r="M212" s="16"/>
      <c r="N212" s="16"/>
      <c r="O212" s="16"/>
      <c r="P212" s="49"/>
      <c r="Q212" s="196"/>
      <c r="R212" s="196"/>
    </row>
    <row r="213" spans="1:18" s="1" customFormat="1" x14ac:dyDescent="0.25">
      <c r="A213" s="49"/>
      <c r="B213" s="13"/>
      <c r="C213" s="212"/>
      <c r="D213" s="49"/>
      <c r="E213" s="49"/>
      <c r="F213" s="16"/>
      <c r="G213" s="16"/>
      <c r="H213" s="16"/>
      <c r="I213" s="16"/>
      <c r="J213" s="16"/>
      <c r="K213" s="16"/>
      <c r="L213" s="16"/>
      <c r="M213" s="16"/>
      <c r="N213" s="16"/>
      <c r="O213" s="16"/>
      <c r="P213" s="49"/>
      <c r="Q213" s="196"/>
      <c r="R213" s="196"/>
    </row>
    <row r="214" spans="1:18" s="1" customFormat="1" x14ac:dyDescent="0.25">
      <c r="A214" s="49"/>
      <c r="B214" s="13"/>
      <c r="C214" s="212"/>
      <c r="D214" s="49"/>
      <c r="E214" s="49"/>
      <c r="F214" s="16"/>
      <c r="G214" s="16"/>
      <c r="H214" s="16"/>
      <c r="I214" s="16"/>
      <c r="J214" s="16"/>
      <c r="K214" s="16"/>
      <c r="L214" s="16"/>
      <c r="M214" s="16"/>
      <c r="N214" s="16"/>
      <c r="O214" s="16"/>
      <c r="P214" s="49"/>
      <c r="Q214" s="196"/>
      <c r="R214" s="196"/>
    </row>
    <row r="215" spans="1:18" s="1" customFormat="1" x14ac:dyDescent="0.25">
      <c r="A215" s="49"/>
      <c r="B215" s="13"/>
      <c r="C215" s="212"/>
      <c r="D215" s="49"/>
      <c r="E215" s="49"/>
      <c r="F215" s="16"/>
      <c r="G215" s="16"/>
      <c r="H215" s="16"/>
      <c r="I215" s="16"/>
      <c r="J215" s="16"/>
      <c r="K215" s="16"/>
      <c r="L215" s="16"/>
      <c r="M215" s="16"/>
      <c r="N215" s="16"/>
      <c r="O215" s="16"/>
      <c r="P215" s="49"/>
      <c r="Q215" s="196"/>
      <c r="R215" s="196"/>
    </row>
    <row r="216" spans="1:18" s="1" customFormat="1" x14ac:dyDescent="0.25">
      <c r="A216" s="49"/>
      <c r="B216" s="13"/>
      <c r="C216" s="212"/>
      <c r="D216" s="49"/>
      <c r="E216" s="49"/>
      <c r="F216" s="16"/>
      <c r="G216" s="16"/>
      <c r="H216" s="16"/>
      <c r="I216" s="16"/>
      <c r="J216" s="16"/>
      <c r="K216" s="16"/>
      <c r="L216" s="16"/>
      <c r="M216" s="16"/>
      <c r="N216" s="16"/>
      <c r="O216" s="16"/>
      <c r="P216" s="49"/>
      <c r="Q216" s="196"/>
      <c r="R216" s="196"/>
    </row>
    <row r="217" spans="1:18" s="1" customFormat="1" x14ac:dyDescent="0.25">
      <c r="A217" s="49"/>
      <c r="B217" s="13"/>
      <c r="C217" s="212"/>
      <c r="D217" s="49"/>
      <c r="E217" s="49"/>
      <c r="F217" s="16"/>
      <c r="G217" s="16"/>
      <c r="H217" s="16"/>
      <c r="I217" s="16"/>
      <c r="J217" s="16"/>
      <c r="K217" s="16"/>
      <c r="L217" s="16"/>
      <c r="M217" s="16"/>
      <c r="N217" s="16"/>
      <c r="O217" s="16"/>
      <c r="P217" s="49"/>
      <c r="Q217" s="196"/>
      <c r="R217" s="196"/>
    </row>
    <row r="218" spans="1:18" s="1" customFormat="1" x14ac:dyDescent="0.25">
      <c r="A218" s="49"/>
      <c r="B218" s="13"/>
      <c r="C218" s="212"/>
      <c r="D218" s="49"/>
      <c r="E218" s="49"/>
      <c r="F218" s="16"/>
      <c r="G218" s="16"/>
      <c r="H218" s="16"/>
      <c r="I218" s="16"/>
      <c r="J218" s="16"/>
      <c r="K218" s="16"/>
      <c r="L218" s="16"/>
      <c r="M218" s="16"/>
      <c r="N218" s="16"/>
      <c r="O218" s="16"/>
      <c r="P218" s="49"/>
      <c r="Q218" s="196"/>
      <c r="R218" s="196"/>
    </row>
    <row r="219" spans="1:18" s="1" customFormat="1" x14ac:dyDescent="0.25">
      <c r="A219" s="49"/>
      <c r="B219" s="13"/>
      <c r="C219" s="212"/>
      <c r="D219" s="49"/>
      <c r="E219" s="49"/>
      <c r="F219" s="16"/>
      <c r="G219" s="16"/>
      <c r="H219" s="16"/>
      <c r="I219" s="16"/>
      <c r="J219" s="16"/>
      <c r="K219" s="16"/>
      <c r="L219" s="16"/>
      <c r="M219" s="16"/>
      <c r="N219" s="16"/>
      <c r="O219" s="16"/>
      <c r="P219" s="49"/>
      <c r="Q219" s="196"/>
      <c r="R219" s="196"/>
    </row>
    <row r="220" spans="1:18" s="1" customFormat="1" x14ac:dyDescent="0.25">
      <c r="A220" s="49"/>
      <c r="B220" s="13"/>
      <c r="C220" s="212"/>
      <c r="D220" s="49"/>
      <c r="E220" s="49"/>
      <c r="F220" s="16"/>
      <c r="G220" s="16"/>
      <c r="H220" s="16"/>
      <c r="I220" s="16"/>
      <c r="J220" s="16"/>
      <c r="K220" s="16"/>
      <c r="L220" s="16"/>
      <c r="M220" s="16"/>
      <c r="N220" s="16"/>
      <c r="O220" s="16"/>
      <c r="P220" s="49"/>
      <c r="Q220" s="196"/>
      <c r="R220" s="196"/>
    </row>
    <row r="221" spans="1:18" s="1" customFormat="1" x14ac:dyDescent="0.25">
      <c r="A221" s="49"/>
      <c r="B221" s="13"/>
      <c r="C221" s="212"/>
      <c r="D221" s="49"/>
      <c r="E221" s="49"/>
      <c r="F221" s="16"/>
      <c r="G221" s="16"/>
      <c r="H221" s="16"/>
      <c r="I221" s="16"/>
      <c r="J221" s="16"/>
      <c r="K221" s="16"/>
      <c r="L221" s="16"/>
      <c r="M221" s="16"/>
      <c r="N221" s="16"/>
      <c r="O221" s="16"/>
      <c r="P221" s="49"/>
      <c r="Q221" s="196"/>
      <c r="R221" s="196"/>
    </row>
    <row r="222" spans="1:18" s="1" customFormat="1" x14ac:dyDescent="0.25">
      <c r="A222" s="49"/>
      <c r="B222" s="13"/>
      <c r="C222" s="212"/>
      <c r="D222" s="49"/>
      <c r="E222" s="49"/>
      <c r="F222" s="16"/>
      <c r="G222" s="16"/>
      <c r="H222" s="16"/>
      <c r="I222" s="16"/>
      <c r="J222" s="16"/>
      <c r="K222" s="16"/>
      <c r="L222" s="16"/>
      <c r="M222" s="16"/>
      <c r="N222" s="16"/>
      <c r="O222" s="16"/>
      <c r="P222" s="49"/>
      <c r="Q222" s="196"/>
      <c r="R222" s="196"/>
    </row>
    <row r="223" spans="1:18" s="1" customFormat="1" x14ac:dyDescent="0.25">
      <c r="A223" s="49"/>
      <c r="B223" s="13"/>
      <c r="C223" s="212"/>
      <c r="D223" s="49"/>
      <c r="E223" s="49"/>
      <c r="F223" s="16"/>
      <c r="G223" s="16"/>
      <c r="H223" s="16"/>
      <c r="I223" s="16"/>
      <c r="J223" s="16"/>
      <c r="K223" s="16"/>
      <c r="L223" s="16"/>
      <c r="M223" s="16"/>
      <c r="N223" s="16"/>
      <c r="O223" s="16"/>
      <c r="P223" s="49"/>
      <c r="Q223" s="196"/>
      <c r="R223" s="196"/>
    </row>
    <row r="224" spans="1:18" s="1" customFormat="1" x14ac:dyDescent="0.25">
      <c r="A224" s="49"/>
      <c r="B224" s="13"/>
      <c r="C224" s="212"/>
      <c r="D224" s="49"/>
      <c r="E224" s="49"/>
      <c r="F224" s="16"/>
      <c r="G224" s="16"/>
      <c r="H224" s="16"/>
      <c r="I224" s="16"/>
      <c r="J224" s="16"/>
      <c r="K224" s="16"/>
      <c r="L224" s="16"/>
      <c r="M224" s="16"/>
      <c r="N224" s="16"/>
      <c r="O224" s="16"/>
      <c r="P224" s="49"/>
      <c r="Q224" s="196"/>
      <c r="R224" s="196"/>
    </row>
    <row r="225" spans="1:18" s="1" customFormat="1" x14ac:dyDescent="0.25">
      <c r="A225" s="49"/>
      <c r="B225" s="13"/>
      <c r="C225" s="212"/>
      <c r="D225" s="49"/>
      <c r="E225" s="49"/>
      <c r="F225" s="16"/>
      <c r="G225" s="16"/>
      <c r="H225" s="16"/>
      <c r="I225" s="16"/>
      <c r="J225" s="16"/>
      <c r="K225" s="16"/>
      <c r="L225" s="16"/>
      <c r="M225" s="16"/>
      <c r="N225" s="16"/>
      <c r="O225" s="16"/>
      <c r="P225" s="49"/>
      <c r="Q225" s="196"/>
      <c r="R225" s="196"/>
    </row>
    <row r="226" spans="1:18" s="1" customFormat="1" x14ac:dyDescent="0.25">
      <c r="A226" s="49"/>
      <c r="B226" s="13"/>
      <c r="C226" s="212"/>
      <c r="D226" s="49"/>
      <c r="E226" s="49"/>
      <c r="F226" s="16"/>
      <c r="G226" s="16"/>
      <c r="H226" s="16"/>
      <c r="I226" s="16"/>
      <c r="J226" s="16"/>
      <c r="K226" s="16"/>
      <c r="L226" s="16"/>
      <c r="M226" s="16"/>
      <c r="N226" s="16"/>
      <c r="O226" s="16"/>
      <c r="P226" s="49"/>
      <c r="Q226" s="196"/>
      <c r="R226" s="196"/>
    </row>
    <row r="227" spans="1:18" s="1" customFormat="1" x14ac:dyDescent="0.25">
      <c r="A227" s="49"/>
      <c r="B227" s="13"/>
      <c r="C227" s="212"/>
      <c r="D227" s="49"/>
      <c r="E227" s="49"/>
      <c r="F227" s="16"/>
      <c r="G227" s="16"/>
      <c r="H227" s="16"/>
      <c r="I227" s="16"/>
      <c r="J227" s="16"/>
      <c r="K227" s="16"/>
      <c r="L227" s="16"/>
      <c r="M227" s="16"/>
      <c r="N227" s="16"/>
      <c r="O227" s="16"/>
      <c r="P227" s="49"/>
      <c r="Q227" s="196"/>
      <c r="R227" s="196"/>
    </row>
    <row r="228" spans="1:18" s="1" customFormat="1" x14ac:dyDescent="0.25">
      <c r="A228" s="49"/>
      <c r="B228" s="13"/>
      <c r="C228" s="212"/>
      <c r="D228" s="49"/>
      <c r="E228" s="49"/>
      <c r="F228" s="16"/>
      <c r="G228" s="16"/>
      <c r="H228" s="16"/>
      <c r="I228" s="16"/>
      <c r="J228" s="16"/>
      <c r="K228" s="16"/>
      <c r="L228" s="16"/>
      <c r="M228" s="16"/>
      <c r="N228" s="16"/>
      <c r="O228" s="16"/>
      <c r="P228" s="49"/>
      <c r="Q228" s="196"/>
      <c r="R228" s="196"/>
    </row>
    <row r="229" spans="1:18" s="1" customFormat="1" x14ac:dyDescent="0.25">
      <c r="A229" s="49"/>
      <c r="B229" s="13"/>
      <c r="C229" s="212"/>
      <c r="D229" s="49"/>
      <c r="E229" s="49"/>
      <c r="F229" s="16"/>
      <c r="G229" s="16"/>
      <c r="H229" s="16"/>
      <c r="I229" s="16"/>
      <c r="J229" s="16"/>
      <c r="K229" s="16"/>
      <c r="L229" s="16"/>
      <c r="M229" s="16"/>
      <c r="N229" s="16"/>
      <c r="O229" s="16"/>
      <c r="P229" s="49"/>
      <c r="Q229" s="196"/>
      <c r="R229" s="196"/>
    </row>
    <row r="230" spans="1:18" s="1" customFormat="1" x14ac:dyDescent="0.25">
      <c r="A230" s="49"/>
      <c r="B230" s="13"/>
      <c r="C230" s="212"/>
      <c r="D230" s="49"/>
      <c r="E230" s="49"/>
      <c r="F230" s="16"/>
      <c r="G230" s="16"/>
      <c r="H230" s="16"/>
      <c r="I230" s="16"/>
      <c r="J230" s="16"/>
      <c r="K230" s="16"/>
      <c r="L230" s="16"/>
      <c r="M230" s="16"/>
      <c r="N230" s="16"/>
      <c r="O230" s="16"/>
      <c r="P230" s="49"/>
      <c r="Q230" s="196"/>
      <c r="R230" s="196"/>
    </row>
    <row r="231" spans="1:18" s="1" customFormat="1" x14ac:dyDescent="0.25">
      <c r="A231" s="49"/>
      <c r="B231" s="13"/>
      <c r="C231" s="212"/>
      <c r="D231" s="49"/>
      <c r="E231" s="49"/>
      <c r="F231" s="16"/>
      <c r="G231" s="16"/>
      <c r="H231" s="16"/>
      <c r="I231" s="16"/>
      <c r="J231" s="16"/>
      <c r="K231" s="16"/>
      <c r="L231" s="16"/>
      <c r="M231" s="16"/>
      <c r="N231" s="16"/>
      <c r="O231" s="16"/>
      <c r="P231" s="49"/>
      <c r="Q231" s="196"/>
      <c r="R231" s="196"/>
    </row>
    <row r="232" spans="1:18" s="1" customFormat="1" x14ac:dyDescent="0.25">
      <c r="A232" s="49"/>
      <c r="B232" s="13"/>
      <c r="C232" s="212"/>
      <c r="D232" s="49"/>
      <c r="E232" s="49"/>
      <c r="F232" s="16"/>
      <c r="G232" s="16"/>
      <c r="H232" s="16"/>
      <c r="I232" s="16"/>
      <c r="J232" s="16"/>
      <c r="K232" s="16"/>
      <c r="L232" s="16"/>
      <c r="M232" s="16"/>
      <c r="N232" s="16"/>
      <c r="O232" s="16"/>
      <c r="P232" s="49"/>
      <c r="Q232" s="196"/>
      <c r="R232" s="196"/>
    </row>
    <row r="233" spans="1:18" s="1" customFormat="1" x14ac:dyDescent="0.25">
      <c r="A233" s="49"/>
      <c r="B233" s="13"/>
      <c r="C233" s="212"/>
      <c r="D233" s="49"/>
      <c r="E233" s="49"/>
      <c r="F233" s="16"/>
      <c r="G233" s="16"/>
      <c r="H233" s="16"/>
      <c r="I233" s="16"/>
      <c r="J233" s="16"/>
      <c r="K233" s="16"/>
      <c r="L233" s="16"/>
      <c r="M233" s="16"/>
      <c r="N233" s="16"/>
      <c r="O233" s="16"/>
      <c r="P233" s="49"/>
      <c r="Q233" s="196"/>
      <c r="R233" s="196"/>
    </row>
    <row r="234" spans="1:18" s="1" customFormat="1" x14ac:dyDescent="0.25">
      <c r="A234" s="49"/>
      <c r="B234" s="13"/>
      <c r="C234" s="212"/>
      <c r="D234" s="49"/>
      <c r="E234" s="49"/>
      <c r="F234" s="16"/>
      <c r="G234" s="16"/>
      <c r="H234" s="16"/>
      <c r="I234" s="16"/>
      <c r="J234" s="16"/>
      <c r="K234" s="16"/>
      <c r="L234" s="16"/>
      <c r="M234" s="16"/>
      <c r="N234" s="16"/>
      <c r="O234" s="16"/>
      <c r="P234" s="49"/>
      <c r="Q234" s="196"/>
      <c r="R234" s="196"/>
    </row>
    <row r="235" spans="1:18" s="1" customFormat="1" x14ac:dyDescent="0.25">
      <c r="A235" s="49"/>
      <c r="B235" s="13"/>
      <c r="C235" s="212"/>
      <c r="D235" s="49"/>
      <c r="E235" s="49"/>
      <c r="F235" s="16"/>
      <c r="G235" s="16"/>
      <c r="H235" s="16"/>
      <c r="I235" s="16"/>
      <c r="J235" s="16"/>
      <c r="K235" s="16"/>
      <c r="L235" s="16"/>
      <c r="M235" s="16"/>
      <c r="N235" s="16"/>
      <c r="O235" s="16"/>
      <c r="P235" s="49"/>
      <c r="Q235" s="196"/>
      <c r="R235" s="196"/>
    </row>
    <row r="236" spans="1:18" s="1" customFormat="1" x14ac:dyDescent="0.25">
      <c r="A236" s="49"/>
      <c r="B236" s="13"/>
      <c r="C236" s="212"/>
      <c r="D236" s="49"/>
      <c r="E236" s="49"/>
      <c r="F236" s="16"/>
      <c r="G236" s="16"/>
      <c r="H236" s="16"/>
      <c r="I236" s="16"/>
      <c r="J236" s="16"/>
      <c r="K236" s="16"/>
      <c r="L236" s="16"/>
      <c r="M236" s="16"/>
      <c r="N236" s="16"/>
      <c r="O236" s="16"/>
      <c r="P236" s="49"/>
      <c r="Q236" s="196"/>
      <c r="R236" s="196"/>
    </row>
    <row r="237" spans="1:18" s="1" customFormat="1" x14ac:dyDescent="0.25">
      <c r="A237" s="49"/>
      <c r="B237" s="13"/>
      <c r="C237" s="212"/>
      <c r="D237" s="49"/>
      <c r="E237" s="49"/>
      <c r="F237" s="16"/>
      <c r="G237" s="16"/>
      <c r="H237" s="16"/>
      <c r="I237" s="16"/>
      <c r="J237" s="16"/>
      <c r="K237" s="16"/>
      <c r="L237" s="16"/>
      <c r="M237" s="16"/>
      <c r="N237" s="16"/>
      <c r="O237" s="16"/>
      <c r="P237" s="49"/>
      <c r="Q237" s="196"/>
      <c r="R237" s="196"/>
    </row>
    <row r="238" spans="1:18" s="1" customFormat="1" x14ac:dyDescent="0.25">
      <c r="A238" s="49"/>
      <c r="B238" s="13"/>
      <c r="C238" s="212"/>
      <c r="D238" s="49"/>
      <c r="E238" s="49"/>
      <c r="F238" s="16"/>
      <c r="G238" s="16"/>
      <c r="H238" s="16"/>
      <c r="I238" s="16"/>
      <c r="J238" s="16"/>
      <c r="K238" s="16"/>
      <c r="L238" s="16"/>
      <c r="M238" s="16"/>
      <c r="N238" s="16"/>
      <c r="O238" s="16"/>
      <c r="P238" s="49"/>
      <c r="Q238" s="196"/>
      <c r="R238" s="196"/>
    </row>
    <row r="239" spans="1:18" s="1" customFormat="1" x14ac:dyDescent="0.25">
      <c r="A239" s="49"/>
      <c r="B239" s="13"/>
      <c r="C239" s="212"/>
      <c r="D239" s="49"/>
      <c r="E239" s="49"/>
      <c r="F239" s="16"/>
      <c r="G239" s="16"/>
      <c r="H239" s="16"/>
      <c r="I239" s="16"/>
      <c r="J239" s="16"/>
      <c r="K239" s="16"/>
      <c r="L239" s="16"/>
      <c r="M239" s="16"/>
      <c r="N239" s="16"/>
      <c r="O239" s="16"/>
      <c r="P239" s="49"/>
      <c r="Q239" s="196"/>
      <c r="R239" s="196"/>
    </row>
    <row r="240" spans="1:18" s="1" customFormat="1" x14ac:dyDescent="0.25">
      <c r="A240" s="49"/>
      <c r="B240" s="13"/>
      <c r="C240" s="212"/>
      <c r="D240" s="49"/>
      <c r="E240" s="49"/>
      <c r="F240" s="16"/>
      <c r="G240" s="16"/>
      <c r="H240" s="16"/>
      <c r="I240" s="16"/>
      <c r="J240" s="16"/>
      <c r="K240" s="16"/>
      <c r="L240" s="16"/>
      <c r="M240" s="16"/>
      <c r="N240" s="16"/>
      <c r="O240" s="16"/>
      <c r="P240" s="49"/>
      <c r="Q240" s="196"/>
      <c r="R240" s="196"/>
    </row>
    <row r="241" spans="1:18" s="1" customFormat="1" x14ac:dyDescent="0.25">
      <c r="A241" s="49"/>
      <c r="B241" s="13"/>
      <c r="C241" s="212"/>
      <c r="D241" s="49"/>
      <c r="E241" s="49"/>
      <c r="F241" s="16"/>
      <c r="G241" s="16"/>
      <c r="H241" s="16"/>
      <c r="I241" s="16"/>
      <c r="J241" s="16"/>
      <c r="K241" s="16"/>
      <c r="L241" s="16"/>
      <c r="M241" s="16"/>
      <c r="N241" s="16"/>
      <c r="O241" s="16"/>
      <c r="P241" s="49"/>
      <c r="Q241" s="196"/>
      <c r="R241" s="196"/>
    </row>
    <row r="242" spans="1:18" s="1" customFormat="1" x14ac:dyDescent="0.25">
      <c r="A242" s="49"/>
      <c r="B242" s="13"/>
      <c r="C242" s="212"/>
      <c r="D242" s="49"/>
      <c r="E242" s="49"/>
      <c r="F242" s="16"/>
      <c r="G242" s="16"/>
      <c r="H242" s="16"/>
      <c r="I242" s="16"/>
      <c r="J242" s="16"/>
      <c r="K242" s="16"/>
      <c r="L242" s="16"/>
      <c r="M242" s="16"/>
      <c r="N242" s="16"/>
      <c r="O242" s="16"/>
      <c r="P242" s="49"/>
      <c r="Q242" s="196"/>
      <c r="R242" s="196"/>
    </row>
    <row r="243" spans="1:18" s="1" customFormat="1" x14ac:dyDescent="0.25">
      <c r="A243" s="49"/>
      <c r="B243" s="13"/>
      <c r="C243" s="212"/>
      <c r="D243" s="49"/>
      <c r="E243" s="49"/>
      <c r="F243" s="16"/>
      <c r="G243" s="16"/>
      <c r="H243" s="16"/>
      <c r="I243" s="16"/>
      <c r="J243" s="16"/>
      <c r="K243" s="16"/>
      <c r="L243" s="16"/>
      <c r="M243" s="16"/>
      <c r="N243" s="16"/>
      <c r="O243" s="16"/>
      <c r="P243" s="49"/>
      <c r="Q243" s="196"/>
      <c r="R243" s="196"/>
    </row>
    <row r="244" spans="1:18" s="1" customFormat="1" x14ac:dyDescent="0.25">
      <c r="A244" s="49"/>
      <c r="B244" s="13"/>
      <c r="C244" s="212"/>
      <c r="D244" s="49"/>
      <c r="E244" s="49"/>
      <c r="F244" s="16"/>
      <c r="G244" s="16"/>
      <c r="H244" s="16"/>
      <c r="I244" s="16"/>
      <c r="J244" s="16"/>
      <c r="K244" s="16"/>
      <c r="L244" s="16"/>
      <c r="M244" s="16"/>
      <c r="N244" s="16"/>
      <c r="O244" s="16"/>
      <c r="P244" s="49"/>
      <c r="Q244" s="196"/>
      <c r="R244" s="196"/>
    </row>
    <row r="245" spans="1:18" s="1" customFormat="1" x14ac:dyDescent="0.25">
      <c r="A245" s="49"/>
      <c r="B245" s="13"/>
      <c r="C245" s="212"/>
      <c r="D245" s="49"/>
      <c r="E245" s="49"/>
      <c r="F245" s="16"/>
      <c r="G245" s="16"/>
      <c r="H245" s="16"/>
      <c r="I245" s="16"/>
      <c r="J245" s="16"/>
      <c r="K245" s="16"/>
      <c r="L245" s="16"/>
      <c r="M245" s="16"/>
      <c r="N245" s="16"/>
      <c r="O245" s="16"/>
      <c r="P245" s="49"/>
      <c r="Q245" s="196"/>
      <c r="R245" s="196"/>
    </row>
    <row r="246" spans="1:18" s="1" customFormat="1" x14ac:dyDescent="0.25">
      <c r="A246" s="49"/>
      <c r="B246" s="13"/>
      <c r="C246" s="212"/>
      <c r="D246" s="49"/>
      <c r="E246" s="49"/>
      <c r="F246" s="16"/>
      <c r="G246" s="16"/>
      <c r="H246" s="16"/>
      <c r="I246" s="16"/>
      <c r="J246" s="16"/>
      <c r="K246" s="16"/>
      <c r="L246" s="16"/>
      <c r="M246" s="16"/>
      <c r="N246" s="16"/>
      <c r="O246" s="16"/>
      <c r="P246" s="49"/>
      <c r="Q246" s="196"/>
      <c r="R246" s="196"/>
    </row>
    <row r="247" spans="1:18" s="1" customFormat="1" x14ac:dyDescent="0.25">
      <c r="A247" s="49"/>
      <c r="B247" s="13"/>
      <c r="C247" s="212"/>
      <c r="D247" s="49"/>
      <c r="E247" s="49"/>
      <c r="F247" s="16"/>
      <c r="G247" s="16"/>
      <c r="H247" s="16"/>
      <c r="I247" s="16"/>
      <c r="J247" s="16"/>
      <c r="K247" s="16"/>
      <c r="L247" s="16"/>
      <c r="M247" s="16"/>
      <c r="N247" s="16"/>
      <c r="O247" s="16"/>
      <c r="P247" s="49"/>
      <c r="Q247" s="196"/>
      <c r="R247" s="196"/>
    </row>
    <row r="248" spans="1:18" s="1" customFormat="1" x14ac:dyDescent="0.25">
      <c r="A248" s="49"/>
      <c r="B248" s="13"/>
      <c r="C248" s="212"/>
      <c r="D248" s="49"/>
      <c r="E248" s="49"/>
      <c r="F248" s="16"/>
      <c r="G248" s="16"/>
      <c r="H248" s="16"/>
      <c r="I248" s="16"/>
      <c r="J248" s="16"/>
      <c r="K248" s="16"/>
      <c r="L248" s="16"/>
      <c r="M248" s="16"/>
      <c r="N248" s="16"/>
      <c r="O248" s="16"/>
      <c r="P248" s="49"/>
      <c r="Q248" s="196"/>
      <c r="R248" s="196"/>
    </row>
    <row r="249" spans="1:18" s="1" customFormat="1" x14ac:dyDescent="0.25">
      <c r="A249" s="49"/>
      <c r="B249" s="13"/>
      <c r="C249" s="212"/>
      <c r="D249" s="49"/>
      <c r="E249" s="49"/>
      <c r="F249" s="16"/>
      <c r="G249" s="16"/>
      <c r="H249" s="16"/>
      <c r="I249" s="16"/>
      <c r="J249" s="16"/>
      <c r="K249" s="16"/>
      <c r="L249" s="16"/>
      <c r="M249" s="16"/>
      <c r="N249" s="16"/>
      <c r="O249" s="16"/>
      <c r="P249" s="49"/>
      <c r="Q249" s="196"/>
      <c r="R249" s="196"/>
    </row>
    <row r="250" spans="1:18" s="1" customFormat="1" x14ac:dyDescent="0.25">
      <c r="A250" s="49"/>
      <c r="B250" s="13"/>
      <c r="C250" s="212"/>
      <c r="D250" s="49"/>
      <c r="E250" s="49"/>
      <c r="F250" s="16"/>
      <c r="G250" s="16"/>
      <c r="H250" s="16"/>
      <c r="I250" s="16"/>
      <c r="J250" s="16"/>
      <c r="K250" s="16"/>
      <c r="L250" s="16"/>
      <c r="M250" s="16"/>
      <c r="N250" s="16"/>
      <c r="O250" s="16"/>
      <c r="P250" s="49"/>
      <c r="Q250" s="196"/>
      <c r="R250" s="196"/>
    </row>
    <row r="251" spans="1:18" s="1" customFormat="1" x14ac:dyDescent="0.25">
      <c r="A251" s="49"/>
      <c r="B251" s="13"/>
      <c r="C251" s="212"/>
      <c r="D251" s="49"/>
      <c r="E251" s="49"/>
      <c r="F251" s="16"/>
      <c r="G251" s="16"/>
      <c r="H251" s="16"/>
      <c r="I251" s="16"/>
      <c r="J251" s="16"/>
      <c r="K251" s="16"/>
      <c r="L251" s="16"/>
      <c r="M251" s="16"/>
      <c r="N251" s="16"/>
      <c r="O251" s="16"/>
      <c r="P251" s="49"/>
      <c r="Q251" s="196"/>
      <c r="R251" s="196"/>
    </row>
    <row r="252" spans="1:18" s="1" customFormat="1" x14ac:dyDescent="0.25">
      <c r="A252" s="49"/>
      <c r="B252" s="13"/>
      <c r="C252" s="212"/>
      <c r="D252" s="49"/>
      <c r="E252" s="49"/>
      <c r="F252" s="16"/>
      <c r="G252" s="16"/>
      <c r="H252" s="16"/>
      <c r="I252" s="16"/>
      <c r="J252" s="16"/>
      <c r="K252" s="16"/>
      <c r="L252" s="16"/>
      <c r="M252" s="16"/>
      <c r="N252" s="16"/>
      <c r="O252" s="16"/>
      <c r="P252" s="49"/>
      <c r="Q252" s="196"/>
      <c r="R252" s="196"/>
    </row>
    <row r="253" spans="1:18" s="1" customFormat="1" x14ac:dyDescent="0.25">
      <c r="A253" s="49"/>
      <c r="B253" s="13"/>
      <c r="C253" s="212"/>
      <c r="D253" s="49"/>
      <c r="E253" s="49"/>
      <c r="F253" s="16"/>
      <c r="G253" s="16"/>
      <c r="H253" s="16"/>
      <c r="I253" s="16"/>
      <c r="J253" s="16"/>
      <c r="K253" s="16"/>
      <c r="L253" s="16"/>
      <c r="M253" s="16"/>
      <c r="N253" s="16"/>
      <c r="O253" s="16"/>
      <c r="P253" s="49"/>
      <c r="Q253" s="196"/>
      <c r="R253" s="196"/>
    </row>
    <row r="254" spans="1:18" s="1" customFormat="1" x14ac:dyDescent="0.25">
      <c r="A254" s="49"/>
      <c r="B254" s="13"/>
      <c r="C254" s="212"/>
      <c r="D254" s="49"/>
      <c r="E254" s="49"/>
      <c r="F254" s="16"/>
      <c r="G254" s="16"/>
      <c r="H254" s="16"/>
      <c r="I254" s="16"/>
      <c r="J254" s="16"/>
      <c r="K254" s="16"/>
      <c r="L254" s="16"/>
      <c r="M254" s="16"/>
      <c r="N254" s="16"/>
      <c r="O254" s="16"/>
      <c r="P254" s="49"/>
      <c r="Q254" s="196"/>
      <c r="R254" s="196"/>
    </row>
    <row r="255" spans="1:18" s="1" customFormat="1" x14ac:dyDescent="0.25">
      <c r="A255" s="49"/>
      <c r="B255" s="13"/>
      <c r="C255" s="212"/>
      <c r="D255" s="49"/>
      <c r="E255" s="49"/>
      <c r="F255" s="16"/>
      <c r="G255" s="16"/>
      <c r="H255" s="16"/>
      <c r="I255" s="16"/>
      <c r="J255" s="16"/>
      <c r="K255" s="16"/>
      <c r="L255" s="16"/>
      <c r="M255" s="16"/>
      <c r="N255" s="16"/>
      <c r="O255" s="16"/>
      <c r="P255" s="49"/>
      <c r="Q255" s="196"/>
      <c r="R255" s="196"/>
    </row>
    <row r="256" spans="1:18" s="1" customFormat="1" x14ac:dyDescent="0.25">
      <c r="A256" s="49"/>
      <c r="B256" s="13"/>
      <c r="C256" s="212"/>
      <c r="D256" s="49"/>
      <c r="E256" s="49"/>
      <c r="F256" s="16"/>
      <c r="G256" s="16"/>
      <c r="H256" s="16"/>
      <c r="I256" s="16"/>
      <c r="J256" s="16"/>
      <c r="K256" s="16"/>
      <c r="L256" s="16"/>
      <c r="M256" s="16"/>
      <c r="N256" s="16"/>
      <c r="O256" s="16"/>
      <c r="P256" s="49"/>
      <c r="Q256" s="196"/>
      <c r="R256" s="196"/>
    </row>
    <row r="257" spans="1:18" s="1" customFormat="1" x14ac:dyDescent="0.25">
      <c r="A257" s="49"/>
      <c r="B257" s="13"/>
      <c r="C257" s="212"/>
      <c r="D257" s="49"/>
      <c r="E257" s="49"/>
      <c r="F257" s="16"/>
      <c r="G257" s="16"/>
      <c r="H257" s="16"/>
      <c r="I257" s="16"/>
      <c r="J257" s="16"/>
      <c r="K257" s="16"/>
      <c r="L257" s="16"/>
      <c r="M257" s="16"/>
      <c r="N257" s="16"/>
      <c r="O257" s="16"/>
      <c r="P257" s="49"/>
      <c r="Q257" s="196"/>
      <c r="R257" s="196"/>
    </row>
    <row r="258" spans="1:18" s="1" customFormat="1" x14ac:dyDescent="0.25">
      <c r="A258" s="49"/>
      <c r="B258" s="13"/>
      <c r="C258" s="212"/>
      <c r="D258" s="49"/>
      <c r="E258" s="49"/>
      <c r="F258" s="16"/>
      <c r="G258" s="16"/>
      <c r="H258" s="16"/>
      <c r="I258" s="16"/>
      <c r="J258" s="16"/>
      <c r="K258" s="16"/>
      <c r="L258" s="16"/>
      <c r="M258" s="16"/>
      <c r="N258" s="16"/>
      <c r="O258" s="16"/>
      <c r="P258" s="49"/>
      <c r="Q258" s="196"/>
      <c r="R258" s="196"/>
    </row>
    <row r="259" spans="1:18" s="1" customFormat="1" x14ac:dyDescent="0.25">
      <c r="A259" s="49"/>
      <c r="B259" s="13"/>
      <c r="C259" s="212"/>
      <c r="D259" s="49"/>
      <c r="E259" s="49"/>
      <c r="F259" s="16"/>
      <c r="G259" s="16"/>
      <c r="H259" s="16"/>
      <c r="I259" s="16"/>
      <c r="J259" s="16"/>
      <c r="K259" s="16"/>
      <c r="L259" s="16"/>
      <c r="M259" s="16"/>
      <c r="N259" s="16"/>
      <c r="O259" s="16"/>
      <c r="P259" s="49"/>
      <c r="Q259" s="196"/>
      <c r="R259" s="196"/>
    </row>
    <row r="260" spans="1:18" s="1" customFormat="1" x14ac:dyDescent="0.25">
      <c r="A260" s="49"/>
      <c r="B260" s="13"/>
      <c r="C260" s="212"/>
      <c r="D260" s="49"/>
      <c r="E260" s="49"/>
      <c r="F260" s="16"/>
      <c r="G260" s="16"/>
      <c r="H260" s="16"/>
      <c r="I260" s="16"/>
      <c r="J260" s="16"/>
      <c r="K260" s="16"/>
      <c r="L260" s="16"/>
      <c r="M260" s="16"/>
      <c r="N260" s="16"/>
      <c r="O260" s="16"/>
      <c r="P260" s="49"/>
      <c r="Q260" s="196"/>
      <c r="R260" s="196"/>
    </row>
    <row r="261" spans="1:18" s="1" customFormat="1" x14ac:dyDescent="0.25">
      <c r="A261" s="49"/>
      <c r="B261" s="13"/>
      <c r="C261" s="212"/>
      <c r="D261" s="49"/>
      <c r="E261" s="49"/>
      <c r="F261" s="16"/>
      <c r="G261" s="16"/>
      <c r="H261" s="16"/>
      <c r="I261" s="16"/>
      <c r="J261" s="16"/>
      <c r="K261" s="16"/>
      <c r="L261" s="16"/>
      <c r="M261" s="16"/>
      <c r="N261" s="16"/>
      <c r="O261" s="16"/>
      <c r="P261" s="49"/>
      <c r="Q261" s="196"/>
      <c r="R261" s="196"/>
    </row>
    <row r="262" spans="1:18" s="1" customFormat="1" x14ac:dyDescent="0.25">
      <c r="A262" s="49"/>
      <c r="B262" s="13"/>
      <c r="C262" s="212"/>
      <c r="D262" s="49"/>
      <c r="E262" s="49"/>
      <c r="F262" s="16"/>
      <c r="G262" s="16"/>
      <c r="H262" s="16"/>
      <c r="I262" s="16"/>
      <c r="J262" s="16"/>
      <c r="K262" s="16"/>
      <c r="L262" s="16"/>
      <c r="M262" s="16"/>
      <c r="N262" s="16"/>
      <c r="O262" s="16"/>
      <c r="P262" s="49"/>
      <c r="Q262" s="196"/>
      <c r="R262" s="196"/>
    </row>
    <row r="263" spans="1:18" s="1" customFormat="1" x14ac:dyDescent="0.25">
      <c r="A263" s="49"/>
      <c r="B263" s="13"/>
      <c r="C263" s="212"/>
      <c r="D263" s="49"/>
      <c r="E263" s="49"/>
      <c r="F263" s="16"/>
      <c r="G263" s="16"/>
      <c r="H263" s="16"/>
      <c r="I263" s="16"/>
      <c r="J263" s="16"/>
      <c r="K263" s="16"/>
      <c r="L263" s="16"/>
      <c r="M263" s="16"/>
      <c r="N263" s="16"/>
      <c r="O263" s="16"/>
      <c r="P263" s="49"/>
      <c r="Q263" s="196"/>
      <c r="R263" s="196"/>
    </row>
    <row r="264" spans="1:18" s="1" customFormat="1" x14ac:dyDescent="0.25">
      <c r="A264" s="49"/>
      <c r="B264" s="13"/>
      <c r="C264" s="212"/>
      <c r="D264" s="49"/>
      <c r="E264" s="49"/>
      <c r="F264" s="16"/>
      <c r="G264" s="16"/>
      <c r="H264" s="16"/>
      <c r="I264" s="16"/>
      <c r="J264" s="16"/>
      <c r="K264" s="16"/>
      <c r="L264" s="16"/>
      <c r="M264" s="16"/>
      <c r="N264" s="16"/>
      <c r="O264" s="16"/>
      <c r="P264" s="49"/>
      <c r="Q264" s="196"/>
      <c r="R264" s="196"/>
    </row>
    <row r="265" spans="1:18" s="1" customFormat="1" x14ac:dyDescent="0.25">
      <c r="A265" s="49"/>
      <c r="B265" s="13"/>
      <c r="C265" s="212"/>
      <c r="D265" s="49"/>
      <c r="E265" s="49"/>
      <c r="F265" s="16"/>
      <c r="G265" s="16"/>
      <c r="H265" s="16"/>
      <c r="I265" s="16"/>
      <c r="J265" s="16"/>
      <c r="K265" s="16"/>
      <c r="L265" s="16"/>
      <c r="M265" s="16"/>
      <c r="N265" s="16"/>
      <c r="O265" s="16"/>
      <c r="P265" s="49"/>
      <c r="Q265" s="196"/>
      <c r="R265" s="196"/>
    </row>
    <row r="266" spans="1:18" s="1" customFormat="1" x14ac:dyDescent="0.25">
      <c r="A266" s="49"/>
      <c r="B266" s="13"/>
      <c r="C266" s="212"/>
      <c r="D266" s="49"/>
      <c r="E266" s="49"/>
      <c r="F266" s="16"/>
      <c r="G266" s="16"/>
      <c r="H266" s="16"/>
      <c r="I266" s="16"/>
      <c r="J266" s="16"/>
      <c r="K266" s="16"/>
      <c r="L266" s="16"/>
      <c r="M266" s="16"/>
      <c r="N266" s="16"/>
      <c r="O266" s="16"/>
      <c r="P266" s="49"/>
      <c r="Q266" s="196"/>
      <c r="R266" s="196"/>
    </row>
    <row r="267" spans="1:18" s="1" customFormat="1" x14ac:dyDescent="0.25">
      <c r="A267" s="49"/>
      <c r="B267" s="13"/>
      <c r="C267" s="212"/>
      <c r="D267" s="49"/>
      <c r="E267" s="49"/>
      <c r="F267" s="16"/>
      <c r="G267" s="16"/>
      <c r="H267" s="16"/>
      <c r="I267" s="16"/>
      <c r="J267" s="16"/>
      <c r="K267" s="16"/>
      <c r="L267" s="16"/>
      <c r="M267" s="16"/>
      <c r="N267" s="16"/>
      <c r="O267" s="16"/>
      <c r="P267" s="49"/>
      <c r="Q267" s="196"/>
      <c r="R267" s="196"/>
    </row>
    <row r="268" spans="1:18" s="1" customFormat="1" x14ac:dyDescent="0.25">
      <c r="A268" s="49"/>
      <c r="B268" s="13"/>
      <c r="C268" s="212"/>
      <c r="D268" s="49"/>
      <c r="E268" s="49"/>
      <c r="F268" s="16"/>
      <c r="G268" s="16"/>
      <c r="H268" s="16"/>
      <c r="I268" s="16"/>
      <c r="J268" s="16"/>
      <c r="K268" s="16"/>
      <c r="L268" s="16"/>
      <c r="M268" s="16"/>
      <c r="N268" s="16"/>
      <c r="O268" s="16"/>
      <c r="P268" s="49"/>
      <c r="Q268" s="196"/>
      <c r="R268" s="196"/>
    </row>
    <row r="269" spans="1:18" s="1" customFormat="1" x14ac:dyDescent="0.25">
      <c r="A269" s="49"/>
      <c r="B269" s="13"/>
      <c r="C269" s="212"/>
      <c r="D269" s="49"/>
      <c r="E269" s="49"/>
      <c r="F269" s="16"/>
      <c r="G269" s="16"/>
      <c r="H269" s="16"/>
      <c r="I269" s="16"/>
      <c r="J269" s="16"/>
      <c r="K269" s="16"/>
      <c r="L269" s="16"/>
      <c r="M269" s="16"/>
      <c r="N269" s="16"/>
      <c r="O269" s="16"/>
      <c r="P269" s="49"/>
      <c r="Q269" s="196"/>
      <c r="R269" s="196"/>
    </row>
    <row r="270" spans="1:18" s="1" customFormat="1" x14ac:dyDescent="0.25">
      <c r="A270" s="49"/>
      <c r="B270" s="13"/>
      <c r="C270" s="212"/>
      <c r="D270" s="49"/>
      <c r="E270" s="49"/>
      <c r="F270" s="16"/>
      <c r="G270" s="16"/>
      <c r="H270" s="16"/>
      <c r="I270" s="16"/>
      <c r="J270" s="16"/>
      <c r="K270" s="16"/>
      <c r="L270" s="16"/>
      <c r="M270" s="16"/>
      <c r="N270" s="16"/>
      <c r="O270" s="16"/>
      <c r="P270" s="49"/>
      <c r="Q270" s="196"/>
      <c r="R270" s="196"/>
    </row>
    <row r="271" spans="1:18" s="1" customFormat="1" x14ac:dyDescent="0.25">
      <c r="A271" s="49"/>
      <c r="B271" s="13"/>
      <c r="C271" s="212"/>
      <c r="D271" s="49"/>
      <c r="E271" s="49"/>
      <c r="F271" s="16"/>
      <c r="G271" s="16"/>
      <c r="H271" s="16"/>
      <c r="I271" s="16"/>
      <c r="J271" s="16"/>
      <c r="K271" s="16"/>
      <c r="L271" s="16"/>
      <c r="M271" s="16"/>
      <c r="N271" s="16"/>
      <c r="O271" s="16"/>
      <c r="P271" s="49"/>
      <c r="Q271" s="196"/>
      <c r="R271" s="196"/>
    </row>
    <row r="272" spans="1:18" s="1" customFormat="1" x14ac:dyDescent="0.25">
      <c r="A272" s="49"/>
      <c r="B272" s="13"/>
      <c r="C272" s="212"/>
      <c r="D272" s="49"/>
      <c r="E272" s="49"/>
      <c r="F272" s="16"/>
      <c r="G272" s="16"/>
      <c r="H272" s="16"/>
      <c r="I272" s="16"/>
      <c r="J272" s="16"/>
      <c r="K272" s="16"/>
      <c r="L272" s="16"/>
      <c r="M272" s="16"/>
      <c r="N272" s="16"/>
      <c r="O272" s="16"/>
      <c r="P272" s="49"/>
      <c r="Q272" s="196"/>
      <c r="R272" s="196"/>
    </row>
    <row r="273" spans="1:18" s="1" customFormat="1" x14ac:dyDescent="0.25">
      <c r="A273" s="49"/>
      <c r="B273" s="13"/>
      <c r="C273" s="212"/>
      <c r="D273" s="49"/>
      <c r="E273" s="49"/>
      <c r="F273" s="16"/>
      <c r="G273" s="16"/>
      <c r="H273" s="16"/>
      <c r="I273" s="16"/>
      <c r="J273" s="16"/>
      <c r="K273" s="16"/>
      <c r="L273" s="16"/>
      <c r="M273" s="16"/>
      <c r="N273" s="16"/>
      <c r="O273" s="16"/>
      <c r="P273" s="49"/>
      <c r="Q273" s="196"/>
      <c r="R273" s="196"/>
    </row>
    <row r="274" spans="1:18" s="1" customFormat="1" x14ac:dyDescent="0.25">
      <c r="A274" s="49"/>
      <c r="B274" s="13"/>
      <c r="C274" s="212"/>
      <c r="D274" s="49"/>
      <c r="E274" s="49"/>
      <c r="F274" s="16"/>
      <c r="G274" s="16"/>
      <c r="H274" s="16"/>
      <c r="I274" s="16"/>
      <c r="J274" s="16"/>
      <c r="K274" s="16"/>
      <c r="L274" s="16"/>
      <c r="M274" s="16"/>
      <c r="N274" s="16"/>
      <c r="O274" s="16"/>
      <c r="P274" s="49"/>
      <c r="Q274" s="196"/>
      <c r="R274" s="196"/>
    </row>
    <row r="275" spans="1:18" s="1" customFormat="1" x14ac:dyDescent="0.25">
      <c r="A275" s="49"/>
      <c r="B275" s="13"/>
      <c r="C275" s="212"/>
      <c r="D275" s="49"/>
      <c r="E275" s="49"/>
      <c r="F275" s="16"/>
      <c r="G275" s="16"/>
      <c r="H275" s="16"/>
      <c r="I275" s="16"/>
      <c r="J275" s="16"/>
      <c r="K275" s="16"/>
      <c r="L275" s="16"/>
      <c r="M275" s="16"/>
      <c r="N275" s="16"/>
      <c r="O275" s="16"/>
      <c r="P275" s="49"/>
      <c r="Q275" s="196"/>
      <c r="R275" s="196"/>
    </row>
    <row r="276" spans="1:18" s="1" customFormat="1" x14ac:dyDescent="0.25">
      <c r="A276" s="49"/>
      <c r="B276" s="13"/>
      <c r="C276" s="212"/>
      <c r="D276" s="49"/>
      <c r="E276" s="49"/>
      <c r="F276" s="16"/>
      <c r="G276" s="16"/>
      <c r="H276" s="16"/>
      <c r="I276" s="16"/>
      <c r="J276" s="16"/>
      <c r="K276" s="16"/>
      <c r="L276" s="16"/>
      <c r="M276" s="16"/>
      <c r="N276" s="16"/>
      <c r="O276" s="16"/>
      <c r="P276" s="49"/>
      <c r="Q276" s="196"/>
      <c r="R276" s="196"/>
    </row>
    <row r="277" spans="1:18" s="1" customFormat="1" x14ac:dyDescent="0.25">
      <c r="A277" s="49"/>
      <c r="B277" s="13"/>
      <c r="C277" s="212"/>
      <c r="D277" s="49"/>
      <c r="E277" s="49"/>
      <c r="F277" s="16"/>
      <c r="G277" s="16"/>
      <c r="H277" s="16"/>
      <c r="I277" s="16"/>
      <c r="J277" s="16"/>
      <c r="K277" s="16"/>
      <c r="L277" s="16"/>
      <c r="M277" s="16"/>
      <c r="N277" s="16"/>
      <c r="O277" s="16"/>
      <c r="P277" s="49"/>
      <c r="Q277" s="196"/>
      <c r="R277" s="196"/>
    </row>
    <row r="278" spans="1:18" s="1" customFormat="1" x14ac:dyDescent="0.25">
      <c r="A278" s="49"/>
      <c r="B278" s="13"/>
      <c r="C278" s="212"/>
      <c r="D278" s="49"/>
      <c r="E278" s="49"/>
      <c r="F278" s="16"/>
      <c r="G278" s="16"/>
      <c r="H278" s="16"/>
      <c r="I278" s="16"/>
      <c r="J278" s="16"/>
      <c r="K278" s="16"/>
      <c r="L278" s="16"/>
      <c r="M278" s="16"/>
      <c r="N278" s="16"/>
      <c r="O278" s="16"/>
      <c r="P278" s="49"/>
      <c r="Q278" s="196"/>
      <c r="R278" s="196"/>
    </row>
    <row r="279" spans="1:18" s="1" customFormat="1" x14ac:dyDescent="0.25">
      <c r="A279" s="49"/>
      <c r="B279" s="13"/>
      <c r="C279" s="212"/>
      <c r="D279" s="49"/>
      <c r="E279" s="49"/>
      <c r="F279" s="16"/>
      <c r="G279" s="16"/>
      <c r="H279" s="16"/>
      <c r="I279" s="16"/>
      <c r="J279" s="16"/>
      <c r="K279" s="16"/>
      <c r="L279" s="16"/>
      <c r="M279" s="16"/>
      <c r="N279" s="16"/>
      <c r="O279" s="16"/>
      <c r="P279" s="49"/>
      <c r="Q279" s="196"/>
      <c r="R279" s="196"/>
    </row>
    <row r="280" spans="1:18" s="1" customFormat="1" x14ac:dyDescent="0.25">
      <c r="A280" s="49"/>
      <c r="B280" s="13"/>
      <c r="C280" s="212"/>
      <c r="D280" s="49"/>
      <c r="E280" s="49"/>
      <c r="F280" s="16"/>
      <c r="G280" s="16"/>
      <c r="H280" s="16"/>
      <c r="I280" s="16"/>
      <c r="J280" s="16"/>
      <c r="K280" s="16"/>
      <c r="L280" s="16"/>
      <c r="M280" s="16"/>
      <c r="N280" s="16"/>
      <c r="O280" s="16"/>
      <c r="P280" s="49"/>
      <c r="Q280" s="196"/>
      <c r="R280" s="196"/>
    </row>
    <row r="281" spans="1:18" s="1" customFormat="1" x14ac:dyDescent="0.25">
      <c r="A281" s="49"/>
      <c r="B281" s="13"/>
      <c r="C281" s="212"/>
      <c r="D281" s="49"/>
      <c r="E281" s="49"/>
      <c r="F281" s="16"/>
      <c r="G281" s="16"/>
      <c r="H281" s="16"/>
      <c r="I281" s="16"/>
      <c r="J281" s="16"/>
      <c r="K281" s="16"/>
      <c r="L281" s="16"/>
      <c r="M281" s="16"/>
      <c r="N281" s="16"/>
      <c r="O281" s="16"/>
      <c r="P281" s="49"/>
      <c r="Q281" s="196"/>
      <c r="R281" s="196"/>
    </row>
    <row r="282" spans="1:18" s="1" customFormat="1" x14ac:dyDescent="0.25">
      <c r="A282" s="49"/>
      <c r="B282" s="13"/>
      <c r="C282" s="212"/>
      <c r="D282" s="49"/>
      <c r="E282" s="49"/>
      <c r="F282" s="16"/>
      <c r="G282" s="16"/>
      <c r="H282" s="16"/>
      <c r="I282" s="16"/>
      <c r="J282" s="16"/>
      <c r="K282" s="16"/>
      <c r="L282" s="16"/>
      <c r="M282" s="16"/>
      <c r="N282" s="16"/>
      <c r="O282" s="16"/>
      <c r="P282" s="49"/>
      <c r="Q282" s="196"/>
      <c r="R282" s="196"/>
    </row>
    <row r="283" spans="1:18" s="1" customFormat="1" x14ac:dyDescent="0.25">
      <c r="A283" s="49"/>
      <c r="B283" s="13"/>
      <c r="C283" s="212"/>
      <c r="D283" s="49"/>
      <c r="E283" s="49"/>
      <c r="F283" s="16"/>
      <c r="G283" s="16"/>
      <c r="H283" s="16"/>
      <c r="I283" s="16"/>
      <c r="J283" s="16"/>
      <c r="K283" s="16"/>
      <c r="L283" s="16"/>
      <c r="M283" s="16"/>
      <c r="N283" s="16"/>
      <c r="O283" s="16"/>
      <c r="P283" s="49"/>
      <c r="Q283" s="196"/>
      <c r="R283" s="196"/>
    </row>
    <row r="284" spans="1:18" s="1" customFormat="1" x14ac:dyDescent="0.25">
      <c r="A284" s="49"/>
      <c r="B284" s="13"/>
      <c r="C284" s="212"/>
      <c r="D284" s="49"/>
      <c r="E284" s="49"/>
      <c r="F284" s="16"/>
      <c r="G284" s="16"/>
      <c r="H284" s="16"/>
      <c r="I284" s="16"/>
      <c r="J284" s="16"/>
      <c r="K284" s="16"/>
      <c r="L284" s="16"/>
      <c r="M284" s="16"/>
      <c r="N284" s="16"/>
      <c r="O284" s="16"/>
      <c r="P284" s="49"/>
      <c r="Q284" s="196"/>
      <c r="R284" s="196"/>
    </row>
    <row r="285" spans="1:18" s="1" customFormat="1" x14ac:dyDescent="0.25">
      <c r="A285" s="49"/>
      <c r="B285" s="13"/>
      <c r="C285" s="212"/>
      <c r="D285" s="49"/>
      <c r="E285" s="49"/>
      <c r="F285" s="16"/>
      <c r="G285" s="16"/>
      <c r="H285" s="16"/>
      <c r="I285" s="16"/>
      <c r="J285" s="16"/>
      <c r="K285" s="16"/>
      <c r="L285" s="16"/>
      <c r="M285" s="16"/>
      <c r="N285" s="16"/>
      <c r="O285" s="16"/>
      <c r="P285" s="49"/>
      <c r="Q285" s="196"/>
      <c r="R285" s="196"/>
    </row>
    <row r="286" spans="1:18" s="1" customFormat="1" x14ac:dyDescent="0.25">
      <c r="A286" s="49"/>
      <c r="B286" s="13"/>
      <c r="C286" s="212"/>
      <c r="D286" s="49"/>
      <c r="E286" s="49"/>
      <c r="F286" s="16"/>
      <c r="G286" s="16"/>
      <c r="H286" s="16"/>
      <c r="I286" s="16"/>
      <c r="J286" s="16"/>
      <c r="K286" s="16"/>
      <c r="L286" s="16"/>
      <c r="M286" s="16"/>
      <c r="N286" s="16"/>
      <c r="O286" s="16"/>
      <c r="P286" s="49"/>
      <c r="Q286" s="196"/>
      <c r="R286" s="196"/>
    </row>
    <row r="287" spans="1:18" s="1" customFormat="1" x14ac:dyDescent="0.25">
      <c r="A287" s="49"/>
      <c r="B287" s="13"/>
      <c r="C287" s="212"/>
      <c r="D287" s="49"/>
      <c r="E287" s="49"/>
      <c r="F287" s="16"/>
      <c r="G287" s="16"/>
      <c r="H287" s="16"/>
      <c r="I287" s="16"/>
      <c r="J287" s="16"/>
      <c r="K287" s="16"/>
      <c r="L287" s="16"/>
      <c r="M287" s="16"/>
      <c r="N287" s="16"/>
      <c r="O287" s="16"/>
      <c r="P287" s="49"/>
      <c r="Q287" s="196"/>
      <c r="R287" s="196"/>
    </row>
    <row r="288" spans="1:18" s="1" customFormat="1" x14ac:dyDescent="0.25">
      <c r="A288" s="49"/>
      <c r="B288" s="13"/>
      <c r="C288" s="212"/>
      <c r="D288" s="49"/>
      <c r="E288" s="49"/>
      <c r="F288" s="16"/>
      <c r="G288" s="16"/>
      <c r="H288" s="16"/>
      <c r="I288" s="16"/>
      <c r="J288" s="16"/>
      <c r="K288" s="16"/>
      <c r="L288" s="16"/>
      <c r="M288" s="16"/>
      <c r="N288" s="16"/>
      <c r="O288" s="16"/>
      <c r="P288" s="49"/>
      <c r="Q288" s="196"/>
      <c r="R288" s="196"/>
    </row>
    <row r="289" spans="1:18" s="1" customFormat="1" x14ac:dyDescent="0.25">
      <c r="A289" s="49"/>
      <c r="B289" s="13"/>
      <c r="C289" s="212"/>
      <c r="D289" s="49"/>
      <c r="E289" s="49"/>
      <c r="F289" s="16"/>
      <c r="G289" s="16"/>
      <c r="H289" s="16"/>
      <c r="I289" s="16"/>
      <c r="J289" s="16"/>
      <c r="K289" s="16"/>
      <c r="L289" s="16"/>
      <c r="M289" s="16"/>
      <c r="N289" s="16"/>
      <c r="O289" s="16"/>
      <c r="P289" s="49"/>
      <c r="Q289" s="196"/>
      <c r="R289" s="196"/>
    </row>
    <row r="290" spans="1:18" s="1" customFormat="1" x14ac:dyDescent="0.25">
      <c r="A290" s="49"/>
      <c r="B290" s="13"/>
      <c r="C290" s="212"/>
      <c r="D290" s="49"/>
      <c r="E290" s="49"/>
      <c r="F290" s="16"/>
      <c r="G290" s="16"/>
      <c r="H290" s="16"/>
      <c r="I290" s="16"/>
      <c r="J290" s="16"/>
      <c r="K290" s="16"/>
      <c r="L290" s="16"/>
      <c r="M290" s="16"/>
      <c r="N290" s="16"/>
      <c r="O290" s="16"/>
      <c r="P290" s="49"/>
      <c r="Q290" s="196"/>
      <c r="R290" s="196"/>
    </row>
    <row r="291" spans="1:18" s="1" customFormat="1" x14ac:dyDescent="0.25">
      <c r="A291" s="49"/>
      <c r="B291" s="13"/>
      <c r="C291" s="212"/>
      <c r="D291" s="49"/>
      <c r="E291" s="49"/>
      <c r="F291" s="16"/>
      <c r="G291" s="16"/>
      <c r="H291" s="16"/>
      <c r="I291" s="16"/>
      <c r="J291" s="16"/>
      <c r="K291" s="16"/>
      <c r="L291" s="16"/>
      <c r="M291" s="16"/>
      <c r="N291" s="16"/>
      <c r="O291" s="16"/>
      <c r="P291" s="49"/>
      <c r="Q291" s="196"/>
      <c r="R291" s="196"/>
    </row>
    <row r="292" spans="1:18" s="1" customFormat="1" x14ac:dyDescent="0.25">
      <c r="A292" s="49"/>
      <c r="B292" s="13"/>
      <c r="C292" s="212"/>
      <c r="D292" s="49"/>
      <c r="E292" s="49"/>
      <c r="F292" s="16"/>
      <c r="G292" s="16"/>
      <c r="H292" s="16"/>
      <c r="I292" s="16"/>
      <c r="J292" s="16"/>
      <c r="K292" s="16"/>
      <c r="L292" s="16"/>
      <c r="M292" s="16"/>
      <c r="N292" s="16"/>
      <c r="O292" s="16"/>
      <c r="P292" s="49"/>
      <c r="Q292" s="196"/>
      <c r="R292" s="196"/>
    </row>
    <row r="293" spans="1:18" s="1" customFormat="1" x14ac:dyDescent="0.25">
      <c r="A293" s="49"/>
      <c r="B293" s="13"/>
      <c r="C293" s="212"/>
      <c r="D293" s="49"/>
      <c r="E293" s="49"/>
      <c r="F293" s="16"/>
      <c r="G293" s="16"/>
      <c r="H293" s="16"/>
      <c r="I293" s="16"/>
      <c r="J293" s="16"/>
      <c r="K293" s="16"/>
      <c r="L293" s="16"/>
      <c r="M293" s="16"/>
      <c r="N293" s="16"/>
      <c r="O293" s="16"/>
      <c r="P293" s="49"/>
      <c r="Q293" s="196"/>
      <c r="R293" s="196"/>
    </row>
    <row r="294" spans="1:18" s="1" customFormat="1" x14ac:dyDescent="0.25">
      <c r="A294" s="49"/>
      <c r="B294" s="13"/>
      <c r="C294" s="212"/>
      <c r="D294" s="49"/>
      <c r="E294" s="49"/>
      <c r="F294" s="16"/>
      <c r="G294" s="16"/>
      <c r="H294" s="16"/>
      <c r="I294" s="16"/>
      <c r="J294" s="16"/>
      <c r="K294" s="16"/>
      <c r="L294" s="16"/>
      <c r="M294" s="16"/>
      <c r="N294" s="16"/>
      <c r="O294" s="16"/>
      <c r="P294" s="49"/>
      <c r="Q294" s="196"/>
      <c r="R294" s="196"/>
    </row>
    <row r="295" spans="1:18" s="1" customFormat="1" x14ac:dyDescent="0.25">
      <c r="A295" s="49"/>
      <c r="B295" s="13"/>
      <c r="C295" s="212"/>
      <c r="D295" s="49"/>
      <c r="E295" s="49"/>
      <c r="F295" s="16"/>
      <c r="G295" s="16"/>
      <c r="H295" s="16"/>
      <c r="I295" s="16"/>
      <c r="J295" s="16"/>
      <c r="K295" s="16"/>
      <c r="L295" s="16"/>
      <c r="M295" s="16"/>
      <c r="N295" s="16"/>
      <c r="O295" s="16"/>
      <c r="P295" s="49"/>
      <c r="Q295" s="196"/>
      <c r="R295" s="196"/>
    </row>
    <row r="296" spans="1:18" s="1" customFormat="1" x14ac:dyDescent="0.25">
      <c r="A296" s="49"/>
      <c r="B296" s="13"/>
      <c r="C296" s="212"/>
      <c r="D296" s="49"/>
      <c r="E296" s="49"/>
      <c r="F296" s="16"/>
      <c r="G296" s="16"/>
      <c r="H296" s="16"/>
      <c r="I296" s="16"/>
      <c r="J296" s="16"/>
      <c r="K296" s="16"/>
      <c r="L296" s="16"/>
      <c r="M296" s="16"/>
      <c r="N296" s="16"/>
      <c r="O296" s="16"/>
      <c r="P296" s="49"/>
      <c r="Q296" s="196"/>
      <c r="R296" s="196"/>
    </row>
    <row r="297" spans="1:18" s="1" customFormat="1" x14ac:dyDescent="0.25">
      <c r="A297" s="49"/>
      <c r="B297" s="13"/>
      <c r="C297" s="212"/>
      <c r="D297" s="49"/>
      <c r="E297" s="49"/>
      <c r="F297" s="16"/>
      <c r="G297" s="16"/>
      <c r="H297" s="16"/>
      <c r="I297" s="16"/>
      <c r="J297" s="16"/>
      <c r="K297" s="16"/>
      <c r="L297" s="16"/>
      <c r="M297" s="16"/>
      <c r="N297" s="16"/>
      <c r="O297" s="16"/>
      <c r="P297" s="49"/>
      <c r="Q297" s="196"/>
      <c r="R297" s="196"/>
    </row>
    <row r="298" spans="1:18" s="1" customFormat="1" x14ac:dyDescent="0.25">
      <c r="A298" s="49"/>
      <c r="B298" s="13"/>
      <c r="C298" s="212"/>
      <c r="D298" s="49"/>
      <c r="E298" s="49"/>
      <c r="F298" s="16"/>
      <c r="G298" s="16"/>
      <c r="H298" s="16"/>
      <c r="I298" s="16"/>
      <c r="J298" s="16"/>
      <c r="K298" s="16"/>
      <c r="L298" s="16"/>
      <c r="M298" s="16"/>
      <c r="N298" s="16"/>
      <c r="O298" s="16"/>
      <c r="P298" s="49"/>
      <c r="Q298" s="196"/>
      <c r="R298" s="196"/>
    </row>
    <row r="299" spans="1:18" s="1" customFormat="1" x14ac:dyDescent="0.25">
      <c r="A299" s="49"/>
      <c r="B299" s="13"/>
      <c r="C299" s="212"/>
      <c r="D299" s="49"/>
      <c r="E299" s="49"/>
      <c r="F299" s="16"/>
      <c r="G299" s="16"/>
      <c r="H299" s="16"/>
      <c r="I299" s="16"/>
      <c r="J299" s="16"/>
      <c r="K299" s="16"/>
      <c r="L299" s="16"/>
      <c r="M299" s="16"/>
      <c r="N299" s="16"/>
      <c r="O299" s="16"/>
      <c r="P299" s="49"/>
      <c r="Q299" s="196"/>
      <c r="R299" s="196"/>
    </row>
    <row r="300" spans="1:18" s="1" customFormat="1" x14ac:dyDescent="0.25">
      <c r="A300" s="49"/>
      <c r="B300" s="13"/>
      <c r="C300" s="212"/>
      <c r="D300" s="49"/>
      <c r="E300" s="49"/>
      <c r="F300" s="16"/>
      <c r="G300" s="16"/>
      <c r="H300" s="16"/>
      <c r="I300" s="16"/>
      <c r="J300" s="16"/>
      <c r="K300" s="16"/>
      <c r="L300" s="16"/>
      <c r="M300" s="16"/>
      <c r="N300" s="16"/>
      <c r="O300" s="16"/>
      <c r="P300" s="49"/>
      <c r="Q300" s="196"/>
      <c r="R300" s="196"/>
    </row>
    <row r="301" spans="1:18" s="1" customFormat="1" x14ac:dyDescent="0.25">
      <c r="A301" s="49"/>
      <c r="B301" s="13"/>
      <c r="C301" s="212"/>
      <c r="D301" s="49"/>
      <c r="E301" s="49"/>
      <c r="F301" s="16"/>
      <c r="G301" s="16"/>
      <c r="H301" s="16"/>
      <c r="I301" s="16"/>
      <c r="J301" s="16"/>
      <c r="K301" s="16"/>
      <c r="L301" s="16"/>
      <c r="M301" s="16"/>
      <c r="N301" s="16"/>
      <c r="O301" s="16"/>
      <c r="P301" s="49"/>
      <c r="Q301" s="196"/>
      <c r="R301" s="196"/>
    </row>
    <row r="302" spans="1:18" s="1" customFormat="1" x14ac:dyDescent="0.25">
      <c r="A302" s="49"/>
      <c r="B302" s="13"/>
      <c r="C302" s="212"/>
      <c r="D302" s="49"/>
      <c r="E302" s="49"/>
      <c r="F302" s="16"/>
      <c r="G302" s="16"/>
      <c r="H302" s="16"/>
      <c r="I302" s="16"/>
      <c r="J302" s="16"/>
      <c r="K302" s="16"/>
      <c r="L302" s="16"/>
      <c r="M302" s="16"/>
      <c r="N302" s="16"/>
      <c r="O302" s="16"/>
      <c r="P302" s="49"/>
      <c r="Q302" s="196"/>
      <c r="R302" s="196"/>
    </row>
    <row r="303" spans="1:18" s="1" customFormat="1" x14ac:dyDescent="0.25">
      <c r="A303" s="49"/>
      <c r="B303" s="13"/>
      <c r="C303" s="212"/>
      <c r="D303" s="49"/>
      <c r="E303" s="49"/>
      <c r="F303" s="16"/>
      <c r="G303" s="16"/>
      <c r="H303" s="16"/>
      <c r="I303" s="16"/>
      <c r="J303" s="16"/>
      <c r="K303" s="16"/>
      <c r="L303" s="16"/>
      <c r="M303" s="16"/>
      <c r="N303" s="16"/>
      <c r="O303" s="16"/>
      <c r="P303" s="49"/>
      <c r="Q303" s="196"/>
      <c r="R303" s="196"/>
    </row>
    <row r="304" spans="1:18" s="1" customFormat="1" x14ac:dyDescent="0.25">
      <c r="A304" s="49"/>
      <c r="B304" s="13"/>
      <c r="C304" s="212"/>
      <c r="D304" s="49"/>
      <c r="E304" s="49"/>
      <c r="F304" s="16"/>
      <c r="G304" s="16"/>
      <c r="H304" s="16"/>
      <c r="I304" s="16"/>
      <c r="J304" s="16"/>
      <c r="K304" s="16"/>
      <c r="L304" s="16"/>
      <c r="M304" s="16"/>
      <c r="N304" s="16"/>
      <c r="O304" s="16"/>
      <c r="P304" s="49"/>
      <c r="Q304" s="196"/>
      <c r="R304" s="196"/>
    </row>
    <row r="305" spans="1:18" s="1" customFormat="1" x14ac:dyDescent="0.25">
      <c r="A305" s="49"/>
      <c r="B305" s="13"/>
      <c r="C305" s="212"/>
      <c r="D305" s="49"/>
      <c r="E305" s="49"/>
      <c r="F305" s="16"/>
      <c r="G305" s="16"/>
      <c r="H305" s="16"/>
      <c r="I305" s="16"/>
      <c r="J305" s="16"/>
      <c r="K305" s="16"/>
      <c r="L305" s="16"/>
      <c r="M305" s="16"/>
      <c r="N305" s="16"/>
      <c r="O305" s="16"/>
      <c r="P305" s="49"/>
      <c r="Q305" s="196"/>
      <c r="R305" s="196"/>
    </row>
    <row r="306" spans="1:18" s="1" customFormat="1" x14ac:dyDescent="0.25">
      <c r="A306" s="49"/>
      <c r="B306" s="13"/>
      <c r="C306" s="212"/>
      <c r="D306" s="49"/>
      <c r="E306" s="49"/>
      <c r="F306" s="16"/>
      <c r="G306" s="16"/>
      <c r="H306" s="16"/>
      <c r="I306" s="16"/>
      <c r="J306" s="16"/>
      <c r="K306" s="16"/>
      <c r="L306" s="16"/>
      <c r="M306" s="16"/>
      <c r="N306" s="16"/>
      <c r="O306" s="16"/>
      <c r="P306" s="49"/>
      <c r="Q306" s="196"/>
      <c r="R306" s="196"/>
    </row>
  </sheetData>
  <mergeCells count="110">
    <mergeCell ref="K4:R4"/>
    <mergeCell ref="A2:R2"/>
    <mergeCell ref="E4:E6"/>
    <mergeCell ref="D4:D6"/>
    <mergeCell ref="B4:C6"/>
    <mergeCell ref="A4:A6"/>
    <mergeCell ref="E9:E10"/>
    <mergeCell ref="D9:D10"/>
    <mergeCell ref="B9:C10"/>
    <mergeCell ref="A9:A10"/>
    <mergeCell ref="A3:D3"/>
    <mergeCell ref="A8:E8"/>
    <mergeCell ref="B7:C7"/>
    <mergeCell ref="B13:C13"/>
    <mergeCell ref="B14:C14"/>
    <mergeCell ref="B11:C11"/>
    <mergeCell ref="B12:C12"/>
    <mergeCell ref="B15:C15"/>
    <mergeCell ref="B16:C16"/>
    <mergeCell ref="B17:C17"/>
    <mergeCell ref="A26:E26"/>
    <mergeCell ref="B18:C18"/>
    <mergeCell ref="B19:C19"/>
    <mergeCell ref="B20:C20"/>
    <mergeCell ref="B21:C21"/>
    <mergeCell ref="B22:C22"/>
    <mergeCell ref="D27:D28"/>
    <mergeCell ref="E27:E28"/>
    <mergeCell ref="B27:C28"/>
    <mergeCell ref="A27:A28"/>
    <mergeCell ref="B23:C23"/>
    <mergeCell ref="B24:C24"/>
    <mergeCell ref="B25:C25"/>
    <mergeCell ref="B29:C29"/>
    <mergeCell ref="B35:C35"/>
    <mergeCell ref="B30:C30"/>
    <mergeCell ref="B31:C31"/>
    <mergeCell ref="B32:C32"/>
    <mergeCell ref="B33:C33"/>
    <mergeCell ref="B34:C34"/>
    <mergeCell ref="B42:C42"/>
    <mergeCell ref="B43:C43"/>
    <mergeCell ref="B44:C44"/>
    <mergeCell ref="B45:C45"/>
    <mergeCell ref="B46:C46"/>
    <mergeCell ref="B47:C47"/>
    <mergeCell ref="B36:C36"/>
    <mergeCell ref="B37:C37"/>
    <mergeCell ref="B38:C38"/>
    <mergeCell ref="B39:C39"/>
    <mergeCell ref="B40:C40"/>
    <mergeCell ref="B41:C41"/>
    <mergeCell ref="B54:C54"/>
    <mergeCell ref="B55:C55"/>
    <mergeCell ref="B56:C56"/>
    <mergeCell ref="B57:C57"/>
    <mergeCell ref="B58:C58"/>
    <mergeCell ref="B59:C59"/>
    <mergeCell ref="B48:C48"/>
    <mergeCell ref="B49:C49"/>
    <mergeCell ref="B50:C50"/>
    <mergeCell ref="B51:C51"/>
    <mergeCell ref="B52:C52"/>
    <mergeCell ref="B53:C53"/>
    <mergeCell ref="B66:C66"/>
    <mergeCell ref="B67:C67"/>
    <mergeCell ref="B68:C68"/>
    <mergeCell ref="B69:C69"/>
    <mergeCell ref="B60:C60"/>
    <mergeCell ref="B61:C61"/>
    <mergeCell ref="B62:C62"/>
    <mergeCell ref="B63:C63"/>
    <mergeCell ref="B64:C64"/>
    <mergeCell ref="B65:C65"/>
    <mergeCell ref="B73:C73"/>
    <mergeCell ref="B74:C74"/>
    <mergeCell ref="B75:C75"/>
    <mergeCell ref="B76:C76"/>
    <mergeCell ref="B70:C70"/>
    <mergeCell ref="B71:C71"/>
    <mergeCell ref="B72:C72"/>
    <mergeCell ref="B78:C78"/>
    <mergeCell ref="B77:C77"/>
    <mergeCell ref="B85:C85"/>
    <mergeCell ref="B79:C79"/>
    <mergeCell ref="B80:C80"/>
    <mergeCell ref="B81:C81"/>
    <mergeCell ref="B82:C82"/>
    <mergeCell ref="B83:C83"/>
    <mergeCell ref="B84:C84"/>
    <mergeCell ref="B90:C90"/>
    <mergeCell ref="B91:C91"/>
    <mergeCell ref="A102:D102"/>
    <mergeCell ref="A104:E104"/>
    <mergeCell ref="A103:E103"/>
    <mergeCell ref="A105:E105"/>
    <mergeCell ref="B92:C92"/>
    <mergeCell ref="B86:C86"/>
    <mergeCell ref="B87:C87"/>
    <mergeCell ref="B88:C88"/>
    <mergeCell ref="B89:C89"/>
    <mergeCell ref="A99:D99"/>
    <mergeCell ref="A100:D100"/>
    <mergeCell ref="A101:D101"/>
    <mergeCell ref="A98:E98"/>
    <mergeCell ref="B93:C93"/>
    <mergeCell ref="B94:C94"/>
    <mergeCell ref="B95:C95"/>
    <mergeCell ref="B96:C96"/>
    <mergeCell ref="B97:C97"/>
  </mergeCells>
  <phoneticPr fontId="14" type="noConversion"/>
  <printOptions horizontalCentered="1"/>
  <pageMargins left="0.39370078740157483" right="0.39370078740157483" top="0.74803149606299213" bottom="1.0236220472440944" header="0.31496062992125984" footer="0.9055118110236221"/>
  <pageSetup scale="50" orientation="portrait" r:id="rId1"/>
  <headerFooter differentFirst="1">
    <evenHeader>&amp;LCONTINUACIÓN PLAN DE NECESIDADES No __________________ QUE EMITE LA CENTRAL ADMINISTRATIVA Y CONTABLE REGIONAL TOLEMAIDA PARA LA ADQUISICIÓN DE COMBUSTIBLE PARA EQUIPO FIJO DE INGENIEROS VIGENCIA 2020</even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FE688-02CA-453A-A4C2-073618BBAE2C}">
  <dimension ref="A1:IH306"/>
  <sheetViews>
    <sheetView showWhiteSpace="0" topLeftCell="A89" zoomScaleNormal="100" zoomScaleSheetLayoutView="70" workbookViewId="0">
      <selection activeCell="D110" sqref="D110"/>
    </sheetView>
  </sheetViews>
  <sheetFormatPr baseColWidth="10" defaultRowHeight="16.5" x14ac:dyDescent="0.25"/>
  <cols>
    <col min="1" max="1" width="6.7109375" style="49" customWidth="1"/>
    <col min="2" max="2" width="16.140625" style="13" customWidth="1"/>
    <col min="3" max="3" width="51.140625" style="13" customWidth="1"/>
    <col min="4" max="4" width="15.5703125" style="49" bestFit="1" customWidth="1"/>
    <col min="5" max="5" width="10.42578125" style="49" bestFit="1" customWidth="1"/>
    <col min="6" max="7" width="19" style="38" hidden="1" customWidth="1"/>
    <col min="8" max="8" width="19" style="16" hidden="1" customWidth="1"/>
    <col min="9" max="9" width="19" style="38" hidden="1" customWidth="1"/>
    <col min="10" max="10" width="19" style="16" hidden="1" customWidth="1"/>
    <col min="11" max="15" width="19" style="16" customWidth="1"/>
    <col min="16" max="16" width="19" style="49" customWidth="1"/>
    <col min="17" max="18" width="19" style="196" customWidth="1"/>
    <col min="19" max="49" width="11.42578125" style="1"/>
    <col min="50" max="16384" width="11.42578125" style="7"/>
  </cols>
  <sheetData>
    <row r="1" spans="1:49" s="2" customFormat="1" ht="15" customHeight="1" x14ac:dyDescent="0.25">
      <c r="A1" s="130"/>
      <c r="B1" s="67"/>
      <c r="C1" s="67"/>
      <c r="D1" s="136"/>
      <c r="E1" s="128"/>
      <c r="F1" s="69"/>
      <c r="G1" s="69"/>
      <c r="H1" s="69"/>
      <c r="I1" s="69"/>
      <c r="J1" s="68"/>
      <c r="K1" s="69"/>
      <c r="L1" s="69"/>
      <c r="M1" s="69"/>
      <c r="N1" s="69"/>
      <c r="O1" s="69"/>
      <c r="P1" s="162"/>
      <c r="Q1" s="165"/>
      <c r="R1" s="166"/>
    </row>
    <row r="2" spans="1:49" s="2" customFormat="1" ht="63.75" customHeight="1" thickBot="1" x14ac:dyDescent="0.3">
      <c r="A2" s="269" t="s">
        <v>132</v>
      </c>
      <c r="B2" s="270"/>
      <c r="C2" s="270"/>
      <c r="D2" s="270"/>
      <c r="E2" s="270"/>
      <c r="F2" s="270"/>
      <c r="G2" s="270"/>
      <c r="H2" s="270"/>
      <c r="I2" s="270"/>
      <c r="J2" s="270"/>
      <c r="K2" s="270"/>
      <c r="L2" s="270"/>
      <c r="M2" s="270"/>
      <c r="N2" s="270"/>
      <c r="O2" s="270"/>
      <c r="P2" s="270"/>
      <c r="Q2" s="270"/>
      <c r="R2" s="271"/>
    </row>
    <row r="3" spans="1:49" s="2" customFormat="1" ht="26.25" customHeight="1" thickBot="1" x14ac:dyDescent="0.3">
      <c r="A3" s="264" t="s">
        <v>131</v>
      </c>
      <c r="B3" s="264"/>
      <c r="C3" s="264"/>
      <c r="D3" s="264"/>
      <c r="E3" s="127"/>
      <c r="F3" s="34"/>
      <c r="G3" s="34"/>
      <c r="H3" s="34"/>
      <c r="I3" s="34"/>
      <c r="J3" s="33"/>
      <c r="K3" s="34"/>
      <c r="L3" s="34"/>
      <c r="M3" s="34"/>
      <c r="N3" s="34"/>
      <c r="O3" s="34"/>
      <c r="P3" s="163"/>
      <c r="Q3" s="167"/>
      <c r="R3" s="168"/>
    </row>
    <row r="4" spans="1:49" s="2" customFormat="1" ht="27" customHeight="1" thickBot="1" x14ac:dyDescent="0.3">
      <c r="A4" s="255" t="s">
        <v>0</v>
      </c>
      <c r="B4" s="249" t="s">
        <v>1</v>
      </c>
      <c r="C4" s="250"/>
      <c r="D4" s="246" t="s">
        <v>2</v>
      </c>
      <c r="E4" s="246" t="s">
        <v>3</v>
      </c>
      <c r="F4" s="116" t="s">
        <v>113</v>
      </c>
      <c r="G4" s="117" t="s">
        <v>116</v>
      </c>
      <c r="H4" s="118" t="s">
        <v>117</v>
      </c>
      <c r="I4" s="119" t="s">
        <v>118</v>
      </c>
      <c r="J4" s="120" t="s">
        <v>133</v>
      </c>
      <c r="K4" s="272" t="s">
        <v>119</v>
      </c>
      <c r="L4" s="273"/>
      <c r="M4" s="273"/>
      <c r="N4" s="273"/>
      <c r="O4" s="273"/>
      <c r="P4" s="273"/>
      <c r="Q4" s="273"/>
      <c r="R4" s="274"/>
    </row>
    <row r="5" spans="1:49" s="2" customFormat="1" ht="27" customHeight="1" x14ac:dyDescent="0.25">
      <c r="A5" s="256"/>
      <c r="B5" s="251"/>
      <c r="C5" s="252"/>
      <c r="D5" s="247"/>
      <c r="E5" s="247"/>
      <c r="F5" s="72" t="s">
        <v>134</v>
      </c>
      <c r="G5" s="40" t="s">
        <v>115</v>
      </c>
      <c r="H5" s="41" t="s">
        <v>128</v>
      </c>
      <c r="I5" s="42" t="s">
        <v>114</v>
      </c>
      <c r="J5" s="115" t="s">
        <v>112</v>
      </c>
      <c r="K5" s="106" t="s">
        <v>120</v>
      </c>
      <c r="L5" s="43" t="s">
        <v>121</v>
      </c>
      <c r="M5" s="44" t="s">
        <v>122</v>
      </c>
      <c r="N5" s="45" t="s">
        <v>123</v>
      </c>
      <c r="O5" s="100" t="s">
        <v>124</v>
      </c>
      <c r="P5" s="46" t="s">
        <v>125</v>
      </c>
      <c r="Q5" s="101" t="s">
        <v>126</v>
      </c>
      <c r="R5" s="102" t="s">
        <v>127</v>
      </c>
    </row>
    <row r="6" spans="1:49" s="2" customFormat="1" ht="27" customHeight="1" thickBot="1" x14ac:dyDescent="0.3">
      <c r="A6" s="257"/>
      <c r="B6" s="253"/>
      <c r="C6" s="254"/>
      <c r="D6" s="248"/>
      <c r="E6" s="248"/>
      <c r="F6" s="121" t="s">
        <v>4</v>
      </c>
      <c r="G6" s="57" t="s">
        <v>4</v>
      </c>
      <c r="H6" s="59" t="s">
        <v>4</v>
      </c>
      <c r="I6" s="58" t="s">
        <v>4</v>
      </c>
      <c r="J6" s="122" t="s">
        <v>4</v>
      </c>
      <c r="K6" s="107" t="s">
        <v>4</v>
      </c>
      <c r="L6" s="93" t="s">
        <v>4</v>
      </c>
      <c r="M6" s="94" t="s">
        <v>4</v>
      </c>
      <c r="N6" s="95" t="s">
        <v>4</v>
      </c>
      <c r="O6" s="108" t="s">
        <v>4</v>
      </c>
      <c r="P6" s="96" t="s">
        <v>4</v>
      </c>
      <c r="Q6" s="109" t="s">
        <v>4</v>
      </c>
      <c r="R6" s="97" t="s">
        <v>4</v>
      </c>
    </row>
    <row r="7" spans="1:49" s="3" customFormat="1" ht="121.5" customHeight="1" thickBot="1" x14ac:dyDescent="0.25">
      <c r="A7" s="131">
        <v>1</v>
      </c>
      <c r="B7" s="267" t="s">
        <v>5</v>
      </c>
      <c r="C7" s="268"/>
      <c r="D7" s="137" t="s">
        <v>6</v>
      </c>
      <c r="E7" s="129">
        <v>1</v>
      </c>
      <c r="F7" s="123">
        <v>6281751</v>
      </c>
      <c r="G7" s="123">
        <v>8520000</v>
      </c>
      <c r="H7" s="169">
        <v>5494500</v>
      </c>
      <c r="I7" s="123">
        <v>8960000</v>
      </c>
      <c r="J7" s="123">
        <v>9500000</v>
      </c>
      <c r="K7" s="170">
        <f>MIN(F7,G7,H7,I7,J7)</f>
        <v>5494500</v>
      </c>
      <c r="L7" s="170">
        <f>AVERAGE(F7,G7,H7,I7,J7)</f>
        <v>7751250.2000000002</v>
      </c>
      <c r="M7" s="170">
        <f>MEDIAN(F7,G7,H7,I7,J7)</f>
        <v>8520000</v>
      </c>
      <c r="N7" s="170">
        <f>GEOMEAN(F7,G7,H7,I7,J7)</f>
        <v>7580468.0390336933</v>
      </c>
      <c r="O7" s="170">
        <f>STDEVA(M7,K7)</f>
        <v>2139351.5664798995</v>
      </c>
      <c r="P7" s="124">
        <f>O7/L7</f>
        <v>0.27600084002963798</v>
      </c>
      <c r="Q7" s="125">
        <f>IF(P7&lt;=30%,K7,M7)</f>
        <v>5494500</v>
      </c>
      <c r="R7" s="171" t="str">
        <f>IF(Q7=K7,"MENOR VALOR","MEDIANA")</f>
        <v>MENOR VALOR</v>
      </c>
    </row>
    <row r="8" spans="1:49" s="3" customFormat="1" ht="17.25" customHeight="1" thickBot="1" x14ac:dyDescent="0.25">
      <c r="A8" s="265" t="s">
        <v>130</v>
      </c>
      <c r="B8" s="266"/>
      <c r="C8" s="266"/>
      <c r="D8" s="266"/>
      <c r="E8" s="266"/>
      <c r="F8" s="39"/>
      <c r="G8" s="39"/>
      <c r="H8" s="172"/>
      <c r="I8" s="39"/>
      <c r="J8" s="39"/>
      <c r="K8" s="173"/>
      <c r="L8" s="174"/>
      <c r="M8" s="174"/>
      <c r="N8" s="174"/>
      <c r="O8" s="174"/>
      <c r="P8" s="103"/>
      <c r="Q8" s="104"/>
      <c r="R8" s="175"/>
    </row>
    <row r="9" spans="1:49" s="3" customFormat="1" ht="33" x14ac:dyDescent="0.2">
      <c r="A9" s="263" t="s">
        <v>0</v>
      </c>
      <c r="B9" s="261" t="s">
        <v>1</v>
      </c>
      <c r="C9" s="262"/>
      <c r="D9" s="260" t="s">
        <v>2</v>
      </c>
      <c r="E9" s="258" t="s">
        <v>3</v>
      </c>
      <c r="F9" s="116" t="s">
        <v>134</v>
      </c>
      <c r="G9" s="117" t="s">
        <v>115</v>
      </c>
      <c r="H9" s="118" t="s">
        <v>128</v>
      </c>
      <c r="I9" s="119" t="s">
        <v>114</v>
      </c>
      <c r="J9" s="50" t="s">
        <v>112</v>
      </c>
      <c r="K9" s="77" t="s">
        <v>120</v>
      </c>
      <c r="L9" s="78" t="s">
        <v>121</v>
      </c>
      <c r="M9" s="79" t="s">
        <v>122</v>
      </c>
      <c r="N9" s="80" t="s">
        <v>123</v>
      </c>
      <c r="O9" s="81" t="s">
        <v>124</v>
      </c>
      <c r="P9" s="82" t="s">
        <v>125</v>
      </c>
      <c r="Q9" s="83" t="s">
        <v>126</v>
      </c>
      <c r="R9" s="84" t="s">
        <v>127</v>
      </c>
    </row>
    <row r="10" spans="1:49" s="3" customFormat="1" ht="17.25" thickBot="1" x14ac:dyDescent="0.25">
      <c r="A10" s="231"/>
      <c r="B10" s="229"/>
      <c r="C10" s="230"/>
      <c r="D10" s="228"/>
      <c r="E10" s="259"/>
      <c r="F10" s="71" t="s">
        <v>4</v>
      </c>
      <c r="G10" s="60" t="s">
        <v>4</v>
      </c>
      <c r="H10" s="62" t="s">
        <v>4</v>
      </c>
      <c r="I10" s="61" t="s">
        <v>4</v>
      </c>
      <c r="J10" s="63" t="s">
        <v>4</v>
      </c>
      <c r="K10" s="85" t="s">
        <v>4</v>
      </c>
      <c r="L10" s="86" t="s">
        <v>4</v>
      </c>
      <c r="M10" s="87" t="s">
        <v>4</v>
      </c>
      <c r="N10" s="88" t="s">
        <v>4</v>
      </c>
      <c r="O10" s="89" t="s">
        <v>4</v>
      </c>
      <c r="P10" s="90" t="s">
        <v>4</v>
      </c>
      <c r="Q10" s="91" t="s">
        <v>4</v>
      </c>
      <c r="R10" s="92" t="s">
        <v>4</v>
      </c>
    </row>
    <row r="11" spans="1:49" s="11" customFormat="1" ht="18.75" customHeight="1" x14ac:dyDescent="0.2">
      <c r="A11" s="64">
        <v>1</v>
      </c>
      <c r="B11" s="236" t="s">
        <v>7</v>
      </c>
      <c r="C11" s="237"/>
      <c r="D11" s="138" t="s">
        <v>6</v>
      </c>
      <c r="E11" s="65">
        <v>1</v>
      </c>
      <c r="F11" s="139">
        <v>3700947</v>
      </c>
      <c r="G11" s="139">
        <v>2499000</v>
      </c>
      <c r="H11" s="176">
        <v>3081500</v>
      </c>
      <c r="I11" s="139">
        <v>2572500</v>
      </c>
      <c r="J11" s="139">
        <v>2450000</v>
      </c>
      <c r="K11" s="177">
        <f t="shared" ref="K11:K74" si="0">MIN(F11,G11,H11,I11,J11)</f>
        <v>2450000</v>
      </c>
      <c r="L11" s="177">
        <f t="shared" ref="L11:L74" si="1">AVERAGE(F11,G11,H11,I11,J11)</f>
        <v>2860789.4</v>
      </c>
      <c r="M11" s="177">
        <f t="shared" ref="M11:M74" si="2">MEDIAN(F11,G11,H11,I11,J11)</f>
        <v>2572500</v>
      </c>
      <c r="N11" s="177">
        <f t="shared" ref="N11:N74" si="3">GEOMEAN(F11,G11,H11,I11,J11)</f>
        <v>2824051.1099195103</v>
      </c>
      <c r="O11" s="177">
        <f t="shared" ref="O11:O74" si="4">STDEVA(M11,K11)</f>
        <v>86620.580695352066</v>
      </c>
      <c r="P11" s="140">
        <f t="shared" ref="P11:P74" si="5">O11/L11</f>
        <v>3.0278559021279954E-2</v>
      </c>
      <c r="Q11" s="141">
        <f t="shared" ref="Q11:Q66" si="6">IF(P11&lt;=30%,K11,M11)</f>
        <v>2450000</v>
      </c>
      <c r="R11" s="178" t="str">
        <f t="shared" ref="R11:R66" si="7">IF(Q11=K11,"MENOR VALOR","MEDIANA")</f>
        <v>MENOR VALOR</v>
      </c>
    </row>
    <row r="12" spans="1:49" s="11" customFormat="1" ht="18.75" customHeight="1" x14ac:dyDescent="0.2">
      <c r="A12" s="51">
        <v>2</v>
      </c>
      <c r="B12" s="232" t="s">
        <v>8</v>
      </c>
      <c r="C12" s="233"/>
      <c r="D12" s="15" t="s">
        <v>6</v>
      </c>
      <c r="E12" s="14">
        <v>1</v>
      </c>
      <c r="F12" s="22">
        <v>6091386</v>
      </c>
      <c r="G12" s="22">
        <v>7650000</v>
      </c>
      <c r="H12" s="17">
        <v>5494500</v>
      </c>
      <c r="I12" s="22">
        <v>7875000</v>
      </c>
      <c r="J12" s="22">
        <v>7500000</v>
      </c>
      <c r="K12" s="179">
        <f t="shared" si="0"/>
        <v>5494500</v>
      </c>
      <c r="L12" s="179">
        <f t="shared" si="1"/>
        <v>6922177.2000000002</v>
      </c>
      <c r="M12" s="179">
        <f t="shared" si="2"/>
        <v>7500000</v>
      </c>
      <c r="N12" s="179">
        <f t="shared" si="3"/>
        <v>6853675.0866622766</v>
      </c>
      <c r="O12" s="179">
        <f t="shared" si="4"/>
        <v>1418102.6496696211</v>
      </c>
      <c r="P12" s="132">
        <f t="shared" si="5"/>
        <v>0.20486367347972848</v>
      </c>
      <c r="Q12" s="133">
        <f t="shared" si="6"/>
        <v>5494500</v>
      </c>
      <c r="R12" s="180" t="str">
        <f t="shared" si="7"/>
        <v>MENOR VALOR</v>
      </c>
    </row>
    <row r="13" spans="1:49" s="134" customFormat="1" ht="18.75" customHeight="1" x14ac:dyDescent="0.25">
      <c r="A13" s="51">
        <v>3</v>
      </c>
      <c r="B13" s="232" t="s">
        <v>9</v>
      </c>
      <c r="C13" s="233"/>
      <c r="D13" s="14" t="s">
        <v>6</v>
      </c>
      <c r="E13" s="14">
        <v>1</v>
      </c>
      <c r="F13" s="21">
        <v>329819</v>
      </c>
      <c r="G13" s="21">
        <v>362100</v>
      </c>
      <c r="H13" s="18">
        <v>280000</v>
      </c>
      <c r="I13" s="21">
        <v>372750</v>
      </c>
      <c r="J13" s="21">
        <v>355000</v>
      </c>
      <c r="K13" s="179">
        <f t="shared" si="0"/>
        <v>280000</v>
      </c>
      <c r="L13" s="179">
        <f t="shared" si="1"/>
        <v>339933.8</v>
      </c>
      <c r="M13" s="179">
        <f t="shared" si="2"/>
        <v>355000</v>
      </c>
      <c r="N13" s="179">
        <f t="shared" si="3"/>
        <v>338206.26351374184</v>
      </c>
      <c r="O13" s="179">
        <f t="shared" si="4"/>
        <v>53033.008588991062</v>
      </c>
      <c r="P13" s="132">
        <f t="shared" si="5"/>
        <v>0.15600981305475084</v>
      </c>
      <c r="Q13" s="133">
        <f t="shared" si="6"/>
        <v>280000</v>
      </c>
      <c r="R13" s="180" t="str">
        <f t="shared" si="7"/>
        <v>MENOR VALOR</v>
      </c>
    </row>
    <row r="14" spans="1:49" s="134" customFormat="1" ht="18.75" customHeight="1" x14ac:dyDescent="0.25">
      <c r="A14" s="51">
        <v>4</v>
      </c>
      <c r="B14" s="232" t="s">
        <v>10</v>
      </c>
      <c r="C14" s="233"/>
      <c r="D14" s="14" t="s">
        <v>6</v>
      </c>
      <c r="E14" s="14">
        <v>1</v>
      </c>
      <c r="F14" s="21">
        <v>4417218</v>
      </c>
      <c r="G14" s="21">
        <v>3264000</v>
      </c>
      <c r="H14" s="18">
        <v>3750000</v>
      </c>
      <c r="I14" s="21">
        <v>3360000</v>
      </c>
      <c r="J14" s="21">
        <v>3200000</v>
      </c>
      <c r="K14" s="179">
        <f t="shared" si="0"/>
        <v>3200000</v>
      </c>
      <c r="L14" s="179">
        <f t="shared" si="1"/>
        <v>3598243.6</v>
      </c>
      <c r="M14" s="179">
        <f t="shared" si="2"/>
        <v>3360000</v>
      </c>
      <c r="N14" s="179">
        <f t="shared" si="3"/>
        <v>3571773.4223356703</v>
      </c>
      <c r="O14" s="179">
        <f t="shared" si="4"/>
        <v>113137.0849898476</v>
      </c>
      <c r="P14" s="132">
        <f t="shared" si="5"/>
        <v>3.144230840564758E-2</v>
      </c>
      <c r="Q14" s="133">
        <f t="shared" si="6"/>
        <v>3200000</v>
      </c>
      <c r="R14" s="180" t="str">
        <f t="shared" si="7"/>
        <v>MENOR VALOR</v>
      </c>
    </row>
    <row r="15" spans="1:49" s="12" customFormat="1" ht="18.75" customHeight="1" x14ac:dyDescent="0.2">
      <c r="A15" s="51">
        <v>5</v>
      </c>
      <c r="B15" s="232" t="s">
        <v>11</v>
      </c>
      <c r="C15" s="233"/>
      <c r="D15" s="14" t="s">
        <v>12</v>
      </c>
      <c r="E15" s="14">
        <v>1</v>
      </c>
      <c r="F15" s="21">
        <v>2051616</v>
      </c>
      <c r="G15" s="21">
        <v>9690000</v>
      </c>
      <c r="H15" s="17">
        <v>1831500</v>
      </c>
      <c r="I15" s="21">
        <v>9975000</v>
      </c>
      <c r="J15" s="21">
        <v>9500000</v>
      </c>
      <c r="K15" s="179">
        <f>MIN(F15,G15,H15,I15,J15)</f>
        <v>1831500</v>
      </c>
      <c r="L15" s="179">
        <f t="shared" si="1"/>
        <v>6609623.2000000002</v>
      </c>
      <c r="M15" s="179">
        <f t="shared" si="2"/>
        <v>9500000</v>
      </c>
      <c r="N15" s="179">
        <f>GEOMEAN(F15,G15,H15,I15,J15)</f>
        <v>5100029.1385907065</v>
      </c>
      <c r="O15" s="179">
        <f>STDEVA(M15,K15)</f>
        <v>5422448.3515290394</v>
      </c>
      <c r="P15" s="132">
        <f t="shared" si="5"/>
        <v>0.82038690973020056</v>
      </c>
      <c r="Q15" s="133">
        <f>+N15</f>
        <v>5100029.1385907065</v>
      </c>
      <c r="R15" s="197" t="str">
        <f>+N9</f>
        <v>MEDIA GEOMETRICA</v>
      </c>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row>
    <row r="16" spans="1:49" s="12" customFormat="1" ht="18.75" customHeight="1" x14ac:dyDescent="0.2">
      <c r="A16" s="51">
        <v>6</v>
      </c>
      <c r="B16" s="232" t="s">
        <v>13</v>
      </c>
      <c r="C16" s="233"/>
      <c r="D16" s="14" t="s">
        <v>12</v>
      </c>
      <c r="E16" s="14">
        <v>1</v>
      </c>
      <c r="F16" s="21">
        <v>6345203</v>
      </c>
      <c r="G16" s="21">
        <v>7650000</v>
      </c>
      <c r="H16" s="17">
        <v>5494500</v>
      </c>
      <c r="I16" s="21">
        <v>7875000</v>
      </c>
      <c r="J16" s="21">
        <v>7500000</v>
      </c>
      <c r="K16" s="179">
        <f t="shared" si="0"/>
        <v>5494500</v>
      </c>
      <c r="L16" s="179">
        <f t="shared" si="1"/>
        <v>6972940.5999999996</v>
      </c>
      <c r="M16" s="179">
        <f t="shared" si="2"/>
        <v>7500000</v>
      </c>
      <c r="N16" s="179">
        <f t="shared" si="3"/>
        <v>6909862.2856938653</v>
      </c>
      <c r="O16" s="179">
        <f t="shared" si="4"/>
        <v>1418102.6496696211</v>
      </c>
      <c r="P16" s="132">
        <f t="shared" si="5"/>
        <v>0.20337225440721826</v>
      </c>
      <c r="Q16" s="133">
        <f t="shared" si="6"/>
        <v>5494500</v>
      </c>
      <c r="R16" s="180" t="str">
        <f t="shared" si="7"/>
        <v>MENOR VALOR</v>
      </c>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row>
    <row r="17" spans="1:242" s="12" customFormat="1" ht="18.75" customHeight="1" x14ac:dyDescent="0.2">
      <c r="A17" s="51">
        <v>7</v>
      </c>
      <c r="B17" s="232" t="s">
        <v>14</v>
      </c>
      <c r="C17" s="233"/>
      <c r="D17" s="14" t="s">
        <v>12</v>
      </c>
      <c r="E17" s="14">
        <v>1</v>
      </c>
      <c r="F17" s="21">
        <v>3324173</v>
      </c>
      <c r="G17" s="21">
        <v>9690000</v>
      </c>
      <c r="H17" s="17">
        <v>2850000</v>
      </c>
      <c r="I17" s="21">
        <v>9975000</v>
      </c>
      <c r="J17" s="21">
        <v>9500000</v>
      </c>
      <c r="K17" s="179">
        <f t="shared" si="0"/>
        <v>2850000</v>
      </c>
      <c r="L17" s="179">
        <f t="shared" si="1"/>
        <v>7067834.5999999996</v>
      </c>
      <c r="M17" s="179">
        <f t="shared" si="2"/>
        <v>9500000</v>
      </c>
      <c r="N17" s="179">
        <f t="shared" si="3"/>
        <v>6136175.2253181804</v>
      </c>
      <c r="O17" s="179">
        <f t="shared" si="4"/>
        <v>4702260.0948905414</v>
      </c>
      <c r="P17" s="132">
        <f t="shared" si="5"/>
        <v>0.66530420715993288</v>
      </c>
      <c r="Q17" s="133">
        <f>+N17</f>
        <v>6136175.2253181804</v>
      </c>
      <c r="R17" s="180" t="s">
        <v>123</v>
      </c>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row>
    <row r="18" spans="1:242" s="135" customFormat="1" ht="18.75" customHeight="1" x14ac:dyDescent="0.25">
      <c r="A18" s="51">
        <v>8</v>
      </c>
      <c r="B18" s="232" t="s">
        <v>15</v>
      </c>
      <c r="C18" s="233"/>
      <c r="D18" s="14" t="s">
        <v>12</v>
      </c>
      <c r="E18" s="14">
        <v>1</v>
      </c>
      <c r="F18" s="21">
        <v>4115808</v>
      </c>
      <c r="G18" s="21">
        <v>4539000</v>
      </c>
      <c r="H18" s="18">
        <v>3600000</v>
      </c>
      <c r="I18" s="21">
        <v>4672500</v>
      </c>
      <c r="J18" s="21">
        <v>4450000</v>
      </c>
      <c r="K18" s="179">
        <f t="shared" si="0"/>
        <v>3600000</v>
      </c>
      <c r="L18" s="179">
        <f t="shared" si="1"/>
        <v>4275461.5999999996</v>
      </c>
      <c r="M18" s="179">
        <f t="shared" si="2"/>
        <v>4450000</v>
      </c>
      <c r="N18" s="179">
        <f t="shared" si="3"/>
        <v>4257213.4180274364</v>
      </c>
      <c r="O18" s="179">
        <f t="shared" si="4"/>
        <v>601040.76400856534</v>
      </c>
      <c r="P18" s="132">
        <f t="shared" si="5"/>
        <v>0.14057915150227648</v>
      </c>
      <c r="Q18" s="133">
        <f t="shared" si="6"/>
        <v>3600000</v>
      </c>
      <c r="R18" s="180" t="str">
        <f t="shared" si="7"/>
        <v>MENOR VALOR</v>
      </c>
      <c r="S18" s="134"/>
      <c r="T18" s="134"/>
      <c r="U18" s="134"/>
      <c r="V18" s="134"/>
      <c r="W18" s="134"/>
      <c r="X18" s="134"/>
      <c r="Y18" s="134"/>
      <c r="Z18" s="134"/>
      <c r="AA18" s="134"/>
      <c r="AB18" s="134"/>
      <c r="AC18" s="134"/>
      <c r="AD18" s="134"/>
      <c r="AE18" s="134"/>
      <c r="AF18" s="134"/>
      <c r="AG18" s="134"/>
      <c r="AH18" s="134"/>
      <c r="AI18" s="134"/>
      <c r="AJ18" s="134"/>
      <c r="AK18" s="134"/>
      <c r="AL18" s="134"/>
      <c r="AM18" s="134"/>
      <c r="AN18" s="134"/>
      <c r="AO18" s="134"/>
      <c r="AP18" s="134"/>
      <c r="AQ18" s="134"/>
      <c r="AR18" s="134"/>
      <c r="AS18" s="134"/>
      <c r="AT18" s="134"/>
      <c r="AU18" s="134"/>
      <c r="AV18" s="134"/>
      <c r="AW18" s="134"/>
    </row>
    <row r="19" spans="1:242" s="135" customFormat="1" ht="18.75" customHeight="1" x14ac:dyDescent="0.25">
      <c r="A19" s="51">
        <v>9</v>
      </c>
      <c r="B19" s="232" t="s">
        <v>16</v>
      </c>
      <c r="C19" s="233"/>
      <c r="D19" s="14" t="s">
        <v>12</v>
      </c>
      <c r="E19" s="14">
        <v>1</v>
      </c>
      <c r="F19" s="17">
        <v>48041</v>
      </c>
      <c r="G19" s="17">
        <v>45300</v>
      </c>
      <c r="H19" s="18">
        <v>40000</v>
      </c>
      <c r="I19" s="17">
        <v>51300</v>
      </c>
      <c r="J19" s="17">
        <v>56000</v>
      </c>
      <c r="K19" s="179">
        <f t="shared" si="0"/>
        <v>40000</v>
      </c>
      <c r="L19" s="179">
        <f t="shared" si="1"/>
        <v>48128.2</v>
      </c>
      <c r="M19" s="179">
        <f t="shared" si="2"/>
        <v>48041</v>
      </c>
      <c r="N19" s="179">
        <f t="shared" si="3"/>
        <v>47820.611452863574</v>
      </c>
      <c r="O19" s="179">
        <f t="shared" si="4"/>
        <v>5685.8456275210283</v>
      </c>
      <c r="P19" s="132">
        <f t="shared" si="5"/>
        <v>0.11813958609549138</v>
      </c>
      <c r="Q19" s="133">
        <f t="shared" si="6"/>
        <v>40000</v>
      </c>
      <c r="R19" s="180" t="str">
        <f t="shared" si="7"/>
        <v>MENOR VALOR</v>
      </c>
      <c r="S19" s="134"/>
      <c r="T19" s="134"/>
      <c r="U19" s="134"/>
      <c r="V19" s="134"/>
      <c r="W19" s="134"/>
      <c r="X19" s="134"/>
      <c r="Y19" s="134"/>
      <c r="Z19" s="134"/>
      <c r="AA19" s="134"/>
      <c r="AB19" s="134"/>
      <c r="AC19" s="134"/>
      <c r="AD19" s="134"/>
      <c r="AE19" s="134"/>
      <c r="AF19" s="134"/>
      <c r="AG19" s="134"/>
      <c r="AH19" s="134"/>
      <c r="AI19" s="134"/>
      <c r="AJ19" s="134"/>
      <c r="AK19" s="134"/>
      <c r="AL19" s="134"/>
      <c r="AM19" s="134"/>
      <c r="AN19" s="134"/>
      <c r="AO19" s="134"/>
      <c r="AP19" s="134"/>
      <c r="AQ19" s="134"/>
      <c r="AR19" s="134"/>
      <c r="AS19" s="134"/>
      <c r="AT19" s="134"/>
      <c r="AU19" s="134"/>
      <c r="AV19" s="134"/>
      <c r="AW19" s="134"/>
    </row>
    <row r="20" spans="1:242" s="135" customFormat="1" ht="18.75" customHeight="1" x14ac:dyDescent="0.25">
      <c r="A20" s="51">
        <v>10</v>
      </c>
      <c r="B20" s="232" t="s">
        <v>17</v>
      </c>
      <c r="C20" s="233"/>
      <c r="D20" s="14" t="s">
        <v>12</v>
      </c>
      <c r="E20" s="14">
        <v>1</v>
      </c>
      <c r="F20" s="17">
        <v>46655</v>
      </c>
      <c r="G20" s="17">
        <v>41300</v>
      </c>
      <c r="H20" s="18">
        <v>40000</v>
      </c>
      <c r="I20" s="17">
        <v>47300</v>
      </c>
      <c r="J20" s="17">
        <v>48300</v>
      </c>
      <c r="K20" s="179">
        <f t="shared" si="0"/>
        <v>40000</v>
      </c>
      <c r="L20" s="179">
        <f t="shared" si="1"/>
        <v>44711</v>
      </c>
      <c r="M20" s="179">
        <f t="shared" si="2"/>
        <v>46655</v>
      </c>
      <c r="N20" s="179">
        <f t="shared" si="3"/>
        <v>44580.332328507757</v>
      </c>
      <c r="O20" s="179">
        <f t="shared" si="4"/>
        <v>4705.7956287964735</v>
      </c>
      <c r="P20" s="132">
        <f t="shared" si="5"/>
        <v>0.10524916975233105</v>
      </c>
      <c r="Q20" s="133">
        <f t="shared" si="6"/>
        <v>40000</v>
      </c>
      <c r="R20" s="180" t="str">
        <f t="shared" si="7"/>
        <v>MENOR VALOR</v>
      </c>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row>
    <row r="21" spans="1:242" s="12" customFormat="1" ht="18.75" customHeight="1" x14ac:dyDescent="0.2">
      <c r="A21" s="51">
        <v>11</v>
      </c>
      <c r="B21" s="232" t="s">
        <v>18</v>
      </c>
      <c r="C21" s="233"/>
      <c r="D21" s="14" t="s">
        <v>12</v>
      </c>
      <c r="E21" s="14">
        <v>1</v>
      </c>
      <c r="F21" s="17">
        <v>36215</v>
      </c>
      <c r="G21" s="17">
        <v>56000</v>
      </c>
      <c r="H21" s="17">
        <v>32000</v>
      </c>
      <c r="I21" s="17">
        <v>58000</v>
      </c>
      <c r="J21" s="17">
        <v>51000</v>
      </c>
      <c r="K21" s="179">
        <f t="shared" si="0"/>
        <v>32000</v>
      </c>
      <c r="L21" s="179">
        <f t="shared" si="1"/>
        <v>46643</v>
      </c>
      <c r="M21" s="179">
        <f t="shared" si="2"/>
        <v>51000</v>
      </c>
      <c r="N21" s="179">
        <f t="shared" si="3"/>
        <v>45357.063827522397</v>
      </c>
      <c r="O21" s="179">
        <f t="shared" si="4"/>
        <v>13435.028842544403</v>
      </c>
      <c r="P21" s="132">
        <f t="shared" si="5"/>
        <v>0.28803955239895385</v>
      </c>
      <c r="Q21" s="133">
        <f t="shared" si="6"/>
        <v>32000</v>
      </c>
      <c r="R21" s="180" t="str">
        <f t="shared" si="7"/>
        <v>MENOR VALOR</v>
      </c>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row>
    <row r="22" spans="1:242" s="12" customFormat="1" ht="18.75" customHeight="1" x14ac:dyDescent="0.2">
      <c r="A22" s="51">
        <v>12</v>
      </c>
      <c r="B22" s="232" t="s">
        <v>19</v>
      </c>
      <c r="C22" s="233"/>
      <c r="D22" s="14" t="s">
        <v>20</v>
      </c>
      <c r="E22" s="14">
        <v>1</v>
      </c>
      <c r="F22" s="22">
        <v>24221</v>
      </c>
      <c r="G22" s="22">
        <v>32640</v>
      </c>
      <c r="H22" s="17">
        <v>20766</v>
      </c>
      <c r="I22" s="22">
        <v>33600</v>
      </c>
      <c r="J22" s="17">
        <v>28500</v>
      </c>
      <c r="K22" s="179">
        <f t="shared" si="0"/>
        <v>20766</v>
      </c>
      <c r="L22" s="179">
        <f t="shared" si="1"/>
        <v>27945.4</v>
      </c>
      <c r="M22" s="179">
        <f t="shared" si="2"/>
        <v>28500</v>
      </c>
      <c r="N22" s="179">
        <f t="shared" si="3"/>
        <v>27497.666560778198</v>
      </c>
      <c r="O22" s="179">
        <f t="shared" si="4"/>
        <v>5468.7638456967588</v>
      </c>
      <c r="P22" s="132">
        <f t="shared" si="5"/>
        <v>0.19569459895713637</v>
      </c>
      <c r="Q22" s="133">
        <f t="shared" si="6"/>
        <v>20766</v>
      </c>
      <c r="R22" s="180" t="str">
        <f t="shared" si="7"/>
        <v>MENOR VALOR</v>
      </c>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row>
    <row r="23" spans="1:242" s="135" customFormat="1" ht="18.75" customHeight="1" x14ac:dyDescent="0.25">
      <c r="A23" s="51">
        <v>13</v>
      </c>
      <c r="B23" s="232" t="s">
        <v>21</v>
      </c>
      <c r="C23" s="233"/>
      <c r="D23" s="14" t="s">
        <v>12</v>
      </c>
      <c r="E23" s="14">
        <v>1</v>
      </c>
      <c r="F23" s="17">
        <v>831476</v>
      </c>
      <c r="G23" s="17">
        <v>900000</v>
      </c>
      <c r="H23" s="18">
        <v>750000</v>
      </c>
      <c r="I23" s="17">
        <v>920000</v>
      </c>
      <c r="J23" s="17">
        <v>890000</v>
      </c>
      <c r="K23" s="179">
        <f t="shared" si="0"/>
        <v>750000</v>
      </c>
      <c r="L23" s="179">
        <f t="shared" si="1"/>
        <v>858295.2</v>
      </c>
      <c r="M23" s="179">
        <f t="shared" si="2"/>
        <v>890000</v>
      </c>
      <c r="N23" s="179">
        <f t="shared" si="3"/>
        <v>855985.21814302204</v>
      </c>
      <c r="O23" s="179">
        <f t="shared" si="4"/>
        <v>98994.949366116649</v>
      </c>
      <c r="P23" s="132">
        <f t="shared" si="5"/>
        <v>0.11533904578065525</v>
      </c>
      <c r="Q23" s="133">
        <f t="shared" si="6"/>
        <v>750000</v>
      </c>
      <c r="R23" s="180" t="str">
        <f t="shared" si="7"/>
        <v>MENOR VALOR</v>
      </c>
      <c r="S23" s="134"/>
      <c r="T23" s="134"/>
      <c r="U23" s="134"/>
      <c r="V23" s="134"/>
      <c r="W23" s="134"/>
      <c r="X23" s="134"/>
      <c r="Y23" s="134"/>
      <c r="Z23" s="134"/>
      <c r="AA23" s="134"/>
      <c r="AB23" s="134"/>
      <c r="AC23" s="134"/>
      <c r="AD23" s="134"/>
      <c r="AE23" s="134"/>
      <c r="AF23" s="134"/>
      <c r="AG23" s="134"/>
      <c r="AH23" s="134"/>
      <c r="AI23" s="134"/>
      <c r="AJ23" s="134"/>
      <c r="AK23" s="134"/>
      <c r="AL23" s="134"/>
      <c r="AM23" s="134"/>
      <c r="AN23" s="134"/>
      <c r="AO23" s="134"/>
      <c r="AP23" s="134"/>
      <c r="AQ23" s="134"/>
      <c r="AR23" s="134"/>
      <c r="AS23" s="134"/>
      <c r="AT23" s="134"/>
      <c r="AU23" s="134"/>
      <c r="AV23" s="134"/>
      <c r="AW23" s="134"/>
    </row>
    <row r="24" spans="1:242" s="135" customFormat="1" ht="18.75" customHeight="1" x14ac:dyDescent="0.25">
      <c r="A24" s="51">
        <v>14</v>
      </c>
      <c r="B24" s="232" t="s">
        <v>22</v>
      </c>
      <c r="C24" s="233"/>
      <c r="D24" s="14" t="s">
        <v>12</v>
      </c>
      <c r="E24" s="14">
        <v>1</v>
      </c>
      <c r="F24" s="17">
        <v>997772</v>
      </c>
      <c r="G24" s="17">
        <v>920000</v>
      </c>
      <c r="H24" s="18">
        <v>900000</v>
      </c>
      <c r="I24" s="17">
        <v>930000</v>
      </c>
      <c r="J24" s="17">
        <v>910000</v>
      </c>
      <c r="K24" s="179">
        <f t="shared" si="0"/>
        <v>900000</v>
      </c>
      <c r="L24" s="179">
        <f t="shared" si="1"/>
        <v>931554.4</v>
      </c>
      <c r="M24" s="179">
        <f t="shared" si="2"/>
        <v>920000</v>
      </c>
      <c r="N24" s="179">
        <f t="shared" si="3"/>
        <v>930930.36863365339</v>
      </c>
      <c r="O24" s="179">
        <f t="shared" si="4"/>
        <v>14142.13562373095</v>
      </c>
      <c r="P24" s="132">
        <f t="shared" si="5"/>
        <v>1.5181223580427455E-2</v>
      </c>
      <c r="Q24" s="133">
        <f t="shared" si="6"/>
        <v>900000</v>
      </c>
      <c r="R24" s="180" t="str">
        <f t="shared" si="7"/>
        <v>MENOR VALOR</v>
      </c>
      <c r="S24" s="134"/>
      <c r="T24" s="134"/>
      <c r="U24" s="134"/>
      <c r="V24" s="134"/>
      <c r="W24" s="134"/>
      <c r="X24" s="134"/>
      <c r="Y24" s="134"/>
      <c r="Z24" s="134"/>
      <c r="AA24" s="134"/>
      <c r="AB24" s="134"/>
      <c r="AC24" s="134"/>
      <c r="AD24" s="134"/>
      <c r="AE24" s="134"/>
      <c r="AF24" s="134"/>
      <c r="AG24" s="134"/>
      <c r="AH24" s="134"/>
      <c r="AI24" s="134"/>
      <c r="AJ24" s="134"/>
      <c r="AK24" s="134"/>
      <c r="AL24" s="134"/>
      <c r="AM24" s="134"/>
      <c r="AN24" s="134"/>
      <c r="AO24" s="134"/>
      <c r="AP24" s="134"/>
      <c r="AQ24" s="134"/>
      <c r="AR24" s="134"/>
      <c r="AS24" s="134"/>
      <c r="AT24" s="134"/>
      <c r="AU24" s="134"/>
      <c r="AV24" s="134"/>
      <c r="AW24" s="134"/>
    </row>
    <row r="25" spans="1:242" s="135" customFormat="1" ht="18.75" customHeight="1" thickBot="1" x14ac:dyDescent="0.3">
      <c r="A25" s="53">
        <v>15</v>
      </c>
      <c r="B25" s="234" t="s">
        <v>23</v>
      </c>
      <c r="C25" s="235"/>
      <c r="D25" s="29" t="s">
        <v>12</v>
      </c>
      <c r="E25" s="29">
        <v>1</v>
      </c>
      <c r="F25" s="55">
        <v>616101</v>
      </c>
      <c r="G25" s="55">
        <v>665300</v>
      </c>
      <c r="H25" s="181">
        <v>550000</v>
      </c>
      <c r="I25" s="55">
        <v>589000</v>
      </c>
      <c r="J25" s="55">
        <v>650200</v>
      </c>
      <c r="K25" s="182">
        <f t="shared" si="0"/>
        <v>550000</v>
      </c>
      <c r="L25" s="182">
        <f t="shared" si="1"/>
        <v>614120.19999999995</v>
      </c>
      <c r="M25" s="182">
        <f t="shared" si="2"/>
        <v>616101</v>
      </c>
      <c r="N25" s="182">
        <f t="shared" si="3"/>
        <v>612687.29873443965</v>
      </c>
      <c r="O25" s="182">
        <f t="shared" si="4"/>
        <v>46740.465343211981</v>
      </c>
      <c r="P25" s="142">
        <f t="shared" si="5"/>
        <v>7.6109636750610041E-2</v>
      </c>
      <c r="Q25" s="143">
        <f t="shared" si="6"/>
        <v>550000</v>
      </c>
      <c r="R25" s="183" t="str">
        <f t="shared" si="7"/>
        <v>MENOR VALOR</v>
      </c>
      <c r="S25" s="134"/>
      <c r="T25" s="134"/>
      <c r="U25" s="134"/>
      <c r="V25" s="134"/>
      <c r="W25" s="134"/>
      <c r="X25" s="134"/>
      <c r="Y25" s="134"/>
      <c r="Z25" s="134"/>
      <c r="AA25" s="134"/>
      <c r="AB25" s="134"/>
      <c r="AC25" s="134"/>
      <c r="AD25" s="134"/>
      <c r="AE25" s="134"/>
      <c r="AF25" s="134"/>
      <c r="AG25" s="134"/>
      <c r="AH25" s="134"/>
      <c r="AI25" s="134"/>
      <c r="AJ25" s="134"/>
      <c r="AK25" s="134"/>
      <c r="AL25" s="134"/>
      <c r="AM25" s="134"/>
      <c r="AN25" s="134"/>
      <c r="AO25" s="134"/>
      <c r="AP25" s="134"/>
      <c r="AQ25" s="134"/>
      <c r="AR25" s="134"/>
      <c r="AS25" s="134"/>
      <c r="AT25" s="134"/>
      <c r="AU25" s="134"/>
      <c r="AV25" s="134"/>
      <c r="AW25" s="134"/>
    </row>
    <row r="26" spans="1:242" s="6" customFormat="1" ht="18.75" customHeight="1" thickBot="1" x14ac:dyDescent="0.3">
      <c r="A26" s="238" t="s">
        <v>129</v>
      </c>
      <c r="B26" s="239"/>
      <c r="C26" s="239"/>
      <c r="D26" s="239"/>
      <c r="E26" s="239"/>
      <c r="F26" s="144"/>
      <c r="G26" s="144"/>
      <c r="H26" s="184"/>
      <c r="I26" s="144"/>
      <c r="J26" s="144"/>
      <c r="K26" s="174"/>
      <c r="L26" s="174"/>
      <c r="M26" s="174"/>
      <c r="N26" s="174"/>
      <c r="O26" s="174"/>
      <c r="P26" s="103"/>
      <c r="Q26" s="104"/>
      <c r="R26" s="175"/>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row>
    <row r="27" spans="1:242" s="6" customFormat="1" ht="34.5" customHeight="1" x14ac:dyDescent="0.25">
      <c r="A27" s="231" t="s">
        <v>0</v>
      </c>
      <c r="B27" s="229" t="s">
        <v>1</v>
      </c>
      <c r="C27" s="230"/>
      <c r="D27" s="228" t="s">
        <v>2</v>
      </c>
      <c r="E27" s="228" t="s">
        <v>3</v>
      </c>
      <c r="F27" s="113" t="s">
        <v>134</v>
      </c>
      <c r="G27" s="114" t="s">
        <v>115</v>
      </c>
      <c r="H27" s="110" t="s">
        <v>128</v>
      </c>
      <c r="I27" s="111" t="s">
        <v>114</v>
      </c>
      <c r="J27" s="56" t="s">
        <v>112</v>
      </c>
      <c r="K27" s="99" t="s">
        <v>120</v>
      </c>
      <c r="L27" s="43" t="s">
        <v>121</v>
      </c>
      <c r="M27" s="44" t="s">
        <v>122</v>
      </c>
      <c r="N27" s="45" t="s">
        <v>123</v>
      </c>
      <c r="O27" s="100" t="s">
        <v>124</v>
      </c>
      <c r="P27" s="46" t="s">
        <v>125</v>
      </c>
      <c r="Q27" s="101" t="s">
        <v>126</v>
      </c>
      <c r="R27" s="102" t="s">
        <v>127</v>
      </c>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row>
    <row r="28" spans="1:242" s="6" customFormat="1" ht="18.75" customHeight="1" x14ac:dyDescent="0.25">
      <c r="A28" s="231"/>
      <c r="B28" s="229"/>
      <c r="C28" s="230"/>
      <c r="D28" s="228"/>
      <c r="E28" s="228"/>
      <c r="F28" s="71" t="s">
        <v>4</v>
      </c>
      <c r="G28" s="60" t="s">
        <v>4</v>
      </c>
      <c r="H28" s="62" t="s">
        <v>4</v>
      </c>
      <c r="I28" s="61" t="s">
        <v>4</v>
      </c>
      <c r="J28" s="63" t="s">
        <v>4</v>
      </c>
      <c r="K28" s="85" t="s">
        <v>4</v>
      </c>
      <c r="L28" s="86" t="s">
        <v>4</v>
      </c>
      <c r="M28" s="87" t="s">
        <v>4</v>
      </c>
      <c r="N28" s="88" t="s">
        <v>4</v>
      </c>
      <c r="O28" s="89" t="s">
        <v>4</v>
      </c>
      <c r="P28" s="90" t="s">
        <v>4</v>
      </c>
      <c r="Q28" s="91" t="s">
        <v>4</v>
      </c>
      <c r="R28" s="92" t="s">
        <v>4</v>
      </c>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row>
    <row r="29" spans="1:242" s="5" customFormat="1" ht="30.75" customHeight="1" x14ac:dyDescent="0.2">
      <c r="A29" s="14">
        <v>1</v>
      </c>
      <c r="B29" s="221" t="s">
        <v>24</v>
      </c>
      <c r="C29" s="221"/>
      <c r="D29" s="4" t="s">
        <v>25</v>
      </c>
      <c r="E29" s="14">
        <v>1</v>
      </c>
      <c r="F29" s="20">
        <v>18483</v>
      </c>
      <c r="G29" s="20">
        <v>96390</v>
      </c>
      <c r="H29" s="35">
        <v>16500</v>
      </c>
      <c r="I29" s="20">
        <v>99225</v>
      </c>
      <c r="J29" s="20">
        <v>94500</v>
      </c>
      <c r="K29" s="179">
        <f t="shared" si="0"/>
        <v>16500</v>
      </c>
      <c r="L29" s="179">
        <f t="shared" si="1"/>
        <v>65019.6</v>
      </c>
      <c r="M29" s="179">
        <f t="shared" si="2"/>
        <v>94500</v>
      </c>
      <c r="N29" s="179">
        <f t="shared" si="3"/>
        <v>48760.512406967042</v>
      </c>
      <c r="O29" s="179">
        <f t="shared" si="4"/>
        <v>55154.328932550707</v>
      </c>
      <c r="P29" s="27">
        <f t="shared" si="5"/>
        <v>0.8482723506842661</v>
      </c>
      <c r="Q29" s="28">
        <f>+N29</f>
        <v>48760.512406967042</v>
      </c>
      <c r="R29" s="198" t="str">
        <f>+N9</f>
        <v>MEDIA GEOMETRICA</v>
      </c>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242" s="5" customFormat="1" ht="30.75" customHeight="1" x14ac:dyDescent="0.2">
      <c r="A30" s="14">
        <v>2</v>
      </c>
      <c r="B30" s="221" t="s">
        <v>26</v>
      </c>
      <c r="C30" s="221"/>
      <c r="D30" s="4" t="s">
        <v>25</v>
      </c>
      <c r="E30" s="14">
        <v>1</v>
      </c>
      <c r="F30" s="20">
        <v>209519</v>
      </c>
      <c r="G30" s="20">
        <v>158100</v>
      </c>
      <c r="H30" s="35">
        <v>174451</v>
      </c>
      <c r="I30" s="20">
        <v>162750</v>
      </c>
      <c r="J30" s="20">
        <v>155000</v>
      </c>
      <c r="K30" s="179">
        <f t="shared" si="0"/>
        <v>155000</v>
      </c>
      <c r="L30" s="179">
        <f t="shared" si="1"/>
        <v>171964</v>
      </c>
      <c r="M30" s="179">
        <f t="shared" si="2"/>
        <v>162750</v>
      </c>
      <c r="N30" s="179">
        <f t="shared" si="3"/>
        <v>170897.72769136541</v>
      </c>
      <c r="O30" s="179">
        <f t="shared" si="4"/>
        <v>5480.0775541957437</v>
      </c>
      <c r="P30" s="27">
        <f t="shared" si="5"/>
        <v>3.1867585972620689E-2</v>
      </c>
      <c r="Q30" s="28">
        <f t="shared" si="6"/>
        <v>155000</v>
      </c>
      <c r="R30" s="185" t="str">
        <f t="shared" si="7"/>
        <v>MENOR VALOR</v>
      </c>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242" s="5" customFormat="1" ht="30.75" customHeight="1" x14ac:dyDescent="0.2">
      <c r="A31" s="14">
        <v>3</v>
      </c>
      <c r="B31" s="221" t="s">
        <v>27</v>
      </c>
      <c r="C31" s="221"/>
      <c r="D31" s="4" t="s">
        <v>25</v>
      </c>
      <c r="E31" s="14">
        <v>1</v>
      </c>
      <c r="F31" s="20">
        <v>88344</v>
      </c>
      <c r="G31" s="20">
        <v>15300</v>
      </c>
      <c r="H31" s="35">
        <v>75000</v>
      </c>
      <c r="I31" s="22">
        <v>15750</v>
      </c>
      <c r="J31" s="22">
        <v>15000</v>
      </c>
      <c r="K31" s="179">
        <f t="shared" si="0"/>
        <v>15000</v>
      </c>
      <c r="L31" s="179">
        <f t="shared" si="1"/>
        <v>41878.800000000003</v>
      </c>
      <c r="M31" s="179">
        <f t="shared" si="2"/>
        <v>15750</v>
      </c>
      <c r="N31" s="179">
        <f t="shared" si="3"/>
        <v>29913.023634148321</v>
      </c>
      <c r="O31" s="179">
        <f t="shared" si="4"/>
        <v>530.33008588991061</v>
      </c>
      <c r="P31" s="27">
        <f t="shared" si="5"/>
        <v>1.2663449905200496E-2</v>
      </c>
      <c r="Q31" s="28">
        <f t="shared" si="6"/>
        <v>15000</v>
      </c>
      <c r="R31" s="185" t="str">
        <f t="shared" si="7"/>
        <v>MENOR VALOR</v>
      </c>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242" ht="30.75" customHeight="1" x14ac:dyDescent="0.2">
      <c r="A32" s="14">
        <v>4</v>
      </c>
      <c r="B32" s="221" t="s">
        <v>28</v>
      </c>
      <c r="C32" s="221"/>
      <c r="D32" s="4" t="s">
        <v>6</v>
      </c>
      <c r="E32" s="14">
        <v>1</v>
      </c>
      <c r="F32" s="20">
        <v>29159</v>
      </c>
      <c r="G32" s="20">
        <v>17340</v>
      </c>
      <c r="H32" s="35">
        <v>25000</v>
      </c>
      <c r="I32" s="20">
        <v>17850</v>
      </c>
      <c r="J32" s="20">
        <v>17000</v>
      </c>
      <c r="K32" s="179">
        <f t="shared" si="0"/>
        <v>17000</v>
      </c>
      <c r="L32" s="179">
        <f t="shared" si="1"/>
        <v>21269.8</v>
      </c>
      <c r="M32" s="179">
        <f t="shared" si="2"/>
        <v>17850</v>
      </c>
      <c r="N32" s="179">
        <f t="shared" si="3"/>
        <v>20738.138658139364</v>
      </c>
      <c r="O32" s="179">
        <f t="shared" si="4"/>
        <v>601.04076400856536</v>
      </c>
      <c r="P32" s="27">
        <f t="shared" si="5"/>
        <v>2.8257941494916051E-2</v>
      </c>
      <c r="Q32" s="28">
        <f t="shared" si="6"/>
        <v>17000</v>
      </c>
      <c r="R32" s="185" t="str">
        <f t="shared" si="7"/>
        <v>MENOR VALOR</v>
      </c>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row>
    <row r="33" spans="1:242" s="5" customFormat="1" ht="30.75" customHeight="1" x14ac:dyDescent="0.2">
      <c r="A33" s="14">
        <v>5</v>
      </c>
      <c r="B33" s="221" t="s">
        <v>29</v>
      </c>
      <c r="C33" s="221"/>
      <c r="D33" s="4" t="s">
        <v>25</v>
      </c>
      <c r="E33" s="14">
        <v>1</v>
      </c>
      <c r="F33" s="20">
        <v>140519</v>
      </c>
      <c r="G33" s="20">
        <v>55080</v>
      </c>
      <c r="H33" s="35">
        <v>117000</v>
      </c>
      <c r="I33" s="22">
        <v>56700</v>
      </c>
      <c r="J33" s="22">
        <v>54000</v>
      </c>
      <c r="K33" s="179">
        <f t="shared" si="0"/>
        <v>54000</v>
      </c>
      <c r="L33" s="179">
        <f t="shared" si="1"/>
        <v>84659.8</v>
      </c>
      <c r="M33" s="179">
        <f t="shared" si="2"/>
        <v>56700</v>
      </c>
      <c r="N33" s="179">
        <f t="shared" si="3"/>
        <v>77371.02181836401</v>
      </c>
      <c r="O33" s="179">
        <f t="shared" si="4"/>
        <v>1909.1883092036783</v>
      </c>
      <c r="P33" s="27">
        <f t="shared" si="5"/>
        <v>2.2551297182413357E-2</v>
      </c>
      <c r="Q33" s="28">
        <f t="shared" si="6"/>
        <v>54000</v>
      </c>
      <c r="R33" s="185" t="str">
        <f t="shared" si="7"/>
        <v>MENOR VALOR</v>
      </c>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242" s="5" customFormat="1" ht="30.75" customHeight="1" x14ac:dyDescent="0.2">
      <c r="A34" s="14">
        <v>6</v>
      </c>
      <c r="B34" s="221" t="s">
        <v>30</v>
      </c>
      <c r="C34" s="221"/>
      <c r="D34" s="4" t="s">
        <v>25</v>
      </c>
      <c r="E34" s="14">
        <v>1</v>
      </c>
      <c r="F34" s="20">
        <v>45888</v>
      </c>
      <c r="G34" s="20">
        <v>48960</v>
      </c>
      <c r="H34" s="35">
        <v>39342</v>
      </c>
      <c r="I34" s="22">
        <v>50400</v>
      </c>
      <c r="J34" s="22">
        <v>48000</v>
      </c>
      <c r="K34" s="179">
        <f t="shared" si="0"/>
        <v>39342</v>
      </c>
      <c r="L34" s="179">
        <f t="shared" si="1"/>
        <v>46518</v>
      </c>
      <c r="M34" s="179">
        <f t="shared" si="2"/>
        <v>48000</v>
      </c>
      <c r="N34" s="179">
        <f t="shared" si="3"/>
        <v>46346.159223787472</v>
      </c>
      <c r="O34" s="179">
        <f t="shared" si="4"/>
        <v>6122.1305115131281</v>
      </c>
      <c r="P34" s="27">
        <f t="shared" si="5"/>
        <v>0.13160777573225693</v>
      </c>
      <c r="Q34" s="28">
        <f t="shared" si="6"/>
        <v>39342</v>
      </c>
      <c r="R34" s="185" t="str">
        <f t="shared" si="7"/>
        <v>MENOR VALOR</v>
      </c>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242" s="8" customFormat="1" ht="30.75" customHeight="1" x14ac:dyDescent="0.2">
      <c r="A35" s="14">
        <v>7</v>
      </c>
      <c r="B35" s="221" t="s">
        <v>31</v>
      </c>
      <c r="C35" s="221"/>
      <c r="D35" s="4" t="s">
        <v>25</v>
      </c>
      <c r="E35" s="14">
        <v>1</v>
      </c>
      <c r="F35" s="20">
        <v>53563</v>
      </c>
      <c r="G35" s="20">
        <v>48960</v>
      </c>
      <c r="H35" s="35">
        <v>46850</v>
      </c>
      <c r="I35" s="22">
        <v>50400</v>
      </c>
      <c r="J35" s="22">
        <v>48000</v>
      </c>
      <c r="K35" s="179">
        <f t="shared" si="0"/>
        <v>46850</v>
      </c>
      <c r="L35" s="179">
        <f t="shared" si="1"/>
        <v>49554.6</v>
      </c>
      <c r="M35" s="179">
        <f t="shared" si="2"/>
        <v>48960</v>
      </c>
      <c r="N35" s="179">
        <f t="shared" si="3"/>
        <v>49501.405980387397</v>
      </c>
      <c r="O35" s="179">
        <f t="shared" si="4"/>
        <v>1491.9953083036153</v>
      </c>
      <c r="P35" s="27">
        <f t="shared" si="5"/>
        <v>3.0108109202851306E-2</v>
      </c>
      <c r="Q35" s="28">
        <f t="shared" si="6"/>
        <v>46850</v>
      </c>
      <c r="R35" s="185" t="str">
        <f t="shared" si="7"/>
        <v>MENOR VALOR</v>
      </c>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c r="GR35" s="5"/>
      <c r="GS35" s="5"/>
      <c r="GT35" s="5"/>
      <c r="GU35" s="5"/>
      <c r="GV35" s="5"/>
      <c r="GW35" s="5"/>
      <c r="GX35" s="5"/>
      <c r="GY35" s="5"/>
      <c r="GZ35" s="5"/>
      <c r="HA35" s="5"/>
      <c r="HB35" s="5"/>
      <c r="HC35" s="5"/>
      <c r="HD35" s="5"/>
      <c r="HE35" s="5"/>
      <c r="HF35" s="5"/>
      <c r="HG35" s="5"/>
      <c r="HH35" s="5"/>
      <c r="HI35" s="5"/>
      <c r="HJ35" s="5"/>
      <c r="HK35" s="5"/>
      <c r="HL35" s="5"/>
      <c r="HM35" s="5"/>
      <c r="HN35" s="5"/>
      <c r="HO35" s="5"/>
      <c r="HP35" s="5"/>
      <c r="HQ35" s="5"/>
      <c r="HR35" s="5"/>
      <c r="HS35" s="5"/>
      <c r="HT35" s="5"/>
      <c r="HU35" s="5"/>
      <c r="HV35" s="5"/>
      <c r="HW35" s="5"/>
      <c r="HX35" s="5"/>
      <c r="HY35" s="5"/>
      <c r="HZ35" s="5"/>
      <c r="IA35" s="5"/>
      <c r="IB35" s="5"/>
      <c r="IC35" s="5"/>
      <c r="ID35" s="5"/>
      <c r="IE35" s="5"/>
      <c r="IF35" s="5"/>
      <c r="IG35" s="5"/>
      <c r="IH35" s="5"/>
    </row>
    <row r="36" spans="1:242" s="5" customFormat="1" ht="30.75" customHeight="1" x14ac:dyDescent="0.2">
      <c r="A36" s="14">
        <v>8</v>
      </c>
      <c r="B36" s="221" t="s">
        <v>32</v>
      </c>
      <c r="C36" s="221"/>
      <c r="D36" s="15" t="s">
        <v>6</v>
      </c>
      <c r="E36" s="14">
        <v>1</v>
      </c>
      <c r="F36" s="20">
        <v>543734</v>
      </c>
      <c r="G36" s="20">
        <v>179520</v>
      </c>
      <c r="H36" s="35">
        <v>475591</v>
      </c>
      <c r="I36" s="20">
        <v>184800</v>
      </c>
      <c r="J36" s="20">
        <v>176000</v>
      </c>
      <c r="K36" s="179">
        <f t="shared" si="0"/>
        <v>176000</v>
      </c>
      <c r="L36" s="179">
        <f t="shared" si="1"/>
        <v>311929</v>
      </c>
      <c r="M36" s="179">
        <f t="shared" si="2"/>
        <v>184800</v>
      </c>
      <c r="N36" s="179">
        <f t="shared" si="3"/>
        <v>272765.54996816657</v>
      </c>
      <c r="O36" s="179">
        <f t="shared" si="4"/>
        <v>6222.5396744416184</v>
      </c>
      <c r="P36" s="27">
        <f t="shared" si="5"/>
        <v>1.9948576998104116E-2</v>
      </c>
      <c r="Q36" s="28">
        <f t="shared" si="6"/>
        <v>176000</v>
      </c>
      <c r="R36" s="185" t="str">
        <f t="shared" si="7"/>
        <v>MENOR VALOR</v>
      </c>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242" s="5" customFormat="1" ht="30.75" customHeight="1" x14ac:dyDescent="0.2">
      <c r="A37" s="14">
        <v>9</v>
      </c>
      <c r="B37" s="221" t="s">
        <v>33</v>
      </c>
      <c r="C37" s="221"/>
      <c r="D37" s="15" t="s">
        <v>34</v>
      </c>
      <c r="E37" s="14">
        <v>1</v>
      </c>
      <c r="F37" s="36">
        <v>28000</v>
      </c>
      <c r="G37" s="36">
        <v>41300</v>
      </c>
      <c r="H37" s="35">
        <v>25000</v>
      </c>
      <c r="I37" s="18">
        <v>32500</v>
      </c>
      <c r="J37" s="18">
        <v>29600</v>
      </c>
      <c r="K37" s="179">
        <f t="shared" si="0"/>
        <v>25000</v>
      </c>
      <c r="L37" s="179">
        <f t="shared" si="1"/>
        <v>31280</v>
      </c>
      <c r="M37" s="179">
        <f t="shared" si="2"/>
        <v>29600</v>
      </c>
      <c r="N37" s="179">
        <f t="shared" si="3"/>
        <v>30820.851483398983</v>
      </c>
      <c r="O37" s="179">
        <f t="shared" si="4"/>
        <v>3252.6911934581185</v>
      </c>
      <c r="P37" s="27">
        <f t="shared" si="5"/>
        <v>0.10398629135096286</v>
      </c>
      <c r="Q37" s="28">
        <f t="shared" si="6"/>
        <v>25000</v>
      </c>
      <c r="R37" s="185" t="str">
        <f t="shared" si="7"/>
        <v>MENOR VALOR</v>
      </c>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242" s="5" customFormat="1" ht="30.75" customHeight="1" x14ac:dyDescent="0.2">
      <c r="A38" s="14">
        <v>10</v>
      </c>
      <c r="B38" s="221" t="s">
        <v>35</v>
      </c>
      <c r="C38" s="221"/>
      <c r="D38" s="15" t="s">
        <v>34</v>
      </c>
      <c r="E38" s="14">
        <v>1</v>
      </c>
      <c r="F38" s="36">
        <v>22173</v>
      </c>
      <c r="G38" s="36">
        <v>31500</v>
      </c>
      <c r="H38" s="35">
        <v>20000</v>
      </c>
      <c r="I38" s="18">
        <v>26500</v>
      </c>
      <c r="J38" s="18">
        <v>32500</v>
      </c>
      <c r="K38" s="179">
        <f t="shared" si="0"/>
        <v>20000</v>
      </c>
      <c r="L38" s="179">
        <f t="shared" si="1"/>
        <v>26534.6</v>
      </c>
      <c r="M38" s="179">
        <f t="shared" si="2"/>
        <v>26500</v>
      </c>
      <c r="N38" s="179">
        <f t="shared" si="3"/>
        <v>26065.067159603204</v>
      </c>
      <c r="O38" s="179">
        <f t="shared" si="4"/>
        <v>4596.1940777125592</v>
      </c>
      <c r="P38" s="27">
        <f t="shared" si="5"/>
        <v>0.17321512582486864</v>
      </c>
      <c r="Q38" s="28">
        <f t="shared" si="6"/>
        <v>20000</v>
      </c>
      <c r="R38" s="185" t="str">
        <f t="shared" si="7"/>
        <v>MENOR VALOR</v>
      </c>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242" s="5" customFormat="1" ht="30.75" customHeight="1" x14ac:dyDescent="0.2">
      <c r="A39" s="14">
        <v>11</v>
      </c>
      <c r="B39" s="221" t="s">
        <v>36</v>
      </c>
      <c r="C39" s="221"/>
      <c r="D39" s="15" t="s">
        <v>6</v>
      </c>
      <c r="E39" s="14">
        <v>1</v>
      </c>
      <c r="F39" s="36">
        <v>40015</v>
      </c>
      <c r="G39" s="36">
        <v>32400</v>
      </c>
      <c r="H39" s="35">
        <v>35000</v>
      </c>
      <c r="I39" s="18">
        <v>31600</v>
      </c>
      <c r="J39" s="18">
        <v>33600</v>
      </c>
      <c r="K39" s="179">
        <f t="shared" si="0"/>
        <v>31600</v>
      </c>
      <c r="L39" s="179">
        <f t="shared" si="1"/>
        <v>34523</v>
      </c>
      <c r="M39" s="179">
        <f t="shared" si="2"/>
        <v>33600</v>
      </c>
      <c r="N39" s="179">
        <f t="shared" si="3"/>
        <v>34401.109306236809</v>
      </c>
      <c r="O39" s="179">
        <f t="shared" si="4"/>
        <v>1414.2135623730951</v>
      </c>
      <c r="P39" s="27">
        <f t="shared" si="5"/>
        <v>4.0964387868177597E-2</v>
      </c>
      <c r="Q39" s="28">
        <f t="shared" si="6"/>
        <v>31600</v>
      </c>
      <c r="R39" s="185" t="str">
        <f t="shared" si="7"/>
        <v>MENOR VALOR</v>
      </c>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242" s="5" customFormat="1" ht="30.75" customHeight="1" x14ac:dyDescent="0.2">
      <c r="A40" s="14">
        <v>12</v>
      </c>
      <c r="B40" s="221" t="s">
        <v>37</v>
      </c>
      <c r="C40" s="221"/>
      <c r="D40" s="15" t="s">
        <v>6</v>
      </c>
      <c r="E40" s="14">
        <v>1</v>
      </c>
      <c r="F40" s="36">
        <v>88344</v>
      </c>
      <c r="G40" s="36">
        <v>98600</v>
      </c>
      <c r="H40" s="35">
        <v>75000</v>
      </c>
      <c r="I40" s="18">
        <v>89600</v>
      </c>
      <c r="J40" s="18">
        <v>95000</v>
      </c>
      <c r="K40" s="179">
        <f t="shared" si="0"/>
        <v>75000</v>
      </c>
      <c r="L40" s="179">
        <f t="shared" si="1"/>
        <v>89308.800000000003</v>
      </c>
      <c r="M40" s="179">
        <f t="shared" si="2"/>
        <v>89600</v>
      </c>
      <c r="N40" s="179">
        <f t="shared" si="3"/>
        <v>88926.125482802207</v>
      </c>
      <c r="O40" s="179">
        <f t="shared" si="4"/>
        <v>10323.759005323594</v>
      </c>
      <c r="P40" s="27">
        <f t="shared" si="5"/>
        <v>0.11559621230297119</v>
      </c>
      <c r="Q40" s="28">
        <f t="shared" si="6"/>
        <v>75000</v>
      </c>
      <c r="R40" s="185" t="str">
        <f t="shared" si="7"/>
        <v>MENOR VALOR</v>
      </c>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242" s="5" customFormat="1" ht="30.75" customHeight="1" x14ac:dyDescent="0.2">
      <c r="A41" s="14">
        <v>13</v>
      </c>
      <c r="B41" s="221" t="s">
        <v>38</v>
      </c>
      <c r="C41" s="221"/>
      <c r="D41" s="15" t="s">
        <v>6</v>
      </c>
      <c r="E41" s="14">
        <v>1</v>
      </c>
      <c r="F41" s="36">
        <v>49889</v>
      </c>
      <c r="G41" s="36">
        <v>61000</v>
      </c>
      <c r="H41" s="35">
        <v>45000</v>
      </c>
      <c r="I41" s="18">
        <v>51000</v>
      </c>
      <c r="J41" s="18">
        <v>63000</v>
      </c>
      <c r="K41" s="179">
        <f t="shared" si="0"/>
        <v>45000</v>
      </c>
      <c r="L41" s="179">
        <f t="shared" si="1"/>
        <v>53977.8</v>
      </c>
      <c r="M41" s="179">
        <f t="shared" si="2"/>
        <v>51000</v>
      </c>
      <c r="N41" s="179">
        <f t="shared" si="3"/>
        <v>53541.628285097489</v>
      </c>
      <c r="O41" s="179">
        <f t="shared" si="4"/>
        <v>4242.6406871192848</v>
      </c>
      <c r="P41" s="27">
        <f t="shared" si="5"/>
        <v>7.859973335555144E-2</v>
      </c>
      <c r="Q41" s="28">
        <f t="shared" si="6"/>
        <v>45000</v>
      </c>
      <c r="R41" s="185" t="str">
        <f t="shared" si="7"/>
        <v>MENOR VALOR</v>
      </c>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242" s="5" customFormat="1" ht="30.75" customHeight="1" x14ac:dyDescent="0.2">
      <c r="A42" s="14">
        <v>14</v>
      </c>
      <c r="B42" s="221" t="s">
        <v>39</v>
      </c>
      <c r="C42" s="221"/>
      <c r="D42" s="15" t="s">
        <v>6</v>
      </c>
      <c r="E42" s="14">
        <v>1</v>
      </c>
      <c r="F42" s="36">
        <v>219417</v>
      </c>
      <c r="G42" s="36">
        <v>243000</v>
      </c>
      <c r="H42" s="35">
        <v>190000</v>
      </c>
      <c r="I42" s="18">
        <v>210300</v>
      </c>
      <c r="J42" s="18">
        <v>245300</v>
      </c>
      <c r="K42" s="179">
        <f t="shared" si="0"/>
        <v>190000</v>
      </c>
      <c r="L42" s="179">
        <f t="shared" si="1"/>
        <v>221603.4</v>
      </c>
      <c r="M42" s="179">
        <f t="shared" si="2"/>
        <v>219417</v>
      </c>
      <c r="N42" s="179">
        <f t="shared" si="3"/>
        <v>220614.16492767615</v>
      </c>
      <c r="O42" s="179">
        <f t="shared" si="4"/>
        <v>20800.960182164668</v>
      </c>
      <c r="P42" s="27">
        <f t="shared" si="5"/>
        <v>9.386570865864273E-2</v>
      </c>
      <c r="Q42" s="28">
        <f t="shared" si="6"/>
        <v>190000</v>
      </c>
      <c r="R42" s="185" t="str">
        <f t="shared" si="7"/>
        <v>MENOR VALOR</v>
      </c>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242" s="5" customFormat="1" ht="30.75" customHeight="1" x14ac:dyDescent="0.2">
      <c r="A43" s="14">
        <v>15</v>
      </c>
      <c r="B43" s="221" t="s">
        <v>40</v>
      </c>
      <c r="C43" s="221"/>
      <c r="D43" s="15" t="s">
        <v>6</v>
      </c>
      <c r="E43" s="14">
        <v>1</v>
      </c>
      <c r="F43" s="36">
        <v>62245</v>
      </c>
      <c r="G43" s="36">
        <v>70200</v>
      </c>
      <c r="H43" s="35">
        <v>55000</v>
      </c>
      <c r="I43" s="18">
        <v>65000</v>
      </c>
      <c r="J43" s="18">
        <v>81600</v>
      </c>
      <c r="K43" s="179">
        <f t="shared" si="0"/>
        <v>55000</v>
      </c>
      <c r="L43" s="179">
        <f t="shared" si="1"/>
        <v>66809</v>
      </c>
      <c r="M43" s="179">
        <f t="shared" si="2"/>
        <v>65000</v>
      </c>
      <c r="N43" s="179">
        <f t="shared" si="3"/>
        <v>66234.087530174336</v>
      </c>
      <c r="O43" s="179">
        <f t="shared" si="4"/>
        <v>7071.0678118654751</v>
      </c>
      <c r="P43" s="27">
        <f t="shared" si="5"/>
        <v>0.10584004867406301</v>
      </c>
      <c r="Q43" s="28">
        <f t="shared" si="6"/>
        <v>55000</v>
      </c>
      <c r="R43" s="185" t="str">
        <f t="shared" si="7"/>
        <v>MENOR VALOR</v>
      </c>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242" s="5" customFormat="1" ht="30.75" customHeight="1" x14ac:dyDescent="0.2">
      <c r="A44" s="14">
        <v>16</v>
      </c>
      <c r="B44" s="221" t="s">
        <v>41</v>
      </c>
      <c r="C44" s="221"/>
      <c r="D44" s="15" t="s">
        <v>6</v>
      </c>
      <c r="E44" s="14">
        <v>1</v>
      </c>
      <c r="F44" s="36">
        <v>497137</v>
      </c>
      <c r="G44" s="36">
        <v>610000</v>
      </c>
      <c r="H44" s="35">
        <v>422045</v>
      </c>
      <c r="I44" s="18">
        <v>540000</v>
      </c>
      <c r="J44" s="18">
        <v>700000</v>
      </c>
      <c r="K44" s="179">
        <f t="shared" si="0"/>
        <v>422045</v>
      </c>
      <c r="L44" s="179">
        <f t="shared" si="1"/>
        <v>553836.4</v>
      </c>
      <c r="M44" s="179">
        <f t="shared" si="2"/>
        <v>540000</v>
      </c>
      <c r="N44" s="179">
        <f t="shared" si="3"/>
        <v>545671.53116596083</v>
      </c>
      <c r="O44" s="179">
        <f t="shared" si="4"/>
        <v>83406.780374859212</v>
      </c>
      <c r="P44" s="27">
        <f t="shared" si="5"/>
        <v>0.15059822787895344</v>
      </c>
      <c r="Q44" s="28">
        <f t="shared" si="6"/>
        <v>422045</v>
      </c>
      <c r="R44" s="185" t="str">
        <f t="shared" si="7"/>
        <v>MENOR VALOR</v>
      </c>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242" s="5" customFormat="1" ht="30.75" customHeight="1" x14ac:dyDescent="0.2">
      <c r="A45" s="14">
        <v>17</v>
      </c>
      <c r="B45" s="221" t="s">
        <v>42</v>
      </c>
      <c r="C45" s="221"/>
      <c r="D45" s="15" t="s">
        <v>6</v>
      </c>
      <c r="E45" s="14">
        <v>1</v>
      </c>
      <c r="F45" s="36">
        <v>23806</v>
      </c>
      <c r="G45" s="36">
        <v>215300</v>
      </c>
      <c r="H45" s="35">
        <v>190000</v>
      </c>
      <c r="I45" s="18">
        <v>210000</v>
      </c>
      <c r="J45" s="18">
        <v>230000</v>
      </c>
      <c r="K45" s="179">
        <f t="shared" si="0"/>
        <v>23806</v>
      </c>
      <c r="L45" s="179">
        <f t="shared" si="1"/>
        <v>173821.2</v>
      </c>
      <c r="M45" s="179">
        <f t="shared" si="2"/>
        <v>210000</v>
      </c>
      <c r="N45" s="179">
        <f t="shared" si="3"/>
        <v>136296.98159917485</v>
      </c>
      <c r="O45" s="179">
        <f t="shared" si="4"/>
        <v>131659.04001624804</v>
      </c>
      <c r="P45" s="27">
        <f>O45/L45</f>
        <v>0.75743948388486571</v>
      </c>
      <c r="Q45" s="28">
        <f>+L45</f>
        <v>173821.2</v>
      </c>
      <c r="R45" s="198" t="str">
        <f>+L9</f>
        <v>PROMEDIO</v>
      </c>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242" s="5" customFormat="1" ht="30.75" customHeight="1" x14ac:dyDescent="0.2">
      <c r="A46" s="74">
        <v>18</v>
      </c>
      <c r="B46" s="221" t="s">
        <v>43</v>
      </c>
      <c r="C46" s="221" t="s">
        <v>44</v>
      </c>
      <c r="D46" s="73" t="s">
        <v>45</v>
      </c>
      <c r="E46" s="74">
        <v>1</v>
      </c>
      <c r="F46" s="75">
        <v>14273676</v>
      </c>
      <c r="G46" s="75">
        <v>35700</v>
      </c>
      <c r="H46" s="186">
        <v>12000000</v>
      </c>
      <c r="I46" s="75">
        <v>36750</v>
      </c>
      <c r="J46" s="75">
        <v>35000</v>
      </c>
      <c r="K46" s="179">
        <f>MIN(F46,G46,H46,I46,J46)</f>
        <v>35000</v>
      </c>
      <c r="L46" s="179">
        <f t="shared" si="1"/>
        <v>5276225.2</v>
      </c>
      <c r="M46" s="179">
        <f t="shared" si="2"/>
        <v>36750</v>
      </c>
      <c r="N46" s="179">
        <f t="shared" si="3"/>
        <v>379439.1483492335</v>
      </c>
      <c r="O46" s="179">
        <f>STDEVA(M46,K46)</f>
        <v>1237.4368670764582</v>
      </c>
      <c r="P46" s="27">
        <f>O46/L46</f>
        <v>2.3453071470043736E-4</v>
      </c>
      <c r="Q46" s="28">
        <f t="shared" si="6"/>
        <v>35000</v>
      </c>
      <c r="R46" s="185" t="str">
        <f t="shared" si="7"/>
        <v>MENOR VALOR</v>
      </c>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242" s="5" customFormat="1" ht="30.75" customHeight="1" x14ac:dyDescent="0.2">
      <c r="A47" s="14">
        <v>19</v>
      </c>
      <c r="B47" s="221" t="s">
        <v>46</v>
      </c>
      <c r="C47" s="221"/>
      <c r="D47" s="15" t="s">
        <v>45</v>
      </c>
      <c r="E47" s="14">
        <v>1</v>
      </c>
      <c r="F47" s="20">
        <v>554718</v>
      </c>
      <c r="G47" s="20">
        <v>15300</v>
      </c>
      <c r="H47" s="35">
        <v>475591</v>
      </c>
      <c r="I47" s="20">
        <v>15750</v>
      </c>
      <c r="J47" s="20">
        <v>15000</v>
      </c>
      <c r="K47" s="179">
        <f t="shared" si="0"/>
        <v>15000</v>
      </c>
      <c r="L47" s="179">
        <f t="shared" si="1"/>
        <v>215271.8</v>
      </c>
      <c r="M47" s="179">
        <f t="shared" si="2"/>
        <v>15750</v>
      </c>
      <c r="N47" s="179">
        <f t="shared" si="3"/>
        <v>62499.10911560696</v>
      </c>
      <c r="O47" s="179">
        <f>STDEVA(M47,K47)</f>
        <v>530.33008588991061</v>
      </c>
      <c r="P47" s="27">
        <f t="shared" si="5"/>
        <v>2.463537192934284E-3</v>
      </c>
      <c r="Q47" s="28">
        <f t="shared" si="6"/>
        <v>15000</v>
      </c>
      <c r="R47" s="185" t="str">
        <f t="shared" si="7"/>
        <v>MENOR VALOR</v>
      </c>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242" s="5" customFormat="1" ht="30.75" customHeight="1" x14ac:dyDescent="0.2">
      <c r="A48" s="14">
        <v>20</v>
      </c>
      <c r="B48" s="221" t="s">
        <v>47</v>
      </c>
      <c r="C48" s="221"/>
      <c r="D48" s="15" t="s">
        <v>45</v>
      </c>
      <c r="E48" s="14">
        <v>1</v>
      </c>
      <c r="F48" s="20">
        <v>83979</v>
      </c>
      <c r="G48" s="20">
        <v>26520</v>
      </c>
      <c r="H48" s="35">
        <v>72000</v>
      </c>
      <c r="I48" s="20">
        <v>27300</v>
      </c>
      <c r="J48" s="20">
        <v>26000</v>
      </c>
      <c r="K48" s="179">
        <f t="shared" si="0"/>
        <v>26000</v>
      </c>
      <c r="L48" s="179">
        <f t="shared" si="1"/>
        <v>47159.8</v>
      </c>
      <c r="M48" s="179">
        <f t="shared" si="2"/>
        <v>27300</v>
      </c>
      <c r="N48" s="179">
        <f t="shared" si="3"/>
        <v>40854.748562360233</v>
      </c>
      <c r="O48" s="179">
        <f t="shared" si="4"/>
        <v>919.23881554251182</v>
      </c>
      <c r="P48" s="27">
        <f t="shared" si="5"/>
        <v>1.9491999871553988E-2</v>
      </c>
      <c r="Q48" s="28">
        <f t="shared" si="6"/>
        <v>26000</v>
      </c>
      <c r="R48" s="185" t="str">
        <f t="shared" si="7"/>
        <v>MENOR VALOR</v>
      </c>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242" s="5" customFormat="1" ht="30.75" customHeight="1" x14ac:dyDescent="0.2">
      <c r="A49" s="14">
        <v>21</v>
      </c>
      <c r="B49" s="221" t="s">
        <v>48</v>
      </c>
      <c r="C49" s="221" t="s">
        <v>49</v>
      </c>
      <c r="D49" s="15" t="s">
        <v>45</v>
      </c>
      <c r="E49" s="14">
        <v>1</v>
      </c>
      <c r="F49" s="20">
        <v>108256</v>
      </c>
      <c r="G49" s="20">
        <v>28560</v>
      </c>
      <c r="H49" s="35">
        <v>95655</v>
      </c>
      <c r="I49" s="20">
        <v>29400</v>
      </c>
      <c r="J49" s="20">
        <v>28000</v>
      </c>
      <c r="K49" s="179">
        <f t="shared" si="0"/>
        <v>28000</v>
      </c>
      <c r="L49" s="179">
        <f t="shared" si="1"/>
        <v>57974.2</v>
      </c>
      <c r="M49" s="179">
        <f t="shared" si="2"/>
        <v>29400</v>
      </c>
      <c r="N49" s="179">
        <f t="shared" si="3"/>
        <v>47564.687020787504</v>
      </c>
      <c r="O49" s="179">
        <f t="shared" si="4"/>
        <v>989.94949366116657</v>
      </c>
      <c r="P49" s="27">
        <f t="shared" si="5"/>
        <v>1.7075690456464541E-2</v>
      </c>
      <c r="Q49" s="28">
        <f t="shared" si="6"/>
        <v>28000</v>
      </c>
      <c r="R49" s="185" t="str">
        <f t="shared" si="7"/>
        <v>MENOR VALOR</v>
      </c>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242" s="5" customFormat="1" ht="30.75" customHeight="1" x14ac:dyDescent="0.2">
      <c r="A50" s="14">
        <v>22</v>
      </c>
      <c r="B50" s="221" t="s">
        <v>50</v>
      </c>
      <c r="C50" s="221" t="s">
        <v>51</v>
      </c>
      <c r="D50" s="15" t="s">
        <v>45</v>
      </c>
      <c r="E50" s="14">
        <v>1</v>
      </c>
      <c r="F50" s="20">
        <v>32982</v>
      </c>
      <c r="G50" s="20">
        <v>18360</v>
      </c>
      <c r="H50" s="35">
        <v>28000</v>
      </c>
      <c r="I50" s="20">
        <v>18900</v>
      </c>
      <c r="J50" s="20">
        <v>18000</v>
      </c>
      <c r="K50" s="179">
        <f t="shared" si="0"/>
        <v>18000</v>
      </c>
      <c r="L50" s="179">
        <f t="shared" si="1"/>
        <v>23248.400000000001</v>
      </c>
      <c r="M50" s="179">
        <f t="shared" si="2"/>
        <v>18900</v>
      </c>
      <c r="N50" s="179">
        <f t="shared" si="3"/>
        <v>22501.340983187281</v>
      </c>
      <c r="O50" s="179">
        <f t="shared" si="4"/>
        <v>636.3961030678928</v>
      </c>
      <c r="P50" s="27">
        <f t="shared" si="5"/>
        <v>2.7373759186347997E-2</v>
      </c>
      <c r="Q50" s="28">
        <f t="shared" si="6"/>
        <v>18000</v>
      </c>
      <c r="R50" s="185" t="str">
        <f t="shared" si="7"/>
        <v>MENOR VALOR</v>
      </c>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242" s="5" customFormat="1" ht="30.75" customHeight="1" x14ac:dyDescent="0.2">
      <c r="A51" s="14">
        <v>23</v>
      </c>
      <c r="B51" s="221" t="s">
        <v>52</v>
      </c>
      <c r="C51" s="221"/>
      <c r="D51" s="15" t="s">
        <v>45</v>
      </c>
      <c r="E51" s="14">
        <v>1</v>
      </c>
      <c r="F51" s="20">
        <v>17946</v>
      </c>
      <c r="G51" s="20">
        <v>14280</v>
      </c>
      <c r="H51" s="35">
        <v>15000</v>
      </c>
      <c r="I51" s="20">
        <v>14700</v>
      </c>
      <c r="J51" s="20">
        <v>14000</v>
      </c>
      <c r="K51" s="179">
        <f t="shared" si="0"/>
        <v>14000</v>
      </c>
      <c r="L51" s="179">
        <f t="shared" si="1"/>
        <v>15185.2</v>
      </c>
      <c r="M51" s="179">
        <f t="shared" si="2"/>
        <v>14700</v>
      </c>
      <c r="N51" s="179">
        <f t="shared" si="3"/>
        <v>15123.297658190208</v>
      </c>
      <c r="O51" s="179">
        <f t="shared" si="4"/>
        <v>494.97474683058329</v>
      </c>
      <c r="P51" s="27">
        <f t="shared" si="5"/>
        <v>3.2595866161168982E-2</v>
      </c>
      <c r="Q51" s="28">
        <f t="shared" si="6"/>
        <v>14000</v>
      </c>
      <c r="R51" s="185" t="str">
        <f t="shared" si="7"/>
        <v>MENOR VALOR</v>
      </c>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row>
    <row r="52" spans="1:242" s="5" customFormat="1" ht="30.75" customHeight="1" x14ac:dyDescent="0.2">
      <c r="A52" s="14">
        <v>24</v>
      </c>
      <c r="B52" s="221" t="s">
        <v>53</v>
      </c>
      <c r="C52" s="221"/>
      <c r="D52" s="4" t="s">
        <v>34</v>
      </c>
      <c r="E52" s="14">
        <v>1</v>
      </c>
      <c r="F52" s="20">
        <v>15669</v>
      </c>
      <c r="G52" s="20">
        <v>37740</v>
      </c>
      <c r="H52" s="35">
        <v>13046</v>
      </c>
      <c r="I52" s="20">
        <v>38850</v>
      </c>
      <c r="J52" s="20">
        <v>37000</v>
      </c>
      <c r="K52" s="179">
        <f t="shared" si="0"/>
        <v>13046</v>
      </c>
      <c r="L52" s="179">
        <f t="shared" si="1"/>
        <v>28461</v>
      </c>
      <c r="M52" s="179">
        <f t="shared" si="2"/>
        <v>37000</v>
      </c>
      <c r="N52" s="179">
        <f t="shared" si="3"/>
        <v>25643.816442286679</v>
      </c>
      <c r="O52" s="179">
        <f t="shared" si="4"/>
        <v>16938.03583654256</v>
      </c>
      <c r="P52" s="27">
        <f t="shared" si="5"/>
        <v>0.59513143728409257</v>
      </c>
      <c r="Q52" s="28">
        <v>25643.816442286679</v>
      </c>
      <c r="R52" s="185" t="s">
        <v>123</v>
      </c>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242" s="5" customFormat="1" ht="30.75" customHeight="1" x14ac:dyDescent="0.2">
      <c r="A53" s="14">
        <v>25</v>
      </c>
      <c r="B53" s="221" t="s">
        <v>54</v>
      </c>
      <c r="C53" s="221"/>
      <c r="D53" s="15" t="s">
        <v>6</v>
      </c>
      <c r="E53" s="14">
        <v>1</v>
      </c>
      <c r="F53" s="20">
        <v>101411</v>
      </c>
      <c r="G53" s="20">
        <v>86700</v>
      </c>
      <c r="H53" s="35">
        <v>86945</v>
      </c>
      <c r="I53" s="20">
        <v>89250</v>
      </c>
      <c r="J53" s="20">
        <v>85000</v>
      </c>
      <c r="K53" s="179">
        <f t="shared" si="0"/>
        <v>85000</v>
      </c>
      <c r="L53" s="179">
        <f t="shared" si="1"/>
        <v>89861.2</v>
      </c>
      <c r="M53" s="179">
        <f t="shared" si="2"/>
        <v>86945</v>
      </c>
      <c r="N53" s="179">
        <f t="shared" si="3"/>
        <v>89675.784573856086</v>
      </c>
      <c r="O53" s="179">
        <f t="shared" si="4"/>
        <v>1375.322689407835</v>
      </c>
      <c r="P53" s="27">
        <f t="shared" si="5"/>
        <v>1.5304966875668643E-2</v>
      </c>
      <c r="Q53" s="28">
        <f t="shared" si="6"/>
        <v>85000</v>
      </c>
      <c r="R53" s="185" t="str">
        <f t="shared" si="7"/>
        <v>MENOR VALOR</v>
      </c>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242" s="5" customFormat="1" ht="30.75" customHeight="1" x14ac:dyDescent="0.2">
      <c r="A54" s="14">
        <v>26</v>
      </c>
      <c r="B54" s="221" t="s">
        <v>55</v>
      </c>
      <c r="C54" s="221"/>
      <c r="D54" s="15" t="s">
        <v>6</v>
      </c>
      <c r="E54" s="14">
        <v>1</v>
      </c>
      <c r="F54" s="20">
        <v>84324</v>
      </c>
      <c r="G54" s="20">
        <v>188700</v>
      </c>
      <c r="H54" s="35">
        <v>72296</v>
      </c>
      <c r="I54" s="20">
        <v>194250</v>
      </c>
      <c r="J54" s="20">
        <v>185000</v>
      </c>
      <c r="K54" s="179">
        <f t="shared" si="0"/>
        <v>72296</v>
      </c>
      <c r="L54" s="179">
        <f t="shared" si="1"/>
        <v>144914</v>
      </c>
      <c r="M54" s="179">
        <f t="shared" si="2"/>
        <v>185000</v>
      </c>
      <c r="N54" s="179">
        <f t="shared" si="3"/>
        <v>132823.22625651982</v>
      </c>
      <c r="O54" s="179">
        <f t="shared" si="4"/>
        <v>79693.762666848648</v>
      </c>
      <c r="P54" s="27">
        <f t="shared" si="5"/>
        <v>0.54993832664096398</v>
      </c>
      <c r="Q54" s="28">
        <v>132823.22625651982</v>
      </c>
      <c r="R54" s="185" t="s">
        <v>123</v>
      </c>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row>
    <row r="55" spans="1:242" s="5" customFormat="1" ht="30.75" customHeight="1" x14ac:dyDescent="0.2">
      <c r="A55" s="14">
        <v>27</v>
      </c>
      <c r="B55" s="221" t="s">
        <v>56</v>
      </c>
      <c r="C55" s="221"/>
      <c r="D55" s="15" t="s">
        <v>6</v>
      </c>
      <c r="E55" s="14">
        <v>1</v>
      </c>
      <c r="F55" s="20">
        <v>1472406</v>
      </c>
      <c r="G55" s="20">
        <v>1020000</v>
      </c>
      <c r="H55" s="35">
        <v>1250000</v>
      </c>
      <c r="I55" s="20">
        <v>1050000</v>
      </c>
      <c r="J55" s="20">
        <v>1000000</v>
      </c>
      <c r="K55" s="179">
        <f t="shared" si="0"/>
        <v>1000000</v>
      </c>
      <c r="L55" s="179">
        <f t="shared" si="1"/>
        <v>1158481.2</v>
      </c>
      <c r="M55" s="179">
        <f t="shared" si="2"/>
        <v>1050000</v>
      </c>
      <c r="N55" s="179">
        <f t="shared" si="3"/>
        <v>1145368.9681865461</v>
      </c>
      <c r="O55" s="179">
        <f t="shared" si="4"/>
        <v>35355.33905932738</v>
      </c>
      <c r="P55" s="27">
        <f t="shared" si="5"/>
        <v>3.0518699016718942E-2</v>
      </c>
      <c r="Q55" s="28">
        <f t="shared" si="6"/>
        <v>1000000</v>
      </c>
      <c r="R55" s="185" t="str">
        <f t="shared" si="7"/>
        <v>MENOR VALOR</v>
      </c>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row>
    <row r="56" spans="1:242" s="5" customFormat="1" ht="30.75" customHeight="1" x14ac:dyDescent="0.2">
      <c r="A56" s="14">
        <v>28</v>
      </c>
      <c r="B56" s="221" t="s">
        <v>57</v>
      </c>
      <c r="C56" s="221" t="s">
        <v>58</v>
      </c>
      <c r="D56" s="15" t="s">
        <v>45</v>
      </c>
      <c r="E56" s="14">
        <v>1</v>
      </c>
      <c r="F56" s="20">
        <v>128301</v>
      </c>
      <c r="G56" s="20">
        <v>28560</v>
      </c>
      <c r="H56" s="35">
        <v>110000</v>
      </c>
      <c r="I56" s="20">
        <v>29400</v>
      </c>
      <c r="J56" s="20">
        <v>28000</v>
      </c>
      <c r="K56" s="179">
        <f t="shared" si="0"/>
        <v>28000</v>
      </c>
      <c r="L56" s="179">
        <f t="shared" si="1"/>
        <v>64852.2</v>
      </c>
      <c r="M56" s="179">
        <f t="shared" si="2"/>
        <v>29400</v>
      </c>
      <c r="N56" s="179">
        <f t="shared" si="3"/>
        <v>50603.115761981695</v>
      </c>
      <c r="O56" s="179">
        <f t="shared" si="4"/>
        <v>989.94949366116657</v>
      </c>
      <c r="P56" s="27">
        <f t="shared" si="5"/>
        <v>1.526470179363486E-2</v>
      </c>
      <c r="Q56" s="28">
        <f t="shared" si="6"/>
        <v>28000</v>
      </c>
      <c r="R56" s="185" t="str">
        <f t="shared" si="7"/>
        <v>MENOR VALOR</v>
      </c>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242" s="8" customFormat="1" ht="30.75" customHeight="1" x14ac:dyDescent="0.2">
      <c r="A57" s="14">
        <v>29</v>
      </c>
      <c r="B57" s="221" t="s">
        <v>59</v>
      </c>
      <c r="C57" s="221" t="s">
        <v>60</v>
      </c>
      <c r="D57" s="15" t="s">
        <v>45</v>
      </c>
      <c r="E57" s="14">
        <v>1</v>
      </c>
      <c r="F57" s="20">
        <v>38700</v>
      </c>
      <c r="G57" s="20">
        <v>91800</v>
      </c>
      <c r="H57" s="35">
        <v>33850</v>
      </c>
      <c r="I57" s="20">
        <v>94500</v>
      </c>
      <c r="J57" s="20">
        <v>90000</v>
      </c>
      <c r="K57" s="179">
        <f t="shared" si="0"/>
        <v>33850</v>
      </c>
      <c r="L57" s="179">
        <f t="shared" si="1"/>
        <v>69770</v>
      </c>
      <c r="M57" s="179">
        <f t="shared" si="2"/>
        <v>90000</v>
      </c>
      <c r="N57" s="179">
        <f t="shared" si="3"/>
        <v>63380.743205038794</v>
      </c>
      <c r="O57" s="179">
        <f t="shared" si="4"/>
        <v>39704.045763624643</v>
      </c>
      <c r="P57" s="27">
        <f t="shared" si="5"/>
        <v>0.56907045669520773</v>
      </c>
      <c r="Q57" s="28">
        <v>63380.743205038794</v>
      </c>
      <c r="R57" s="185" t="s">
        <v>123</v>
      </c>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FF57" s="5"/>
      <c r="FG57" s="5"/>
      <c r="FH57" s="5"/>
      <c r="FI57" s="5"/>
      <c r="FJ57" s="5"/>
      <c r="FK57" s="5"/>
      <c r="FL57" s="5"/>
      <c r="FM57" s="5"/>
      <c r="FN57" s="5"/>
      <c r="FO57" s="5"/>
      <c r="FP57" s="5"/>
      <c r="FQ57" s="5"/>
      <c r="FR57" s="5"/>
      <c r="FS57" s="5"/>
      <c r="FT57" s="5"/>
      <c r="FU57" s="5"/>
      <c r="FV57" s="5"/>
      <c r="FW57" s="5"/>
      <c r="FX57" s="5"/>
      <c r="FY57" s="5"/>
      <c r="FZ57" s="5"/>
      <c r="GA57" s="5"/>
      <c r="GB57" s="5"/>
      <c r="GC57" s="5"/>
      <c r="GD57" s="5"/>
      <c r="GE57" s="5"/>
      <c r="GF57" s="5"/>
      <c r="GG57" s="5"/>
      <c r="GH57" s="5"/>
      <c r="GI57" s="5"/>
      <c r="GJ57" s="5"/>
      <c r="GK57" s="5"/>
      <c r="GL57" s="5"/>
      <c r="GM57" s="5"/>
      <c r="GN57" s="5"/>
      <c r="GO57" s="5"/>
      <c r="GP57" s="5"/>
      <c r="GQ57" s="5"/>
      <c r="GR57" s="5"/>
      <c r="GS57" s="5"/>
      <c r="GT57" s="5"/>
      <c r="GU57" s="5"/>
      <c r="GV57" s="5"/>
      <c r="GW57" s="5"/>
      <c r="GX57" s="5"/>
      <c r="GY57" s="5"/>
      <c r="GZ57" s="5"/>
      <c r="HA57" s="5"/>
      <c r="HB57" s="5"/>
      <c r="HC57" s="5"/>
      <c r="HD57" s="5"/>
      <c r="HE57" s="5"/>
      <c r="HF57" s="5"/>
      <c r="HG57" s="5"/>
      <c r="HH57" s="5"/>
      <c r="HI57" s="5"/>
      <c r="HJ57" s="5"/>
      <c r="HK57" s="5"/>
      <c r="HL57" s="5"/>
      <c r="HM57" s="5"/>
      <c r="HN57" s="5"/>
      <c r="HO57" s="5"/>
      <c r="HP57" s="5"/>
      <c r="HQ57" s="5"/>
      <c r="HR57" s="5"/>
      <c r="HS57" s="5"/>
      <c r="HT57" s="5"/>
      <c r="HU57" s="5"/>
      <c r="HV57" s="5"/>
      <c r="HW57" s="5"/>
      <c r="HX57" s="5"/>
      <c r="HY57" s="5"/>
      <c r="HZ57" s="5"/>
      <c r="IA57" s="5"/>
      <c r="IB57" s="5"/>
      <c r="IC57" s="5"/>
      <c r="ID57" s="5"/>
      <c r="IE57" s="5"/>
      <c r="IF57" s="5"/>
      <c r="IG57" s="5"/>
      <c r="IH57" s="5"/>
    </row>
    <row r="58" spans="1:242" s="8" customFormat="1" ht="30.75" customHeight="1" x14ac:dyDescent="0.2">
      <c r="A58" s="14">
        <v>30</v>
      </c>
      <c r="B58" s="221" t="s">
        <v>61</v>
      </c>
      <c r="C58" s="221" t="s">
        <v>62</v>
      </c>
      <c r="D58" s="15" t="s">
        <v>45</v>
      </c>
      <c r="E58" s="14">
        <v>1</v>
      </c>
      <c r="F58" s="20">
        <v>6860</v>
      </c>
      <c r="G58" s="20">
        <v>16320</v>
      </c>
      <c r="H58" s="35">
        <v>6000</v>
      </c>
      <c r="I58" s="20">
        <v>16800</v>
      </c>
      <c r="J58" s="20">
        <v>16000</v>
      </c>
      <c r="K58" s="179">
        <f t="shared" si="0"/>
        <v>6000</v>
      </c>
      <c r="L58" s="179">
        <f t="shared" si="1"/>
        <v>12396</v>
      </c>
      <c r="M58" s="179">
        <f t="shared" si="2"/>
        <v>16000</v>
      </c>
      <c r="N58" s="179">
        <f t="shared" si="3"/>
        <v>11254.467645141774</v>
      </c>
      <c r="O58" s="179">
        <f t="shared" si="4"/>
        <v>7071.0678118654751</v>
      </c>
      <c r="P58" s="27">
        <f t="shared" si="5"/>
        <v>0.57043141431635003</v>
      </c>
      <c r="Q58" s="28">
        <v>11254.467645141774</v>
      </c>
      <c r="R58" s="185" t="s">
        <v>123</v>
      </c>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5"/>
      <c r="EB58" s="5"/>
      <c r="EC58" s="5"/>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FF58" s="5"/>
      <c r="FG58" s="5"/>
      <c r="FH58" s="5"/>
      <c r="FI58" s="5"/>
      <c r="FJ58" s="5"/>
      <c r="FK58" s="5"/>
      <c r="FL58" s="5"/>
      <c r="FM58" s="5"/>
      <c r="FN58" s="5"/>
      <c r="FO58" s="5"/>
      <c r="FP58" s="5"/>
      <c r="FQ58" s="5"/>
      <c r="FR58" s="5"/>
      <c r="FS58" s="5"/>
      <c r="FT58" s="5"/>
      <c r="FU58" s="5"/>
      <c r="FV58" s="5"/>
      <c r="FW58" s="5"/>
      <c r="FX58" s="5"/>
      <c r="FY58" s="5"/>
      <c r="FZ58" s="5"/>
      <c r="GA58" s="5"/>
      <c r="GB58" s="5"/>
      <c r="GC58" s="5"/>
      <c r="GD58" s="5"/>
      <c r="GE58" s="5"/>
      <c r="GF58" s="5"/>
      <c r="GG58" s="5"/>
      <c r="GH58" s="5"/>
      <c r="GI58" s="5"/>
      <c r="GJ58" s="5"/>
      <c r="GK58" s="5"/>
      <c r="GL58" s="5"/>
      <c r="GM58" s="5"/>
      <c r="GN58" s="5"/>
      <c r="GO58" s="5"/>
      <c r="GP58" s="5"/>
      <c r="GQ58" s="5"/>
      <c r="GR58" s="5"/>
      <c r="GS58" s="5"/>
      <c r="GT58" s="5"/>
      <c r="GU58" s="5"/>
      <c r="GV58" s="5"/>
      <c r="GW58" s="5"/>
      <c r="GX58" s="5"/>
      <c r="GY58" s="5"/>
      <c r="GZ58" s="5"/>
      <c r="HA58" s="5"/>
      <c r="HB58" s="5"/>
      <c r="HC58" s="5"/>
      <c r="HD58" s="5"/>
      <c r="HE58" s="5"/>
      <c r="HF58" s="5"/>
      <c r="HG58" s="5"/>
      <c r="HH58" s="5"/>
      <c r="HI58" s="5"/>
      <c r="HJ58" s="5"/>
      <c r="HK58" s="5"/>
      <c r="HL58" s="5"/>
      <c r="HM58" s="5"/>
      <c r="HN58" s="5"/>
      <c r="HO58" s="5"/>
      <c r="HP58" s="5"/>
      <c r="HQ58" s="5"/>
      <c r="HR58" s="5"/>
      <c r="HS58" s="5"/>
      <c r="HT58" s="5"/>
      <c r="HU58" s="5"/>
      <c r="HV58" s="5"/>
      <c r="HW58" s="5"/>
      <c r="HX58" s="5"/>
      <c r="HY58" s="5"/>
      <c r="HZ58" s="5"/>
      <c r="IA58" s="5"/>
      <c r="IB58" s="5"/>
      <c r="IC58" s="5"/>
      <c r="ID58" s="5"/>
      <c r="IE58" s="5"/>
      <c r="IF58" s="5"/>
      <c r="IG58" s="5"/>
      <c r="IH58" s="5"/>
    </row>
    <row r="59" spans="1:242" ht="30.75" customHeight="1" x14ac:dyDescent="0.2">
      <c r="A59" s="14">
        <v>31</v>
      </c>
      <c r="B59" s="221" t="s">
        <v>63</v>
      </c>
      <c r="C59" s="221"/>
      <c r="D59" s="15" t="s">
        <v>45</v>
      </c>
      <c r="E59" s="14">
        <v>1</v>
      </c>
      <c r="F59" s="20">
        <v>67650</v>
      </c>
      <c r="G59" s="20">
        <v>173400</v>
      </c>
      <c r="H59" s="35">
        <v>58000</v>
      </c>
      <c r="I59" s="20">
        <v>178500</v>
      </c>
      <c r="J59" s="20">
        <v>170000</v>
      </c>
      <c r="K59" s="179">
        <f t="shared" si="0"/>
        <v>58000</v>
      </c>
      <c r="L59" s="179">
        <f t="shared" si="1"/>
        <v>129510</v>
      </c>
      <c r="M59" s="179">
        <f t="shared" si="2"/>
        <v>170000</v>
      </c>
      <c r="N59" s="179">
        <f t="shared" si="3"/>
        <v>115602.28165643665</v>
      </c>
      <c r="O59" s="179">
        <f t="shared" si="4"/>
        <v>79195.959492893322</v>
      </c>
      <c r="P59" s="27">
        <f t="shared" si="5"/>
        <v>0.61150459032424775</v>
      </c>
      <c r="Q59" s="28">
        <v>115602.28165643665</v>
      </c>
      <c r="R59" s="185" t="s">
        <v>123</v>
      </c>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c r="DU59" s="5"/>
      <c r="DV59" s="5"/>
      <c r="DW59" s="5"/>
      <c r="DX59" s="5"/>
      <c r="DY59" s="5"/>
      <c r="DZ59" s="5"/>
      <c r="EA59" s="5"/>
      <c r="EB59" s="5"/>
      <c r="EC59" s="5"/>
      <c r="ED59" s="5"/>
      <c r="EE59" s="5"/>
      <c r="EF59" s="5"/>
      <c r="EG59" s="5"/>
      <c r="EH59" s="5"/>
      <c r="EI59" s="5"/>
      <c r="EJ59" s="5"/>
      <c r="EK59" s="5"/>
      <c r="EL59" s="5"/>
      <c r="EM59" s="5"/>
      <c r="EN59" s="5"/>
      <c r="EO59" s="5"/>
      <c r="EP59" s="5"/>
      <c r="EQ59" s="5"/>
      <c r="ER59" s="5"/>
      <c r="ES59" s="5"/>
      <c r="ET59" s="5"/>
      <c r="EU59" s="5"/>
      <c r="EV59" s="5"/>
      <c r="EW59" s="5"/>
      <c r="EX59" s="5"/>
      <c r="EY59" s="5"/>
      <c r="EZ59" s="5"/>
      <c r="FA59" s="5"/>
      <c r="FB59" s="5"/>
      <c r="FC59" s="5"/>
      <c r="FD59" s="5"/>
      <c r="FE59" s="5"/>
      <c r="FF59" s="5"/>
      <c r="FG59" s="5"/>
      <c r="FH59" s="5"/>
      <c r="FI59" s="5"/>
      <c r="FJ59" s="5"/>
      <c r="FK59" s="5"/>
      <c r="FL59" s="5"/>
      <c r="FM59" s="5"/>
      <c r="FN59" s="5"/>
      <c r="FO59" s="5"/>
      <c r="FP59" s="5"/>
      <c r="FQ59" s="5"/>
      <c r="FR59" s="5"/>
      <c r="FS59" s="5"/>
      <c r="FT59" s="5"/>
      <c r="FU59" s="5"/>
      <c r="FV59" s="5"/>
      <c r="FW59" s="5"/>
      <c r="FX59" s="5"/>
      <c r="FY59" s="5"/>
      <c r="FZ59" s="5"/>
      <c r="GA59" s="5"/>
      <c r="GB59" s="5"/>
      <c r="GC59" s="5"/>
      <c r="GD59" s="5"/>
      <c r="GE59" s="5"/>
      <c r="GF59" s="5"/>
      <c r="GG59" s="5"/>
      <c r="GH59" s="5"/>
      <c r="GI59" s="5"/>
      <c r="GJ59" s="5"/>
      <c r="GK59" s="5"/>
      <c r="GL59" s="5"/>
      <c r="GM59" s="5"/>
      <c r="GN59" s="5"/>
      <c r="GO59" s="5"/>
      <c r="GP59" s="5"/>
      <c r="GQ59" s="5"/>
      <c r="GR59" s="5"/>
      <c r="GS59" s="5"/>
      <c r="GT59" s="5"/>
      <c r="GU59" s="5"/>
      <c r="GV59" s="5"/>
      <c r="GW59" s="5"/>
      <c r="GX59" s="5"/>
      <c r="GY59" s="5"/>
      <c r="GZ59" s="5"/>
      <c r="HA59" s="5"/>
      <c r="HB59" s="5"/>
      <c r="HC59" s="5"/>
      <c r="HD59" s="5"/>
      <c r="HE59" s="5"/>
      <c r="HF59" s="5"/>
      <c r="HG59" s="5"/>
      <c r="HH59" s="5"/>
      <c r="HI59" s="5"/>
      <c r="HJ59" s="5"/>
      <c r="HK59" s="5"/>
      <c r="HL59" s="5"/>
      <c r="HM59" s="5"/>
      <c r="HN59" s="5"/>
      <c r="HO59" s="5"/>
      <c r="HP59" s="5"/>
      <c r="HQ59" s="5"/>
      <c r="HR59" s="5"/>
      <c r="HS59" s="5"/>
      <c r="HT59" s="5"/>
      <c r="HU59" s="5"/>
      <c r="HV59" s="5"/>
      <c r="HW59" s="5"/>
      <c r="HX59" s="5"/>
      <c r="HY59" s="5"/>
      <c r="HZ59" s="5"/>
      <c r="IA59" s="5"/>
      <c r="IB59" s="5"/>
      <c r="IC59" s="5"/>
      <c r="ID59" s="5"/>
      <c r="IE59" s="5"/>
      <c r="IF59" s="5"/>
      <c r="IG59" s="5"/>
      <c r="IH59" s="5"/>
    </row>
    <row r="60" spans="1:242" s="5" customFormat="1" ht="30.75" customHeight="1" x14ac:dyDescent="0.2">
      <c r="A60" s="14">
        <v>32</v>
      </c>
      <c r="B60" s="221" t="s">
        <v>64</v>
      </c>
      <c r="C60" s="221"/>
      <c r="D60" s="15" t="s">
        <v>65</v>
      </c>
      <c r="E60" s="14">
        <v>1</v>
      </c>
      <c r="F60" s="20">
        <v>50408</v>
      </c>
      <c r="G60" s="20">
        <v>20400</v>
      </c>
      <c r="H60" s="35">
        <v>45000</v>
      </c>
      <c r="I60" s="20">
        <v>21000</v>
      </c>
      <c r="J60" s="20">
        <v>20000</v>
      </c>
      <c r="K60" s="179">
        <f t="shared" si="0"/>
        <v>20000</v>
      </c>
      <c r="L60" s="179">
        <f t="shared" si="1"/>
        <v>31361.599999999999</v>
      </c>
      <c r="M60" s="179">
        <f t="shared" si="2"/>
        <v>21000</v>
      </c>
      <c r="N60" s="179">
        <f t="shared" si="3"/>
        <v>28689.190061582849</v>
      </c>
      <c r="O60" s="179">
        <f t="shared" si="4"/>
        <v>707.10678118654755</v>
      </c>
      <c r="P60" s="27">
        <f t="shared" si="5"/>
        <v>2.2546897517554832E-2</v>
      </c>
      <c r="Q60" s="28">
        <f t="shared" si="6"/>
        <v>20000</v>
      </c>
      <c r="R60" s="185" t="str">
        <f t="shared" si="7"/>
        <v>MENOR VALOR</v>
      </c>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row>
    <row r="61" spans="1:242" s="5" customFormat="1" ht="30.75" customHeight="1" x14ac:dyDescent="0.2">
      <c r="A61" s="14">
        <v>33</v>
      </c>
      <c r="B61" s="221" t="s">
        <v>66</v>
      </c>
      <c r="C61" s="221"/>
      <c r="D61" s="15" t="s">
        <v>67</v>
      </c>
      <c r="E61" s="14">
        <v>1</v>
      </c>
      <c r="F61" s="20">
        <v>905385</v>
      </c>
      <c r="G61" s="20">
        <v>2499000</v>
      </c>
      <c r="H61" s="35">
        <v>800000</v>
      </c>
      <c r="I61" s="20">
        <v>2572500</v>
      </c>
      <c r="J61" s="20">
        <v>2450000</v>
      </c>
      <c r="K61" s="179">
        <f t="shared" si="0"/>
        <v>800000</v>
      </c>
      <c r="L61" s="179">
        <f t="shared" si="1"/>
        <v>1845377</v>
      </c>
      <c r="M61" s="179">
        <f t="shared" si="2"/>
        <v>2450000</v>
      </c>
      <c r="N61" s="179">
        <f t="shared" si="3"/>
        <v>1627204.7419540677</v>
      </c>
      <c r="O61" s="179">
        <f t="shared" si="4"/>
        <v>1166726.1889578034</v>
      </c>
      <c r="P61" s="27">
        <f t="shared" si="5"/>
        <v>0.63224272815679583</v>
      </c>
      <c r="Q61" s="28">
        <v>1627204.7419540677</v>
      </c>
      <c r="R61" s="185" t="s">
        <v>123</v>
      </c>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row>
    <row r="62" spans="1:242" s="5" customFormat="1" ht="30.75" customHeight="1" x14ac:dyDescent="0.2">
      <c r="A62" s="14">
        <v>34</v>
      </c>
      <c r="B62" s="221" t="s">
        <v>68</v>
      </c>
      <c r="C62" s="221"/>
      <c r="D62" s="15" t="s">
        <v>65</v>
      </c>
      <c r="E62" s="14">
        <v>1</v>
      </c>
      <c r="F62" s="37">
        <v>205790</v>
      </c>
      <c r="G62" s="37">
        <v>4590000</v>
      </c>
      <c r="H62" s="35">
        <v>180000</v>
      </c>
      <c r="I62" s="23">
        <v>4725000</v>
      </c>
      <c r="J62" s="23">
        <v>4500000</v>
      </c>
      <c r="K62" s="179">
        <f t="shared" si="0"/>
        <v>180000</v>
      </c>
      <c r="L62" s="179">
        <f t="shared" si="1"/>
        <v>2840158</v>
      </c>
      <c r="M62" s="179">
        <f t="shared" si="2"/>
        <v>4500000</v>
      </c>
      <c r="N62" s="179">
        <f t="shared" si="3"/>
        <v>1293078.1014015363</v>
      </c>
      <c r="O62" s="179">
        <f t="shared" si="4"/>
        <v>3054701.2947258851</v>
      </c>
      <c r="P62" s="27">
        <f>O62/M62</f>
        <v>0.67882250993908555</v>
      </c>
      <c r="Q62" s="28">
        <f>+N62</f>
        <v>1293078.1014015363</v>
      </c>
      <c r="R62" s="185" t="s">
        <v>123</v>
      </c>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row>
    <row r="63" spans="1:242" s="5" customFormat="1" ht="30.75" customHeight="1" x14ac:dyDescent="0.2">
      <c r="A63" s="14">
        <v>35</v>
      </c>
      <c r="B63" s="221" t="s">
        <v>69</v>
      </c>
      <c r="C63" s="221"/>
      <c r="D63" s="47" t="s">
        <v>25</v>
      </c>
      <c r="E63" s="14">
        <v>1</v>
      </c>
      <c r="F63" s="20">
        <v>505826</v>
      </c>
      <c r="G63" s="20">
        <v>2611200</v>
      </c>
      <c r="H63" s="35">
        <v>438010</v>
      </c>
      <c r="I63" s="20">
        <v>2688000</v>
      </c>
      <c r="J63" s="20">
        <v>2560000</v>
      </c>
      <c r="K63" s="179">
        <f t="shared" si="0"/>
        <v>438010</v>
      </c>
      <c r="L63" s="179">
        <f t="shared" si="1"/>
        <v>1760607.2</v>
      </c>
      <c r="M63" s="179">
        <f t="shared" si="2"/>
        <v>2560000</v>
      </c>
      <c r="N63" s="179">
        <f t="shared" si="3"/>
        <v>1318253.4247207181</v>
      </c>
      <c r="O63" s="179">
        <f t="shared" si="4"/>
        <v>1500473.5186100421</v>
      </c>
      <c r="P63" s="27">
        <f t="shared" si="5"/>
        <v>0.85224774646499346</v>
      </c>
      <c r="Q63" s="28">
        <f>+N63</f>
        <v>1318253.4247207181</v>
      </c>
      <c r="R63" s="198" t="str">
        <f>+N9</f>
        <v>MEDIA GEOMETRICA</v>
      </c>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row>
    <row r="64" spans="1:242" s="5" customFormat="1" ht="30.75" customHeight="1" x14ac:dyDescent="0.2">
      <c r="A64" s="14">
        <v>36</v>
      </c>
      <c r="B64" s="221" t="s">
        <v>70</v>
      </c>
      <c r="C64" s="221"/>
      <c r="D64" s="4" t="s">
        <v>71</v>
      </c>
      <c r="E64" s="14">
        <v>1</v>
      </c>
      <c r="F64" s="20">
        <v>490145</v>
      </c>
      <c r="G64" s="20">
        <v>280500</v>
      </c>
      <c r="H64" s="35">
        <v>420229</v>
      </c>
      <c r="I64" s="20">
        <v>288750</v>
      </c>
      <c r="J64" s="20">
        <v>275000</v>
      </c>
      <c r="K64" s="179">
        <f t="shared" si="0"/>
        <v>275000</v>
      </c>
      <c r="L64" s="179">
        <f t="shared" si="1"/>
        <v>350924.79999999999</v>
      </c>
      <c r="M64" s="179">
        <f t="shared" si="2"/>
        <v>288750</v>
      </c>
      <c r="N64" s="179">
        <f t="shared" si="3"/>
        <v>340658.81374112103</v>
      </c>
      <c r="O64" s="179">
        <f t="shared" si="4"/>
        <v>9722.7182413150276</v>
      </c>
      <c r="P64" s="27">
        <f t="shared" si="5"/>
        <v>2.770598783931779E-2</v>
      </c>
      <c r="Q64" s="28">
        <f t="shared" si="6"/>
        <v>275000</v>
      </c>
      <c r="R64" s="185" t="str">
        <f t="shared" si="7"/>
        <v>MENOR VALOR</v>
      </c>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row>
    <row r="65" spans="1:49" s="5" customFormat="1" ht="30.75" customHeight="1" x14ac:dyDescent="0.2">
      <c r="A65" s="14">
        <v>37</v>
      </c>
      <c r="B65" s="221" t="s">
        <v>72</v>
      </c>
      <c r="C65" s="221"/>
      <c r="D65" s="4" t="s">
        <v>25</v>
      </c>
      <c r="E65" s="14">
        <v>1</v>
      </c>
      <c r="F65" s="20">
        <v>625243</v>
      </c>
      <c r="G65" s="20">
        <v>49980</v>
      </c>
      <c r="H65" s="35">
        <v>520593</v>
      </c>
      <c r="I65" s="20">
        <v>51450</v>
      </c>
      <c r="J65" s="20">
        <v>49000</v>
      </c>
      <c r="K65" s="179">
        <f t="shared" si="0"/>
        <v>49000</v>
      </c>
      <c r="L65" s="179">
        <f t="shared" si="1"/>
        <v>259253.2</v>
      </c>
      <c r="M65" s="179">
        <f t="shared" si="2"/>
        <v>51450</v>
      </c>
      <c r="N65" s="179">
        <f t="shared" si="3"/>
        <v>132612.65641627228</v>
      </c>
      <c r="O65" s="179">
        <f t="shared" si="4"/>
        <v>1732.4116139070413</v>
      </c>
      <c r="P65" s="27">
        <f t="shared" si="5"/>
        <v>6.6823152574666048E-3</v>
      </c>
      <c r="Q65" s="28">
        <f t="shared" si="6"/>
        <v>49000</v>
      </c>
      <c r="R65" s="185" t="str">
        <f t="shared" si="7"/>
        <v>MENOR VALOR</v>
      </c>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row>
    <row r="66" spans="1:49" s="5" customFormat="1" ht="30.75" customHeight="1" x14ac:dyDescent="0.2">
      <c r="A66" s="14">
        <v>38</v>
      </c>
      <c r="B66" s="221" t="s">
        <v>73</v>
      </c>
      <c r="C66" s="221"/>
      <c r="D66" s="4" t="s">
        <v>25</v>
      </c>
      <c r="E66" s="14">
        <v>1</v>
      </c>
      <c r="F66" s="20">
        <v>75387</v>
      </c>
      <c r="G66" s="20">
        <v>86700</v>
      </c>
      <c r="H66" s="35">
        <v>68000</v>
      </c>
      <c r="I66" s="20">
        <v>89250</v>
      </c>
      <c r="J66" s="20">
        <v>85000</v>
      </c>
      <c r="K66" s="179">
        <f t="shared" si="0"/>
        <v>68000</v>
      </c>
      <c r="L66" s="179">
        <f t="shared" si="1"/>
        <v>80867.399999999994</v>
      </c>
      <c r="M66" s="179">
        <f t="shared" si="2"/>
        <v>85000</v>
      </c>
      <c r="N66" s="179">
        <f t="shared" si="3"/>
        <v>80458.202219596802</v>
      </c>
      <c r="O66" s="179">
        <f t="shared" si="4"/>
        <v>12020.815280171308</v>
      </c>
      <c r="P66" s="27">
        <f t="shared" si="5"/>
        <v>0.14864846996652925</v>
      </c>
      <c r="Q66" s="28">
        <f t="shared" si="6"/>
        <v>68000</v>
      </c>
      <c r="R66" s="185" t="str">
        <f t="shared" si="7"/>
        <v>MENOR VALOR</v>
      </c>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row>
    <row r="67" spans="1:49" s="5" customFormat="1" ht="30.75" customHeight="1" x14ac:dyDescent="0.2">
      <c r="A67" s="14">
        <v>39</v>
      </c>
      <c r="B67" s="221" t="s">
        <v>74</v>
      </c>
      <c r="C67" s="221"/>
      <c r="D67" s="4" t="s">
        <v>6</v>
      </c>
      <c r="E67" s="14">
        <v>1</v>
      </c>
      <c r="F67" s="20">
        <v>49889</v>
      </c>
      <c r="G67" s="20">
        <v>150960</v>
      </c>
      <c r="H67" s="35">
        <v>45000</v>
      </c>
      <c r="I67" s="20">
        <v>155400</v>
      </c>
      <c r="J67" s="20">
        <v>148000</v>
      </c>
      <c r="K67" s="179">
        <f t="shared" si="0"/>
        <v>45000</v>
      </c>
      <c r="L67" s="179">
        <f t="shared" si="1"/>
        <v>109849.8</v>
      </c>
      <c r="M67" s="179">
        <f t="shared" si="2"/>
        <v>148000</v>
      </c>
      <c r="N67" s="179">
        <f t="shared" si="3"/>
        <v>95138.956987469879</v>
      </c>
      <c r="O67" s="179">
        <f t="shared" si="4"/>
        <v>72831.998462214397</v>
      </c>
      <c r="P67" s="27">
        <f t="shared" si="5"/>
        <v>0.66301439294577136</v>
      </c>
      <c r="Q67" s="28">
        <f>+N67</f>
        <v>95138.956987469879</v>
      </c>
      <c r="R67" s="180" t="s">
        <v>123</v>
      </c>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row>
    <row r="68" spans="1:49" s="5" customFormat="1" ht="30.75" customHeight="1" x14ac:dyDescent="0.2">
      <c r="A68" s="14">
        <v>40</v>
      </c>
      <c r="B68" s="221" t="s">
        <v>75</v>
      </c>
      <c r="C68" s="221"/>
      <c r="D68" s="4" t="s">
        <v>6</v>
      </c>
      <c r="E68" s="14">
        <v>1</v>
      </c>
      <c r="F68" s="20">
        <v>1172820</v>
      </c>
      <c r="G68" s="20">
        <v>3315000</v>
      </c>
      <c r="H68" s="35">
        <v>986000</v>
      </c>
      <c r="I68" s="20">
        <v>3412500</v>
      </c>
      <c r="J68" s="20">
        <v>3250000</v>
      </c>
      <c r="K68" s="179">
        <f t="shared" si="0"/>
        <v>986000</v>
      </c>
      <c r="L68" s="179">
        <f t="shared" si="1"/>
        <v>2427264</v>
      </c>
      <c r="M68" s="179">
        <f t="shared" si="2"/>
        <v>3250000</v>
      </c>
      <c r="N68" s="179">
        <f t="shared" si="3"/>
        <v>2116944.9589518993</v>
      </c>
      <c r="O68" s="179">
        <f t="shared" si="4"/>
        <v>1600889.7526063437</v>
      </c>
      <c r="P68" s="27">
        <f t="shared" si="5"/>
        <v>0.65954496610436431</v>
      </c>
      <c r="Q68" s="28">
        <f>+N68</f>
        <v>2116944.9589518993</v>
      </c>
      <c r="R68" s="180" t="s">
        <v>123</v>
      </c>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row>
    <row r="69" spans="1:49" s="5" customFormat="1" ht="30.75" customHeight="1" x14ac:dyDescent="0.2">
      <c r="A69" s="14">
        <v>41</v>
      </c>
      <c r="B69" s="221" t="s">
        <v>76</v>
      </c>
      <c r="C69" s="221"/>
      <c r="D69" s="4" t="s">
        <v>25</v>
      </c>
      <c r="E69" s="14">
        <v>1</v>
      </c>
      <c r="F69" s="20">
        <v>33952</v>
      </c>
      <c r="G69" s="20">
        <v>66300</v>
      </c>
      <c r="H69" s="35">
        <v>30000</v>
      </c>
      <c r="I69" s="20">
        <v>68250</v>
      </c>
      <c r="J69" s="20">
        <v>65000</v>
      </c>
      <c r="K69" s="179">
        <f t="shared" si="0"/>
        <v>30000</v>
      </c>
      <c r="L69" s="179">
        <f t="shared" si="1"/>
        <v>52700.4</v>
      </c>
      <c r="M69" s="179">
        <f t="shared" si="2"/>
        <v>65000</v>
      </c>
      <c r="N69" s="179">
        <f t="shared" si="3"/>
        <v>49579.624306107988</v>
      </c>
      <c r="O69" s="179">
        <f t="shared" si="4"/>
        <v>24748.737341529162</v>
      </c>
      <c r="P69" s="27">
        <f t="shared" si="5"/>
        <v>0.46961194490988989</v>
      </c>
      <c r="Q69" s="28">
        <v>49579.624306107988</v>
      </c>
      <c r="R69" s="185" t="s">
        <v>123</v>
      </c>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row>
    <row r="70" spans="1:49" s="5" customFormat="1" ht="30.75" customHeight="1" x14ac:dyDescent="0.2">
      <c r="A70" s="14">
        <v>42</v>
      </c>
      <c r="B70" s="221" t="s">
        <v>77</v>
      </c>
      <c r="C70" s="221"/>
      <c r="D70" s="4" t="s">
        <v>78</v>
      </c>
      <c r="E70" s="14">
        <v>1</v>
      </c>
      <c r="F70" s="20">
        <v>17923</v>
      </c>
      <c r="G70" s="20">
        <v>39780</v>
      </c>
      <c r="H70" s="35">
        <v>16000</v>
      </c>
      <c r="I70" s="22">
        <v>40950</v>
      </c>
      <c r="J70" s="22">
        <v>39000</v>
      </c>
      <c r="K70" s="179">
        <f t="shared" si="0"/>
        <v>16000</v>
      </c>
      <c r="L70" s="179">
        <f t="shared" si="1"/>
        <v>30730.6</v>
      </c>
      <c r="M70" s="179">
        <f t="shared" si="2"/>
        <v>39000</v>
      </c>
      <c r="N70" s="179">
        <f t="shared" si="3"/>
        <v>28320.6225496351</v>
      </c>
      <c r="O70" s="179">
        <f t="shared" si="4"/>
        <v>16263.455967290593</v>
      </c>
      <c r="P70" s="27">
        <f t="shared" si="5"/>
        <v>0.52922676313806416</v>
      </c>
      <c r="Q70" s="28">
        <v>28320.6225496351</v>
      </c>
      <c r="R70" s="185" t="s">
        <v>123</v>
      </c>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row>
    <row r="71" spans="1:49" s="5" customFormat="1" ht="30.75" customHeight="1" x14ac:dyDescent="0.2">
      <c r="A71" s="14">
        <v>43</v>
      </c>
      <c r="B71" s="221" t="s">
        <v>79</v>
      </c>
      <c r="C71" s="221" t="s">
        <v>80</v>
      </c>
      <c r="D71" s="15" t="s">
        <v>45</v>
      </c>
      <c r="E71" s="14">
        <v>1</v>
      </c>
      <c r="F71" s="20">
        <v>23386</v>
      </c>
      <c r="G71" s="20">
        <v>39780</v>
      </c>
      <c r="H71" s="35">
        <v>20050</v>
      </c>
      <c r="I71" s="20">
        <v>40950</v>
      </c>
      <c r="J71" s="20">
        <v>39000</v>
      </c>
      <c r="K71" s="179">
        <f t="shared" si="0"/>
        <v>20050</v>
      </c>
      <c r="L71" s="179">
        <f t="shared" si="1"/>
        <v>32633.200000000001</v>
      </c>
      <c r="M71" s="179">
        <f t="shared" si="2"/>
        <v>39000</v>
      </c>
      <c r="N71" s="179">
        <f t="shared" si="3"/>
        <v>31247.172349269982</v>
      </c>
      <c r="O71" s="179">
        <f t="shared" si="4"/>
        <v>13399.673503485075</v>
      </c>
      <c r="P71" s="27">
        <f t="shared" si="5"/>
        <v>0.41061475747046183</v>
      </c>
      <c r="Q71" s="28">
        <f>+N71</f>
        <v>31247.172349269982</v>
      </c>
      <c r="R71" s="180" t="s">
        <v>123</v>
      </c>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row>
    <row r="72" spans="1:49" s="5" customFormat="1" ht="30.75" customHeight="1" x14ac:dyDescent="0.2">
      <c r="A72" s="14">
        <v>44</v>
      </c>
      <c r="B72" s="221" t="s">
        <v>81</v>
      </c>
      <c r="C72" s="221"/>
      <c r="D72" s="4" t="s">
        <v>25</v>
      </c>
      <c r="E72" s="14">
        <v>1</v>
      </c>
      <c r="F72" s="20">
        <v>30626</v>
      </c>
      <c r="G72" s="20">
        <v>49980</v>
      </c>
      <c r="H72" s="35">
        <v>26000</v>
      </c>
      <c r="I72" s="20">
        <v>51450</v>
      </c>
      <c r="J72" s="20">
        <v>49000</v>
      </c>
      <c r="K72" s="179">
        <f t="shared" si="0"/>
        <v>26000</v>
      </c>
      <c r="L72" s="179">
        <f t="shared" si="1"/>
        <v>41411.199999999997</v>
      </c>
      <c r="M72" s="179">
        <f t="shared" si="2"/>
        <v>49000</v>
      </c>
      <c r="N72" s="179">
        <f t="shared" si="3"/>
        <v>39837.150598728898</v>
      </c>
      <c r="O72" s="179">
        <f t="shared" si="4"/>
        <v>16263.455967290593</v>
      </c>
      <c r="P72" s="27">
        <f t="shared" si="5"/>
        <v>0.39273085463088714</v>
      </c>
      <c r="Q72" s="28">
        <f>+N72</f>
        <v>39837.150598728898</v>
      </c>
      <c r="R72" s="180" t="s">
        <v>123</v>
      </c>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row>
    <row r="73" spans="1:49" s="5" customFormat="1" ht="30.75" customHeight="1" x14ac:dyDescent="0.2">
      <c r="A73" s="14">
        <v>45</v>
      </c>
      <c r="B73" s="221" t="s">
        <v>82</v>
      </c>
      <c r="C73" s="221" t="s">
        <v>83</v>
      </c>
      <c r="D73" s="15" t="s">
        <v>45</v>
      </c>
      <c r="E73" s="14">
        <v>1</v>
      </c>
      <c r="F73" s="20">
        <v>25764</v>
      </c>
      <c r="G73" s="20">
        <v>49980</v>
      </c>
      <c r="H73" s="35">
        <v>23000</v>
      </c>
      <c r="I73" s="20">
        <v>51450</v>
      </c>
      <c r="J73" s="20">
        <v>49000</v>
      </c>
      <c r="K73" s="179">
        <f t="shared" si="0"/>
        <v>23000</v>
      </c>
      <c r="L73" s="179">
        <f t="shared" si="1"/>
        <v>39838.800000000003</v>
      </c>
      <c r="M73" s="179">
        <f t="shared" si="2"/>
        <v>49000</v>
      </c>
      <c r="N73" s="179">
        <f t="shared" si="3"/>
        <v>37551.195456026951</v>
      </c>
      <c r="O73" s="179">
        <f t="shared" si="4"/>
        <v>18384.776310850237</v>
      </c>
      <c r="P73" s="27">
        <f t="shared" si="5"/>
        <v>0.46147916882160694</v>
      </c>
      <c r="Q73" s="28">
        <v>37551.195456026951</v>
      </c>
      <c r="R73" s="185" t="s">
        <v>123</v>
      </c>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row>
    <row r="74" spans="1:49" s="5" customFormat="1" ht="30.75" customHeight="1" x14ac:dyDescent="0.2">
      <c r="A74" s="14">
        <v>46</v>
      </c>
      <c r="B74" s="221" t="s">
        <v>84</v>
      </c>
      <c r="C74" s="221"/>
      <c r="D74" s="4" t="s">
        <v>25</v>
      </c>
      <c r="E74" s="14">
        <v>1</v>
      </c>
      <c r="F74" s="20">
        <v>27716</v>
      </c>
      <c r="G74" s="20">
        <v>49980</v>
      </c>
      <c r="H74" s="35">
        <v>24000</v>
      </c>
      <c r="I74" s="20">
        <v>51450</v>
      </c>
      <c r="J74" s="20">
        <v>49000</v>
      </c>
      <c r="K74" s="179">
        <f t="shared" si="0"/>
        <v>24000</v>
      </c>
      <c r="L74" s="179">
        <f t="shared" si="1"/>
        <v>40429.199999999997</v>
      </c>
      <c r="M74" s="179">
        <f t="shared" si="2"/>
        <v>49000</v>
      </c>
      <c r="N74" s="179">
        <f t="shared" si="3"/>
        <v>38429.426298390346</v>
      </c>
      <c r="O74" s="179">
        <f t="shared" si="4"/>
        <v>17677.66952966369</v>
      </c>
      <c r="P74" s="27">
        <f t="shared" si="5"/>
        <v>0.43725004525599542</v>
      </c>
      <c r="Q74" s="28">
        <v>38429.426298390346</v>
      </c>
      <c r="R74" s="185" t="s">
        <v>123</v>
      </c>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row>
    <row r="75" spans="1:49" s="5" customFormat="1" ht="30.75" customHeight="1" x14ac:dyDescent="0.2">
      <c r="A75" s="14">
        <v>47</v>
      </c>
      <c r="B75" s="221" t="s">
        <v>85</v>
      </c>
      <c r="C75" s="221"/>
      <c r="D75" s="4" t="s">
        <v>25</v>
      </c>
      <c r="E75" s="14">
        <v>1</v>
      </c>
      <c r="F75" s="20">
        <v>67904</v>
      </c>
      <c r="G75" s="20">
        <v>96900</v>
      </c>
      <c r="H75" s="35">
        <v>60000</v>
      </c>
      <c r="I75" s="22">
        <v>99750</v>
      </c>
      <c r="J75" s="22">
        <v>95000</v>
      </c>
      <c r="K75" s="179">
        <f t="shared" ref="K75:K97" si="8">MIN(F75,G75,H75,I75,J75)</f>
        <v>60000</v>
      </c>
      <c r="L75" s="179">
        <f t="shared" ref="L75:L97" si="9">AVERAGE(F75,G75,H75,I75,J75)</f>
        <v>83910.8</v>
      </c>
      <c r="M75" s="179">
        <f t="shared" ref="M75:M97" si="10">MEDIAN(F75,G75,H75,I75,J75)</f>
        <v>95000</v>
      </c>
      <c r="N75" s="179">
        <f t="shared" ref="N75:N97" si="11">GEOMEAN(F75,G75,H75,I75,J75)</f>
        <v>82148.829355470167</v>
      </c>
      <c r="O75" s="179">
        <f t="shared" ref="O75:O97" si="12">STDEVA(M75,K75)</f>
        <v>24748.737341529162</v>
      </c>
      <c r="P75" s="27">
        <f t="shared" ref="P75:P97" si="13">O75/L75</f>
        <v>0.29494102477308237</v>
      </c>
      <c r="Q75" s="28">
        <f t="shared" ref="Q75" si="14">IF(P75&lt;=30%,K75,M75)</f>
        <v>60000</v>
      </c>
      <c r="R75" s="185" t="str">
        <f t="shared" ref="R75" si="15">IF(Q75=K75,"MENOR VALOR","MEDIANA")</f>
        <v>MENOR VALOR</v>
      </c>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row>
    <row r="76" spans="1:49" s="5" customFormat="1" ht="30.75" customHeight="1" x14ac:dyDescent="0.2">
      <c r="A76" s="14">
        <v>48</v>
      </c>
      <c r="B76" s="221" t="s">
        <v>86</v>
      </c>
      <c r="C76" s="221"/>
      <c r="D76" s="4" t="s">
        <v>25</v>
      </c>
      <c r="E76" s="14">
        <v>1</v>
      </c>
      <c r="F76" s="20">
        <v>65421</v>
      </c>
      <c r="G76" s="20">
        <v>96900</v>
      </c>
      <c r="H76" s="35">
        <v>55000</v>
      </c>
      <c r="I76" s="22">
        <v>99750</v>
      </c>
      <c r="J76" s="22">
        <v>95000</v>
      </c>
      <c r="K76" s="179">
        <f t="shared" si="8"/>
        <v>55000</v>
      </c>
      <c r="L76" s="179">
        <f t="shared" si="9"/>
        <v>82414.2</v>
      </c>
      <c r="M76" s="179">
        <f t="shared" si="10"/>
        <v>95000</v>
      </c>
      <c r="N76" s="179">
        <f t="shared" si="11"/>
        <v>80132.377979390905</v>
      </c>
      <c r="O76" s="179">
        <f t="shared" si="12"/>
        <v>28284.2712474619</v>
      </c>
      <c r="P76" s="27">
        <f t="shared" si="13"/>
        <v>0.34319657592334696</v>
      </c>
      <c r="Q76" s="28">
        <f>+N76</f>
        <v>80132.377979390905</v>
      </c>
      <c r="R76" s="180" t="s">
        <v>123</v>
      </c>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row>
    <row r="77" spans="1:49" s="9" customFormat="1" ht="30.75" customHeight="1" x14ac:dyDescent="0.2">
      <c r="A77" s="14">
        <v>49</v>
      </c>
      <c r="B77" s="221" t="s">
        <v>87</v>
      </c>
      <c r="C77" s="221"/>
      <c r="D77" s="4" t="s">
        <v>25</v>
      </c>
      <c r="E77" s="14">
        <v>1</v>
      </c>
      <c r="F77" s="20">
        <v>19817</v>
      </c>
      <c r="G77" s="20">
        <v>76500</v>
      </c>
      <c r="H77" s="187">
        <v>16500</v>
      </c>
      <c r="I77" s="20">
        <v>78750</v>
      </c>
      <c r="J77" s="20">
        <v>75000</v>
      </c>
      <c r="K77" s="179">
        <f t="shared" si="8"/>
        <v>16500</v>
      </c>
      <c r="L77" s="179">
        <f t="shared" si="9"/>
        <v>53313.4</v>
      </c>
      <c r="M77" s="179">
        <f t="shared" si="10"/>
        <v>75000</v>
      </c>
      <c r="N77" s="179">
        <f t="shared" si="11"/>
        <v>43042.652110946117</v>
      </c>
      <c r="O77" s="179">
        <f t="shared" si="12"/>
        <v>41365.74669941303</v>
      </c>
      <c r="P77" s="27">
        <f t="shared" si="13"/>
        <v>0.77589774239521447</v>
      </c>
      <c r="Q77" s="28">
        <f>+N77</f>
        <v>43042.652110946117</v>
      </c>
      <c r="R77" s="198" t="str">
        <f>+R63</f>
        <v>MEDIA GEOMETRICA</v>
      </c>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row>
    <row r="78" spans="1:49" s="9" customFormat="1" ht="30.75" customHeight="1" x14ac:dyDescent="0.2">
      <c r="A78" s="14">
        <v>50</v>
      </c>
      <c r="B78" s="221" t="s">
        <v>88</v>
      </c>
      <c r="C78" s="221"/>
      <c r="D78" s="4" t="s">
        <v>25</v>
      </c>
      <c r="E78" s="14">
        <v>1</v>
      </c>
      <c r="F78" s="24">
        <v>171838</v>
      </c>
      <c r="G78" s="24">
        <v>163200</v>
      </c>
      <c r="H78" s="187">
        <v>155000</v>
      </c>
      <c r="I78" s="24">
        <v>168000</v>
      </c>
      <c r="J78" s="24">
        <v>160000</v>
      </c>
      <c r="K78" s="179">
        <f t="shared" si="8"/>
        <v>155000</v>
      </c>
      <c r="L78" s="179">
        <f t="shared" si="9"/>
        <v>163607.6</v>
      </c>
      <c r="M78" s="179">
        <f t="shared" si="10"/>
        <v>163200</v>
      </c>
      <c r="N78" s="179">
        <f t="shared" si="11"/>
        <v>163500.86900215616</v>
      </c>
      <c r="O78" s="179">
        <f t="shared" si="12"/>
        <v>5798.2756057296901</v>
      </c>
      <c r="P78" s="27">
        <f t="shared" si="13"/>
        <v>3.5440136067821357E-2</v>
      </c>
      <c r="Q78" s="28">
        <f t="shared" ref="Q78:Q97" si="16">IF(P78&lt;=30%,K78,M78)</f>
        <v>155000</v>
      </c>
      <c r="R78" s="185" t="str">
        <f t="shared" ref="R78:R97" si="17">IF(Q78=K78,"MENOR VALOR","MEDIANA")</f>
        <v>MENOR VALOR</v>
      </c>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row>
    <row r="79" spans="1:49" s="9" customFormat="1" ht="30.75" customHeight="1" x14ac:dyDescent="0.2">
      <c r="A79" s="14">
        <v>51</v>
      </c>
      <c r="B79" s="221" t="s">
        <v>89</v>
      </c>
      <c r="C79" s="221"/>
      <c r="D79" s="4" t="s">
        <v>25</v>
      </c>
      <c r="E79" s="14">
        <v>1</v>
      </c>
      <c r="F79" s="24">
        <v>56540</v>
      </c>
      <c r="G79" s="24">
        <v>214200</v>
      </c>
      <c r="H79" s="187">
        <v>48000</v>
      </c>
      <c r="I79" s="24">
        <v>220500</v>
      </c>
      <c r="J79" s="24">
        <v>210000</v>
      </c>
      <c r="K79" s="179">
        <f t="shared" si="8"/>
        <v>48000</v>
      </c>
      <c r="L79" s="179">
        <f t="shared" si="9"/>
        <v>149848</v>
      </c>
      <c r="M79" s="179">
        <f t="shared" si="10"/>
        <v>210000</v>
      </c>
      <c r="N79" s="179">
        <f t="shared" si="11"/>
        <v>121901.4521876302</v>
      </c>
      <c r="O79" s="179">
        <f t="shared" si="12"/>
        <v>114551.2985522207</v>
      </c>
      <c r="P79" s="27">
        <f t="shared" si="13"/>
        <v>0.76444996631400286</v>
      </c>
      <c r="Q79" s="28">
        <f>+N79</f>
        <v>121901.4521876302</v>
      </c>
      <c r="R79" s="198" t="str">
        <f>+N9</f>
        <v>MEDIA GEOMETRICA</v>
      </c>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row>
    <row r="80" spans="1:49" s="9" customFormat="1" ht="30.75" customHeight="1" x14ac:dyDescent="0.2">
      <c r="A80" s="14">
        <v>52</v>
      </c>
      <c r="B80" s="221" t="s">
        <v>90</v>
      </c>
      <c r="C80" s="221"/>
      <c r="D80" s="4" t="s">
        <v>25</v>
      </c>
      <c r="E80" s="14">
        <v>1</v>
      </c>
      <c r="F80" s="24">
        <v>16408</v>
      </c>
      <c r="G80" s="24">
        <v>56100</v>
      </c>
      <c r="H80" s="187">
        <v>14800</v>
      </c>
      <c r="I80" s="24">
        <v>57750</v>
      </c>
      <c r="J80" s="24">
        <v>55000</v>
      </c>
      <c r="K80" s="179">
        <f t="shared" si="8"/>
        <v>14800</v>
      </c>
      <c r="L80" s="179">
        <f t="shared" si="9"/>
        <v>40011.599999999999</v>
      </c>
      <c r="M80" s="179">
        <f t="shared" si="10"/>
        <v>55000</v>
      </c>
      <c r="N80" s="179">
        <f t="shared" si="11"/>
        <v>33669.679347559686</v>
      </c>
      <c r="O80" s="179">
        <f t="shared" si="12"/>
        <v>28425.692603699212</v>
      </c>
      <c r="P80" s="27">
        <f t="shared" si="13"/>
        <v>0.71043628856879537</v>
      </c>
      <c r="Q80" s="28">
        <f>+N80</f>
        <v>33669.679347559686</v>
      </c>
      <c r="R80" s="198" t="str">
        <f>+R79</f>
        <v>MEDIA GEOMETRICA</v>
      </c>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row>
    <row r="81" spans="1:49" s="9" customFormat="1" ht="30.75" customHeight="1" x14ac:dyDescent="0.2">
      <c r="A81" s="14">
        <v>53</v>
      </c>
      <c r="B81" s="221" t="s">
        <v>91</v>
      </c>
      <c r="C81" s="221"/>
      <c r="D81" s="4" t="s">
        <v>25</v>
      </c>
      <c r="E81" s="14">
        <v>1</v>
      </c>
      <c r="F81" s="24">
        <v>2058</v>
      </c>
      <c r="G81" s="24">
        <v>11220</v>
      </c>
      <c r="H81" s="187">
        <v>1800</v>
      </c>
      <c r="I81" s="24">
        <v>11550</v>
      </c>
      <c r="J81" s="24">
        <v>11000</v>
      </c>
      <c r="K81" s="179">
        <f t="shared" si="8"/>
        <v>1800</v>
      </c>
      <c r="L81" s="179">
        <f t="shared" si="9"/>
        <v>7525.6</v>
      </c>
      <c r="M81" s="179">
        <f t="shared" si="10"/>
        <v>11000</v>
      </c>
      <c r="N81" s="179">
        <f t="shared" si="11"/>
        <v>5553.1202802570251</v>
      </c>
      <c r="O81" s="179">
        <f t="shared" si="12"/>
        <v>6505.382386916237</v>
      </c>
      <c r="P81" s="27">
        <f t="shared" si="13"/>
        <v>0.8644337178319651</v>
      </c>
      <c r="Q81" s="28">
        <f>+N81</f>
        <v>5553.1202802570251</v>
      </c>
      <c r="R81" s="198" t="str">
        <f>+R80</f>
        <v>MEDIA GEOMETRICA</v>
      </c>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row>
    <row r="82" spans="1:49" s="9" customFormat="1" ht="30.75" customHeight="1" x14ac:dyDescent="0.2">
      <c r="A82" s="14">
        <v>54</v>
      </c>
      <c r="B82" s="221" t="s">
        <v>92</v>
      </c>
      <c r="C82" s="221"/>
      <c r="D82" s="4" t="s">
        <v>25</v>
      </c>
      <c r="E82" s="14">
        <v>1</v>
      </c>
      <c r="F82" s="24">
        <v>13442</v>
      </c>
      <c r="G82" s="24">
        <v>23460</v>
      </c>
      <c r="H82" s="187">
        <v>12000</v>
      </c>
      <c r="I82" s="24">
        <v>24150</v>
      </c>
      <c r="J82" s="24">
        <v>23000</v>
      </c>
      <c r="K82" s="179">
        <f t="shared" si="8"/>
        <v>12000</v>
      </c>
      <c r="L82" s="179">
        <f t="shared" si="9"/>
        <v>19210.400000000001</v>
      </c>
      <c r="M82" s="179">
        <f t="shared" si="10"/>
        <v>23000</v>
      </c>
      <c r="N82" s="179">
        <f t="shared" si="11"/>
        <v>18387.539691120346</v>
      </c>
      <c r="O82" s="179">
        <f t="shared" si="12"/>
        <v>7778.1745930520228</v>
      </c>
      <c r="P82" s="27">
        <f t="shared" si="13"/>
        <v>0.40489394250260391</v>
      </c>
      <c r="Q82" s="28">
        <f>+N82</f>
        <v>18387.539691120346</v>
      </c>
      <c r="R82" s="180" t="s">
        <v>123</v>
      </c>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row>
    <row r="83" spans="1:49" s="9" customFormat="1" ht="30.75" customHeight="1" x14ac:dyDescent="0.2">
      <c r="A83" s="14">
        <v>55</v>
      </c>
      <c r="B83" s="221" t="s">
        <v>31</v>
      </c>
      <c r="C83" s="221"/>
      <c r="D83" s="4" t="s">
        <v>25</v>
      </c>
      <c r="E83" s="14">
        <v>1</v>
      </c>
      <c r="F83" s="24">
        <v>58670</v>
      </c>
      <c r="G83" s="24">
        <v>49980</v>
      </c>
      <c r="H83" s="187">
        <v>48850</v>
      </c>
      <c r="I83" s="24">
        <v>51450</v>
      </c>
      <c r="J83" s="24">
        <v>49000</v>
      </c>
      <c r="K83" s="179">
        <f t="shared" si="8"/>
        <v>48850</v>
      </c>
      <c r="L83" s="179">
        <f t="shared" si="9"/>
        <v>51590</v>
      </c>
      <c r="M83" s="179">
        <f t="shared" si="10"/>
        <v>49980</v>
      </c>
      <c r="N83" s="179">
        <f t="shared" si="11"/>
        <v>51467.334117606093</v>
      </c>
      <c r="O83" s="179">
        <f t="shared" si="12"/>
        <v>799.03066274079868</v>
      </c>
      <c r="P83" s="27">
        <f t="shared" si="13"/>
        <v>1.5488091931397533E-2</v>
      </c>
      <c r="Q83" s="28">
        <f t="shared" si="16"/>
        <v>48850</v>
      </c>
      <c r="R83" s="185" t="str">
        <f t="shared" si="17"/>
        <v>MENOR VALOR</v>
      </c>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row>
    <row r="84" spans="1:49" s="9" customFormat="1" ht="30.75" customHeight="1" x14ac:dyDescent="0.2">
      <c r="A84" s="14">
        <v>56</v>
      </c>
      <c r="B84" s="221" t="s">
        <v>93</v>
      </c>
      <c r="C84" s="221"/>
      <c r="D84" s="4" t="s">
        <v>25</v>
      </c>
      <c r="E84" s="14">
        <v>1</v>
      </c>
      <c r="F84" s="24">
        <v>44533</v>
      </c>
      <c r="G84" s="24">
        <v>86700</v>
      </c>
      <c r="H84" s="187">
        <v>38181</v>
      </c>
      <c r="I84" s="24">
        <v>89250</v>
      </c>
      <c r="J84" s="24">
        <v>85000</v>
      </c>
      <c r="K84" s="179">
        <f t="shared" si="8"/>
        <v>38181</v>
      </c>
      <c r="L84" s="179">
        <f t="shared" si="9"/>
        <v>68732.800000000003</v>
      </c>
      <c r="M84" s="179">
        <f t="shared" si="10"/>
        <v>85000</v>
      </c>
      <c r="N84" s="179">
        <f t="shared" si="11"/>
        <v>64523.081441756214</v>
      </c>
      <c r="O84" s="179">
        <f t="shared" si="12"/>
        <v>33106.032388372965</v>
      </c>
      <c r="P84" s="27">
        <f t="shared" si="13"/>
        <v>0.48166279255861777</v>
      </c>
      <c r="Q84" s="28">
        <v>64523.081441756214</v>
      </c>
      <c r="R84" s="185" t="s">
        <v>123</v>
      </c>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row>
    <row r="85" spans="1:49" s="9" customFormat="1" ht="30.75" customHeight="1" x14ac:dyDescent="0.2">
      <c r="A85" s="14">
        <v>57</v>
      </c>
      <c r="B85" s="221" t="s">
        <v>94</v>
      </c>
      <c r="C85" s="221"/>
      <c r="D85" s="4" t="s">
        <v>95</v>
      </c>
      <c r="E85" s="14">
        <v>1</v>
      </c>
      <c r="F85" s="24">
        <v>765651</v>
      </c>
      <c r="G85" s="24">
        <v>1428000</v>
      </c>
      <c r="H85" s="187">
        <v>650000</v>
      </c>
      <c r="I85" s="24">
        <v>1470000</v>
      </c>
      <c r="J85" s="24">
        <v>1400000</v>
      </c>
      <c r="K85" s="179">
        <f t="shared" si="8"/>
        <v>650000</v>
      </c>
      <c r="L85" s="179">
        <f t="shared" si="9"/>
        <v>1142730.2</v>
      </c>
      <c r="M85" s="179">
        <f t="shared" si="10"/>
        <v>1400000</v>
      </c>
      <c r="N85" s="179">
        <f t="shared" si="11"/>
        <v>1079005.249825733</v>
      </c>
      <c r="O85" s="179">
        <f t="shared" si="12"/>
        <v>530330.0858899107</v>
      </c>
      <c r="P85" s="27">
        <f t="shared" si="13"/>
        <v>0.46409037399196301</v>
      </c>
      <c r="Q85" s="28">
        <v>1079005.249825733</v>
      </c>
      <c r="R85" s="185" t="s">
        <v>123</v>
      </c>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row>
    <row r="86" spans="1:49" s="9" customFormat="1" ht="30.75" customHeight="1" x14ac:dyDescent="0.2">
      <c r="A86" s="14">
        <v>58</v>
      </c>
      <c r="B86" s="221" t="s">
        <v>96</v>
      </c>
      <c r="C86" s="221"/>
      <c r="D86" s="4" t="s">
        <v>95</v>
      </c>
      <c r="E86" s="14">
        <v>1</v>
      </c>
      <c r="F86" s="24">
        <v>1114756</v>
      </c>
      <c r="G86" s="24">
        <v>2448000</v>
      </c>
      <c r="H86" s="187">
        <v>985000</v>
      </c>
      <c r="I86" s="24">
        <v>2520000</v>
      </c>
      <c r="J86" s="24">
        <v>2400000</v>
      </c>
      <c r="K86" s="179">
        <f t="shared" si="8"/>
        <v>985000</v>
      </c>
      <c r="L86" s="179">
        <f t="shared" si="9"/>
        <v>1893551.2</v>
      </c>
      <c r="M86" s="179">
        <f t="shared" si="10"/>
        <v>2400000</v>
      </c>
      <c r="N86" s="179">
        <f t="shared" si="11"/>
        <v>1746657.8859427494</v>
      </c>
      <c r="O86" s="179">
        <f t="shared" si="12"/>
        <v>1000556.0953789648</v>
      </c>
      <c r="P86" s="27">
        <f t="shared" si="13"/>
        <v>0.52840192300000377</v>
      </c>
      <c r="Q86" s="28">
        <v>1746657.8859427494</v>
      </c>
      <c r="R86" s="185" t="s">
        <v>123</v>
      </c>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row>
    <row r="87" spans="1:49" s="9" customFormat="1" ht="30.75" customHeight="1" x14ac:dyDescent="0.2">
      <c r="A87" s="14">
        <v>59</v>
      </c>
      <c r="B87" s="221" t="s">
        <v>97</v>
      </c>
      <c r="C87" s="221"/>
      <c r="D87" s="4" t="s">
        <v>95</v>
      </c>
      <c r="E87" s="14">
        <v>1</v>
      </c>
      <c r="F87" s="24">
        <v>407423</v>
      </c>
      <c r="G87" s="24">
        <v>3162000</v>
      </c>
      <c r="H87" s="187">
        <v>360000</v>
      </c>
      <c r="I87" s="24">
        <v>3255000</v>
      </c>
      <c r="J87" s="24">
        <v>3100000</v>
      </c>
      <c r="K87" s="179">
        <f t="shared" si="8"/>
        <v>360000</v>
      </c>
      <c r="L87" s="179">
        <f t="shared" si="9"/>
        <v>2056884.6</v>
      </c>
      <c r="M87" s="179">
        <f t="shared" si="10"/>
        <v>3100000</v>
      </c>
      <c r="N87" s="179">
        <f t="shared" si="11"/>
        <v>1361584.2499222497</v>
      </c>
      <c r="O87" s="179">
        <f t="shared" si="12"/>
        <v>1937472.5804511402</v>
      </c>
      <c r="P87" s="27">
        <f t="shared" si="13"/>
        <v>0.9419452022010083</v>
      </c>
      <c r="Q87" s="28">
        <f>+N87</f>
        <v>1361584.2499222497</v>
      </c>
      <c r="R87" s="198" t="str">
        <f>+N9</f>
        <v>MEDIA GEOMETRICA</v>
      </c>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row>
    <row r="88" spans="1:49" s="9" customFormat="1" ht="30.75" customHeight="1" x14ac:dyDescent="0.2">
      <c r="A88" s="14">
        <v>60</v>
      </c>
      <c r="B88" s="221" t="s">
        <v>98</v>
      </c>
      <c r="C88" s="221"/>
      <c r="D88" s="4" t="s">
        <v>95</v>
      </c>
      <c r="E88" s="14">
        <v>1</v>
      </c>
      <c r="F88" s="24">
        <v>760281</v>
      </c>
      <c r="G88" s="24">
        <v>2193000</v>
      </c>
      <c r="H88" s="187">
        <v>665000</v>
      </c>
      <c r="I88" s="24">
        <v>2257500</v>
      </c>
      <c r="J88" s="24">
        <v>2150000</v>
      </c>
      <c r="K88" s="179">
        <f t="shared" si="8"/>
        <v>665000</v>
      </c>
      <c r="L88" s="179">
        <f t="shared" si="9"/>
        <v>1605156.2</v>
      </c>
      <c r="M88" s="179">
        <f t="shared" si="10"/>
        <v>2150000</v>
      </c>
      <c r="N88" s="179">
        <f t="shared" si="11"/>
        <v>1400167.9314627922</v>
      </c>
      <c r="O88" s="179">
        <f t="shared" si="12"/>
        <v>1050053.5700620231</v>
      </c>
      <c r="P88" s="27">
        <f t="shared" si="13"/>
        <v>0.65417531954960095</v>
      </c>
      <c r="Q88" s="28">
        <f>+N88</f>
        <v>1400167.9314627922</v>
      </c>
      <c r="R88" s="180" t="s">
        <v>123</v>
      </c>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row>
    <row r="89" spans="1:49" s="9" customFormat="1" ht="30.75" customHeight="1" x14ac:dyDescent="0.2">
      <c r="A89" s="14">
        <v>61</v>
      </c>
      <c r="B89" s="221" t="s">
        <v>99</v>
      </c>
      <c r="C89" s="221"/>
      <c r="D89" s="4" t="s">
        <v>95</v>
      </c>
      <c r="E89" s="14">
        <v>1</v>
      </c>
      <c r="F89" s="24">
        <v>75814</v>
      </c>
      <c r="G89" s="24">
        <v>1173000</v>
      </c>
      <c r="H89" s="187">
        <v>65000</v>
      </c>
      <c r="I89" s="24">
        <v>1207500</v>
      </c>
      <c r="J89" s="24">
        <v>1150000</v>
      </c>
      <c r="K89" s="179">
        <f t="shared" si="8"/>
        <v>65000</v>
      </c>
      <c r="L89" s="179">
        <f t="shared" si="9"/>
        <v>734262.8</v>
      </c>
      <c r="M89" s="179">
        <f t="shared" si="10"/>
        <v>1150000</v>
      </c>
      <c r="N89" s="179">
        <f t="shared" si="11"/>
        <v>380986.11828651966</v>
      </c>
      <c r="O89" s="179">
        <f t="shared" si="12"/>
        <v>767210.85758740408</v>
      </c>
      <c r="P89" s="27">
        <f t="shared" si="13"/>
        <v>1.0448722958420391</v>
      </c>
      <c r="Q89" s="28">
        <f>+N89</f>
        <v>380986.11828651966</v>
      </c>
      <c r="R89" s="198" t="str">
        <f>+N9</f>
        <v>MEDIA GEOMETRICA</v>
      </c>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row>
    <row r="90" spans="1:49" s="9" customFormat="1" ht="30.75" customHeight="1" x14ac:dyDescent="0.2">
      <c r="A90" s="14">
        <v>62</v>
      </c>
      <c r="B90" s="221" t="s">
        <v>100</v>
      </c>
      <c r="C90" s="221"/>
      <c r="D90" s="4" t="s">
        <v>71</v>
      </c>
      <c r="E90" s="14">
        <v>1</v>
      </c>
      <c r="F90" s="24">
        <v>499851</v>
      </c>
      <c r="G90" s="24">
        <v>280500</v>
      </c>
      <c r="H90" s="187">
        <v>420229</v>
      </c>
      <c r="I90" s="24">
        <v>288750</v>
      </c>
      <c r="J90" s="24">
        <v>275000</v>
      </c>
      <c r="K90" s="179">
        <f t="shared" si="8"/>
        <v>275000</v>
      </c>
      <c r="L90" s="179">
        <f t="shared" si="9"/>
        <v>352866</v>
      </c>
      <c r="M90" s="179">
        <f t="shared" si="10"/>
        <v>288750</v>
      </c>
      <c r="N90" s="179">
        <f t="shared" si="11"/>
        <v>341997.41817979119</v>
      </c>
      <c r="O90" s="179">
        <f t="shared" si="12"/>
        <v>9722.7182413150276</v>
      </c>
      <c r="P90" s="27">
        <f t="shared" si="13"/>
        <v>2.7553570594262489E-2</v>
      </c>
      <c r="Q90" s="28">
        <f t="shared" si="16"/>
        <v>275000</v>
      </c>
      <c r="R90" s="185" t="str">
        <f t="shared" si="17"/>
        <v>MENOR VALOR</v>
      </c>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row>
    <row r="91" spans="1:49" s="9" customFormat="1" ht="30.75" customHeight="1" x14ac:dyDescent="0.2">
      <c r="A91" s="14">
        <v>63</v>
      </c>
      <c r="B91" s="221" t="s">
        <v>101</v>
      </c>
      <c r="C91" s="221"/>
      <c r="D91" s="4" t="s">
        <v>71</v>
      </c>
      <c r="E91" s="14">
        <v>1</v>
      </c>
      <c r="F91" s="24">
        <v>178998</v>
      </c>
      <c r="G91" s="24">
        <v>163200</v>
      </c>
      <c r="H91" s="187">
        <v>155000</v>
      </c>
      <c r="I91" s="24">
        <v>168000</v>
      </c>
      <c r="J91" s="24">
        <v>160000</v>
      </c>
      <c r="K91" s="179">
        <f t="shared" si="8"/>
        <v>155000</v>
      </c>
      <c r="L91" s="179">
        <f t="shared" si="9"/>
        <v>165039.6</v>
      </c>
      <c r="M91" s="179">
        <f t="shared" si="10"/>
        <v>163200</v>
      </c>
      <c r="N91" s="179">
        <f t="shared" si="11"/>
        <v>164841.23479888507</v>
      </c>
      <c r="O91" s="179">
        <f t="shared" si="12"/>
        <v>5798.2756057296901</v>
      </c>
      <c r="P91" s="27">
        <f t="shared" si="13"/>
        <v>3.5132632445362751E-2</v>
      </c>
      <c r="Q91" s="28">
        <f t="shared" si="16"/>
        <v>155000</v>
      </c>
      <c r="R91" s="185" t="str">
        <f t="shared" si="17"/>
        <v>MENOR VALOR</v>
      </c>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row>
    <row r="92" spans="1:49" s="9" customFormat="1" ht="30.75" customHeight="1" x14ac:dyDescent="0.2">
      <c r="A92" s="14">
        <v>64</v>
      </c>
      <c r="B92" s="221" t="s">
        <v>102</v>
      </c>
      <c r="C92" s="221"/>
      <c r="D92" s="4" t="s">
        <v>25</v>
      </c>
      <c r="E92" s="14">
        <v>1</v>
      </c>
      <c r="F92" s="24">
        <v>23617</v>
      </c>
      <c r="G92" s="24">
        <v>42840</v>
      </c>
      <c r="H92" s="187">
        <v>20050</v>
      </c>
      <c r="I92" s="24">
        <v>44100</v>
      </c>
      <c r="J92" s="24">
        <v>42000</v>
      </c>
      <c r="K92" s="179">
        <f t="shared" si="8"/>
        <v>20050</v>
      </c>
      <c r="L92" s="179">
        <f t="shared" si="9"/>
        <v>34521.4</v>
      </c>
      <c r="M92" s="179">
        <f t="shared" si="10"/>
        <v>42000</v>
      </c>
      <c r="N92" s="179">
        <f t="shared" si="11"/>
        <v>32732.207053058999</v>
      </c>
      <c r="O92" s="179">
        <f t="shared" si="12"/>
        <v>15520.993847044718</v>
      </c>
      <c r="P92" s="27">
        <f t="shared" si="13"/>
        <v>0.44960499420778754</v>
      </c>
      <c r="Q92" s="28">
        <v>32732.207053058999</v>
      </c>
      <c r="R92" s="185" t="s">
        <v>123</v>
      </c>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row>
    <row r="93" spans="1:49" s="9" customFormat="1" ht="30.75" customHeight="1" x14ac:dyDescent="0.2">
      <c r="A93" s="14">
        <v>65</v>
      </c>
      <c r="B93" s="221" t="s">
        <v>103</v>
      </c>
      <c r="C93" s="221"/>
      <c r="D93" s="4" t="s">
        <v>95</v>
      </c>
      <c r="E93" s="14">
        <v>1</v>
      </c>
      <c r="F93" s="24">
        <v>1177925</v>
      </c>
      <c r="G93" s="24">
        <v>4590000</v>
      </c>
      <c r="H93" s="187">
        <v>1000000</v>
      </c>
      <c r="I93" s="24">
        <v>4725000</v>
      </c>
      <c r="J93" s="24">
        <v>4500000</v>
      </c>
      <c r="K93" s="179">
        <f t="shared" si="8"/>
        <v>1000000</v>
      </c>
      <c r="L93" s="179">
        <f t="shared" si="9"/>
        <v>3198585</v>
      </c>
      <c r="M93" s="179">
        <f t="shared" si="10"/>
        <v>4500000</v>
      </c>
      <c r="N93" s="179">
        <f t="shared" si="11"/>
        <v>2582907.9575693421</v>
      </c>
      <c r="O93" s="179">
        <f t="shared" si="12"/>
        <v>2474873.7341529164</v>
      </c>
      <c r="P93" s="27">
        <f t="shared" si="13"/>
        <v>0.77374018015870027</v>
      </c>
      <c r="Q93" s="28">
        <f>+N93</f>
        <v>2582907.9575693421</v>
      </c>
      <c r="R93" s="198" t="str">
        <f>R89</f>
        <v>MEDIA GEOMETRICA</v>
      </c>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row>
    <row r="94" spans="1:49" s="9" customFormat="1" ht="30.75" customHeight="1" x14ac:dyDescent="0.2">
      <c r="A94" s="14">
        <v>66</v>
      </c>
      <c r="B94" s="221" t="s">
        <v>104</v>
      </c>
      <c r="C94" s="221"/>
      <c r="D94" s="10" t="s">
        <v>6</v>
      </c>
      <c r="E94" s="14">
        <v>1</v>
      </c>
      <c r="F94" s="24">
        <v>33305</v>
      </c>
      <c r="G94" s="24">
        <v>168300</v>
      </c>
      <c r="H94" s="187">
        <v>28000</v>
      </c>
      <c r="I94" s="24">
        <v>173250</v>
      </c>
      <c r="J94" s="24">
        <v>165000</v>
      </c>
      <c r="K94" s="179">
        <f t="shared" si="8"/>
        <v>28000</v>
      </c>
      <c r="L94" s="179">
        <f t="shared" si="9"/>
        <v>113571</v>
      </c>
      <c r="M94" s="179">
        <f t="shared" si="10"/>
        <v>165000</v>
      </c>
      <c r="N94" s="179">
        <f t="shared" si="11"/>
        <v>85188.65364971575</v>
      </c>
      <c r="O94" s="179">
        <f t="shared" si="12"/>
        <v>96873.629022557012</v>
      </c>
      <c r="P94" s="27">
        <f t="shared" si="13"/>
        <v>0.85297856867120136</v>
      </c>
      <c r="Q94" s="28">
        <f>+N94</f>
        <v>85188.65364971575</v>
      </c>
      <c r="R94" s="198" t="str">
        <f>+R93</f>
        <v>MEDIA GEOMETRICA</v>
      </c>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row>
    <row r="95" spans="1:49" s="9" customFormat="1" ht="30.75" customHeight="1" x14ac:dyDescent="0.2">
      <c r="A95" s="14">
        <v>67</v>
      </c>
      <c r="B95" s="221" t="s">
        <v>105</v>
      </c>
      <c r="C95" s="221"/>
      <c r="D95" s="4" t="s">
        <v>25</v>
      </c>
      <c r="E95" s="14">
        <v>1</v>
      </c>
      <c r="F95" s="24">
        <v>62880</v>
      </c>
      <c r="G95" s="24">
        <v>85680</v>
      </c>
      <c r="H95" s="187">
        <v>55000</v>
      </c>
      <c r="I95" s="24">
        <v>88200</v>
      </c>
      <c r="J95" s="24">
        <v>84000</v>
      </c>
      <c r="K95" s="179">
        <f t="shared" si="8"/>
        <v>55000</v>
      </c>
      <c r="L95" s="179">
        <f t="shared" si="9"/>
        <v>75152</v>
      </c>
      <c r="M95" s="179">
        <f t="shared" si="10"/>
        <v>84000</v>
      </c>
      <c r="N95" s="179">
        <f t="shared" si="11"/>
        <v>73841.500006548202</v>
      </c>
      <c r="O95" s="179">
        <f t="shared" si="12"/>
        <v>20506.096654409877</v>
      </c>
      <c r="P95" s="27">
        <f t="shared" si="13"/>
        <v>0.2728616225038572</v>
      </c>
      <c r="Q95" s="28">
        <f t="shared" si="16"/>
        <v>55000</v>
      </c>
      <c r="R95" s="185" t="str">
        <f t="shared" si="17"/>
        <v>MENOR VALOR</v>
      </c>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row>
    <row r="96" spans="1:49" s="9" customFormat="1" ht="30.75" customHeight="1" x14ac:dyDescent="0.2">
      <c r="A96" s="14">
        <v>68</v>
      </c>
      <c r="B96" s="221" t="s">
        <v>106</v>
      </c>
      <c r="C96" s="221"/>
      <c r="D96" s="4" t="s">
        <v>25</v>
      </c>
      <c r="E96" s="14">
        <v>1</v>
      </c>
      <c r="F96" s="24">
        <v>67904</v>
      </c>
      <c r="G96" s="24">
        <v>85680</v>
      </c>
      <c r="H96" s="187">
        <v>60000</v>
      </c>
      <c r="I96" s="24">
        <v>88200</v>
      </c>
      <c r="J96" s="24">
        <v>84000</v>
      </c>
      <c r="K96" s="179">
        <f t="shared" si="8"/>
        <v>60000</v>
      </c>
      <c r="L96" s="179">
        <f t="shared" si="9"/>
        <v>77156.800000000003</v>
      </c>
      <c r="M96" s="179">
        <f t="shared" si="10"/>
        <v>84000</v>
      </c>
      <c r="N96" s="179">
        <f t="shared" si="11"/>
        <v>76301.800728062401</v>
      </c>
      <c r="O96" s="179">
        <f t="shared" si="12"/>
        <v>16970.562748477139</v>
      </c>
      <c r="P96" s="27">
        <f t="shared" si="13"/>
        <v>0.21994902261987459</v>
      </c>
      <c r="Q96" s="28">
        <f t="shared" si="16"/>
        <v>60000</v>
      </c>
      <c r="R96" s="185" t="str">
        <f t="shared" si="17"/>
        <v>MENOR VALOR</v>
      </c>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row>
    <row r="97" spans="1:49" s="9" customFormat="1" ht="30.75" customHeight="1" thickBot="1" x14ac:dyDescent="0.25">
      <c r="A97" s="29">
        <v>69</v>
      </c>
      <c r="B97" s="227" t="s">
        <v>93</v>
      </c>
      <c r="C97" s="227"/>
      <c r="D97" s="30" t="s">
        <v>25</v>
      </c>
      <c r="E97" s="29">
        <v>1</v>
      </c>
      <c r="F97" s="145">
        <v>44092</v>
      </c>
      <c r="G97" s="145">
        <v>86700</v>
      </c>
      <c r="H97" s="188">
        <v>38181</v>
      </c>
      <c r="I97" s="145">
        <v>89250</v>
      </c>
      <c r="J97" s="145">
        <f>+J86</f>
        <v>2400000</v>
      </c>
      <c r="K97" s="182">
        <f t="shared" si="8"/>
        <v>38181</v>
      </c>
      <c r="L97" s="182">
        <f t="shared" si="9"/>
        <v>531644.6</v>
      </c>
      <c r="M97" s="182">
        <f t="shared" si="10"/>
        <v>86700</v>
      </c>
      <c r="N97" s="182">
        <f t="shared" si="11"/>
        <v>125605.63756673642</v>
      </c>
      <c r="O97" s="182">
        <f t="shared" si="12"/>
        <v>34308.113916390103</v>
      </c>
      <c r="P97" s="31">
        <f t="shared" si="13"/>
        <v>6.4532046251180031E-2</v>
      </c>
      <c r="Q97" s="32">
        <f t="shared" si="16"/>
        <v>38181</v>
      </c>
      <c r="R97" s="189" t="str">
        <f t="shared" si="17"/>
        <v>MENOR VALOR</v>
      </c>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row>
    <row r="98" spans="1:49" s="26" customFormat="1" ht="29.25" customHeight="1" thickBot="1" x14ac:dyDescent="0.3">
      <c r="A98" s="224" t="s">
        <v>107</v>
      </c>
      <c r="B98" s="225"/>
      <c r="C98" s="225"/>
      <c r="D98" s="225"/>
      <c r="E98" s="226"/>
      <c r="F98" s="190">
        <f t="shared" ref="F98:Q98" si="18">SUM(F4:F97)</f>
        <v>68374903</v>
      </c>
      <c r="G98" s="190">
        <f t="shared" si="18"/>
        <v>91011130</v>
      </c>
      <c r="H98" s="191">
        <f>SUM(H4:H97)</f>
        <v>59145901</v>
      </c>
      <c r="I98" s="190">
        <f t="shared" si="18"/>
        <v>93579675</v>
      </c>
      <c r="J98" s="190">
        <f>SUM(J4:J97)</f>
        <v>92849100</v>
      </c>
      <c r="K98" s="190">
        <f t="shared" si="18"/>
        <v>43673523</v>
      </c>
      <c r="L98" s="190">
        <f t="shared" si="18"/>
        <v>80992141.799999997</v>
      </c>
      <c r="M98" s="190">
        <f t="shared" si="18"/>
        <v>89678999</v>
      </c>
      <c r="N98" s="190">
        <f t="shared" si="18"/>
        <v>67631661.38903296</v>
      </c>
      <c r="O98" s="190">
        <f t="shared" si="18"/>
        <v>32530784.05131498</v>
      </c>
      <c r="P98" s="164"/>
      <c r="Q98" s="190">
        <f t="shared" si="18"/>
        <v>59740650.143845946</v>
      </c>
      <c r="R98" s="190"/>
    </row>
    <row r="99" spans="1:49" s="26" customFormat="1" ht="15" customHeight="1" thickBot="1" x14ac:dyDescent="0.3">
      <c r="A99" s="222" t="s">
        <v>108</v>
      </c>
      <c r="B99" s="223"/>
      <c r="C99" s="223"/>
      <c r="D99" s="223"/>
      <c r="E99" s="161">
        <v>0.18</v>
      </c>
      <c r="F99" s="154">
        <f>+F98*10%</f>
        <v>6837490.3000000007</v>
      </c>
      <c r="G99" s="154">
        <f>+G98*E99</f>
        <v>16382003.399999999</v>
      </c>
      <c r="H99" s="154">
        <f>+H98*12%</f>
        <v>7097508.1200000001</v>
      </c>
      <c r="I99" s="154">
        <f>+I98*18%</f>
        <v>16844341.5</v>
      </c>
      <c r="J99" s="155">
        <f>+J98*18%</f>
        <v>16712838</v>
      </c>
      <c r="K99" s="25"/>
      <c r="L99" s="25"/>
      <c r="M99" s="25"/>
      <c r="N99" s="25"/>
      <c r="O99" s="25"/>
      <c r="P99" s="76"/>
      <c r="Q99" s="193">
        <v>0.25</v>
      </c>
      <c r="R99" s="192"/>
    </row>
    <row r="100" spans="1:49" s="26" customFormat="1" ht="13.5" thickBot="1" x14ac:dyDescent="0.3">
      <c r="A100" s="213" t="s">
        <v>109</v>
      </c>
      <c r="B100" s="214"/>
      <c r="C100" s="214"/>
      <c r="D100" s="214"/>
      <c r="E100" s="149">
        <v>0.03</v>
      </c>
      <c r="F100" s="150">
        <f>+F98*7%</f>
        <v>4786243.2100000009</v>
      </c>
      <c r="G100" s="150">
        <f>+G98*E100</f>
        <v>2730333.9</v>
      </c>
      <c r="H100" s="150">
        <f>H98*8%</f>
        <v>4731672.08</v>
      </c>
      <c r="I100" s="150">
        <f>+I98*3%</f>
        <v>2807390.25</v>
      </c>
      <c r="J100" s="151">
        <f>+J98*3%</f>
        <v>2785473</v>
      </c>
      <c r="K100" s="25"/>
      <c r="L100" s="25"/>
      <c r="M100" s="25"/>
      <c r="N100" s="25"/>
      <c r="O100" s="25"/>
      <c r="P100" s="76"/>
      <c r="Q100" s="192"/>
      <c r="R100" s="192"/>
    </row>
    <row r="101" spans="1:49" s="26" customFormat="1" ht="13.5" thickBot="1" x14ac:dyDescent="0.3">
      <c r="A101" s="222" t="s">
        <v>110</v>
      </c>
      <c r="B101" s="223"/>
      <c r="C101" s="223"/>
      <c r="D101" s="223"/>
      <c r="E101" s="161">
        <v>0.04</v>
      </c>
      <c r="F101" s="154">
        <f>+F98*6%</f>
        <v>4102494.1799999997</v>
      </c>
      <c r="G101" s="154">
        <f>+G98*E101</f>
        <v>3640445.2</v>
      </c>
      <c r="H101" s="154">
        <f>+H100*5%</f>
        <v>236583.60400000002</v>
      </c>
      <c r="I101" s="154">
        <f>+I98*4%</f>
        <v>3743187</v>
      </c>
      <c r="J101" s="155">
        <f>+J98*4%</f>
        <v>3713964</v>
      </c>
      <c r="K101" s="25"/>
      <c r="L101" s="25"/>
      <c r="M101" s="25"/>
      <c r="N101" s="25"/>
      <c r="O101" s="25"/>
      <c r="P101" s="76"/>
      <c r="Q101" s="192"/>
      <c r="R101" s="192"/>
    </row>
    <row r="102" spans="1:49" s="26" customFormat="1" ht="13.5" thickBot="1" x14ac:dyDescent="0.3">
      <c r="A102" s="213" t="s">
        <v>111</v>
      </c>
      <c r="B102" s="214"/>
      <c r="C102" s="214"/>
      <c r="D102" s="214"/>
      <c r="E102" s="149">
        <v>0.19</v>
      </c>
      <c r="F102" s="150">
        <f>+F101*19%</f>
        <v>779473.89419999998</v>
      </c>
      <c r="G102" s="150">
        <f>+G101*E102</f>
        <v>691684.58799999999</v>
      </c>
      <c r="H102" s="150">
        <f>H101*19%</f>
        <v>44950.884760000008</v>
      </c>
      <c r="I102" s="150">
        <f>+I101*19%</f>
        <v>711205.53</v>
      </c>
      <c r="J102" s="151">
        <f>+J101*19%</f>
        <v>705653.16</v>
      </c>
      <c r="K102" s="25"/>
      <c r="L102" s="25"/>
      <c r="M102" s="25"/>
      <c r="N102" s="25"/>
      <c r="O102" s="25"/>
      <c r="P102" s="76"/>
      <c r="Q102" s="192"/>
      <c r="R102" s="192"/>
    </row>
    <row r="103" spans="1:49" s="26" customFormat="1" ht="13.5" thickBot="1" x14ac:dyDescent="0.3">
      <c r="A103" s="156" t="s">
        <v>136</v>
      </c>
      <c r="B103" s="157"/>
      <c r="C103" s="157"/>
      <c r="D103" s="158"/>
      <c r="E103" s="158"/>
      <c r="F103" s="159">
        <f>SUM(F98:F102)</f>
        <v>84880604.584199995</v>
      </c>
      <c r="G103" s="159">
        <f>SUM(G98:G102)</f>
        <v>114455597.08800001</v>
      </c>
      <c r="H103" s="159">
        <f>SUM(H98:H102)</f>
        <v>71256615.688760012</v>
      </c>
      <c r="I103" s="159">
        <f>SUM(I98:I102)</f>
        <v>117685799.28</v>
      </c>
      <c r="J103" s="160">
        <f>SUM(J98:J102)</f>
        <v>116767028.16</v>
      </c>
      <c r="K103" s="25"/>
      <c r="L103" s="25"/>
      <c r="M103" s="25"/>
      <c r="N103" s="25"/>
      <c r="O103" s="25"/>
      <c r="P103" s="76"/>
      <c r="Q103" s="192"/>
      <c r="R103" s="192"/>
    </row>
    <row r="104" spans="1:49" s="26" customFormat="1" ht="13.5" thickBot="1" x14ac:dyDescent="0.3">
      <c r="A104" s="215" t="s">
        <v>135</v>
      </c>
      <c r="B104" s="216"/>
      <c r="C104" s="216"/>
      <c r="D104" s="216"/>
      <c r="E104" s="216"/>
      <c r="F104" s="150">
        <v>68260355</v>
      </c>
      <c r="G104" s="150">
        <v>114455597.09</v>
      </c>
      <c r="H104" s="150">
        <v>74381543</v>
      </c>
      <c r="I104" s="150">
        <v>117685799.28</v>
      </c>
      <c r="J104" s="151">
        <v>116767028.16</v>
      </c>
      <c r="K104" s="25"/>
      <c r="L104" s="25"/>
      <c r="M104" s="25"/>
      <c r="N104" s="25"/>
      <c r="O104" s="25"/>
      <c r="P104" s="76"/>
      <c r="Q104" s="192"/>
      <c r="R104" s="192"/>
    </row>
    <row r="105" spans="1:49" s="26" customFormat="1" ht="15.75" customHeight="1" thickBot="1" x14ac:dyDescent="0.3">
      <c r="A105" s="219" t="s">
        <v>137</v>
      </c>
      <c r="B105" s="220"/>
      <c r="C105" s="220"/>
      <c r="D105" s="220"/>
      <c r="E105" s="220"/>
      <c r="F105" s="194">
        <f>+F104-F98</f>
        <v>-114548</v>
      </c>
      <c r="G105" s="194">
        <f>+G103-G104</f>
        <v>-1.9999891519546509E-3</v>
      </c>
      <c r="H105" s="194">
        <f>+H104-H98</f>
        <v>15235642</v>
      </c>
      <c r="I105" s="194">
        <f>+I104-I103</f>
        <v>0</v>
      </c>
      <c r="J105" s="195">
        <f>+J104-J103</f>
        <v>0</v>
      </c>
      <c r="K105" s="25"/>
      <c r="L105" s="25"/>
      <c r="M105" s="25"/>
      <c r="N105" s="25"/>
      <c r="O105" s="25"/>
      <c r="P105" s="76"/>
      <c r="Q105" s="192"/>
      <c r="R105" s="192"/>
    </row>
    <row r="106" spans="1:49" s="1" customFormat="1" x14ac:dyDescent="0.25">
      <c r="A106" s="49"/>
      <c r="B106" s="13"/>
      <c r="C106" s="13"/>
      <c r="D106" s="49"/>
      <c r="E106" s="49"/>
      <c r="F106" s="16"/>
      <c r="G106" s="16"/>
      <c r="H106" s="16"/>
      <c r="I106" s="16"/>
      <c r="J106" s="16"/>
      <c r="K106" s="16"/>
      <c r="L106" s="16"/>
      <c r="M106" s="16"/>
      <c r="N106" s="16"/>
      <c r="O106" s="16"/>
      <c r="P106" s="49"/>
      <c r="Q106" s="196"/>
      <c r="R106" s="196"/>
    </row>
    <row r="107" spans="1:49" s="1" customFormat="1" x14ac:dyDescent="0.25">
      <c r="A107" s="49"/>
      <c r="B107" s="13"/>
      <c r="C107" s="13"/>
      <c r="D107" s="49"/>
      <c r="E107" s="49"/>
      <c r="F107" s="16"/>
      <c r="G107" s="16"/>
      <c r="H107" s="16"/>
      <c r="I107" s="16"/>
      <c r="J107" s="16"/>
      <c r="K107" s="16"/>
      <c r="L107" s="16"/>
      <c r="M107" s="16"/>
      <c r="N107" s="16"/>
      <c r="O107" s="16"/>
      <c r="P107" s="49"/>
      <c r="Q107" s="196"/>
      <c r="R107" s="196"/>
    </row>
    <row r="108" spans="1:49" s="1" customFormat="1" x14ac:dyDescent="0.25">
      <c r="A108" s="49"/>
      <c r="B108" s="13"/>
      <c r="C108" s="13"/>
      <c r="D108" s="49"/>
      <c r="E108" s="49"/>
      <c r="F108" s="16"/>
      <c r="G108" s="16"/>
      <c r="H108" s="16"/>
      <c r="I108" s="16"/>
      <c r="J108" s="16"/>
      <c r="K108" s="16"/>
      <c r="L108" s="16"/>
      <c r="M108" s="16"/>
      <c r="N108" s="16"/>
      <c r="O108" s="16"/>
      <c r="P108" s="49"/>
      <c r="Q108" s="196"/>
      <c r="R108" s="196"/>
    </row>
    <row r="109" spans="1:49" s="1" customFormat="1" x14ac:dyDescent="0.25">
      <c r="A109" s="49"/>
      <c r="B109" s="13"/>
      <c r="C109" s="13"/>
      <c r="D109" s="49"/>
      <c r="E109" s="49"/>
      <c r="F109" s="16"/>
      <c r="G109" s="16"/>
      <c r="H109" s="16"/>
      <c r="I109" s="16"/>
      <c r="J109" s="16"/>
      <c r="K109" s="16"/>
      <c r="L109" s="16"/>
      <c r="M109" s="16"/>
      <c r="N109" s="16"/>
      <c r="O109" s="16"/>
      <c r="P109" s="49"/>
      <c r="Q109" s="196"/>
      <c r="R109" s="196"/>
    </row>
    <row r="110" spans="1:49" s="1" customFormat="1" x14ac:dyDescent="0.25">
      <c r="A110" s="49"/>
      <c r="B110" s="13"/>
      <c r="C110" s="13"/>
      <c r="D110" s="49"/>
      <c r="E110" s="49"/>
      <c r="F110" s="16"/>
      <c r="G110" s="16"/>
      <c r="H110" s="16"/>
      <c r="I110" s="16"/>
      <c r="J110" s="16"/>
      <c r="K110" s="16"/>
      <c r="L110" s="16"/>
      <c r="M110" s="16"/>
      <c r="N110" s="16"/>
      <c r="O110" s="16"/>
      <c r="P110" s="49"/>
      <c r="Q110" s="196"/>
      <c r="R110" s="196"/>
    </row>
    <row r="111" spans="1:49" s="1" customFormat="1" x14ac:dyDescent="0.25">
      <c r="A111" s="49"/>
      <c r="B111" s="13"/>
      <c r="C111" s="13"/>
      <c r="D111" s="49"/>
      <c r="E111" s="49"/>
      <c r="F111" s="16"/>
      <c r="G111" s="16"/>
      <c r="H111" s="16"/>
      <c r="I111" s="16"/>
      <c r="J111" s="16"/>
      <c r="K111" s="16"/>
      <c r="L111" s="16"/>
      <c r="M111" s="16"/>
      <c r="N111" s="16"/>
      <c r="O111" s="16"/>
      <c r="P111" s="49"/>
      <c r="Q111" s="196"/>
      <c r="R111" s="196"/>
    </row>
    <row r="112" spans="1:49" s="1" customFormat="1" x14ac:dyDescent="0.25">
      <c r="A112" s="49"/>
      <c r="B112" s="13"/>
      <c r="C112" s="13"/>
      <c r="D112" s="49"/>
      <c r="E112" s="49"/>
      <c r="F112" s="16"/>
      <c r="G112" s="16"/>
      <c r="H112" s="16"/>
      <c r="I112" s="16"/>
      <c r="J112" s="16"/>
      <c r="K112" s="16"/>
      <c r="L112" s="16"/>
      <c r="M112" s="16"/>
      <c r="N112" s="16"/>
      <c r="O112" s="16"/>
      <c r="P112" s="49"/>
      <c r="Q112" s="196"/>
      <c r="R112" s="196"/>
    </row>
    <row r="113" spans="1:18" s="1" customFormat="1" x14ac:dyDescent="0.25">
      <c r="A113" s="49"/>
      <c r="B113" s="13"/>
      <c r="C113" s="13"/>
      <c r="D113" s="49"/>
      <c r="E113" s="49"/>
      <c r="F113" s="16"/>
      <c r="G113" s="16"/>
      <c r="H113" s="16"/>
      <c r="I113" s="16"/>
      <c r="J113" s="16"/>
      <c r="K113" s="16"/>
      <c r="L113" s="16"/>
      <c r="M113" s="16"/>
      <c r="N113" s="16"/>
      <c r="O113" s="16"/>
      <c r="P113" s="49"/>
      <c r="Q113" s="196"/>
      <c r="R113" s="196"/>
    </row>
    <row r="114" spans="1:18" s="1" customFormat="1" x14ac:dyDescent="0.25">
      <c r="A114" s="49"/>
      <c r="B114" s="13"/>
      <c r="C114" s="13"/>
      <c r="D114" s="49"/>
      <c r="E114" s="49"/>
      <c r="F114" s="16"/>
      <c r="G114" s="16"/>
      <c r="H114" s="16"/>
      <c r="I114" s="16"/>
      <c r="J114" s="16"/>
      <c r="K114" s="16"/>
      <c r="L114" s="16"/>
      <c r="M114" s="16"/>
      <c r="N114" s="16"/>
      <c r="O114" s="16"/>
      <c r="P114" s="49"/>
      <c r="Q114" s="196"/>
      <c r="R114" s="196"/>
    </row>
    <row r="115" spans="1:18" s="1" customFormat="1" x14ac:dyDescent="0.25">
      <c r="A115" s="49"/>
      <c r="B115" s="13"/>
      <c r="C115" s="13"/>
      <c r="D115" s="49"/>
      <c r="E115" s="49"/>
      <c r="F115" s="16"/>
      <c r="G115" s="16"/>
      <c r="H115" s="16"/>
      <c r="I115" s="16"/>
      <c r="J115" s="16"/>
      <c r="K115" s="16"/>
      <c r="L115" s="16"/>
      <c r="M115" s="16"/>
      <c r="N115" s="16"/>
      <c r="O115" s="16"/>
      <c r="P115" s="49"/>
      <c r="Q115" s="196"/>
      <c r="R115" s="196"/>
    </row>
    <row r="116" spans="1:18" s="1" customFormat="1" x14ac:dyDescent="0.25">
      <c r="A116" s="49"/>
      <c r="B116" s="13"/>
      <c r="C116" s="13"/>
      <c r="D116" s="49"/>
      <c r="E116" s="49"/>
      <c r="F116" s="16"/>
      <c r="G116" s="16"/>
      <c r="H116" s="16"/>
      <c r="I116" s="16"/>
      <c r="J116" s="16"/>
      <c r="K116" s="16"/>
      <c r="L116" s="16"/>
      <c r="M116" s="16"/>
      <c r="N116" s="16"/>
      <c r="O116" s="16"/>
      <c r="P116" s="49"/>
      <c r="Q116" s="196"/>
      <c r="R116" s="196"/>
    </row>
    <row r="117" spans="1:18" s="1" customFormat="1" x14ac:dyDescent="0.25">
      <c r="A117" s="49"/>
      <c r="B117" s="13"/>
      <c r="C117" s="13"/>
      <c r="D117" s="49"/>
      <c r="E117" s="49"/>
      <c r="F117" s="16"/>
      <c r="G117" s="16"/>
      <c r="H117" s="16"/>
      <c r="I117" s="16"/>
      <c r="J117" s="16"/>
      <c r="K117" s="16"/>
      <c r="L117" s="16"/>
      <c r="M117" s="16"/>
      <c r="N117" s="16"/>
      <c r="O117" s="16"/>
      <c r="P117" s="49"/>
      <c r="Q117" s="196"/>
      <c r="R117" s="196"/>
    </row>
    <row r="118" spans="1:18" s="1" customFormat="1" x14ac:dyDescent="0.25">
      <c r="A118" s="49"/>
      <c r="B118" s="13"/>
      <c r="C118" s="13"/>
      <c r="D118" s="49"/>
      <c r="E118" s="49"/>
      <c r="F118" s="16"/>
      <c r="G118" s="16"/>
      <c r="H118" s="16"/>
      <c r="I118" s="16"/>
      <c r="J118" s="16"/>
      <c r="K118" s="16"/>
      <c r="L118" s="16"/>
      <c r="M118" s="16"/>
      <c r="N118" s="16"/>
      <c r="O118" s="16"/>
      <c r="P118" s="49"/>
      <c r="Q118" s="196"/>
      <c r="R118" s="196"/>
    </row>
    <row r="119" spans="1:18" s="1" customFormat="1" x14ac:dyDescent="0.25">
      <c r="A119" s="49"/>
      <c r="B119" s="13"/>
      <c r="C119" s="13"/>
      <c r="D119" s="49"/>
      <c r="E119" s="49"/>
      <c r="F119" s="16"/>
      <c r="G119" s="16"/>
      <c r="H119" s="16"/>
      <c r="I119" s="16"/>
      <c r="J119" s="16"/>
      <c r="K119" s="16"/>
      <c r="L119" s="16"/>
      <c r="M119" s="16"/>
      <c r="N119" s="16"/>
      <c r="O119" s="16"/>
      <c r="P119" s="49"/>
      <c r="Q119" s="196"/>
      <c r="R119" s="196"/>
    </row>
    <row r="120" spans="1:18" s="1" customFormat="1" x14ac:dyDescent="0.25">
      <c r="A120" s="49"/>
      <c r="B120" s="13"/>
      <c r="C120" s="13"/>
      <c r="D120" s="49"/>
      <c r="E120" s="49"/>
      <c r="F120" s="16"/>
      <c r="G120" s="16"/>
      <c r="H120" s="16"/>
      <c r="I120" s="16"/>
      <c r="J120" s="16"/>
      <c r="K120" s="16"/>
      <c r="L120" s="16"/>
      <c r="M120" s="16"/>
      <c r="N120" s="16"/>
      <c r="O120" s="16"/>
      <c r="P120" s="49"/>
      <c r="Q120" s="196"/>
      <c r="R120" s="196"/>
    </row>
    <row r="121" spans="1:18" s="1" customFormat="1" x14ac:dyDescent="0.25">
      <c r="A121" s="49"/>
      <c r="B121" s="13"/>
      <c r="C121" s="13"/>
      <c r="D121" s="49"/>
      <c r="E121" s="49"/>
      <c r="F121" s="16"/>
      <c r="G121" s="16"/>
      <c r="H121" s="16"/>
      <c r="I121" s="16"/>
      <c r="J121" s="16"/>
      <c r="K121" s="16"/>
      <c r="L121" s="16"/>
      <c r="M121" s="16"/>
      <c r="N121" s="16"/>
      <c r="O121" s="16"/>
      <c r="P121" s="49"/>
      <c r="Q121" s="196"/>
      <c r="R121" s="196"/>
    </row>
    <row r="122" spans="1:18" s="1" customFormat="1" x14ac:dyDescent="0.25">
      <c r="A122" s="49"/>
      <c r="B122" s="13"/>
      <c r="C122" s="13"/>
      <c r="D122" s="49"/>
      <c r="E122" s="49"/>
      <c r="F122" s="16"/>
      <c r="G122" s="16"/>
      <c r="H122" s="16"/>
      <c r="I122" s="16"/>
      <c r="J122" s="16"/>
      <c r="K122" s="16"/>
      <c r="L122" s="16"/>
      <c r="M122" s="16"/>
      <c r="N122" s="16"/>
      <c r="O122" s="16"/>
      <c r="P122" s="49"/>
      <c r="Q122" s="196"/>
      <c r="R122" s="196"/>
    </row>
    <row r="123" spans="1:18" s="1" customFormat="1" x14ac:dyDescent="0.25">
      <c r="A123" s="49"/>
      <c r="B123" s="13"/>
      <c r="C123" s="13"/>
      <c r="D123" s="49"/>
      <c r="E123" s="49"/>
      <c r="F123" s="16"/>
      <c r="G123" s="16"/>
      <c r="H123" s="16"/>
      <c r="I123" s="16"/>
      <c r="J123" s="16"/>
      <c r="K123" s="16"/>
      <c r="L123" s="16"/>
      <c r="M123" s="16"/>
      <c r="N123" s="16"/>
      <c r="O123" s="16"/>
      <c r="P123" s="49"/>
      <c r="Q123" s="196"/>
      <c r="R123" s="196"/>
    </row>
    <row r="124" spans="1:18" s="1" customFormat="1" x14ac:dyDescent="0.25">
      <c r="A124" s="49"/>
      <c r="B124" s="13"/>
      <c r="C124" s="13"/>
      <c r="D124" s="49"/>
      <c r="E124" s="49"/>
      <c r="F124" s="16"/>
      <c r="G124" s="16"/>
      <c r="H124" s="16"/>
      <c r="I124" s="16"/>
      <c r="J124" s="16"/>
      <c r="K124" s="16"/>
      <c r="L124" s="16"/>
      <c r="M124" s="16"/>
      <c r="N124" s="16"/>
      <c r="O124" s="16"/>
      <c r="P124" s="49"/>
      <c r="Q124" s="196"/>
      <c r="R124" s="196"/>
    </row>
    <row r="125" spans="1:18" s="1" customFormat="1" x14ac:dyDescent="0.25">
      <c r="A125" s="49"/>
      <c r="B125" s="13"/>
      <c r="C125" s="13"/>
      <c r="D125" s="49"/>
      <c r="E125" s="49"/>
      <c r="F125" s="16"/>
      <c r="G125" s="16"/>
      <c r="H125" s="16"/>
      <c r="I125" s="16"/>
      <c r="J125" s="16"/>
      <c r="K125" s="16"/>
      <c r="L125" s="16"/>
      <c r="M125" s="16"/>
      <c r="N125" s="16"/>
      <c r="O125" s="16"/>
      <c r="P125" s="49"/>
      <c r="Q125" s="196"/>
      <c r="R125" s="196"/>
    </row>
    <row r="126" spans="1:18" s="1" customFormat="1" x14ac:dyDescent="0.25">
      <c r="A126" s="49"/>
      <c r="B126" s="13"/>
      <c r="C126" s="13"/>
      <c r="D126" s="49"/>
      <c r="E126" s="49"/>
      <c r="F126" s="16"/>
      <c r="G126" s="16"/>
      <c r="H126" s="16"/>
      <c r="I126" s="16"/>
      <c r="J126" s="16"/>
      <c r="K126" s="16"/>
      <c r="L126" s="16"/>
      <c r="M126" s="16"/>
      <c r="N126" s="16"/>
      <c r="O126" s="16"/>
      <c r="P126" s="49"/>
      <c r="Q126" s="196"/>
      <c r="R126" s="196"/>
    </row>
    <row r="127" spans="1:18" s="1" customFormat="1" x14ac:dyDescent="0.25">
      <c r="A127" s="49"/>
      <c r="B127" s="13"/>
      <c r="C127" s="13"/>
      <c r="D127" s="49"/>
      <c r="E127" s="49"/>
      <c r="F127" s="16"/>
      <c r="G127" s="16"/>
      <c r="H127" s="16"/>
      <c r="I127" s="16"/>
      <c r="J127" s="16"/>
      <c r="K127" s="16"/>
      <c r="L127" s="16"/>
      <c r="M127" s="16"/>
      <c r="N127" s="16"/>
      <c r="O127" s="16"/>
      <c r="P127" s="49"/>
      <c r="Q127" s="196"/>
      <c r="R127" s="196"/>
    </row>
    <row r="128" spans="1:18" s="1" customFormat="1" x14ac:dyDescent="0.25">
      <c r="A128" s="49"/>
      <c r="B128" s="13"/>
      <c r="C128" s="13"/>
      <c r="D128" s="49"/>
      <c r="E128" s="49"/>
      <c r="F128" s="16"/>
      <c r="G128" s="16"/>
      <c r="H128" s="16"/>
      <c r="I128" s="16"/>
      <c r="J128" s="16"/>
      <c r="K128" s="16"/>
      <c r="L128" s="16"/>
      <c r="M128" s="16"/>
      <c r="N128" s="16"/>
      <c r="O128" s="16"/>
      <c r="P128" s="49"/>
      <c r="Q128" s="196"/>
      <c r="R128" s="196"/>
    </row>
    <row r="129" spans="1:18" s="1" customFormat="1" x14ac:dyDescent="0.25">
      <c r="A129" s="49"/>
      <c r="B129" s="13"/>
      <c r="C129" s="13"/>
      <c r="D129" s="49"/>
      <c r="E129" s="49"/>
      <c r="F129" s="16"/>
      <c r="G129" s="16"/>
      <c r="H129" s="16"/>
      <c r="I129" s="16"/>
      <c r="J129" s="16"/>
      <c r="K129" s="16"/>
      <c r="L129" s="16"/>
      <c r="M129" s="16"/>
      <c r="N129" s="16"/>
      <c r="O129" s="16"/>
      <c r="P129" s="49"/>
      <c r="Q129" s="196"/>
      <c r="R129" s="196"/>
    </row>
    <row r="130" spans="1:18" s="1" customFormat="1" x14ac:dyDescent="0.25">
      <c r="A130" s="49"/>
      <c r="B130" s="13"/>
      <c r="C130" s="13"/>
      <c r="D130" s="49"/>
      <c r="E130" s="49"/>
      <c r="F130" s="16"/>
      <c r="G130" s="16"/>
      <c r="H130" s="16"/>
      <c r="I130" s="16"/>
      <c r="J130" s="16"/>
      <c r="K130" s="16"/>
      <c r="L130" s="16"/>
      <c r="M130" s="16"/>
      <c r="N130" s="16"/>
      <c r="O130" s="16"/>
      <c r="P130" s="49"/>
      <c r="Q130" s="196"/>
      <c r="R130" s="196"/>
    </row>
    <row r="131" spans="1:18" s="1" customFormat="1" x14ac:dyDescent="0.25">
      <c r="A131" s="49"/>
      <c r="B131" s="13"/>
      <c r="C131" s="13"/>
      <c r="D131" s="49"/>
      <c r="E131" s="49"/>
      <c r="F131" s="16"/>
      <c r="G131" s="16"/>
      <c r="H131" s="16"/>
      <c r="I131" s="16"/>
      <c r="J131" s="16"/>
      <c r="K131" s="16"/>
      <c r="L131" s="16"/>
      <c r="M131" s="16"/>
      <c r="N131" s="16"/>
      <c r="O131" s="16"/>
      <c r="P131" s="49"/>
      <c r="Q131" s="196"/>
      <c r="R131" s="196"/>
    </row>
    <row r="132" spans="1:18" s="1" customFormat="1" x14ac:dyDescent="0.25">
      <c r="A132" s="49"/>
      <c r="B132" s="13"/>
      <c r="C132" s="13"/>
      <c r="D132" s="49"/>
      <c r="E132" s="49"/>
      <c r="F132" s="16"/>
      <c r="G132" s="16"/>
      <c r="H132" s="16"/>
      <c r="I132" s="16"/>
      <c r="J132" s="16"/>
      <c r="K132" s="16"/>
      <c r="L132" s="16"/>
      <c r="M132" s="16"/>
      <c r="N132" s="16"/>
      <c r="O132" s="16"/>
      <c r="P132" s="49"/>
      <c r="Q132" s="196"/>
      <c r="R132" s="196"/>
    </row>
    <row r="133" spans="1:18" s="1" customFormat="1" x14ac:dyDescent="0.25">
      <c r="A133" s="49"/>
      <c r="B133" s="13"/>
      <c r="C133" s="13"/>
      <c r="D133" s="49"/>
      <c r="E133" s="49"/>
      <c r="F133" s="16"/>
      <c r="G133" s="16"/>
      <c r="H133" s="16"/>
      <c r="I133" s="16"/>
      <c r="J133" s="16"/>
      <c r="K133" s="16"/>
      <c r="L133" s="16"/>
      <c r="M133" s="16"/>
      <c r="N133" s="16"/>
      <c r="O133" s="16"/>
      <c r="P133" s="49"/>
      <c r="Q133" s="196"/>
      <c r="R133" s="196"/>
    </row>
    <row r="134" spans="1:18" s="1" customFormat="1" x14ac:dyDescent="0.25">
      <c r="A134" s="49"/>
      <c r="B134" s="13"/>
      <c r="C134" s="13"/>
      <c r="D134" s="49"/>
      <c r="E134" s="49"/>
      <c r="F134" s="16"/>
      <c r="G134" s="16"/>
      <c r="H134" s="16"/>
      <c r="I134" s="16"/>
      <c r="J134" s="16"/>
      <c r="K134" s="16"/>
      <c r="L134" s="16"/>
      <c r="M134" s="16"/>
      <c r="N134" s="16"/>
      <c r="O134" s="16"/>
      <c r="P134" s="49"/>
      <c r="Q134" s="196"/>
      <c r="R134" s="196"/>
    </row>
    <row r="135" spans="1:18" s="1" customFormat="1" x14ac:dyDescent="0.25">
      <c r="A135" s="49"/>
      <c r="B135" s="13"/>
      <c r="C135" s="13"/>
      <c r="D135" s="49"/>
      <c r="E135" s="49"/>
      <c r="F135" s="16"/>
      <c r="G135" s="16"/>
      <c r="H135" s="16"/>
      <c r="I135" s="16"/>
      <c r="J135" s="16"/>
      <c r="K135" s="16"/>
      <c r="L135" s="16"/>
      <c r="M135" s="16"/>
      <c r="N135" s="16"/>
      <c r="O135" s="16"/>
      <c r="P135" s="49"/>
      <c r="Q135" s="196"/>
      <c r="R135" s="196"/>
    </row>
    <row r="136" spans="1:18" s="1" customFormat="1" x14ac:dyDescent="0.25">
      <c r="A136" s="49"/>
      <c r="B136" s="13"/>
      <c r="C136" s="13"/>
      <c r="D136" s="49"/>
      <c r="E136" s="49"/>
      <c r="F136" s="16"/>
      <c r="G136" s="16"/>
      <c r="H136" s="16"/>
      <c r="I136" s="16"/>
      <c r="J136" s="16"/>
      <c r="K136" s="16"/>
      <c r="L136" s="16"/>
      <c r="M136" s="16"/>
      <c r="N136" s="16"/>
      <c r="O136" s="16"/>
      <c r="P136" s="49"/>
      <c r="Q136" s="196"/>
      <c r="R136" s="196"/>
    </row>
    <row r="137" spans="1:18" s="1" customFormat="1" x14ac:dyDescent="0.25">
      <c r="A137" s="49"/>
      <c r="B137" s="13"/>
      <c r="C137" s="13"/>
      <c r="D137" s="49"/>
      <c r="E137" s="49"/>
      <c r="F137" s="16"/>
      <c r="G137" s="16"/>
      <c r="H137" s="16"/>
      <c r="I137" s="16"/>
      <c r="J137" s="16"/>
      <c r="K137" s="16"/>
      <c r="L137" s="16"/>
      <c r="M137" s="16"/>
      <c r="N137" s="16"/>
      <c r="O137" s="16"/>
      <c r="P137" s="49"/>
      <c r="Q137" s="196"/>
      <c r="R137" s="196"/>
    </row>
    <row r="138" spans="1:18" s="1" customFormat="1" x14ac:dyDescent="0.25">
      <c r="A138" s="49"/>
      <c r="B138" s="13"/>
      <c r="C138" s="13"/>
      <c r="D138" s="49"/>
      <c r="E138" s="49"/>
      <c r="F138" s="16"/>
      <c r="G138" s="16"/>
      <c r="H138" s="16"/>
      <c r="I138" s="16"/>
      <c r="J138" s="16"/>
      <c r="K138" s="16"/>
      <c r="L138" s="16"/>
      <c r="M138" s="16"/>
      <c r="N138" s="16"/>
      <c r="O138" s="16"/>
      <c r="P138" s="49"/>
      <c r="Q138" s="196"/>
      <c r="R138" s="196"/>
    </row>
    <row r="139" spans="1:18" s="1" customFormat="1" x14ac:dyDescent="0.25">
      <c r="A139" s="49"/>
      <c r="B139" s="13"/>
      <c r="C139" s="13"/>
      <c r="D139" s="49"/>
      <c r="E139" s="49"/>
      <c r="F139" s="16"/>
      <c r="G139" s="16"/>
      <c r="H139" s="16"/>
      <c r="I139" s="16"/>
      <c r="J139" s="16"/>
      <c r="K139" s="16"/>
      <c r="L139" s="16"/>
      <c r="M139" s="16"/>
      <c r="N139" s="16"/>
      <c r="O139" s="16"/>
      <c r="P139" s="49"/>
      <c r="Q139" s="196"/>
      <c r="R139" s="196"/>
    </row>
    <row r="140" spans="1:18" s="1" customFormat="1" x14ac:dyDescent="0.25">
      <c r="A140" s="49"/>
      <c r="B140" s="13"/>
      <c r="C140" s="13"/>
      <c r="D140" s="49"/>
      <c r="E140" s="49"/>
      <c r="F140" s="16"/>
      <c r="G140" s="16"/>
      <c r="H140" s="16"/>
      <c r="I140" s="16"/>
      <c r="J140" s="16"/>
      <c r="K140" s="16"/>
      <c r="L140" s="16"/>
      <c r="M140" s="16"/>
      <c r="N140" s="16"/>
      <c r="O140" s="16"/>
      <c r="P140" s="49"/>
      <c r="Q140" s="196"/>
      <c r="R140" s="196"/>
    </row>
    <row r="141" spans="1:18" s="1" customFormat="1" x14ac:dyDescent="0.25">
      <c r="A141" s="49"/>
      <c r="B141" s="13"/>
      <c r="C141" s="13"/>
      <c r="D141" s="49"/>
      <c r="E141" s="49"/>
      <c r="F141" s="16"/>
      <c r="G141" s="16"/>
      <c r="H141" s="16"/>
      <c r="I141" s="16"/>
      <c r="J141" s="16"/>
      <c r="K141" s="16"/>
      <c r="L141" s="16"/>
      <c r="M141" s="16"/>
      <c r="N141" s="16"/>
      <c r="O141" s="16"/>
      <c r="P141" s="49"/>
      <c r="Q141" s="196"/>
      <c r="R141" s="196"/>
    </row>
    <row r="142" spans="1:18" s="1" customFormat="1" x14ac:dyDescent="0.25">
      <c r="A142" s="49"/>
      <c r="B142" s="13"/>
      <c r="C142" s="13"/>
      <c r="D142" s="49"/>
      <c r="E142" s="49"/>
      <c r="F142" s="16"/>
      <c r="G142" s="16"/>
      <c r="H142" s="16"/>
      <c r="I142" s="16"/>
      <c r="J142" s="16"/>
      <c r="K142" s="16"/>
      <c r="L142" s="16"/>
      <c r="M142" s="16"/>
      <c r="N142" s="16"/>
      <c r="O142" s="16"/>
      <c r="P142" s="49"/>
      <c r="Q142" s="196"/>
      <c r="R142" s="196"/>
    </row>
    <row r="143" spans="1:18" s="1" customFormat="1" x14ac:dyDescent="0.25">
      <c r="A143" s="49"/>
      <c r="B143" s="13"/>
      <c r="C143" s="13"/>
      <c r="D143" s="49"/>
      <c r="E143" s="49"/>
      <c r="F143" s="16"/>
      <c r="G143" s="16"/>
      <c r="H143" s="16"/>
      <c r="I143" s="16"/>
      <c r="J143" s="16"/>
      <c r="K143" s="16"/>
      <c r="L143" s="16"/>
      <c r="M143" s="16"/>
      <c r="N143" s="16"/>
      <c r="O143" s="16"/>
      <c r="P143" s="49"/>
      <c r="Q143" s="196"/>
      <c r="R143" s="196"/>
    </row>
    <row r="144" spans="1:18" s="1" customFormat="1" x14ac:dyDescent="0.25">
      <c r="A144" s="49"/>
      <c r="B144" s="13"/>
      <c r="C144" s="13"/>
      <c r="D144" s="49"/>
      <c r="E144" s="49"/>
      <c r="F144" s="16"/>
      <c r="G144" s="16"/>
      <c r="H144" s="16"/>
      <c r="I144" s="16"/>
      <c r="J144" s="16"/>
      <c r="K144" s="16"/>
      <c r="L144" s="16"/>
      <c r="M144" s="16"/>
      <c r="N144" s="16"/>
      <c r="O144" s="16"/>
      <c r="P144" s="49"/>
      <c r="Q144" s="196"/>
      <c r="R144" s="196"/>
    </row>
    <row r="145" spans="1:18" s="1" customFormat="1" x14ac:dyDescent="0.25">
      <c r="A145" s="49"/>
      <c r="B145" s="13"/>
      <c r="C145" s="13"/>
      <c r="D145" s="49"/>
      <c r="E145" s="49"/>
      <c r="F145" s="16"/>
      <c r="G145" s="16"/>
      <c r="H145" s="16"/>
      <c r="I145" s="16"/>
      <c r="J145" s="16"/>
      <c r="K145" s="16"/>
      <c r="L145" s="16"/>
      <c r="M145" s="16"/>
      <c r="N145" s="16"/>
      <c r="O145" s="16"/>
      <c r="P145" s="49"/>
      <c r="Q145" s="196"/>
      <c r="R145" s="196"/>
    </row>
    <row r="146" spans="1:18" s="1" customFormat="1" x14ac:dyDescent="0.25">
      <c r="A146" s="49"/>
      <c r="B146" s="13"/>
      <c r="C146" s="13"/>
      <c r="D146" s="49"/>
      <c r="E146" s="49"/>
      <c r="F146" s="16"/>
      <c r="G146" s="16"/>
      <c r="H146" s="16"/>
      <c r="I146" s="16"/>
      <c r="J146" s="16"/>
      <c r="K146" s="16"/>
      <c r="L146" s="16"/>
      <c r="M146" s="16"/>
      <c r="N146" s="16"/>
      <c r="O146" s="16"/>
      <c r="P146" s="49"/>
      <c r="Q146" s="196"/>
      <c r="R146" s="196"/>
    </row>
    <row r="147" spans="1:18" s="1" customFormat="1" x14ac:dyDescent="0.25">
      <c r="A147" s="49"/>
      <c r="B147" s="13"/>
      <c r="C147" s="13"/>
      <c r="D147" s="49"/>
      <c r="E147" s="49"/>
      <c r="F147" s="16"/>
      <c r="G147" s="16"/>
      <c r="H147" s="16"/>
      <c r="I147" s="16"/>
      <c r="J147" s="16"/>
      <c r="K147" s="16"/>
      <c r="L147" s="16"/>
      <c r="M147" s="16"/>
      <c r="N147" s="16"/>
      <c r="O147" s="16"/>
      <c r="P147" s="49"/>
      <c r="Q147" s="196"/>
      <c r="R147" s="196"/>
    </row>
    <row r="148" spans="1:18" s="1" customFormat="1" x14ac:dyDescent="0.25">
      <c r="A148" s="49"/>
      <c r="B148" s="13"/>
      <c r="C148" s="13"/>
      <c r="D148" s="49"/>
      <c r="E148" s="49"/>
      <c r="F148" s="16"/>
      <c r="G148" s="16"/>
      <c r="H148" s="16"/>
      <c r="I148" s="16"/>
      <c r="J148" s="16"/>
      <c r="K148" s="16"/>
      <c r="L148" s="16"/>
      <c r="M148" s="16"/>
      <c r="N148" s="16"/>
      <c r="O148" s="16"/>
      <c r="P148" s="49"/>
      <c r="Q148" s="196"/>
      <c r="R148" s="196"/>
    </row>
    <row r="149" spans="1:18" s="1" customFormat="1" x14ac:dyDescent="0.25">
      <c r="A149" s="49"/>
      <c r="B149" s="13"/>
      <c r="C149" s="13"/>
      <c r="D149" s="49"/>
      <c r="E149" s="49"/>
      <c r="F149" s="16"/>
      <c r="G149" s="16"/>
      <c r="H149" s="16"/>
      <c r="I149" s="16"/>
      <c r="J149" s="16"/>
      <c r="K149" s="16"/>
      <c r="L149" s="16"/>
      <c r="M149" s="16"/>
      <c r="N149" s="16"/>
      <c r="O149" s="16"/>
      <c r="P149" s="49"/>
      <c r="Q149" s="196"/>
      <c r="R149" s="196"/>
    </row>
    <row r="150" spans="1:18" s="1" customFormat="1" x14ac:dyDescent="0.25">
      <c r="A150" s="49"/>
      <c r="B150" s="13"/>
      <c r="C150" s="13"/>
      <c r="D150" s="49"/>
      <c r="E150" s="49"/>
      <c r="F150" s="16"/>
      <c r="G150" s="16"/>
      <c r="H150" s="16"/>
      <c r="I150" s="16"/>
      <c r="J150" s="16"/>
      <c r="K150" s="16"/>
      <c r="L150" s="16"/>
      <c r="M150" s="16"/>
      <c r="N150" s="16"/>
      <c r="O150" s="16"/>
      <c r="P150" s="49"/>
      <c r="Q150" s="196"/>
      <c r="R150" s="196"/>
    </row>
    <row r="151" spans="1:18" s="1" customFormat="1" x14ac:dyDescent="0.25">
      <c r="A151" s="49"/>
      <c r="B151" s="13"/>
      <c r="C151" s="13"/>
      <c r="D151" s="49"/>
      <c r="E151" s="49"/>
      <c r="F151" s="16"/>
      <c r="G151" s="16"/>
      <c r="H151" s="16"/>
      <c r="I151" s="16"/>
      <c r="J151" s="16"/>
      <c r="K151" s="16"/>
      <c r="L151" s="16"/>
      <c r="M151" s="16"/>
      <c r="N151" s="16"/>
      <c r="O151" s="16"/>
      <c r="P151" s="49"/>
      <c r="Q151" s="196"/>
      <c r="R151" s="196"/>
    </row>
    <row r="152" spans="1:18" s="1" customFormat="1" x14ac:dyDescent="0.25">
      <c r="A152" s="49"/>
      <c r="B152" s="13"/>
      <c r="C152" s="13"/>
      <c r="D152" s="49"/>
      <c r="E152" s="49"/>
      <c r="F152" s="16"/>
      <c r="G152" s="16"/>
      <c r="H152" s="16"/>
      <c r="I152" s="16"/>
      <c r="J152" s="16"/>
      <c r="K152" s="16"/>
      <c r="L152" s="16"/>
      <c r="M152" s="16"/>
      <c r="N152" s="16"/>
      <c r="O152" s="16"/>
      <c r="P152" s="49"/>
      <c r="Q152" s="196"/>
      <c r="R152" s="196"/>
    </row>
    <row r="153" spans="1:18" s="1" customFormat="1" x14ac:dyDescent="0.25">
      <c r="A153" s="49"/>
      <c r="B153" s="13"/>
      <c r="C153" s="13"/>
      <c r="D153" s="49"/>
      <c r="E153" s="49"/>
      <c r="F153" s="16"/>
      <c r="G153" s="16"/>
      <c r="H153" s="16"/>
      <c r="I153" s="16"/>
      <c r="J153" s="16"/>
      <c r="K153" s="16"/>
      <c r="L153" s="16"/>
      <c r="M153" s="16"/>
      <c r="N153" s="16"/>
      <c r="O153" s="16"/>
      <c r="P153" s="49"/>
      <c r="Q153" s="196"/>
      <c r="R153" s="196"/>
    </row>
    <row r="154" spans="1:18" s="1" customFormat="1" x14ac:dyDescent="0.25">
      <c r="A154" s="49"/>
      <c r="B154" s="13"/>
      <c r="C154" s="13"/>
      <c r="D154" s="49"/>
      <c r="E154" s="49"/>
      <c r="F154" s="16"/>
      <c r="G154" s="16"/>
      <c r="H154" s="16"/>
      <c r="I154" s="16"/>
      <c r="J154" s="16"/>
      <c r="K154" s="16"/>
      <c r="L154" s="16"/>
      <c r="M154" s="16"/>
      <c r="N154" s="16"/>
      <c r="O154" s="16"/>
      <c r="P154" s="49"/>
      <c r="Q154" s="196"/>
      <c r="R154" s="196"/>
    </row>
    <row r="155" spans="1:18" s="1" customFormat="1" x14ac:dyDescent="0.25">
      <c r="A155" s="49"/>
      <c r="B155" s="13"/>
      <c r="C155" s="13"/>
      <c r="D155" s="49"/>
      <c r="E155" s="49"/>
      <c r="F155" s="16"/>
      <c r="G155" s="16"/>
      <c r="H155" s="16"/>
      <c r="I155" s="16"/>
      <c r="J155" s="16"/>
      <c r="K155" s="16"/>
      <c r="L155" s="16"/>
      <c r="M155" s="16"/>
      <c r="N155" s="16"/>
      <c r="O155" s="16"/>
      <c r="P155" s="49"/>
      <c r="Q155" s="196"/>
      <c r="R155" s="196"/>
    </row>
    <row r="156" spans="1:18" s="1" customFormat="1" x14ac:dyDescent="0.25">
      <c r="A156" s="49"/>
      <c r="B156" s="13"/>
      <c r="C156" s="13"/>
      <c r="D156" s="49"/>
      <c r="E156" s="49"/>
      <c r="F156" s="16"/>
      <c r="G156" s="16"/>
      <c r="H156" s="16"/>
      <c r="I156" s="16"/>
      <c r="J156" s="16"/>
      <c r="K156" s="16"/>
      <c r="L156" s="16"/>
      <c r="M156" s="16"/>
      <c r="N156" s="16"/>
      <c r="O156" s="16"/>
      <c r="P156" s="49"/>
      <c r="Q156" s="196"/>
      <c r="R156" s="196"/>
    </row>
    <row r="157" spans="1:18" s="1" customFormat="1" x14ac:dyDescent="0.25">
      <c r="A157" s="49"/>
      <c r="B157" s="13"/>
      <c r="C157" s="13"/>
      <c r="D157" s="49"/>
      <c r="E157" s="49"/>
      <c r="F157" s="16"/>
      <c r="G157" s="16"/>
      <c r="H157" s="16"/>
      <c r="I157" s="16"/>
      <c r="J157" s="16"/>
      <c r="K157" s="16"/>
      <c r="L157" s="16"/>
      <c r="M157" s="16"/>
      <c r="N157" s="16"/>
      <c r="O157" s="16"/>
      <c r="P157" s="49"/>
      <c r="Q157" s="196"/>
      <c r="R157" s="196"/>
    </row>
    <row r="158" spans="1:18" s="1" customFormat="1" x14ac:dyDescent="0.25">
      <c r="A158" s="49"/>
      <c r="B158" s="13"/>
      <c r="C158" s="13"/>
      <c r="D158" s="49"/>
      <c r="E158" s="49"/>
      <c r="F158" s="16"/>
      <c r="G158" s="16"/>
      <c r="H158" s="16"/>
      <c r="I158" s="16"/>
      <c r="J158" s="16"/>
      <c r="K158" s="16"/>
      <c r="L158" s="16"/>
      <c r="M158" s="16"/>
      <c r="N158" s="16"/>
      <c r="O158" s="16"/>
      <c r="P158" s="49"/>
      <c r="Q158" s="196"/>
      <c r="R158" s="196"/>
    </row>
    <row r="159" spans="1:18" s="1" customFormat="1" x14ac:dyDescent="0.25">
      <c r="A159" s="49"/>
      <c r="B159" s="13"/>
      <c r="C159" s="13"/>
      <c r="D159" s="49"/>
      <c r="E159" s="49"/>
      <c r="F159" s="16"/>
      <c r="G159" s="16"/>
      <c r="H159" s="16"/>
      <c r="I159" s="16"/>
      <c r="J159" s="16"/>
      <c r="K159" s="16"/>
      <c r="L159" s="16"/>
      <c r="M159" s="16"/>
      <c r="N159" s="16"/>
      <c r="O159" s="16"/>
      <c r="P159" s="49"/>
      <c r="Q159" s="196"/>
      <c r="R159" s="196"/>
    </row>
    <row r="160" spans="1:18" s="1" customFormat="1" x14ac:dyDescent="0.25">
      <c r="A160" s="49"/>
      <c r="B160" s="13"/>
      <c r="C160" s="13"/>
      <c r="D160" s="49"/>
      <c r="E160" s="49"/>
      <c r="F160" s="16"/>
      <c r="G160" s="16"/>
      <c r="H160" s="16"/>
      <c r="I160" s="16"/>
      <c r="J160" s="16"/>
      <c r="K160" s="16"/>
      <c r="L160" s="16"/>
      <c r="M160" s="16"/>
      <c r="N160" s="16"/>
      <c r="O160" s="16"/>
      <c r="P160" s="49"/>
      <c r="Q160" s="196"/>
      <c r="R160" s="196"/>
    </row>
    <row r="161" spans="1:18" s="1" customFormat="1" x14ac:dyDescent="0.25">
      <c r="A161" s="49"/>
      <c r="B161" s="13"/>
      <c r="C161" s="13"/>
      <c r="D161" s="49"/>
      <c r="E161" s="49"/>
      <c r="F161" s="16"/>
      <c r="G161" s="16"/>
      <c r="H161" s="16"/>
      <c r="I161" s="16"/>
      <c r="J161" s="16"/>
      <c r="K161" s="16"/>
      <c r="L161" s="16"/>
      <c r="M161" s="16"/>
      <c r="N161" s="16"/>
      <c r="O161" s="16"/>
      <c r="P161" s="49"/>
      <c r="Q161" s="196"/>
      <c r="R161" s="196"/>
    </row>
    <row r="162" spans="1:18" s="1" customFormat="1" x14ac:dyDescent="0.25">
      <c r="A162" s="49"/>
      <c r="B162" s="13"/>
      <c r="C162" s="13"/>
      <c r="D162" s="49"/>
      <c r="E162" s="49"/>
      <c r="F162" s="16"/>
      <c r="G162" s="16"/>
      <c r="H162" s="16"/>
      <c r="I162" s="16"/>
      <c r="J162" s="16"/>
      <c r="K162" s="16"/>
      <c r="L162" s="16"/>
      <c r="M162" s="16"/>
      <c r="N162" s="16"/>
      <c r="O162" s="16"/>
      <c r="P162" s="49"/>
      <c r="Q162" s="196"/>
      <c r="R162" s="196"/>
    </row>
    <row r="163" spans="1:18" s="1" customFormat="1" x14ac:dyDescent="0.25">
      <c r="A163" s="49"/>
      <c r="B163" s="13"/>
      <c r="C163" s="13"/>
      <c r="D163" s="49"/>
      <c r="E163" s="49"/>
      <c r="F163" s="16"/>
      <c r="G163" s="16"/>
      <c r="H163" s="16"/>
      <c r="I163" s="16"/>
      <c r="J163" s="16"/>
      <c r="K163" s="16"/>
      <c r="L163" s="16"/>
      <c r="M163" s="16"/>
      <c r="N163" s="16"/>
      <c r="O163" s="16"/>
      <c r="P163" s="49"/>
      <c r="Q163" s="196"/>
      <c r="R163" s="196"/>
    </row>
    <row r="164" spans="1:18" s="1" customFormat="1" x14ac:dyDescent="0.25">
      <c r="A164" s="49"/>
      <c r="B164" s="13"/>
      <c r="C164" s="13"/>
      <c r="D164" s="49"/>
      <c r="E164" s="49"/>
      <c r="F164" s="16"/>
      <c r="G164" s="16"/>
      <c r="H164" s="16"/>
      <c r="I164" s="16"/>
      <c r="J164" s="16"/>
      <c r="K164" s="16"/>
      <c r="L164" s="16"/>
      <c r="M164" s="16"/>
      <c r="N164" s="16"/>
      <c r="O164" s="16"/>
      <c r="P164" s="49"/>
      <c r="Q164" s="196"/>
      <c r="R164" s="196"/>
    </row>
    <row r="165" spans="1:18" s="1" customFormat="1" x14ac:dyDescent="0.25">
      <c r="A165" s="49"/>
      <c r="B165" s="13"/>
      <c r="C165" s="13"/>
      <c r="D165" s="49"/>
      <c r="E165" s="49"/>
      <c r="F165" s="16"/>
      <c r="G165" s="16"/>
      <c r="H165" s="16"/>
      <c r="I165" s="16"/>
      <c r="J165" s="16"/>
      <c r="K165" s="16"/>
      <c r="L165" s="16"/>
      <c r="M165" s="16"/>
      <c r="N165" s="16"/>
      <c r="O165" s="16"/>
      <c r="P165" s="49"/>
      <c r="Q165" s="196"/>
      <c r="R165" s="196"/>
    </row>
    <row r="166" spans="1:18" s="1" customFormat="1" x14ac:dyDescent="0.25">
      <c r="A166" s="49"/>
      <c r="B166" s="13"/>
      <c r="C166" s="13"/>
      <c r="D166" s="49"/>
      <c r="E166" s="49"/>
      <c r="F166" s="16"/>
      <c r="G166" s="16"/>
      <c r="H166" s="16"/>
      <c r="I166" s="16"/>
      <c r="J166" s="16"/>
      <c r="K166" s="16"/>
      <c r="L166" s="16"/>
      <c r="M166" s="16"/>
      <c r="N166" s="16"/>
      <c r="O166" s="16"/>
      <c r="P166" s="49"/>
      <c r="Q166" s="196"/>
      <c r="R166" s="196"/>
    </row>
    <row r="167" spans="1:18" s="1" customFormat="1" x14ac:dyDescent="0.25">
      <c r="A167" s="49"/>
      <c r="B167" s="13"/>
      <c r="C167" s="13"/>
      <c r="D167" s="49"/>
      <c r="E167" s="49"/>
      <c r="F167" s="16"/>
      <c r="G167" s="16"/>
      <c r="H167" s="16"/>
      <c r="I167" s="16"/>
      <c r="J167" s="16"/>
      <c r="K167" s="16"/>
      <c r="L167" s="16"/>
      <c r="M167" s="16"/>
      <c r="N167" s="16"/>
      <c r="O167" s="16"/>
      <c r="P167" s="49"/>
      <c r="Q167" s="196"/>
      <c r="R167" s="196"/>
    </row>
    <row r="168" spans="1:18" s="1" customFormat="1" x14ac:dyDescent="0.25">
      <c r="A168" s="49"/>
      <c r="B168" s="13"/>
      <c r="C168" s="13"/>
      <c r="D168" s="49"/>
      <c r="E168" s="49"/>
      <c r="F168" s="16"/>
      <c r="G168" s="16"/>
      <c r="H168" s="16"/>
      <c r="I168" s="16"/>
      <c r="J168" s="16"/>
      <c r="K168" s="16"/>
      <c r="L168" s="16"/>
      <c r="M168" s="16"/>
      <c r="N168" s="16"/>
      <c r="O168" s="16"/>
      <c r="P168" s="49"/>
      <c r="Q168" s="196"/>
      <c r="R168" s="196"/>
    </row>
    <row r="169" spans="1:18" s="1" customFormat="1" x14ac:dyDescent="0.25">
      <c r="A169" s="49"/>
      <c r="B169" s="13"/>
      <c r="C169" s="13"/>
      <c r="D169" s="49"/>
      <c r="E169" s="49"/>
      <c r="F169" s="16"/>
      <c r="G169" s="16"/>
      <c r="H169" s="16"/>
      <c r="I169" s="16"/>
      <c r="J169" s="16"/>
      <c r="K169" s="16"/>
      <c r="L169" s="16"/>
      <c r="M169" s="16"/>
      <c r="N169" s="16"/>
      <c r="O169" s="16"/>
      <c r="P169" s="49"/>
      <c r="Q169" s="196"/>
      <c r="R169" s="196"/>
    </row>
    <row r="170" spans="1:18" s="1" customFormat="1" x14ac:dyDescent="0.25">
      <c r="A170" s="49"/>
      <c r="B170" s="13"/>
      <c r="C170" s="13"/>
      <c r="D170" s="49"/>
      <c r="E170" s="49"/>
      <c r="F170" s="16"/>
      <c r="G170" s="16"/>
      <c r="H170" s="16"/>
      <c r="I170" s="16"/>
      <c r="J170" s="16"/>
      <c r="K170" s="16"/>
      <c r="L170" s="16"/>
      <c r="M170" s="16"/>
      <c r="N170" s="16"/>
      <c r="O170" s="16"/>
      <c r="P170" s="49"/>
      <c r="Q170" s="196"/>
      <c r="R170" s="196"/>
    </row>
    <row r="171" spans="1:18" s="1" customFormat="1" x14ac:dyDescent="0.25">
      <c r="A171" s="49"/>
      <c r="B171" s="13"/>
      <c r="C171" s="13"/>
      <c r="D171" s="49"/>
      <c r="E171" s="49"/>
      <c r="F171" s="16"/>
      <c r="G171" s="16"/>
      <c r="H171" s="16"/>
      <c r="I171" s="16"/>
      <c r="J171" s="16"/>
      <c r="K171" s="16"/>
      <c r="L171" s="16"/>
      <c r="M171" s="16"/>
      <c r="N171" s="16"/>
      <c r="O171" s="16"/>
      <c r="P171" s="49"/>
      <c r="Q171" s="196"/>
      <c r="R171" s="196"/>
    </row>
    <row r="172" spans="1:18" s="1" customFormat="1" x14ac:dyDescent="0.25">
      <c r="A172" s="49"/>
      <c r="B172" s="13"/>
      <c r="C172" s="13"/>
      <c r="D172" s="49"/>
      <c r="E172" s="49"/>
      <c r="F172" s="16"/>
      <c r="G172" s="16"/>
      <c r="H172" s="16"/>
      <c r="I172" s="16"/>
      <c r="J172" s="16"/>
      <c r="K172" s="16"/>
      <c r="L172" s="16"/>
      <c r="M172" s="16"/>
      <c r="N172" s="16"/>
      <c r="O172" s="16"/>
      <c r="P172" s="49"/>
      <c r="Q172" s="196"/>
      <c r="R172" s="196"/>
    </row>
    <row r="173" spans="1:18" s="1" customFormat="1" x14ac:dyDescent="0.25">
      <c r="A173" s="49"/>
      <c r="B173" s="13"/>
      <c r="C173" s="13"/>
      <c r="D173" s="49"/>
      <c r="E173" s="49"/>
      <c r="F173" s="16"/>
      <c r="G173" s="16"/>
      <c r="H173" s="16"/>
      <c r="I173" s="16"/>
      <c r="J173" s="16"/>
      <c r="K173" s="16"/>
      <c r="L173" s="16"/>
      <c r="M173" s="16"/>
      <c r="N173" s="16"/>
      <c r="O173" s="16"/>
      <c r="P173" s="49"/>
      <c r="Q173" s="196"/>
      <c r="R173" s="196"/>
    </row>
    <row r="174" spans="1:18" s="1" customFormat="1" x14ac:dyDescent="0.25">
      <c r="A174" s="49"/>
      <c r="B174" s="13"/>
      <c r="C174" s="13"/>
      <c r="D174" s="49"/>
      <c r="E174" s="49"/>
      <c r="F174" s="16"/>
      <c r="G174" s="16"/>
      <c r="H174" s="16"/>
      <c r="I174" s="16"/>
      <c r="J174" s="16"/>
      <c r="K174" s="16"/>
      <c r="L174" s="16"/>
      <c r="M174" s="16"/>
      <c r="N174" s="16"/>
      <c r="O174" s="16"/>
      <c r="P174" s="49"/>
      <c r="Q174" s="196"/>
      <c r="R174" s="196"/>
    </row>
    <row r="175" spans="1:18" s="1" customFormat="1" x14ac:dyDescent="0.25">
      <c r="A175" s="49"/>
      <c r="B175" s="13"/>
      <c r="C175" s="13"/>
      <c r="D175" s="49"/>
      <c r="E175" s="49"/>
      <c r="F175" s="16"/>
      <c r="G175" s="16"/>
      <c r="H175" s="16"/>
      <c r="I175" s="16"/>
      <c r="J175" s="16"/>
      <c r="K175" s="16"/>
      <c r="L175" s="16"/>
      <c r="M175" s="16"/>
      <c r="N175" s="16"/>
      <c r="O175" s="16"/>
      <c r="P175" s="49"/>
      <c r="Q175" s="196"/>
      <c r="R175" s="196"/>
    </row>
    <row r="176" spans="1:18" s="1" customFormat="1" x14ac:dyDescent="0.25">
      <c r="A176" s="49"/>
      <c r="B176" s="13"/>
      <c r="C176" s="13"/>
      <c r="D176" s="49"/>
      <c r="E176" s="49"/>
      <c r="F176" s="16"/>
      <c r="G176" s="16"/>
      <c r="H176" s="16"/>
      <c r="I176" s="16"/>
      <c r="J176" s="16"/>
      <c r="K176" s="16"/>
      <c r="L176" s="16"/>
      <c r="M176" s="16"/>
      <c r="N176" s="16"/>
      <c r="O176" s="16"/>
      <c r="P176" s="49"/>
      <c r="Q176" s="196"/>
      <c r="R176" s="196"/>
    </row>
    <row r="177" spans="1:18" s="1" customFormat="1" x14ac:dyDescent="0.25">
      <c r="A177" s="49"/>
      <c r="B177" s="13"/>
      <c r="C177" s="13"/>
      <c r="D177" s="49"/>
      <c r="E177" s="49"/>
      <c r="F177" s="16"/>
      <c r="G177" s="16"/>
      <c r="H177" s="16"/>
      <c r="I177" s="16"/>
      <c r="J177" s="16"/>
      <c r="K177" s="16"/>
      <c r="L177" s="16"/>
      <c r="M177" s="16"/>
      <c r="N177" s="16"/>
      <c r="O177" s="16"/>
      <c r="P177" s="49"/>
      <c r="Q177" s="196"/>
      <c r="R177" s="196"/>
    </row>
    <row r="178" spans="1:18" s="1" customFormat="1" x14ac:dyDescent="0.25">
      <c r="A178" s="49"/>
      <c r="B178" s="13"/>
      <c r="C178" s="13"/>
      <c r="D178" s="49"/>
      <c r="E178" s="49"/>
      <c r="F178" s="16"/>
      <c r="G178" s="16"/>
      <c r="H178" s="16"/>
      <c r="I178" s="16"/>
      <c r="J178" s="16"/>
      <c r="K178" s="16"/>
      <c r="L178" s="16"/>
      <c r="M178" s="16"/>
      <c r="N178" s="16"/>
      <c r="O178" s="16"/>
      <c r="P178" s="49"/>
      <c r="Q178" s="196"/>
      <c r="R178" s="196"/>
    </row>
    <row r="179" spans="1:18" s="1" customFormat="1" x14ac:dyDescent="0.25">
      <c r="A179" s="49"/>
      <c r="B179" s="13"/>
      <c r="C179" s="13"/>
      <c r="D179" s="49"/>
      <c r="E179" s="49"/>
      <c r="F179" s="16"/>
      <c r="G179" s="16"/>
      <c r="H179" s="16"/>
      <c r="I179" s="16"/>
      <c r="J179" s="16"/>
      <c r="K179" s="16"/>
      <c r="L179" s="16"/>
      <c r="M179" s="16"/>
      <c r="N179" s="16"/>
      <c r="O179" s="16"/>
      <c r="P179" s="49"/>
      <c r="Q179" s="196"/>
      <c r="R179" s="196"/>
    </row>
    <row r="180" spans="1:18" s="1" customFormat="1" x14ac:dyDescent="0.25">
      <c r="A180" s="49"/>
      <c r="B180" s="13"/>
      <c r="C180" s="13"/>
      <c r="D180" s="49"/>
      <c r="E180" s="49"/>
      <c r="F180" s="16"/>
      <c r="G180" s="16"/>
      <c r="H180" s="16"/>
      <c r="I180" s="16"/>
      <c r="J180" s="16"/>
      <c r="K180" s="16"/>
      <c r="L180" s="16"/>
      <c r="M180" s="16"/>
      <c r="N180" s="16"/>
      <c r="O180" s="16"/>
      <c r="P180" s="49"/>
      <c r="Q180" s="196"/>
      <c r="R180" s="196"/>
    </row>
    <row r="181" spans="1:18" s="1" customFormat="1" x14ac:dyDescent="0.25">
      <c r="A181" s="49"/>
      <c r="B181" s="13"/>
      <c r="C181" s="13"/>
      <c r="D181" s="49"/>
      <c r="E181" s="49"/>
      <c r="F181" s="16"/>
      <c r="G181" s="16"/>
      <c r="H181" s="16"/>
      <c r="I181" s="16"/>
      <c r="J181" s="16"/>
      <c r="K181" s="16"/>
      <c r="L181" s="16"/>
      <c r="M181" s="16"/>
      <c r="N181" s="16"/>
      <c r="O181" s="16"/>
      <c r="P181" s="49"/>
      <c r="Q181" s="196"/>
      <c r="R181" s="196"/>
    </row>
    <row r="182" spans="1:18" s="1" customFormat="1" x14ac:dyDescent="0.25">
      <c r="A182" s="49"/>
      <c r="B182" s="13"/>
      <c r="C182" s="13"/>
      <c r="D182" s="49"/>
      <c r="E182" s="49"/>
      <c r="F182" s="16"/>
      <c r="G182" s="16"/>
      <c r="H182" s="16"/>
      <c r="I182" s="16"/>
      <c r="J182" s="16"/>
      <c r="K182" s="16"/>
      <c r="L182" s="16"/>
      <c r="M182" s="16"/>
      <c r="N182" s="16"/>
      <c r="O182" s="16"/>
      <c r="P182" s="49"/>
      <c r="Q182" s="196"/>
      <c r="R182" s="196"/>
    </row>
    <row r="183" spans="1:18" s="1" customFormat="1" x14ac:dyDescent="0.25">
      <c r="A183" s="49"/>
      <c r="B183" s="13"/>
      <c r="C183" s="13"/>
      <c r="D183" s="49"/>
      <c r="E183" s="49"/>
      <c r="F183" s="16"/>
      <c r="G183" s="16"/>
      <c r="H183" s="16"/>
      <c r="I183" s="16"/>
      <c r="J183" s="16"/>
      <c r="K183" s="16"/>
      <c r="L183" s="16"/>
      <c r="M183" s="16"/>
      <c r="N183" s="16"/>
      <c r="O183" s="16"/>
      <c r="P183" s="49"/>
      <c r="Q183" s="196"/>
      <c r="R183" s="196"/>
    </row>
    <row r="184" spans="1:18" s="1" customFormat="1" x14ac:dyDescent="0.25">
      <c r="A184" s="49"/>
      <c r="B184" s="13"/>
      <c r="C184" s="13"/>
      <c r="D184" s="49"/>
      <c r="E184" s="49"/>
      <c r="F184" s="16"/>
      <c r="G184" s="16"/>
      <c r="H184" s="16"/>
      <c r="I184" s="16"/>
      <c r="J184" s="16"/>
      <c r="K184" s="16"/>
      <c r="L184" s="16"/>
      <c r="M184" s="16"/>
      <c r="N184" s="16"/>
      <c r="O184" s="16"/>
      <c r="P184" s="49"/>
      <c r="Q184" s="196"/>
      <c r="R184" s="196"/>
    </row>
    <row r="185" spans="1:18" s="1" customFormat="1" x14ac:dyDescent="0.25">
      <c r="A185" s="49"/>
      <c r="B185" s="13"/>
      <c r="C185" s="13"/>
      <c r="D185" s="49"/>
      <c r="E185" s="49"/>
      <c r="F185" s="16"/>
      <c r="G185" s="16"/>
      <c r="H185" s="16"/>
      <c r="I185" s="16"/>
      <c r="J185" s="16"/>
      <c r="K185" s="16"/>
      <c r="L185" s="16"/>
      <c r="M185" s="16"/>
      <c r="N185" s="16"/>
      <c r="O185" s="16"/>
      <c r="P185" s="49"/>
      <c r="Q185" s="196"/>
      <c r="R185" s="196"/>
    </row>
    <row r="186" spans="1:18" s="1" customFormat="1" x14ac:dyDescent="0.25">
      <c r="A186" s="49"/>
      <c r="B186" s="13"/>
      <c r="C186" s="13"/>
      <c r="D186" s="49"/>
      <c r="E186" s="49"/>
      <c r="F186" s="16"/>
      <c r="G186" s="16"/>
      <c r="H186" s="16"/>
      <c r="I186" s="16"/>
      <c r="J186" s="16"/>
      <c r="K186" s="16"/>
      <c r="L186" s="16"/>
      <c r="M186" s="16"/>
      <c r="N186" s="16"/>
      <c r="O186" s="16"/>
      <c r="P186" s="49"/>
      <c r="Q186" s="196"/>
      <c r="R186" s="196"/>
    </row>
    <row r="187" spans="1:18" s="1" customFormat="1" x14ac:dyDescent="0.25">
      <c r="A187" s="49"/>
      <c r="B187" s="13"/>
      <c r="C187" s="13"/>
      <c r="D187" s="49"/>
      <c r="E187" s="49"/>
      <c r="F187" s="16"/>
      <c r="G187" s="16"/>
      <c r="H187" s="16"/>
      <c r="I187" s="16"/>
      <c r="J187" s="16"/>
      <c r="K187" s="16"/>
      <c r="L187" s="16"/>
      <c r="M187" s="16"/>
      <c r="N187" s="16"/>
      <c r="O187" s="16"/>
      <c r="P187" s="49"/>
      <c r="Q187" s="196"/>
      <c r="R187" s="196"/>
    </row>
    <row r="188" spans="1:18" s="1" customFormat="1" x14ac:dyDescent="0.25">
      <c r="A188" s="49"/>
      <c r="B188" s="13"/>
      <c r="C188" s="13"/>
      <c r="D188" s="49"/>
      <c r="E188" s="49"/>
      <c r="F188" s="16"/>
      <c r="G188" s="16"/>
      <c r="H188" s="16"/>
      <c r="I188" s="16"/>
      <c r="J188" s="16"/>
      <c r="K188" s="16"/>
      <c r="L188" s="16"/>
      <c r="M188" s="16"/>
      <c r="N188" s="16"/>
      <c r="O188" s="16"/>
      <c r="P188" s="49"/>
      <c r="Q188" s="196"/>
      <c r="R188" s="196"/>
    </row>
    <row r="189" spans="1:18" s="1" customFormat="1" x14ac:dyDescent="0.25">
      <c r="A189" s="49"/>
      <c r="B189" s="13"/>
      <c r="C189" s="13"/>
      <c r="D189" s="49"/>
      <c r="E189" s="49"/>
      <c r="F189" s="16"/>
      <c r="G189" s="16"/>
      <c r="H189" s="16"/>
      <c r="I189" s="16"/>
      <c r="J189" s="16"/>
      <c r="K189" s="16"/>
      <c r="L189" s="16"/>
      <c r="M189" s="16"/>
      <c r="N189" s="16"/>
      <c r="O189" s="16"/>
      <c r="P189" s="49"/>
      <c r="Q189" s="196"/>
      <c r="R189" s="196"/>
    </row>
    <row r="190" spans="1:18" s="1" customFormat="1" x14ac:dyDescent="0.25">
      <c r="A190" s="49"/>
      <c r="B190" s="13"/>
      <c r="C190" s="13"/>
      <c r="D190" s="49"/>
      <c r="E190" s="49"/>
      <c r="F190" s="16"/>
      <c r="G190" s="16"/>
      <c r="H190" s="16"/>
      <c r="I190" s="16"/>
      <c r="J190" s="16"/>
      <c r="K190" s="16"/>
      <c r="L190" s="16"/>
      <c r="M190" s="16"/>
      <c r="N190" s="16"/>
      <c r="O190" s="16"/>
      <c r="P190" s="49"/>
      <c r="Q190" s="196"/>
      <c r="R190" s="196"/>
    </row>
    <row r="191" spans="1:18" s="1" customFormat="1" x14ac:dyDescent="0.25">
      <c r="A191" s="49"/>
      <c r="B191" s="13"/>
      <c r="C191" s="13"/>
      <c r="D191" s="49"/>
      <c r="E191" s="49"/>
      <c r="F191" s="16"/>
      <c r="G191" s="16"/>
      <c r="H191" s="16"/>
      <c r="I191" s="16"/>
      <c r="J191" s="16"/>
      <c r="K191" s="16"/>
      <c r="L191" s="16"/>
      <c r="M191" s="16"/>
      <c r="N191" s="16"/>
      <c r="O191" s="16"/>
      <c r="P191" s="49"/>
      <c r="Q191" s="196"/>
      <c r="R191" s="196"/>
    </row>
    <row r="192" spans="1:18" s="1" customFormat="1" x14ac:dyDescent="0.25">
      <c r="A192" s="49"/>
      <c r="B192" s="13"/>
      <c r="C192" s="13"/>
      <c r="D192" s="49"/>
      <c r="E192" s="49"/>
      <c r="F192" s="16"/>
      <c r="G192" s="16"/>
      <c r="H192" s="16"/>
      <c r="I192" s="16"/>
      <c r="J192" s="16"/>
      <c r="K192" s="16"/>
      <c r="L192" s="16"/>
      <c r="M192" s="16"/>
      <c r="N192" s="16"/>
      <c r="O192" s="16"/>
      <c r="P192" s="49"/>
      <c r="Q192" s="196"/>
      <c r="R192" s="196"/>
    </row>
    <row r="193" spans="1:18" s="1" customFormat="1" x14ac:dyDescent="0.25">
      <c r="A193" s="49"/>
      <c r="B193" s="13"/>
      <c r="C193" s="13"/>
      <c r="D193" s="49"/>
      <c r="E193" s="49"/>
      <c r="F193" s="16"/>
      <c r="G193" s="16"/>
      <c r="H193" s="16"/>
      <c r="I193" s="16"/>
      <c r="J193" s="16"/>
      <c r="K193" s="16"/>
      <c r="L193" s="16"/>
      <c r="M193" s="16"/>
      <c r="N193" s="16"/>
      <c r="O193" s="16"/>
      <c r="P193" s="49"/>
      <c r="Q193" s="196"/>
      <c r="R193" s="196"/>
    </row>
    <row r="194" spans="1:18" s="1" customFormat="1" x14ac:dyDescent="0.25">
      <c r="A194" s="49"/>
      <c r="B194" s="13"/>
      <c r="C194" s="13"/>
      <c r="D194" s="49"/>
      <c r="E194" s="49"/>
      <c r="F194" s="16"/>
      <c r="G194" s="16"/>
      <c r="H194" s="16"/>
      <c r="I194" s="16"/>
      <c r="J194" s="16"/>
      <c r="K194" s="16"/>
      <c r="L194" s="16"/>
      <c r="M194" s="16"/>
      <c r="N194" s="16"/>
      <c r="O194" s="16"/>
      <c r="P194" s="49"/>
      <c r="Q194" s="196"/>
      <c r="R194" s="196"/>
    </row>
    <row r="195" spans="1:18" s="1" customFormat="1" x14ac:dyDescent="0.25">
      <c r="A195" s="49"/>
      <c r="B195" s="13"/>
      <c r="C195" s="13"/>
      <c r="D195" s="49"/>
      <c r="E195" s="49"/>
      <c r="F195" s="16"/>
      <c r="G195" s="16"/>
      <c r="H195" s="16"/>
      <c r="I195" s="16"/>
      <c r="J195" s="16"/>
      <c r="K195" s="16"/>
      <c r="L195" s="16"/>
      <c r="M195" s="16"/>
      <c r="N195" s="16"/>
      <c r="O195" s="16"/>
      <c r="P195" s="49"/>
      <c r="Q195" s="196"/>
      <c r="R195" s="196"/>
    </row>
    <row r="196" spans="1:18" s="1" customFormat="1" x14ac:dyDescent="0.25">
      <c r="A196" s="49"/>
      <c r="B196" s="13"/>
      <c r="C196" s="13"/>
      <c r="D196" s="49"/>
      <c r="E196" s="49"/>
      <c r="F196" s="16"/>
      <c r="G196" s="16"/>
      <c r="H196" s="16"/>
      <c r="I196" s="16"/>
      <c r="J196" s="16"/>
      <c r="K196" s="16"/>
      <c r="L196" s="16"/>
      <c r="M196" s="16"/>
      <c r="N196" s="16"/>
      <c r="O196" s="16"/>
      <c r="P196" s="49"/>
      <c r="Q196" s="196"/>
      <c r="R196" s="196"/>
    </row>
    <row r="197" spans="1:18" s="1" customFormat="1" x14ac:dyDescent="0.25">
      <c r="A197" s="49"/>
      <c r="B197" s="13"/>
      <c r="C197" s="13"/>
      <c r="D197" s="49"/>
      <c r="E197" s="49"/>
      <c r="F197" s="16"/>
      <c r="G197" s="16"/>
      <c r="H197" s="16"/>
      <c r="I197" s="16"/>
      <c r="J197" s="16"/>
      <c r="K197" s="16"/>
      <c r="L197" s="16"/>
      <c r="M197" s="16"/>
      <c r="N197" s="16"/>
      <c r="O197" s="16"/>
      <c r="P197" s="49"/>
      <c r="Q197" s="196"/>
      <c r="R197" s="196"/>
    </row>
    <row r="198" spans="1:18" s="1" customFormat="1" x14ac:dyDescent="0.25">
      <c r="A198" s="49"/>
      <c r="B198" s="13"/>
      <c r="C198" s="13"/>
      <c r="D198" s="49"/>
      <c r="E198" s="49"/>
      <c r="F198" s="16"/>
      <c r="G198" s="16"/>
      <c r="H198" s="16"/>
      <c r="I198" s="16"/>
      <c r="J198" s="16"/>
      <c r="K198" s="16"/>
      <c r="L198" s="16"/>
      <c r="M198" s="16"/>
      <c r="N198" s="16"/>
      <c r="O198" s="16"/>
      <c r="P198" s="49"/>
      <c r="Q198" s="196"/>
      <c r="R198" s="196"/>
    </row>
    <row r="199" spans="1:18" s="1" customFormat="1" x14ac:dyDescent="0.25">
      <c r="A199" s="49"/>
      <c r="B199" s="13"/>
      <c r="C199" s="13"/>
      <c r="D199" s="49"/>
      <c r="E199" s="49"/>
      <c r="F199" s="16"/>
      <c r="G199" s="16"/>
      <c r="H199" s="16"/>
      <c r="I199" s="16"/>
      <c r="J199" s="16"/>
      <c r="K199" s="16"/>
      <c r="L199" s="16"/>
      <c r="M199" s="16"/>
      <c r="N199" s="16"/>
      <c r="O199" s="16"/>
      <c r="P199" s="49"/>
      <c r="Q199" s="196"/>
      <c r="R199" s="196"/>
    </row>
    <row r="200" spans="1:18" s="1" customFormat="1" x14ac:dyDescent="0.25">
      <c r="A200" s="49"/>
      <c r="B200" s="13"/>
      <c r="C200" s="13"/>
      <c r="D200" s="49"/>
      <c r="E200" s="49"/>
      <c r="F200" s="16"/>
      <c r="G200" s="16"/>
      <c r="H200" s="16"/>
      <c r="I200" s="16"/>
      <c r="J200" s="16"/>
      <c r="K200" s="16"/>
      <c r="L200" s="16"/>
      <c r="M200" s="16"/>
      <c r="N200" s="16"/>
      <c r="O200" s="16"/>
      <c r="P200" s="49"/>
      <c r="Q200" s="196"/>
      <c r="R200" s="196"/>
    </row>
    <row r="201" spans="1:18" s="1" customFormat="1" x14ac:dyDescent="0.25">
      <c r="A201" s="49"/>
      <c r="B201" s="13"/>
      <c r="C201" s="13"/>
      <c r="D201" s="49"/>
      <c r="E201" s="49"/>
      <c r="F201" s="16"/>
      <c r="G201" s="16"/>
      <c r="H201" s="16"/>
      <c r="I201" s="16"/>
      <c r="J201" s="16"/>
      <c r="K201" s="16"/>
      <c r="L201" s="16"/>
      <c r="M201" s="16"/>
      <c r="N201" s="16"/>
      <c r="O201" s="16"/>
      <c r="P201" s="49"/>
      <c r="Q201" s="196"/>
      <c r="R201" s="196"/>
    </row>
    <row r="202" spans="1:18" s="1" customFormat="1" x14ac:dyDescent="0.25">
      <c r="A202" s="49"/>
      <c r="B202" s="13"/>
      <c r="C202" s="13"/>
      <c r="D202" s="49"/>
      <c r="E202" s="49"/>
      <c r="F202" s="16"/>
      <c r="G202" s="16"/>
      <c r="H202" s="16"/>
      <c r="I202" s="16"/>
      <c r="J202" s="16"/>
      <c r="K202" s="16"/>
      <c r="L202" s="16"/>
      <c r="M202" s="16"/>
      <c r="N202" s="16"/>
      <c r="O202" s="16"/>
      <c r="P202" s="49"/>
      <c r="Q202" s="196"/>
      <c r="R202" s="196"/>
    </row>
    <row r="203" spans="1:18" s="1" customFormat="1" x14ac:dyDescent="0.25">
      <c r="A203" s="49"/>
      <c r="B203" s="13"/>
      <c r="C203" s="13"/>
      <c r="D203" s="49"/>
      <c r="E203" s="49"/>
      <c r="F203" s="16"/>
      <c r="G203" s="16"/>
      <c r="H203" s="16"/>
      <c r="I203" s="16"/>
      <c r="J203" s="16"/>
      <c r="K203" s="16"/>
      <c r="L203" s="16"/>
      <c r="M203" s="16"/>
      <c r="N203" s="16"/>
      <c r="O203" s="16"/>
      <c r="P203" s="49"/>
      <c r="Q203" s="196"/>
      <c r="R203" s="196"/>
    </row>
    <row r="204" spans="1:18" s="1" customFormat="1" x14ac:dyDescent="0.25">
      <c r="A204" s="49"/>
      <c r="B204" s="13"/>
      <c r="C204" s="13"/>
      <c r="D204" s="49"/>
      <c r="E204" s="49"/>
      <c r="F204" s="16"/>
      <c r="G204" s="16"/>
      <c r="H204" s="16"/>
      <c r="I204" s="16"/>
      <c r="J204" s="16"/>
      <c r="K204" s="16"/>
      <c r="L204" s="16"/>
      <c r="M204" s="16"/>
      <c r="N204" s="16"/>
      <c r="O204" s="16"/>
      <c r="P204" s="49"/>
      <c r="Q204" s="196"/>
      <c r="R204" s="196"/>
    </row>
    <row r="205" spans="1:18" s="1" customFormat="1" x14ac:dyDescent="0.25">
      <c r="A205" s="49"/>
      <c r="B205" s="13"/>
      <c r="C205" s="13"/>
      <c r="D205" s="49"/>
      <c r="E205" s="49"/>
      <c r="F205" s="16"/>
      <c r="G205" s="16"/>
      <c r="H205" s="16"/>
      <c r="I205" s="16"/>
      <c r="J205" s="16"/>
      <c r="K205" s="16"/>
      <c r="L205" s="16"/>
      <c r="M205" s="16"/>
      <c r="N205" s="16"/>
      <c r="O205" s="16"/>
      <c r="P205" s="49"/>
      <c r="Q205" s="196"/>
      <c r="R205" s="196"/>
    </row>
    <row r="206" spans="1:18" s="1" customFormat="1" x14ac:dyDescent="0.25">
      <c r="A206" s="49"/>
      <c r="B206" s="13"/>
      <c r="C206" s="13"/>
      <c r="D206" s="49"/>
      <c r="E206" s="49"/>
      <c r="F206" s="16"/>
      <c r="G206" s="16"/>
      <c r="H206" s="16"/>
      <c r="I206" s="16"/>
      <c r="J206" s="16"/>
      <c r="K206" s="16"/>
      <c r="L206" s="16"/>
      <c r="M206" s="16"/>
      <c r="N206" s="16"/>
      <c r="O206" s="16"/>
      <c r="P206" s="49"/>
      <c r="Q206" s="196"/>
      <c r="R206" s="196"/>
    </row>
    <row r="207" spans="1:18" s="1" customFormat="1" x14ac:dyDescent="0.25">
      <c r="A207" s="49"/>
      <c r="B207" s="13"/>
      <c r="C207" s="13"/>
      <c r="D207" s="49"/>
      <c r="E207" s="49"/>
      <c r="F207" s="16"/>
      <c r="G207" s="16"/>
      <c r="H207" s="16"/>
      <c r="I207" s="16"/>
      <c r="J207" s="16"/>
      <c r="K207" s="16"/>
      <c r="L207" s="16"/>
      <c r="M207" s="16"/>
      <c r="N207" s="16"/>
      <c r="O207" s="16"/>
      <c r="P207" s="49"/>
      <c r="Q207" s="196"/>
      <c r="R207" s="196"/>
    </row>
    <row r="208" spans="1:18" s="1" customFormat="1" x14ac:dyDescent="0.25">
      <c r="A208" s="49"/>
      <c r="B208" s="13"/>
      <c r="C208" s="13"/>
      <c r="D208" s="49"/>
      <c r="E208" s="49"/>
      <c r="F208" s="16"/>
      <c r="G208" s="16"/>
      <c r="H208" s="16"/>
      <c r="I208" s="16"/>
      <c r="J208" s="16"/>
      <c r="K208" s="16"/>
      <c r="L208" s="16"/>
      <c r="M208" s="16"/>
      <c r="N208" s="16"/>
      <c r="O208" s="16"/>
      <c r="P208" s="49"/>
      <c r="Q208" s="196"/>
      <c r="R208" s="196"/>
    </row>
    <row r="209" spans="1:18" s="1" customFormat="1" x14ac:dyDescent="0.25">
      <c r="A209" s="49"/>
      <c r="B209" s="13"/>
      <c r="C209" s="13"/>
      <c r="D209" s="49"/>
      <c r="E209" s="49"/>
      <c r="F209" s="16"/>
      <c r="G209" s="16"/>
      <c r="H209" s="16"/>
      <c r="I209" s="16"/>
      <c r="J209" s="16"/>
      <c r="K209" s="16"/>
      <c r="L209" s="16"/>
      <c r="M209" s="16"/>
      <c r="N209" s="16"/>
      <c r="O209" s="16"/>
      <c r="P209" s="49"/>
      <c r="Q209" s="196"/>
      <c r="R209" s="196"/>
    </row>
    <row r="210" spans="1:18" s="1" customFormat="1" x14ac:dyDescent="0.25">
      <c r="A210" s="49"/>
      <c r="B210" s="13"/>
      <c r="C210" s="13"/>
      <c r="D210" s="49"/>
      <c r="E210" s="49"/>
      <c r="F210" s="16"/>
      <c r="G210" s="16"/>
      <c r="H210" s="16"/>
      <c r="I210" s="16"/>
      <c r="J210" s="16"/>
      <c r="K210" s="16"/>
      <c r="L210" s="16"/>
      <c r="M210" s="16"/>
      <c r="N210" s="16"/>
      <c r="O210" s="16"/>
      <c r="P210" s="49"/>
      <c r="Q210" s="196"/>
      <c r="R210" s="196"/>
    </row>
    <row r="211" spans="1:18" s="1" customFormat="1" x14ac:dyDescent="0.25">
      <c r="A211" s="49"/>
      <c r="B211" s="13"/>
      <c r="C211" s="13"/>
      <c r="D211" s="49"/>
      <c r="E211" s="49"/>
      <c r="F211" s="16"/>
      <c r="G211" s="16"/>
      <c r="H211" s="16"/>
      <c r="I211" s="16"/>
      <c r="J211" s="16"/>
      <c r="K211" s="16"/>
      <c r="L211" s="16"/>
      <c r="M211" s="16"/>
      <c r="N211" s="16"/>
      <c r="O211" s="16"/>
      <c r="P211" s="49"/>
      <c r="Q211" s="196"/>
      <c r="R211" s="196"/>
    </row>
    <row r="212" spans="1:18" s="1" customFormat="1" x14ac:dyDescent="0.25">
      <c r="A212" s="49"/>
      <c r="B212" s="13"/>
      <c r="C212" s="13"/>
      <c r="D212" s="49"/>
      <c r="E212" s="49"/>
      <c r="F212" s="16"/>
      <c r="G212" s="16"/>
      <c r="H212" s="16"/>
      <c r="I212" s="16"/>
      <c r="J212" s="16"/>
      <c r="K212" s="16"/>
      <c r="L212" s="16"/>
      <c r="M212" s="16"/>
      <c r="N212" s="16"/>
      <c r="O212" s="16"/>
      <c r="P212" s="49"/>
      <c r="Q212" s="196"/>
      <c r="R212" s="196"/>
    </row>
    <row r="213" spans="1:18" s="1" customFormat="1" x14ac:dyDescent="0.25">
      <c r="A213" s="49"/>
      <c r="B213" s="13"/>
      <c r="C213" s="13"/>
      <c r="D213" s="49"/>
      <c r="E213" s="49"/>
      <c r="F213" s="16"/>
      <c r="G213" s="16"/>
      <c r="H213" s="16"/>
      <c r="I213" s="16"/>
      <c r="J213" s="16"/>
      <c r="K213" s="16"/>
      <c r="L213" s="16"/>
      <c r="M213" s="16"/>
      <c r="N213" s="16"/>
      <c r="O213" s="16"/>
      <c r="P213" s="49"/>
      <c r="Q213" s="196"/>
      <c r="R213" s="196"/>
    </row>
    <row r="214" spans="1:18" s="1" customFormat="1" x14ac:dyDescent="0.25">
      <c r="A214" s="49"/>
      <c r="B214" s="13"/>
      <c r="C214" s="13"/>
      <c r="D214" s="49"/>
      <c r="E214" s="49"/>
      <c r="F214" s="16"/>
      <c r="G214" s="16"/>
      <c r="H214" s="16"/>
      <c r="I214" s="16"/>
      <c r="J214" s="16"/>
      <c r="K214" s="16"/>
      <c r="L214" s="16"/>
      <c r="M214" s="16"/>
      <c r="N214" s="16"/>
      <c r="O214" s="16"/>
      <c r="P214" s="49"/>
      <c r="Q214" s="196"/>
      <c r="R214" s="196"/>
    </row>
    <row r="215" spans="1:18" s="1" customFormat="1" x14ac:dyDescent="0.25">
      <c r="A215" s="49"/>
      <c r="B215" s="13"/>
      <c r="C215" s="13"/>
      <c r="D215" s="49"/>
      <c r="E215" s="49"/>
      <c r="F215" s="16"/>
      <c r="G215" s="16"/>
      <c r="H215" s="16"/>
      <c r="I215" s="16"/>
      <c r="J215" s="16"/>
      <c r="K215" s="16"/>
      <c r="L215" s="16"/>
      <c r="M215" s="16"/>
      <c r="N215" s="16"/>
      <c r="O215" s="16"/>
      <c r="P215" s="49"/>
      <c r="Q215" s="196"/>
      <c r="R215" s="196"/>
    </row>
    <row r="216" spans="1:18" s="1" customFormat="1" x14ac:dyDescent="0.25">
      <c r="A216" s="49"/>
      <c r="B216" s="13"/>
      <c r="C216" s="13"/>
      <c r="D216" s="49"/>
      <c r="E216" s="49"/>
      <c r="F216" s="16"/>
      <c r="G216" s="16"/>
      <c r="H216" s="16"/>
      <c r="I216" s="16"/>
      <c r="J216" s="16"/>
      <c r="K216" s="16"/>
      <c r="L216" s="16"/>
      <c r="M216" s="16"/>
      <c r="N216" s="16"/>
      <c r="O216" s="16"/>
      <c r="P216" s="49"/>
      <c r="Q216" s="196"/>
      <c r="R216" s="196"/>
    </row>
    <row r="217" spans="1:18" s="1" customFormat="1" x14ac:dyDescent="0.25">
      <c r="A217" s="49"/>
      <c r="B217" s="13"/>
      <c r="C217" s="13"/>
      <c r="D217" s="49"/>
      <c r="E217" s="49"/>
      <c r="F217" s="16"/>
      <c r="G217" s="16"/>
      <c r="H217" s="16"/>
      <c r="I217" s="16"/>
      <c r="J217" s="16"/>
      <c r="K217" s="16"/>
      <c r="L217" s="16"/>
      <c r="M217" s="16"/>
      <c r="N217" s="16"/>
      <c r="O217" s="16"/>
      <c r="P217" s="49"/>
      <c r="Q217" s="196"/>
      <c r="R217" s="196"/>
    </row>
    <row r="218" spans="1:18" s="1" customFormat="1" x14ac:dyDescent="0.25">
      <c r="A218" s="49"/>
      <c r="B218" s="13"/>
      <c r="C218" s="13"/>
      <c r="D218" s="49"/>
      <c r="E218" s="49"/>
      <c r="F218" s="16"/>
      <c r="G218" s="16"/>
      <c r="H218" s="16"/>
      <c r="I218" s="16"/>
      <c r="J218" s="16"/>
      <c r="K218" s="16"/>
      <c r="L218" s="16"/>
      <c r="M218" s="16"/>
      <c r="N218" s="16"/>
      <c r="O218" s="16"/>
      <c r="P218" s="49"/>
      <c r="Q218" s="196"/>
      <c r="R218" s="196"/>
    </row>
    <row r="219" spans="1:18" s="1" customFormat="1" x14ac:dyDescent="0.25">
      <c r="A219" s="49"/>
      <c r="B219" s="13"/>
      <c r="C219" s="13"/>
      <c r="D219" s="49"/>
      <c r="E219" s="49"/>
      <c r="F219" s="16"/>
      <c r="G219" s="16"/>
      <c r="H219" s="16"/>
      <c r="I219" s="16"/>
      <c r="J219" s="16"/>
      <c r="K219" s="16"/>
      <c r="L219" s="16"/>
      <c r="M219" s="16"/>
      <c r="N219" s="16"/>
      <c r="O219" s="16"/>
      <c r="P219" s="49"/>
      <c r="Q219" s="196"/>
      <c r="R219" s="196"/>
    </row>
    <row r="220" spans="1:18" s="1" customFormat="1" x14ac:dyDescent="0.25">
      <c r="A220" s="49"/>
      <c r="B220" s="13"/>
      <c r="C220" s="13"/>
      <c r="D220" s="49"/>
      <c r="E220" s="49"/>
      <c r="F220" s="16"/>
      <c r="G220" s="16"/>
      <c r="H220" s="16"/>
      <c r="I220" s="16"/>
      <c r="J220" s="16"/>
      <c r="K220" s="16"/>
      <c r="L220" s="16"/>
      <c r="M220" s="16"/>
      <c r="N220" s="16"/>
      <c r="O220" s="16"/>
      <c r="P220" s="49"/>
      <c r="Q220" s="196"/>
      <c r="R220" s="196"/>
    </row>
    <row r="221" spans="1:18" s="1" customFormat="1" x14ac:dyDescent="0.25">
      <c r="A221" s="49"/>
      <c r="B221" s="13"/>
      <c r="C221" s="13"/>
      <c r="D221" s="49"/>
      <c r="E221" s="49"/>
      <c r="F221" s="16"/>
      <c r="G221" s="16"/>
      <c r="H221" s="16"/>
      <c r="I221" s="16"/>
      <c r="J221" s="16"/>
      <c r="K221" s="16"/>
      <c r="L221" s="16"/>
      <c r="M221" s="16"/>
      <c r="N221" s="16"/>
      <c r="O221" s="16"/>
      <c r="P221" s="49"/>
      <c r="Q221" s="196"/>
      <c r="R221" s="196"/>
    </row>
    <row r="222" spans="1:18" s="1" customFormat="1" x14ac:dyDescent="0.25">
      <c r="A222" s="49"/>
      <c r="B222" s="13"/>
      <c r="C222" s="13"/>
      <c r="D222" s="49"/>
      <c r="E222" s="49"/>
      <c r="F222" s="16"/>
      <c r="G222" s="16"/>
      <c r="H222" s="16"/>
      <c r="I222" s="16"/>
      <c r="J222" s="16"/>
      <c r="K222" s="16"/>
      <c r="L222" s="16"/>
      <c r="M222" s="16"/>
      <c r="N222" s="16"/>
      <c r="O222" s="16"/>
      <c r="P222" s="49"/>
      <c r="Q222" s="196"/>
      <c r="R222" s="196"/>
    </row>
    <row r="223" spans="1:18" s="1" customFormat="1" x14ac:dyDescent="0.25">
      <c r="A223" s="49"/>
      <c r="B223" s="13"/>
      <c r="C223" s="13"/>
      <c r="D223" s="49"/>
      <c r="E223" s="49"/>
      <c r="F223" s="16"/>
      <c r="G223" s="16"/>
      <c r="H223" s="16"/>
      <c r="I223" s="16"/>
      <c r="J223" s="16"/>
      <c r="K223" s="16"/>
      <c r="L223" s="16"/>
      <c r="M223" s="16"/>
      <c r="N223" s="16"/>
      <c r="O223" s="16"/>
      <c r="P223" s="49"/>
      <c r="Q223" s="196"/>
      <c r="R223" s="196"/>
    </row>
    <row r="224" spans="1:18" s="1" customFormat="1" x14ac:dyDescent="0.25">
      <c r="A224" s="49"/>
      <c r="B224" s="13"/>
      <c r="C224" s="13"/>
      <c r="D224" s="49"/>
      <c r="E224" s="49"/>
      <c r="F224" s="16"/>
      <c r="G224" s="16"/>
      <c r="H224" s="16"/>
      <c r="I224" s="16"/>
      <c r="J224" s="16"/>
      <c r="K224" s="16"/>
      <c r="L224" s="16"/>
      <c r="M224" s="16"/>
      <c r="N224" s="16"/>
      <c r="O224" s="16"/>
      <c r="P224" s="49"/>
      <c r="Q224" s="196"/>
      <c r="R224" s="196"/>
    </row>
    <row r="225" spans="1:18" s="1" customFormat="1" x14ac:dyDescent="0.25">
      <c r="A225" s="49"/>
      <c r="B225" s="13"/>
      <c r="C225" s="13"/>
      <c r="D225" s="49"/>
      <c r="E225" s="49"/>
      <c r="F225" s="16"/>
      <c r="G225" s="16"/>
      <c r="H225" s="16"/>
      <c r="I225" s="16"/>
      <c r="J225" s="16"/>
      <c r="K225" s="16"/>
      <c r="L225" s="16"/>
      <c r="M225" s="16"/>
      <c r="N225" s="16"/>
      <c r="O225" s="16"/>
      <c r="P225" s="49"/>
      <c r="Q225" s="196"/>
      <c r="R225" s="196"/>
    </row>
    <row r="226" spans="1:18" s="1" customFormat="1" x14ac:dyDescent="0.25">
      <c r="A226" s="49"/>
      <c r="B226" s="13"/>
      <c r="C226" s="13"/>
      <c r="D226" s="49"/>
      <c r="E226" s="49"/>
      <c r="F226" s="16"/>
      <c r="G226" s="16"/>
      <c r="H226" s="16"/>
      <c r="I226" s="16"/>
      <c r="J226" s="16"/>
      <c r="K226" s="16"/>
      <c r="L226" s="16"/>
      <c r="M226" s="16"/>
      <c r="N226" s="16"/>
      <c r="O226" s="16"/>
      <c r="P226" s="49"/>
      <c r="Q226" s="196"/>
      <c r="R226" s="196"/>
    </row>
    <row r="227" spans="1:18" s="1" customFormat="1" x14ac:dyDescent="0.25">
      <c r="A227" s="49"/>
      <c r="B227" s="13"/>
      <c r="C227" s="13"/>
      <c r="D227" s="49"/>
      <c r="E227" s="49"/>
      <c r="F227" s="16"/>
      <c r="G227" s="16"/>
      <c r="H227" s="16"/>
      <c r="I227" s="16"/>
      <c r="J227" s="16"/>
      <c r="K227" s="16"/>
      <c r="L227" s="16"/>
      <c r="M227" s="16"/>
      <c r="N227" s="16"/>
      <c r="O227" s="16"/>
      <c r="P227" s="49"/>
      <c r="Q227" s="196"/>
      <c r="R227" s="196"/>
    </row>
    <row r="228" spans="1:18" s="1" customFormat="1" x14ac:dyDescent="0.25">
      <c r="A228" s="49"/>
      <c r="B228" s="13"/>
      <c r="C228" s="13"/>
      <c r="D228" s="49"/>
      <c r="E228" s="49"/>
      <c r="F228" s="16"/>
      <c r="G228" s="16"/>
      <c r="H228" s="16"/>
      <c r="I228" s="16"/>
      <c r="J228" s="16"/>
      <c r="K228" s="16"/>
      <c r="L228" s="16"/>
      <c r="M228" s="16"/>
      <c r="N228" s="16"/>
      <c r="O228" s="16"/>
      <c r="P228" s="49"/>
      <c r="Q228" s="196"/>
      <c r="R228" s="196"/>
    </row>
    <row r="229" spans="1:18" s="1" customFormat="1" x14ac:dyDescent="0.25">
      <c r="A229" s="49"/>
      <c r="B229" s="13"/>
      <c r="C229" s="13"/>
      <c r="D229" s="49"/>
      <c r="E229" s="49"/>
      <c r="F229" s="16"/>
      <c r="G229" s="16"/>
      <c r="H229" s="16"/>
      <c r="I229" s="16"/>
      <c r="J229" s="16"/>
      <c r="K229" s="16"/>
      <c r="L229" s="16"/>
      <c r="M229" s="16"/>
      <c r="N229" s="16"/>
      <c r="O229" s="16"/>
      <c r="P229" s="49"/>
      <c r="Q229" s="196"/>
      <c r="R229" s="196"/>
    </row>
    <row r="230" spans="1:18" s="1" customFormat="1" x14ac:dyDescent="0.25">
      <c r="A230" s="49"/>
      <c r="B230" s="13"/>
      <c r="C230" s="13"/>
      <c r="D230" s="49"/>
      <c r="E230" s="49"/>
      <c r="F230" s="16"/>
      <c r="G230" s="16"/>
      <c r="H230" s="16"/>
      <c r="I230" s="16"/>
      <c r="J230" s="16"/>
      <c r="K230" s="16"/>
      <c r="L230" s="16"/>
      <c r="M230" s="16"/>
      <c r="N230" s="16"/>
      <c r="O230" s="16"/>
      <c r="P230" s="49"/>
      <c r="Q230" s="196"/>
      <c r="R230" s="196"/>
    </row>
    <row r="231" spans="1:18" s="1" customFormat="1" x14ac:dyDescent="0.25">
      <c r="A231" s="49"/>
      <c r="B231" s="13"/>
      <c r="C231" s="13"/>
      <c r="D231" s="49"/>
      <c r="E231" s="49"/>
      <c r="F231" s="16"/>
      <c r="G231" s="16"/>
      <c r="H231" s="16"/>
      <c r="I231" s="16"/>
      <c r="J231" s="16"/>
      <c r="K231" s="16"/>
      <c r="L231" s="16"/>
      <c r="M231" s="16"/>
      <c r="N231" s="16"/>
      <c r="O231" s="16"/>
      <c r="P231" s="49"/>
      <c r="Q231" s="196"/>
      <c r="R231" s="196"/>
    </row>
    <row r="232" spans="1:18" s="1" customFormat="1" x14ac:dyDescent="0.25">
      <c r="A232" s="49"/>
      <c r="B232" s="13"/>
      <c r="C232" s="13"/>
      <c r="D232" s="49"/>
      <c r="E232" s="49"/>
      <c r="F232" s="16"/>
      <c r="G232" s="16"/>
      <c r="H232" s="16"/>
      <c r="I232" s="16"/>
      <c r="J232" s="16"/>
      <c r="K232" s="16"/>
      <c r="L232" s="16"/>
      <c r="M232" s="16"/>
      <c r="N232" s="16"/>
      <c r="O232" s="16"/>
      <c r="P232" s="49"/>
      <c r="Q232" s="196"/>
      <c r="R232" s="196"/>
    </row>
    <row r="233" spans="1:18" s="1" customFormat="1" x14ac:dyDescent="0.25">
      <c r="A233" s="49"/>
      <c r="B233" s="13"/>
      <c r="C233" s="13"/>
      <c r="D233" s="49"/>
      <c r="E233" s="49"/>
      <c r="F233" s="16"/>
      <c r="G233" s="16"/>
      <c r="H233" s="16"/>
      <c r="I233" s="16"/>
      <c r="J233" s="16"/>
      <c r="K233" s="16"/>
      <c r="L233" s="16"/>
      <c r="M233" s="16"/>
      <c r="N233" s="16"/>
      <c r="O233" s="16"/>
      <c r="P233" s="49"/>
      <c r="Q233" s="196"/>
      <c r="R233" s="196"/>
    </row>
    <row r="234" spans="1:18" s="1" customFormat="1" x14ac:dyDescent="0.25">
      <c r="A234" s="49"/>
      <c r="B234" s="13"/>
      <c r="C234" s="13"/>
      <c r="D234" s="49"/>
      <c r="E234" s="49"/>
      <c r="F234" s="16"/>
      <c r="G234" s="16"/>
      <c r="H234" s="16"/>
      <c r="I234" s="16"/>
      <c r="J234" s="16"/>
      <c r="K234" s="16"/>
      <c r="L234" s="16"/>
      <c r="M234" s="16"/>
      <c r="N234" s="16"/>
      <c r="O234" s="16"/>
      <c r="P234" s="49"/>
      <c r="Q234" s="196"/>
      <c r="R234" s="196"/>
    </row>
    <row r="235" spans="1:18" s="1" customFormat="1" x14ac:dyDescent="0.25">
      <c r="A235" s="49"/>
      <c r="B235" s="13"/>
      <c r="C235" s="13"/>
      <c r="D235" s="49"/>
      <c r="E235" s="49"/>
      <c r="F235" s="16"/>
      <c r="G235" s="16"/>
      <c r="H235" s="16"/>
      <c r="I235" s="16"/>
      <c r="J235" s="16"/>
      <c r="K235" s="16"/>
      <c r="L235" s="16"/>
      <c r="M235" s="16"/>
      <c r="N235" s="16"/>
      <c r="O235" s="16"/>
      <c r="P235" s="49"/>
      <c r="Q235" s="196"/>
      <c r="R235" s="196"/>
    </row>
    <row r="236" spans="1:18" s="1" customFormat="1" x14ac:dyDescent="0.25">
      <c r="A236" s="49"/>
      <c r="B236" s="13"/>
      <c r="C236" s="13"/>
      <c r="D236" s="49"/>
      <c r="E236" s="49"/>
      <c r="F236" s="16"/>
      <c r="G236" s="16"/>
      <c r="H236" s="16"/>
      <c r="I236" s="16"/>
      <c r="J236" s="16"/>
      <c r="K236" s="16"/>
      <c r="L236" s="16"/>
      <c r="M236" s="16"/>
      <c r="N236" s="16"/>
      <c r="O236" s="16"/>
      <c r="P236" s="49"/>
      <c r="Q236" s="196"/>
      <c r="R236" s="196"/>
    </row>
    <row r="237" spans="1:18" s="1" customFormat="1" x14ac:dyDescent="0.25">
      <c r="A237" s="49"/>
      <c r="B237" s="13"/>
      <c r="C237" s="13"/>
      <c r="D237" s="49"/>
      <c r="E237" s="49"/>
      <c r="F237" s="16"/>
      <c r="G237" s="16"/>
      <c r="H237" s="16"/>
      <c r="I237" s="16"/>
      <c r="J237" s="16"/>
      <c r="K237" s="16"/>
      <c r="L237" s="16"/>
      <c r="M237" s="16"/>
      <c r="N237" s="16"/>
      <c r="O237" s="16"/>
      <c r="P237" s="49"/>
      <c r="Q237" s="196"/>
      <c r="R237" s="196"/>
    </row>
    <row r="238" spans="1:18" s="1" customFormat="1" x14ac:dyDescent="0.25">
      <c r="A238" s="49"/>
      <c r="B238" s="13"/>
      <c r="C238" s="13"/>
      <c r="D238" s="49"/>
      <c r="E238" s="49"/>
      <c r="F238" s="16"/>
      <c r="G238" s="16"/>
      <c r="H238" s="16"/>
      <c r="I238" s="16"/>
      <c r="J238" s="16"/>
      <c r="K238" s="16"/>
      <c r="L238" s="16"/>
      <c r="M238" s="16"/>
      <c r="N238" s="16"/>
      <c r="O238" s="16"/>
      <c r="P238" s="49"/>
      <c r="Q238" s="196"/>
      <c r="R238" s="196"/>
    </row>
    <row r="239" spans="1:18" s="1" customFormat="1" x14ac:dyDescent="0.25">
      <c r="A239" s="49"/>
      <c r="B239" s="13"/>
      <c r="C239" s="13"/>
      <c r="D239" s="49"/>
      <c r="E239" s="49"/>
      <c r="F239" s="16"/>
      <c r="G239" s="16"/>
      <c r="H239" s="16"/>
      <c r="I239" s="16"/>
      <c r="J239" s="16"/>
      <c r="K239" s="16"/>
      <c r="L239" s="16"/>
      <c r="M239" s="16"/>
      <c r="N239" s="16"/>
      <c r="O239" s="16"/>
      <c r="P239" s="49"/>
      <c r="Q239" s="196"/>
      <c r="R239" s="196"/>
    </row>
    <row r="240" spans="1:18" s="1" customFormat="1" x14ac:dyDescent="0.25">
      <c r="A240" s="49"/>
      <c r="B240" s="13"/>
      <c r="C240" s="13"/>
      <c r="D240" s="49"/>
      <c r="E240" s="49"/>
      <c r="F240" s="16"/>
      <c r="G240" s="16"/>
      <c r="H240" s="16"/>
      <c r="I240" s="16"/>
      <c r="J240" s="16"/>
      <c r="K240" s="16"/>
      <c r="L240" s="16"/>
      <c r="M240" s="16"/>
      <c r="N240" s="16"/>
      <c r="O240" s="16"/>
      <c r="P240" s="49"/>
      <c r="Q240" s="196"/>
      <c r="R240" s="196"/>
    </row>
    <row r="241" spans="1:18" s="1" customFormat="1" x14ac:dyDescent="0.25">
      <c r="A241" s="49"/>
      <c r="B241" s="13"/>
      <c r="C241" s="13"/>
      <c r="D241" s="49"/>
      <c r="E241" s="49"/>
      <c r="F241" s="16"/>
      <c r="G241" s="16"/>
      <c r="H241" s="16"/>
      <c r="I241" s="16"/>
      <c r="J241" s="16"/>
      <c r="K241" s="16"/>
      <c r="L241" s="16"/>
      <c r="M241" s="16"/>
      <c r="N241" s="16"/>
      <c r="O241" s="16"/>
      <c r="P241" s="49"/>
      <c r="Q241" s="196"/>
      <c r="R241" s="196"/>
    </row>
    <row r="242" spans="1:18" s="1" customFormat="1" x14ac:dyDescent="0.25">
      <c r="A242" s="49"/>
      <c r="B242" s="13"/>
      <c r="C242" s="13"/>
      <c r="D242" s="49"/>
      <c r="E242" s="49"/>
      <c r="F242" s="16"/>
      <c r="G242" s="16"/>
      <c r="H242" s="16"/>
      <c r="I242" s="16"/>
      <c r="J242" s="16"/>
      <c r="K242" s="16"/>
      <c r="L242" s="16"/>
      <c r="M242" s="16"/>
      <c r="N242" s="16"/>
      <c r="O242" s="16"/>
      <c r="P242" s="49"/>
      <c r="Q242" s="196"/>
      <c r="R242" s="196"/>
    </row>
    <row r="243" spans="1:18" s="1" customFormat="1" x14ac:dyDescent="0.25">
      <c r="A243" s="49"/>
      <c r="B243" s="13"/>
      <c r="C243" s="13"/>
      <c r="D243" s="49"/>
      <c r="E243" s="49"/>
      <c r="F243" s="16"/>
      <c r="G243" s="16"/>
      <c r="H243" s="16"/>
      <c r="I243" s="16"/>
      <c r="J243" s="16"/>
      <c r="K243" s="16"/>
      <c r="L243" s="16"/>
      <c r="M243" s="16"/>
      <c r="N243" s="16"/>
      <c r="O243" s="16"/>
      <c r="P243" s="49"/>
      <c r="Q243" s="196"/>
      <c r="R243" s="196"/>
    </row>
    <row r="244" spans="1:18" s="1" customFormat="1" x14ac:dyDescent="0.25">
      <c r="A244" s="49"/>
      <c r="B244" s="13"/>
      <c r="C244" s="13"/>
      <c r="D244" s="49"/>
      <c r="E244" s="49"/>
      <c r="F244" s="16"/>
      <c r="G244" s="16"/>
      <c r="H244" s="16"/>
      <c r="I244" s="16"/>
      <c r="J244" s="16"/>
      <c r="K244" s="16"/>
      <c r="L244" s="16"/>
      <c r="M244" s="16"/>
      <c r="N244" s="16"/>
      <c r="O244" s="16"/>
      <c r="P244" s="49"/>
      <c r="Q244" s="196"/>
      <c r="R244" s="196"/>
    </row>
    <row r="245" spans="1:18" s="1" customFormat="1" x14ac:dyDescent="0.25">
      <c r="A245" s="49"/>
      <c r="B245" s="13"/>
      <c r="C245" s="13"/>
      <c r="D245" s="49"/>
      <c r="E245" s="49"/>
      <c r="F245" s="16"/>
      <c r="G245" s="16"/>
      <c r="H245" s="16"/>
      <c r="I245" s="16"/>
      <c r="J245" s="16"/>
      <c r="K245" s="16"/>
      <c r="L245" s="16"/>
      <c r="M245" s="16"/>
      <c r="N245" s="16"/>
      <c r="O245" s="16"/>
      <c r="P245" s="49"/>
      <c r="Q245" s="196"/>
      <c r="R245" s="196"/>
    </row>
    <row r="246" spans="1:18" s="1" customFormat="1" x14ac:dyDescent="0.25">
      <c r="A246" s="49"/>
      <c r="B246" s="13"/>
      <c r="C246" s="13"/>
      <c r="D246" s="49"/>
      <c r="E246" s="49"/>
      <c r="F246" s="16"/>
      <c r="G246" s="16"/>
      <c r="H246" s="16"/>
      <c r="I246" s="16"/>
      <c r="J246" s="16"/>
      <c r="K246" s="16"/>
      <c r="L246" s="16"/>
      <c r="M246" s="16"/>
      <c r="N246" s="16"/>
      <c r="O246" s="16"/>
      <c r="P246" s="49"/>
      <c r="Q246" s="196"/>
      <c r="R246" s="196"/>
    </row>
    <row r="247" spans="1:18" s="1" customFormat="1" x14ac:dyDescent="0.25">
      <c r="A247" s="49"/>
      <c r="B247" s="13"/>
      <c r="C247" s="13"/>
      <c r="D247" s="49"/>
      <c r="E247" s="49"/>
      <c r="F247" s="16"/>
      <c r="G247" s="16"/>
      <c r="H247" s="16"/>
      <c r="I247" s="16"/>
      <c r="J247" s="16"/>
      <c r="K247" s="16"/>
      <c r="L247" s="16"/>
      <c r="M247" s="16"/>
      <c r="N247" s="16"/>
      <c r="O247" s="16"/>
      <c r="P247" s="49"/>
      <c r="Q247" s="196"/>
      <c r="R247" s="196"/>
    </row>
    <row r="248" spans="1:18" s="1" customFormat="1" x14ac:dyDescent="0.25">
      <c r="A248" s="49"/>
      <c r="B248" s="13"/>
      <c r="C248" s="13"/>
      <c r="D248" s="49"/>
      <c r="E248" s="49"/>
      <c r="F248" s="16"/>
      <c r="G248" s="16"/>
      <c r="H248" s="16"/>
      <c r="I248" s="16"/>
      <c r="J248" s="16"/>
      <c r="K248" s="16"/>
      <c r="L248" s="16"/>
      <c r="M248" s="16"/>
      <c r="N248" s="16"/>
      <c r="O248" s="16"/>
      <c r="P248" s="49"/>
      <c r="Q248" s="196"/>
      <c r="R248" s="196"/>
    </row>
    <row r="249" spans="1:18" s="1" customFormat="1" x14ac:dyDescent="0.25">
      <c r="A249" s="49"/>
      <c r="B249" s="13"/>
      <c r="C249" s="13"/>
      <c r="D249" s="49"/>
      <c r="E249" s="49"/>
      <c r="F249" s="16"/>
      <c r="G249" s="16"/>
      <c r="H249" s="16"/>
      <c r="I249" s="16"/>
      <c r="J249" s="16"/>
      <c r="K249" s="16"/>
      <c r="L249" s="16"/>
      <c r="M249" s="16"/>
      <c r="N249" s="16"/>
      <c r="O249" s="16"/>
      <c r="P249" s="49"/>
      <c r="Q249" s="196"/>
      <c r="R249" s="196"/>
    </row>
    <row r="250" spans="1:18" s="1" customFormat="1" x14ac:dyDescent="0.25">
      <c r="A250" s="49"/>
      <c r="B250" s="13"/>
      <c r="C250" s="13"/>
      <c r="D250" s="49"/>
      <c r="E250" s="49"/>
      <c r="F250" s="16"/>
      <c r="G250" s="16"/>
      <c r="H250" s="16"/>
      <c r="I250" s="16"/>
      <c r="J250" s="16"/>
      <c r="K250" s="16"/>
      <c r="L250" s="16"/>
      <c r="M250" s="16"/>
      <c r="N250" s="16"/>
      <c r="O250" s="16"/>
      <c r="P250" s="49"/>
      <c r="Q250" s="196"/>
      <c r="R250" s="196"/>
    </row>
    <row r="251" spans="1:18" s="1" customFormat="1" x14ac:dyDescent="0.25">
      <c r="A251" s="49"/>
      <c r="B251" s="13"/>
      <c r="C251" s="13"/>
      <c r="D251" s="49"/>
      <c r="E251" s="49"/>
      <c r="F251" s="16"/>
      <c r="G251" s="16"/>
      <c r="H251" s="16"/>
      <c r="I251" s="16"/>
      <c r="J251" s="16"/>
      <c r="K251" s="16"/>
      <c r="L251" s="16"/>
      <c r="M251" s="16"/>
      <c r="N251" s="16"/>
      <c r="O251" s="16"/>
      <c r="P251" s="49"/>
      <c r="Q251" s="196"/>
      <c r="R251" s="196"/>
    </row>
    <row r="252" spans="1:18" s="1" customFormat="1" x14ac:dyDescent="0.25">
      <c r="A252" s="49"/>
      <c r="B252" s="13"/>
      <c r="C252" s="13"/>
      <c r="D252" s="49"/>
      <c r="E252" s="49"/>
      <c r="F252" s="16"/>
      <c r="G252" s="16"/>
      <c r="H252" s="16"/>
      <c r="I252" s="16"/>
      <c r="J252" s="16"/>
      <c r="K252" s="16"/>
      <c r="L252" s="16"/>
      <c r="M252" s="16"/>
      <c r="N252" s="16"/>
      <c r="O252" s="16"/>
      <c r="P252" s="49"/>
      <c r="Q252" s="196"/>
      <c r="R252" s="196"/>
    </row>
    <row r="253" spans="1:18" s="1" customFormat="1" x14ac:dyDescent="0.25">
      <c r="A253" s="49"/>
      <c r="B253" s="13"/>
      <c r="C253" s="13"/>
      <c r="D253" s="49"/>
      <c r="E253" s="49"/>
      <c r="F253" s="16"/>
      <c r="G253" s="16"/>
      <c r="H253" s="16"/>
      <c r="I253" s="16"/>
      <c r="J253" s="16"/>
      <c r="K253" s="16"/>
      <c r="L253" s="16"/>
      <c r="M253" s="16"/>
      <c r="N253" s="16"/>
      <c r="O253" s="16"/>
      <c r="P253" s="49"/>
      <c r="Q253" s="196"/>
      <c r="R253" s="196"/>
    </row>
    <row r="254" spans="1:18" s="1" customFormat="1" x14ac:dyDescent="0.25">
      <c r="A254" s="49"/>
      <c r="B254" s="13"/>
      <c r="C254" s="13"/>
      <c r="D254" s="49"/>
      <c r="E254" s="49"/>
      <c r="F254" s="16"/>
      <c r="G254" s="16"/>
      <c r="H254" s="16"/>
      <c r="I254" s="16"/>
      <c r="J254" s="16"/>
      <c r="K254" s="16"/>
      <c r="L254" s="16"/>
      <c r="M254" s="16"/>
      <c r="N254" s="16"/>
      <c r="O254" s="16"/>
      <c r="P254" s="49"/>
      <c r="Q254" s="196"/>
      <c r="R254" s="196"/>
    </row>
    <row r="255" spans="1:18" s="1" customFormat="1" x14ac:dyDescent="0.25">
      <c r="A255" s="49"/>
      <c r="B255" s="13"/>
      <c r="C255" s="13"/>
      <c r="D255" s="49"/>
      <c r="E255" s="49"/>
      <c r="F255" s="16"/>
      <c r="G255" s="16"/>
      <c r="H255" s="16"/>
      <c r="I255" s="16"/>
      <c r="J255" s="16"/>
      <c r="K255" s="16"/>
      <c r="L255" s="16"/>
      <c r="M255" s="16"/>
      <c r="N255" s="16"/>
      <c r="O255" s="16"/>
      <c r="P255" s="49"/>
      <c r="Q255" s="196"/>
      <c r="R255" s="196"/>
    </row>
    <row r="256" spans="1:18" s="1" customFormat="1" x14ac:dyDescent="0.25">
      <c r="A256" s="49"/>
      <c r="B256" s="13"/>
      <c r="C256" s="13"/>
      <c r="D256" s="49"/>
      <c r="E256" s="49"/>
      <c r="F256" s="16"/>
      <c r="G256" s="16"/>
      <c r="H256" s="16"/>
      <c r="I256" s="16"/>
      <c r="J256" s="16"/>
      <c r="K256" s="16"/>
      <c r="L256" s="16"/>
      <c r="M256" s="16"/>
      <c r="N256" s="16"/>
      <c r="O256" s="16"/>
      <c r="P256" s="49"/>
      <c r="Q256" s="196"/>
      <c r="R256" s="196"/>
    </row>
    <row r="257" spans="1:18" s="1" customFormat="1" x14ac:dyDescent="0.25">
      <c r="A257" s="49"/>
      <c r="B257" s="13"/>
      <c r="C257" s="13"/>
      <c r="D257" s="49"/>
      <c r="E257" s="49"/>
      <c r="F257" s="16"/>
      <c r="G257" s="16"/>
      <c r="H257" s="16"/>
      <c r="I257" s="16"/>
      <c r="J257" s="16"/>
      <c r="K257" s="16"/>
      <c r="L257" s="16"/>
      <c r="M257" s="16"/>
      <c r="N257" s="16"/>
      <c r="O257" s="16"/>
      <c r="P257" s="49"/>
      <c r="Q257" s="196"/>
      <c r="R257" s="196"/>
    </row>
    <row r="258" spans="1:18" s="1" customFormat="1" x14ac:dyDescent="0.25">
      <c r="A258" s="49"/>
      <c r="B258" s="13"/>
      <c r="C258" s="13"/>
      <c r="D258" s="49"/>
      <c r="E258" s="49"/>
      <c r="F258" s="16"/>
      <c r="G258" s="16"/>
      <c r="H258" s="16"/>
      <c r="I258" s="16"/>
      <c r="J258" s="16"/>
      <c r="K258" s="16"/>
      <c r="L258" s="16"/>
      <c r="M258" s="16"/>
      <c r="N258" s="16"/>
      <c r="O258" s="16"/>
      <c r="P258" s="49"/>
      <c r="Q258" s="196"/>
      <c r="R258" s="196"/>
    </row>
    <row r="259" spans="1:18" s="1" customFormat="1" x14ac:dyDescent="0.25">
      <c r="A259" s="49"/>
      <c r="B259" s="13"/>
      <c r="C259" s="13"/>
      <c r="D259" s="49"/>
      <c r="E259" s="49"/>
      <c r="F259" s="16"/>
      <c r="G259" s="16"/>
      <c r="H259" s="16"/>
      <c r="I259" s="16"/>
      <c r="J259" s="16"/>
      <c r="K259" s="16"/>
      <c r="L259" s="16"/>
      <c r="M259" s="16"/>
      <c r="N259" s="16"/>
      <c r="O259" s="16"/>
      <c r="P259" s="49"/>
      <c r="Q259" s="196"/>
      <c r="R259" s="196"/>
    </row>
    <row r="260" spans="1:18" s="1" customFormat="1" x14ac:dyDescent="0.25">
      <c r="A260" s="49"/>
      <c r="B260" s="13"/>
      <c r="C260" s="13"/>
      <c r="D260" s="49"/>
      <c r="E260" s="49"/>
      <c r="F260" s="16"/>
      <c r="G260" s="16"/>
      <c r="H260" s="16"/>
      <c r="I260" s="16"/>
      <c r="J260" s="16"/>
      <c r="K260" s="16"/>
      <c r="L260" s="16"/>
      <c r="M260" s="16"/>
      <c r="N260" s="16"/>
      <c r="O260" s="16"/>
      <c r="P260" s="49"/>
      <c r="Q260" s="196"/>
      <c r="R260" s="196"/>
    </row>
    <row r="261" spans="1:18" s="1" customFormat="1" x14ac:dyDescent="0.25">
      <c r="A261" s="49"/>
      <c r="B261" s="13"/>
      <c r="C261" s="13"/>
      <c r="D261" s="49"/>
      <c r="E261" s="49"/>
      <c r="F261" s="16"/>
      <c r="G261" s="16"/>
      <c r="H261" s="16"/>
      <c r="I261" s="16"/>
      <c r="J261" s="16"/>
      <c r="K261" s="16"/>
      <c r="L261" s="16"/>
      <c r="M261" s="16"/>
      <c r="N261" s="16"/>
      <c r="O261" s="16"/>
      <c r="P261" s="49"/>
      <c r="Q261" s="196"/>
      <c r="R261" s="196"/>
    </row>
    <row r="262" spans="1:18" s="1" customFormat="1" x14ac:dyDescent="0.25">
      <c r="A262" s="49"/>
      <c r="B262" s="13"/>
      <c r="C262" s="13"/>
      <c r="D262" s="49"/>
      <c r="E262" s="49"/>
      <c r="F262" s="16"/>
      <c r="G262" s="16"/>
      <c r="H262" s="16"/>
      <c r="I262" s="16"/>
      <c r="J262" s="16"/>
      <c r="K262" s="16"/>
      <c r="L262" s="16"/>
      <c r="M262" s="16"/>
      <c r="N262" s="16"/>
      <c r="O262" s="16"/>
      <c r="P262" s="49"/>
      <c r="Q262" s="196"/>
      <c r="R262" s="196"/>
    </row>
    <row r="263" spans="1:18" s="1" customFormat="1" x14ac:dyDescent="0.25">
      <c r="A263" s="49"/>
      <c r="B263" s="13"/>
      <c r="C263" s="13"/>
      <c r="D263" s="49"/>
      <c r="E263" s="49"/>
      <c r="F263" s="16"/>
      <c r="G263" s="16"/>
      <c r="H263" s="16"/>
      <c r="I263" s="16"/>
      <c r="J263" s="16"/>
      <c r="K263" s="16"/>
      <c r="L263" s="16"/>
      <c r="M263" s="16"/>
      <c r="N263" s="16"/>
      <c r="O263" s="16"/>
      <c r="P263" s="49"/>
      <c r="Q263" s="196"/>
      <c r="R263" s="196"/>
    </row>
    <row r="264" spans="1:18" s="1" customFormat="1" x14ac:dyDescent="0.25">
      <c r="A264" s="49"/>
      <c r="B264" s="13"/>
      <c r="C264" s="13"/>
      <c r="D264" s="49"/>
      <c r="E264" s="49"/>
      <c r="F264" s="16"/>
      <c r="G264" s="16"/>
      <c r="H264" s="16"/>
      <c r="I264" s="16"/>
      <c r="J264" s="16"/>
      <c r="K264" s="16"/>
      <c r="L264" s="16"/>
      <c r="M264" s="16"/>
      <c r="N264" s="16"/>
      <c r="O264" s="16"/>
      <c r="P264" s="49"/>
      <c r="Q264" s="196"/>
      <c r="R264" s="196"/>
    </row>
    <row r="265" spans="1:18" s="1" customFormat="1" x14ac:dyDescent="0.25">
      <c r="A265" s="49"/>
      <c r="B265" s="13"/>
      <c r="C265" s="13"/>
      <c r="D265" s="49"/>
      <c r="E265" s="49"/>
      <c r="F265" s="16"/>
      <c r="G265" s="16"/>
      <c r="H265" s="16"/>
      <c r="I265" s="16"/>
      <c r="J265" s="16"/>
      <c r="K265" s="16"/>
      <c r="L265" s="16"/>
      <c r="M265" s="16"/>
      <c r="N265" s="16"/>
      <c r="O265" s="16"/>
      <c r="P265" s="49"/>
      <c r="Q265" s="196"/>
      <c r="R265" s="196"/>
    </row>
    <row r="266" spans="1:18" s="1" customFormat="1" x14ac:dyDescent="0.25">
      <c r="A266" s="49"/>
      <c r="B266" s="13"/>
      <c r="C266" s="13"/>
      <c r="D266" s="49"/>
      <c r="E266" s="49"/>
      <c r="F266" s="16"/>
      <c r="G266" s="16"/>
      <c r="H266" s="16"/>
      <c r="I266" s="16"/>
      <c r="J266" s="16"/>
      <c r="K266" s="16"/>
      <c r="L266" s="16"/>
      <c r="M266" s="16"/>
      <c r="N266" s="16"/>
      <c r="O266" s="16"/>
      <c r="P266" s="49"/>
      <c r="Q266" s="196"/>
      <c r="R266" s="196"/>
    </row>
    <row r="267" spans="1:18" s="1" customFormat="1" x14ac:dyDescent="0.25">
      <c r="A267" s="49"/>
      <c r="B267" s="13"/>
      <c r="C267" s="13"/>
      <c r="D267" s="49"/>
      <c r="E267" s="49"/>
      <c r="F267" s="16"/>
      <c r="G267" s="16"/>
      <c r="H267" s="16"/>
      <c r="I267" s="16"/>
      <c r="J267" s="16"/>
      <c r="K267" s="16"/>
      <c r="L267" s="16"/>
      <c r="M267" s="16"/>
      <c r="N267" s="16"/>
      <c r="O267" s="16"/>
      <c r="P267" s="49"/>
      <c r="Q267" s="196"/>
      <c r="R267" s="196"/>
    </row>
    <row r="268" spans="1:18" s="1" customFormat="1" x14ac:dyDescent="0.25">
      <c r="A268" s="49"/>
      <c r="B268" s="13"/>
      <c r="C268" s="13"/>
      <c r="D268" s="49"/>
      <c r="E268" s="49"/>
      <c r="F268" s="16"/>
      <c r="G268" s="16"/>
      <c r="H268" s="16"/>
      <c r="I268" s="16"/>
      <c r="J268" s="16"/>
      <c r="K268" s="16"/>
      <c r="L268" s="16"/>
      <c r="M268" s="16"/>
      <c r="N268" s="16"/>
      <c r="O268" s="16"/>
      <c r="P268" s="49"/>
      <c r="Q268" s="196"/>
      <c r="R268" s="196"/>
    </row>
    <row r="269" spans="1:18" s="1" customFormat="1" x14ac:dyDescent="0.25">
      <c r="A269" s="49"/>
      <c r="B269" s="13"/>
      <c r="C269" s="13"/>
      <c r="D269" s="49"/>
      <c r="E269" s="49"/>
      <c r="F269" s="16"/>
      <c r="G269" s="16"/>
      <c r="H269" s="16"/>
      <c r="I269" s="16"/>
      <c r="J269" s="16"/>
      <c r="K269" s="16"/>
      <c r="L269" s="16"/>
      <c r="M269" s="16"/>
      <c r="N269" s="16"/>
      <c r="O269" s="16"/>
      <c r="P269" s="49"/>
      <c r="Q269" s="196"/>
      <c r="R269" s="196"/>
    </row>
    <row r="270" spans="1:18" s="1" customFormat="1" x14ac:dyDescent="0.25">
      <c r="A270" s="49"/>
      <c r="B270" s="13"/>
      <c r="C270" s="13"/>
      <c r="D270" s="49"/>
      <c r="E270" s="49"/>
      <c r="F270" s="16"/>
      <c r="G270" s="16"/>
      <c r="H270" s="16"/>
      <c r="I270" s="16"/>
      <c r="J270" s="16"/>
      <c r="K270" s="16"/>
      <c r="L270" s="16"/>
      <c r="M270" s="16"/>
      <c r="N270" s="16"/>
      <c r="O270" s="16"/>
      <c r="P270" s="49"/>
      <c r="Q270" s="196"/>
      <c r="R270" s="196"/>
    </row>
    <row r="271" spans="1:18" s="1" customFormat="1" x14ac:dyDescent="0.25">
      <c r="A271" s="49"/>
      <c r="B271" s="13"/>
      <c r="C271" s="13"/>
      <c r="D271" s="49"/>
      <c r="E271" s="49"/>
      <c r="F271" s="16"/>
      <c r="G271" s="16"/>
      <c r="H271" s="16"/>
      <c r="I271" s="16"/>
      <c r="J271" s="16"/>
      <c r="K271" s="16"/>
      <c r="L271" s="16"/>
      <c r="M271" s="16"/>
      <c r="N271" s="16"/>
      <c r="O271" s="16"/>
      <c r="P271" s="49"/>
      <c r="Q271" s="196"/>
      <c r="R271" s="196"/>
    </row>
    <row r="272" spans="1:18" s="1" customFormat="1" x14ac:dyDescent="0.25">
      <c r="A272" s="49"/>
      <c r="B272" s="13"/>
      <c r="C272" s="13"/>
      <c r="D272" s="49"/>
      <c r="E272" s="49"/>
      <c r="F272" s="16"/>
      <c r="G272" s="16"/>
      <c r="H272" s="16"/>
      <c r="I272" s="16"/>
      <c r="J272" s="16"/>
      <c r="K272" s="16"/>
      <c r="L272" s="16"/>
      <c r="M272" s="16"/>
      <c r="N272" s="16"/>
      <c r="O272" s="16"/>
      <c r="P272" s="49"/>
      <c r="Q272" s="196"/>
      <c r="R272" s="196"/>
    </row>
    <row r="273" spans="1:18" s="1" customFormat="1" x14ac:dyDescent="0.25">
      <c r="A273" s="49"/>
      <c r="B273" s="13"/>
      <c r="C273" s="13"/>
      <c r="D273" s="49"/>
      <c r="E273" s="49"/>
      <c r="F273" s="16"/>
      <c r="G273" s="16"/>
      <c r="H273" s="16"/>
      <c r="I273" s="16"/>
      <c r="J273" s="16"/>
      <c r="K273" s="16"/>
      <c r="L273" s="16"/>
      <c r="M273" s="16"/>
      <c r="N273" s="16"/>
      <c r="O273" s="16"/>
      <c r="P273" s="49"/>
      <c r="Q273" s="196"/>
      <c r="R273" s="196"/>
    </row>
    <row r="274" spans="1:18" s="1" customFormat="1" x14ac:dyDescent="0.25">
      <c r="A274" s="49"/>
      <c r="B274" s="13"/>
      <c r="C274" s="13"/>
      <c r="D274" s="49"/>
      <c r="E274" s="49"/>
      <c r="F274" s="16"/>
      <c r="G274" s="16"/>
      <c r="H274" s="16"/>
      <c r="I274" s="16"/>
      <c r="J274" s="16"/>
      <c r="K274" s="16"/>
      <c r="L274" s="16"/>
      <c r="M274" s="16"/>
      <c r="N274" s="16"/>
      <c r="O274" s="16"/>
      <c r="P274" s="49"/>
      <c r="Q274" s="196"/>
      <c r="R274" s="196"/>
    </row>
    <row r="275" spans="1:18" s="1" customFormat="1" x14ac:dyDescent="0.25">
      <c r="A275" s="49"/>
      <c r="B275" s="13"/>
      <c r="C275" s="13"/>
      <c r="D275" s="49"/>
      <c r="E275" s="49"/>
      <c r="F275" s="16"/>
      <c r="G275" s="16"/>
      <c r="H275" s="16"/>
      <c r="I275" s="16"/>
      <c r="J275" s="16"/>
      <c r="K275" s="16"/>
      <c r="L275" s="16"/>
      <c r="M275" s="16"/>
      <c r="N275" s="16"/>
      <c r="O275" s="16"/>
      <c r="P275" s="49"/>
      <c r="Q275" s="196"/>
      <c r="R275" s="196"/>
    </row>
    <row r="276" spans="1:18" s="1" customFormat="1" x14ac:dyDescent="0.25">
      <c r="A276" s="49"/>
      <c r="B276" s="13"/>
      <c r="C276" s="13"/>
      <c r="D276" s="49"/>
      <c r="E276" s="49"/>
      <c r="F276" s="16"/>
      <c r="G276" s="16"/>
      <c r="H276" s="16"/>
      <c r="I276" s="16"/>
      <c r="J276" s="16"/>
      <c r="K276" s="16"/>
      <c r="L276" s="16"/>
      <c r="M276" s="16"/>
      <c r="N276" s="16"/>
      <c r="O276" s="16"/>
      <c r="P276" s="49"/>
      <c r="Q276" s="196"/>
      <c r="R276" s="196"/>
    </row>
    <row r="277" spans="1:18" s="1" customFormat="1" x14ac:dyDescent="0.25">
      <c r="A277" s="49"/>
      <c r="B277" s="13"/>
      <c r="C277" s="13"/>
      <c r="D277" s="49"/>
      <c r="E277" s="49"/>
      <c r="F277" s="16"/>
      <c r="G277" s="16"/>
      <c r="H277" s="16"/>
      <c r="I277" s="16"/>
      <c r="J277" s="16"/>
      <c r="K277" s="16"/>
      <c r="L277" s="16"/>
      <c r="M277" s="16"/>
      <c r="N277" s="16"/>
      <c r="O277" s="16"/>
      <c r="P277" s="49"/>
      <c r="Q277" s="196"/>
      <c r="R277" s="196"/>
    </row>
    <row r="278" spans="1:18" s="1" customFormat="1" x14ac:dyDescent="0.25">
      <c r="A278" s="49"/>
      <c r="B278" s="13"/>
      <c r="C278" s="13"/>
      <c r="D278" s="49"/>
      <c r="E278" s="49"/>
      <c r="F278" s="16"/>
      <c r="G278" s="16"/>
      <c r="H278" s="16"/>
      <c r="I278" s="16"/>
      <c r="J278" s="16"/>
      <c r="K278" s="16"/>
      <c r="L278" s="16"/>
      <c r="M278" s="16"/>
      <c r="N278" s="16"/>
      <c r="O278" s="16"/>
      <c r="P278" s="49"/>
      <c r="Q278" s="196"/>
      <c r="R278" s="196"/>
    </row>
    <row r="279" spans="1:18" s="1" customFormat="1" x14ac:dyDescent="0.25">
      <c r="A279" s="49"/>
      <c r="B279" s="13"/>
      <c r="C279" s="13"/>
      <c r="D279" s="49"/>
      <c r="E279" s="49"/>
      <c r="F279" s="16"/>
      <c r="G279" s="16"/>
      <c r="H279" s="16"/>
      <c r="I279" s="16"/>
      <c r="J279" s="16"/>
      <c r="K279" s="16"/>
      <c r="L279" s="16"/>
      <c r="M279" s="16"/>
      <c r="N279" s="16"/>
      <c r="O279" s="16"/>
      <c r="P279" s="49"/>
      <c r="Q279" s="196"/>
      <c r="R279" s="196"/>
    </row>
    <row r="280" spans="1:18" s="1" customFormat="1" x14ac:dyDescent="0.25">
      <c r="A280" s="49"/>
      <c r="B280" s="13"/>
      <c r="C280" s="13"/>
      <c r="D280" s="49"/>
      <c r="E280" s="49"/>
      <c r="F280" s="16"/>
      <c r="G280" s="16"/>
      <c r="H280" s="16"/>
      <c r="I280" s="16"/>
      <c r="J280" s="16"/>
      <c r="K280" s="16"/>
      <c r="L280" s="16"/>
      <c r="M280" s="16"/>
      <c r="N280" s="16"/>
      <c r="O280" s="16"/>
      <c r="P280" s="49"/>
      <c r="Q280" s="196"/>
      <c r="R280" s="196"/>
    </row>
    <row r="281" spans="1:18" s="1" customFormat="1" x14ac:dyDescent="0.25">
      <c r="A281" s="49"/>
      <c r="B281" s="13"/>
      <c r="C281" s="13"/>
      <c r="D281" s="49"/>
      <c r="E281" s="49"/>
      <c r="F281" s="16"/>
      <c r="G281" s="16"/>
      <c r="H281" s="16"/>
      <c r="I281" s="16"/>
      <c r="J281" s="16"/>
      <c r="K281" s="16"/>
      <c r="L281" s="16"/>
      <c r="M281" s="16"/>
      <c r="N281" s="16"/>
      <c r="O281" s="16"/>
      <c r="P281" s="49"/>
      <c r="Q281" s="196"/>
      <c r="R281" s="196"/>
    </row>
    <row r="282" spans="1:18" s="1" customFormat="1" x14ac:dyDescent="0.25">
      <c r="A282" s="49"/>
      <c r="B282" s="13"/>
      <c r="C282" s="13"/>
      <c r="D282" s="49"/>
      <c r="E282" s="49"/>
      <c r="F282" s="16"/>
      <c r="G282" s="16"/>
      <c r="H282" s="16"/>
      <c r="I282" s="16"/>
      <c r="J282" s="16"/>
      <c r="K282" s="16"/>
      <c r="L282" s="16"/>
      <c r="M282" s="16"/>
      <c r="N282" s="16"/>
      <c r="O282" s="16"/>
      <c r="P282" s="49"/>
      <c r="Q282" s="196"/>
      <c r="R282" s="196"/>
    </row>
    <row r="283" spans="1:18" s="1" customFormat="1" x14ac:dyDescent="0.25">
      <c r="A283" s="49"/>
      <c r="B283" s="13"/>
      <c r="C283" s="13"/>
      <c r="D283" s="49"/>
      <c r="E283" s="49"/>
      <c r="F283" s="16"/>
      <c r="G283" s="16"/>
      <c r="H283" s="16"/>
      <c r="I283" s="16"/>
      <c r="J283" s="16"/>
      <c r="K283" s="16"/>
      <c r="L283" s="16"/>
      <c r="M283" s="16"/>
      <c r="N283" s="16"/>
      <c r="O283" s="16"/>
      <c r="P283" s="49"/>
      <c r="Q283" s="196"/>
      <c r="R283" s="196"/>
    </row>
    <row r="284" spans="1:18" s="1" customFormat="1" x14ac:dyDescent="0.25">
      <c r="A284" s="49"/>
      <c r="B284" s="13"/>
      <c r="C284" s="13"/>
      <c r="D284" s="49"/>
      <c r="E284" s="49"/>
      <c r="F284" s="16"/>
      <c r="G284" s="16"/>
      <c r="H284" s="16"/>
      <c r="I284" s="16"/>
      <c r="J284" s="16"/>
      <c r="K284" s="16"/>
      <c r="L284" s="16"/>
      <c r="M284" s="16"/>
      <c r="N284" s="16"/>
      <c r="O284" s="16"/>
      <c r="P284" s="49"/>
      <c r="Q284" s="196"/>
      <c r="R284" s="196"/>
    </row>
    <row r="285" spans="1:18" s="1" customFormat="1" x14ac:dyDescent="0.25">
      <c r="A285" s="49"/>
      <c r="B285" s="13"/>
      <c r="C285" s="13"/>
      <c r="D285" s="49"/>
      <c r="E285" s="49"/>
      <c r="F285" s="16"/>
      <c r="G285" s="16"/>
      <c r="H285" s="16"/>
      <c r="I285" s="16"/>
      <c r="J285" s="16"/>
      <c r="K285" s="16"/>
      <c r="L285" s="16"/>
      <c r="M285" s="16"/>
      <c r="N285" s="16"/>
      <c r="O285" s="16"/>
      <c r="P285" s="49"/>
      <c r="Q285" s="196"/>
      <c r="R285" s="196"/>
    </row>
    <row r="286" spans="1:18" s="1" customFormat="1" x14ac:dyDescent="0.25">
      <c r="A286" s="49"/>
      <c r="B286" s="13"/>
      <c r="C286" s="13"/>
      <c r="D286" s="49"/>
      <c r="E286" s="49"/>
      <c r="F286" s="16"/>
      <c r="G286" s="16"/>
      <c r="H286" s="16"/>
      <c r="I286" s="16"/>
      <c r="J286" s="16"/>
      <c r="K286" s="16"/>
      <c r="L286" s="16"/>
      <c r="M286" s="16"/>
      <c r="N286" s="16"/>
      <c r="O286" s="16"/>
      <c r="P286" s="49"/>
      <c r="Q286" s="196"/>
      <c r="R286" s="196"/>
    </row>
    <row r="287" spans="1:18" s="1" customFormat="1" x14ac:dyDescent="0.25">
      <c r="A287" s="49"/>
      <c r="B287" s="13"/>
      <c r="C287" s="13"/>
      <c r="D287" s="49"/>
      <c r="E287" s="49"/>
      <c r="F287" s="16"/>
      <c r="G287" s="16"/>
      <c r="H287" s="16"/>
      <c r="I287" s="16"/>
      <c r="J287" s="16"/>
      <c r="K287" s="16"/>
      <c r="L287" s="16"/>
      <c r="M287" s="16"/>
      <c r="N287" s="16"/>
      <c r="O287" s="16"/>
      <c r="P287" s="49"/>
      <c r="Q287" s="196"/>
      <c r="R287" s="196"/>
    </row>
    <row r="288" spans="1:18" s="1" customFormat="1" x14ac:dyDescent="0.25">
      <c r="A288" s="49"/>
      <c r="B288" s="13"/>
      <c r="C288" s="13"/>
      <c r="D288" s="49"/>
      <c r="E288" s="49"/>
      <c r="F288" s="16"/>
      <c r="G288" s="16"/>
      <c r="H288" s="16"/>
      <c r="I288" s="16"/>
      <c r="J288" s="16"/>
      <c r="K288" s="16"/>
      <c r="L288" s="16"/>
      <c r="M288" s="16"/>
      <c r="N288" s="16"/>
      <c r="O288" s="16"/>
      <c r="P288" s="49"/>
      <c r="Q288" s="196"/>
      <c r="R288" s="196"/>
    </row>
    <row r="289" spans="1:18" s="1" customFormat="1" x14ac:dyDescent="0.25">
      <c r="A289" s="49"/>
      <c r="B289" s="13"/>
      <c r="C289" s="13"/>
      <c r="D289" s="49"/>
      <c r="E289" s="49"/>
      <c r="F289" s="16"/>
      <c r="G289" s="16"/>
      <c r="H289" s="16"/>
      <c r="I289" s="16"/>
      <c r="J289" s="16"/>
      <c r="K289" s="16"/>
      <c r="L289" s="16"/>
      <c r="M289" s="16"/>
      <c r="N289" s="16"/>
      <c r="O289" s="16"/>
      <c r="P289" s="49"/>
      <c r="Q289" s="196"/>
      <c r="R289" s="196"/>
    </row>
    <row r="290" spans="1:18" s="1" customFormat="1" x14ac:dyDescent="0.25">
      <c r="A290" s="49"/>
      <c r="B290" s="13"/>
      <c r="C290" s="13"/>
      <c r="D290" s="49"/>
      <c r="E290" s="49"/>
      <c r="F290" s="16"/>
      <c r="G290" s="16"/>
      <c r="H290" s="16"/>
      <c r="I290" s="16"/>
      <c r="J290" s="16"/>
      <c r="K290" s="16"/>
      <c r="L290" s="16"/>
      <c r="M290" s="16"/>
      <c r="N290" s="16"/>
      <c r="O290" s="16"/>
      <c r="P290" s="49"/>
      <c r="Q290" s="196"/>
      <c r="R290" s="196"/>
    </row>
    <row r="291" spans="1:18" s="1" customFormat="1" x14ac:dyDescent="0.25">
      <c r="A291" s="49"/>
      <c r="B291" s="13"/>
      <c r="C291" s="13"/>
      <c r="D291" s="49"/>
      <c r="E291" s="49"/>
      <c r="F291" s="16"/>
      <c r="G291" s="16"/>
      <c r="H291" s="16"/>
      <c r="I291" s="16"/>
      <c r="J291" s="16"/>
      <c r="K291" s="16"/>
      <c r="L291" s="16"/>
      <c r="M291" s="16"/>
      <c r="N291" s="16"/>
      <c r="O291" s="16"/>
      <c r="P291" s="49"/>
      <c r="Q291" s="196"/>
      <c r="R291" s="196"/>
    </row>
    <row r="292" spans="1:18" s="1" customFormat="1" x14ac:dyDescent="0.25">
      <c r="A292" s="49"/>
      <c r="B292" s="13"/>
      <c r="C292" s="13"/>
      <c r="D292" s="49"/>
      <c r="E292" s="49"/>
      <c r="F292" s="16"/>
      <c r="G292" s="16"/>
      <c r="H292" s="16"/>
      <c r="I292" s="16"/>
      <c r="J292" s="16"/>
      <c r="K292" s="16"/>
      <c r="L292" s="16"/>
      <c r="M292" s="16"/>
      <c r="N292" s="16"/>
      <c r="O292" s="16"/>
      <c r="P292" s="49"/>
      <c r="Q292" s="196"/>
      <c r="R292" s="196"/>
    </row>
    <row r="293" spans="1:18" s="1" customFormat="1" x14ac:dyDescent="0.25">
      <c r="A293" s="49"/>
      <c r="B293" s="13"/>
      <c r="C293" s="13"/>
      <c r="D293" s="49"/>
      <c r="E293" s="49"/>
      <c r="F293" s="16"/>
      <c r="G293" s="16"/>
      <c r="H293" s="16"/>
      <c r="I293" s="16"/>
      <c r="J293" s="16"/>
      <c r="K293" s="16"/>
      <c r="L293" s="16"/>
      <c r="M293" s="16"/>
      <c r="N293" s="16"/>
      <c r="O293" s="16"/>
      <c r="P293" s="49"/>
      <c r="Q293" s="196"/>
      <c r="R293" s="196"/>
    </row>
    <row r="294" spans="1:18" s="1" customFormat="1" x14ac:dyDescent="0.25">
      <c r="A294" s="49"/>
      <c r="B294" s="13"/>
      <c r="C294" s="13"/>
      <c r="D294" s="49"/>
      <c r="E294" s="49"/>
      <c r="F294" s="16"/>
      <c r="G294" s="16"/>
      <c r="H294" s="16"/>
      <c r="I294" s="16"/>
      <c r="J294" s="16"/>
      <c r="K294" s="16"/>
      <c r="L294" s="16"/>
      <c r="M294" s="16"/>
      <c r="N294" s="16"/>
      <c r="O294" s="16"/>
      <c r="P294" s="49"/>
      <c r="Q294" s="196"/>
      <c r="R294" s="196"/>
    </row>
    <row r="295" spans="1:18" s="1" customFormat="1" x14ac:dyDescent="0.25">
      <c r="A295" s="49"/>
      <c r="B295" s="13"/>
      <c r="C295" s="13"/>
      <c r="D295" s="49"/>
      <c r="E295" s="49"/>
      <c r="F295" s="16"/>
      <c r="G295" s="16"/>
      <c r="H295" s="16"/>
      <c r="I295" s="16"/>
      <c r="J295" s="16"/>
      <c r="K295" s="16"/>
      <c r="L295" s="16"/>
      <c r="M295" s="16"/>
      <c r="N295" s="16"/>
      <c r="O295" s="16"/>
      <c r="P295" s="49"/>
      <c r="Q295" s="196"/>
      <c r="R295" s="196"/>
    </row>
    <row r="296" spans="1:18" s="1" customFormat="1" x14ac:dyDescent="0.25">
      <c r="A296" s="49"/>
      <c r="B296" s="13"/>
      <c r="C296" s="13"/>
      <c r="D296" s="49"/>
      <c r="E296" s="49"/>
      <c r="F296" s="16"/>
      <c r="G296" s="16"/>
      <c r="H296" s="16"/>
      <c r="I296" s="16"/>
      <c r="J296" s="16"/>
      <c r="K296" s="16"/>
      <c r="L296" s="16"/>
      <c r="M296" s="16"/>
      <c r="N296" s="16"/>
      <c r="O296" s="16"/>
      <c r="P296" s="49"/>
      <c r="Q296" s="196"/>
      <c r="R296" s="196"/>
    </row>
    <row r="297" spans="1:18" s="1" customFormat="1" x14ac:dyDescent="0.25">
      <c r="A297" s="49"/>
      <c r="B297" s="13"/>
      <c r="C297" s="13"/>
      <c r="D297" s="49"/>
      <c r="E297" s="49"/>
      <c r="F297" s="16"/>
      <c r="G297" s="16"/>
      <c r="H297" s="16"/>
      <c r="I297" s="16"/>
      <c r="J297" s="16"/>
      <c r="K297" s="16"/>
      <c r="L297" s="16"/>
      <c r="M297" s="16"/>
      <c r="N297" s="16"/>
      <c r="O297" s="16"/>
      <c r="P297" s="49"/>
      <c r="Q297" s="196"/>
      <c r="R297" s="196"/>
    </row>
    <row r="298" spans="1:18" s="1" customFormat="1" x14ac:dyDescent="0.25">
      <c r="A298" s="49"/>
      <c r="B298" s="13"/>
      <c r="C298" s="13"/>
      <c r="D298" s="49"/>
      <c r="E298" s="49"/>
      <c r="F298" s="16"/>
      <c r="G298" s="16"/>
      <c r="H298" s="16"/>
      <c r="I298" s="16"/>
      <c r="J298" s="16"/>
      <c r="K298" s="16"/>
      <c r="L298" s="16"/>
      <c r="M298" s="16"/>
      <c r="N298" s="16"/>
      <c r="O298" s="16"/>
      <c r="P298" s="49"/>
      <c r="Q298" s="196"/>
      <c r="R298" s="196"/>
    </row>
    <row r="299" spans="1:18" s="1" customFormat="1" x14ac:dyDescent="0.25">
      <c r="A299" s="49"/>
      <c r="B299" s="13"/>
      <c r="C299" s="13"/>
      <c r="D299" s="49"/>
      <c r="E299" s="49"/>
      <c r="F299" s="16"/>
      <c r="G299" s="16"/>
      <c r="H299" s="16"/>
      <c r="I299" s="16"/>
      <c r="J299" s="16"/>
      <c r="K299" s="16"/>
      <c r="L299" s="16"/>
      <c r="M299" s="16"/>
      <c r="N299" s="16"/>
      <c r="O299" s="16"/>
      <c r="P299" s="49"/>
      <c r="Q299" s="196"/>
      <c r="R299" s="196"/>
    </row>
    <row r="300" spans="1:18" s="1" customFormat="1" x14ac:dyDescent="0.25">
      <c r="A300" s="49"/>
      <c r="B300" s="13"/>
      <c r="C300" s="13"/>
      <c r="D300" s="49"/>
      <c r="E300" s="49"/>
      <c r="F300" s="16"/>
      <c r="G300" s="16"/>
      <c r="H300" s="16"/>
      <c r="I300" s="16"/>
      <c r="J300" s="16"/>
      <c r="K300" s="16"/>
      <c r="L300" s="16"/>
      <c r="M300" s="16"/>
      <c r="N300" s="16"/>
      <c r="O300" s="16"/>
      <c r="P300" s="49"/>
      <c r="Q300" s="196"/>
      <c r="R300" s="196"/>
    </row>
    <row r="301" spans="1:18" s="1" customFormat="1" x14ac:dyDescent="0.25">
      <c r="A301" s="49"/>
      <c r="B301" s="13"/>
      <c r="C301" s="13"/>
      <c r="D301" s="49"/>
      <c r="E301" s="49"/>
      <c r="F301" s="16"/>
      <c r="G301" s="16"/>
      <c r="H301" s="16"/>
      <c r="I301" s="16"/>
      <c r="J301" s="16"/>
      <c r="K301" s="16"/>
      <c r="L301" s="16"/>
      <c r="M301" s="16"/>
      <c r="N301" s="16"/>
      <c r="O301" s="16"/>
      <c r="P301" s="49"/>
      <c r="Q301" s="196"/>
      <c r="R301" s="196"/>
    </row>
    <row r="302" spans="1:18" s="1" customFormat="1" x14ac:dyDescent="0.25">
      <c r="A302" s="49"/>
      <c r="B302" s="13"/>
      <c r="C302" s="13"/>
      <c r="D302" s="49"/>
      <c r="E302" s="49"/>
      <c r="F302" s="16"/>
      <c r="G302" s="16"/>
      <c r="H302" s="16"/>
      <c r="I302" s="16"/>
      <c r="J302" s="16"/>
      <c r="K302" s="16"/>
      <c r="L302" s="16"/>
      <c r="M302" s="16"/>
      <c r="N302" s="16"/>
      <c r="O302" s="16"/>
      <c r="P302" s="49"/>
      <c r="Q302" s="196"/>
      <c r="R302" s="196"/>
    </row>
    <row r="303" spans="1:18" s="1" customFormat="1" x14ac:dyDescent="0.25">
      <c r="A303" s="49"/>
      <c r="B303" s="13"/>
      <c r="C303" s="13"/>
      <c r="D303" s="49"/>
      <c r="E303" s="49"/>
      <c r="F303" s="16"/>
      <c r="G303" s="16"/>
      <c r="H303" s="16"/>
      <c r="I303" s="16"/>
      <c r="J303" s="16"/>
      <c r="K303" s="16"/>
      <c r="L303" s="16"/>
      <c r="M303" s="16"/>
      <c r="N303" s="16"/>
      <c r="O303" s="16"/>
      <c r="P303" s="49"/>
      <c r="Q303" s="196"/>
      <c r="R303" s="196"/>
    </row>
    <row r="304" spans="1:18" s="1" customFormat="1" x14ac:dyDescent="0.25">
      <c r="A304" s="49"/>
      <c r="B304" s="13"/>
      <c r="C304" s="13"/>
      <c r="D304" s="49"/>
      <c r="E304" s="49"/>
      <c r="F304" s="16"/>
      <c r="G304" s="16"/>
      <c r="H304" s="16"/>
      <c r="I304" s="16"/>
      <c r="J304" s="16"/>
      <c r="K304" s="16"/>
      <c r="L304" s="16"/>
      <c r="M304" s="16"/>
      <c r="N304" s="16"/>
      <c r="O304" s="16"/>
      <c r="P304" s="49"/>
      <c r="Q304" s="196"/>
      <c r="R304" s="196"/>
    </row>
    <row r="305" spans="1:18" s="1" customFormat="1" x14ac:dyDescent="0.25">
      <c r="A305" s="49"/>
      <c r="B305" s="13"/>
      <c r="C305" s="13"/>
      <c r="D305" s="49"/>
      <c r="E305" s="49"/>
      <c r="F305" s="16"/>
      <c r="G305" s="16"/>
      <c r="H305" s="16"/>
      <c r="I305" s="16"/>
      <c r="J305" s="16"/>
      <c r="K305" s="16"/>
      <c r="L305" s="16"/>
      <c r="M305" s="16"/>
      <c r="N305" s="16"/>
      <c r="O305" s="16"/>
      <c r="P305" s="49"/>
      <c r="Q305" s="196"/>
      <c r="R305" s="196"/>
    </row>
    <row r="306" spans="1:18" s="1" customFormat="1" x14ac:dyDescent="0.25">
      <c r="A306" s="49"/>
      <c r="B306" s="13"/>
      <c r="C306" s="13"/>
      <c r="D306" s="49"/>
      <c r="E306" s="49"/>
      <c r="F306" s="16"/>
      <c r="G306" s="16"/>
      <c r="H306" s="16"/>
      <c r="I306" s="16"/>
      <c r="J306" s="16"/>
      <c r="K306" s="16"/>
      <c r="L306" s="16"/>
      <c r="M306" s="16"/>
      <c r="N306" s="16"/>
      <c r="O306" s="16"/>
      <c r="P306" s="49"/>
      <c r="Q306" s="196"/>
      <c r="R306" s="196"/>
    </row>
  </sheetData>
  <autoFilter ref="A9:IH105" xr:uid="{8E9A46EB-5920-4A6B-81D8-1F4E019D7CF5}">
    <filterColumn colId="1" showButton="0"/>
  </autoFilter>
  <mergeCells count="109">
    <mergeCell ref="A101:D101"/>
    <mergeCell ref="A102:D102"/>
    <mergeCell ref="A104:E104"/>
    <mergeCell ref="A105:E105"/>
    <mergeCell ref="B95:C95"/>
    <mergeCell ref="B96:C96"/>
    <mergeCell ref="B97:C97"/>
    <mergeCell ref="A98:E98"/>
    <mergeCell ref="A99:D99"/>
    <mergeCell ref="A100:D100"/>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A26:E26"/>
    <mergeCell ref="A27:A28"/>
    <mergeCell ref="B27:C28"/>
    <mergeCell ref="D27:D28"/>
    <mergeCell ref="E27:E28"/>
    <mergeCell ref="B17:C17"/>
    <mergeCell ref="B18:C18"/>
    <mergeCell ref="B19:C19"/>
    <mergeCell ref="B20:C20"/>
    <mergeCell ref="B21:C21"/>
    <mergeCell ref="B22:C22"/>
    <mergeCell ref="B11:C11"/>
    <mergeCell ref="B12:C12"/>
    <mergeCell ref="B13:C13"/>
    <mergeCell ref="B14:C14"/>
    <mergeCell ref="B15:C15"/>
    <mergeCell ref="B16:C16"/>
    <mergeCell ref="B7:C7"/>
    <mergeCell ref="A8:E8"/>
    <mergeCell ref="A9:A10"/>
    <mergeCell ref="B9:C10"/>
    <mergeCell ref="D9:D10"/>
    <mergeCell ref="E9:E10"/>
    <mergeCell ref="A2:R2"/>
    <mergeCell ref="A3:D3"/>
    <mergeCell ref="A4:A6"/>
    <mergeCell ref="B4:C6"/>
    <mergeCell ref="D4:D6"/>
    <mergeCell ref="E4:E6"/>
    <mergeCell ref="K4:R4"/>
  </mergeCells>
  <printOptions horizontalCentered="1"/>
  <pageMargins left="0.39370078740157483" right="0.39370078740157483" top="0.74803149606299213" bottom="1.0236220472440944" header="0.31496062992125984" footer="0.9055118110236221"/>
  <pageSetup scale="50" orientation="portrait" r:id="rId1"/>
  <headerFooter differentFirst="1">
    <evenHeader>&amp;LCONTINUACIÓN PLAN DE NECESIDADES No __________________ QUE EMITE LA CENTRAL ADMINISTRATIVA Y CONTABLE REGIONAL TOLEMAIDA PARA LA ADQUISICIÓN DE COMBUSTIBLE PARA EQUIPO FIJO DE INGENIEROS VIGENCIA 2020</even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B3F7A-1497-4EEB-BCFD-F2690C3C0971}">
  <dimension ref="A1:IH303"/>
  <sheetViews>
    <sheetView tabSelected="1" showWhiteSpace="0" zoomScaleNormal="100" zoomScaleSheetLayoutView="70" workbookViewId="0">
      <selection activeCell="Q10" sqref="Q10"/>
    </sheetView>
  </sheetViews>
  <sheetFormatPr baseColWidth="10" defaultRowHeight="16.5" x14ac:dyDescent="0.25"/>
  <cols>
    <col min="1" max="1" width="6.7109375" style="49" customWidth="1"/>
    <col min="2" max="2" width="16.140625" style="13" customWidth="1"/>
    <col min="3" max="3" width="51.140625" style="13" customWidth="1"/>
    <col min="4" max="4" width="15.5703125" style="49" bestFit="1" customWidth="1"/>
    <col min="5" max="5" width="10.42578125" style="49" bestFit="1" customWidth="1"/>
    <col min="6" max="7" width="19" style="38" hidden="1" customWidth="1"/>
    <col min="8" max="8" width="19" style="16" hidden="1" customWidth="1"/>
    <col min="9" max="9" width="19" style="38" hidden="1" customWidth="1"/>
    <col min="10" max="15" width="19" style="16" hidden="1" customWidth="1"/>
    <col min="16" max="16" width="19" style="49" hidden="1" customWidth="1"/>
    <col min="17" max="17" width="19" style="196" customWidth="1"/>
    <col min="18" max="18" width="19" style="49" customWidth="1"/>
    <col min="19" max="49" width="11.42578125" style="1"/>
    <col min="50" max="16384" width="11.42578125" style="7"/>
  </cols>
  <sheetData>
    <row r="1" spans="1:49" s="2" customFormat="1" ht="15" customHeight="1" x14ac:dyDescent="0.25">
      <c r="A1" s="130"/>
      <c r="B1" s="67"/>
      <c r="C1" s="67"/>
      <c r="D1" s="136"/>
      <c r="E1" s="128"/>
      <c r="F1" s="69"/>
      <c r="G1" s="69"/>
      <c r="H1" s="69"/>
      <c r="I1" s="69"/>
      <c r="J1" s="68"/>
      <c r="K1" s="69"/>
      <c r="L1" s="69"/>
      <c r="M1" s="69"/>
      <c r="N1" s="69"/>
      <c r="O1" s="69"/>
      <c r="P1" s="162"/>
      <c r="Q1" s="165"/>
      <c r="R1" s="70"/>
    </row>
    <row r="2" spans="1:49" s="2" customFormat="1" ht="75.75" customHeight="1" thickBot="1" x14ac:dyDescent="0.3">
      <c r="A2" s="269" t="s">
        <v>132</v>
      </c>
      <c r="B2" s="270"/>
      <c r="C2" s="270"/>
      <c r="D2" s="270"/>
      <c r="E2" s="270"/>
      <c r="F2" s="270"/>
      <c r="G2" s="270"/>
      <c r="H2" s="270"/>
      <c r="I2" s="270"/>
      <c r="J2" s="270"/>
      <c r="K2" s="270"/>
      <c r="L2" s="270"/>
      <c r="M2" s="270"/>
      <c r="N2" s="270"/>
      <c r="O2" s="270"/>
      <c r="P2" s="270"/>
      <c r="Q2" s="270"/>
      <c r="R2" s="271"/>
    </row>
    <row r="3" spans="1:49" s="2" customFormat="1" ht="26.25" customHeight="1" thickBot="1" x14ac:dyDescent="0.3">
      <c r="A3" s="264" t="s">
        <v>131</v>
      </c>
      <c r="B3" s="264"/>
      <c r="C3" s="264"/>
      <c r="D3" s="264"/>
      <c r="E3" s="127"/>
      <c r="F3" s="34"/>
      <c r="G3" s="34"/>
      <c r="H3" s="34"/>
      <c r="I3" s="34"/>
      <c r="J3" s="33"/>
      <c r="K3" s="34"/>
      <c r="L3" s="34"/>
      <c r="M3" s="34"/>
      <c r="N3" s="34"/>
      <c r="O3" s="34"/>
      <c r="P3" s="163"/>
      <c r="Q3" s="167"/>
      <c r="R3" s="112"/>
    </row>
    <row r="4" spans="1:49" s="2" customFormat="1" ht="27" customHeight="1" thickBot="1" x14ac:dyDescent="0.3">
      <c r="A4" s="255" t="s">
        <v>0</v>
      </c>
      <c r="B4" s="249" t="s">
        <v>1</v>
      </c>
      <c r="C4" s="250"/>
      <c r="D4" s="246" t="s">
        <v>2</v>
      </c>
      <c r="E4" s="246" t="s">
        <v>3</v>
      </c>
      <c r="F4" s="116" t="s">
        <v>113</v>
      </c>
      <c r="G4" s="117" t="s">
        <v>116</v>
      </c>
      <c r="H4" s="118" t="s">
        <v>117</v>
      </c>
      <c r="I4" s="119" t="s">
        <v>118</v>
      </c>
      <c r="J4" s="120" t="s">
        <v>133</v>
      </c>
      <c r="K4" s="275" t="s">
        <v>138</v>
      </c>
      <c r="L4" s="276"/>
      <c r="M4" s="276"/>
      <c r="N4" s="276"/>
      <c r="O4" s="276"/>
      <c r="P4" s="276"/>
      <c r="Q4" s="276"/>
      <c r="R4" s="277"/>
    </row>
    <row r="5" spans="1:49" s="2" customFormat="1" ht="27" customHeight="1" x14ac:dyDescent="0.25">
      <c r="A5" s="256"/>
      <c r="B5" s="251"/>
      <c r="C5" s="252"/>
      <c r="D5" s="247"/>
      <c r="E5" s="247"/>
      <c r="F5" s="72" t="s">
        <v>134</v>
      </c>
      <c r="G5" s="40" t="s">
        <v>115</v>
      </c>
      <c r="H5" s="41" t="s">
        <v>128</v>
      </c>
      <c r="I5" s="42" t="s">
        <v>114</v>
      </c>
      <c r="J5" s="115" t="s">
        <v>112</v>
      </c>
      <c r="K5" s="106" t="s">
        <v>120</v>
      </c>
      <c r="L5" s="43" t="s">
        <v>121</v>
      </c>
      <c r="M5" s="44" t="s">
        <v>122</v>
      </c>
      <c r="N5" s="45" t="s">
        <v>123</v>
      </c>
      <c r="O5" s="100" t="s">
        <v>124</v>
      </c>
      <c r="P5" s="46" t="s">
        <v>125</v>
      </c>
      <c r="Q5" s="101" t="s">
        <v>126</v>
      </c>
      <c r="R5" s="102" t="s">
        <v>127</v>
      </c>
    </row>
    <row r="6" spans="1:49" s="2" customFormat="1" ht="27" customHeight="1" thickBot="1" x14ac:dyDescent="0.3">
      <c r="A6" s="257"/>
      <c r="B6" s="253"/>
      <c r="C6" s="254"/>
      <c r="D6" s="248"/>
      <c r="E6" s="248"/>
      <c r="F6" s="121" t="s">
        <v>4</v>
      </c>
      <c r="G6" s="57" t="s">
        <v>4</v>
      </c>
      <c r="H6" s="59" t="s">
        <v>4</v>
      </c>
      <c r="I6" s="58" t="s">
        <v>4</v>
      </c>
      <c r="J6" s="122" t="s">
        <v>4</v>
      </c>
      <c r="K6" s="107" t="s">
        <v>4</v>
      </c>
      <c r="L6" s="93" t="s">
        <v>4</v>
      </c>
      <c r="M6" s="94" t="s">
        <v>4</v>
      </c>
      <c r="N6" s="95" t="s">
        <v>4</v>
      </c>
      <c r="O6" s="108" t="s">
        <v>4</v>
      </c>
      <c r="P6" s="96" t="s">
        <v>4</v>
      </c>
      <c r="Q6" s="109" t="s">
        <v>4</v>
      </c>
      <c r="R6" s="97" t="s">
        <v>4</v>
      </c>
    </row>
    <row r="7" spans="1:49" s="3" customFormat="1" ht="121.5" customHeight="1" thickBot="1" x14ac:dyDescent="0.25">
      <c r="A7" s="131">
        <v>1</v>
      </c>
      <c r="B7" s="267" t="s">
        <v>5</v>
      </c>
      <c r="C7" s="268"/>
      <c r="D7" s="137" t="s">
        <v>6</v>
      </c>
      <c r="E7" s="129">
        <v>1</v>
      </c>
      <c r="F7" s="123">
        <v>6281751</v>
      </c>
      <c r="G7" s="123">
        <v>8520000</v>
      </c>
      <c r="H7" s="169">
        <v>5494500</v>
      </c>
      <c r="I7" s="123">
        <v>8960000</v>
      </c>
      <c r="J7" s="123">
        <v>9500000</v>
      </c>
      <c r="K7" s="170">
        <f>MIN(F7,G7,H7,I7,J7)</f>
        <v>5494500</v>
      </c>
      <c r="L7" s="170">
        <f>AVERAGE(F7,G7,H7,I7,J7)</f>
        <v>7751250.2000000002</v>
      </c>
      <c r="M7" s="170">
        <f>MEDIAN(F7,G7,H7,I7,J7)</f>
        <v>8520000</v>
      </c>
      <c r="N7" s="170">
        <f>GEOMEAN(F7,G7,H7,I7,J7)</f>
        <v>7580468.0390336933</v>
      </c>
      <c r="O7" s="170">
        <f>STDEVA(M7,K7)</f>
        <v>2139351.5664798995</v>
      </c>
      <c r="P7" s="124">
        <f>O7/L7</f>
        <v>0.27600084002963798</v>
      </c>
      <c r="Q7" s="125">
        <f>IF(P7&lt;=30%,K7,M7)</f>
        <v>5494500</v>
      </c>
      <c r="R7" s="126" t="str">
        <f>IF(Q7=K7,"MENOR VALOR","MEDIANA")</f>
        <v>MENOR VALOR</v>
      </c>
    </row>
    <row r="8" spans="1:49" s="3" customFormat="1" ht="17.25" customHeight="1" thickBot="1" x14ac:dyDescent="0.25">
      <c r="A8" s="265" t="s">
        <v>130</v>
      </c>
      <c r="B8" s="266"/>
      <c r="C8" s="266"/>
      <c r="D8" s="266"/>
      <c r="E8" s="266"/>
      <c r="F8" s="39"/>
      <c r="G8" s="39"/>
      <c r="H8" s="172"/>
      <c r="I8" s="39"/>
      <c r="J8" s="39"/>
      <c r="K8" s="173"/>
      <c r="L8" s="174"/>
      <c r="M8" s="174"/>
      <c r="N8" s="174"/>
      <c r="O8" s="174"/>
      <c r="P8" s="103"/>
      <c r="Q8" s="104"/>
      <c r="R8" s="105"/>
    </row>
    <row r="9" spans="1:49" s="3" customFormat="1" ht="33" x14ac:dyDescent="0.2">
      <c r="A9" s="263" t="s">
        <v>0</v>
      </c>
      <c r="B9" s="261" t="s">
        <v>1</v>
      </c>
      <c r="C9" s="262"/>
      <c r="D9" s="260" t="s">
        <v>2</v>
      </c>
      <c r="E9" s="258" t="s">
        <v>3</v>
      </c>
      <c r="F9" s="116" t="s">
        <v>134</v>
      </c>
      <c r="G9" s="117" t="s">
        <v>115</v>
      </c>
      <c r="H9" s="118" t="s">
        <v>128</v>
      </c>
      <c r="I9" s="119" t="s">
        <v>114</v>
      </c>
      <c r="J9" s="50" t="s">
        <v>112</v>
      </c>
      <c r="K9" s="77" t="s">
        <v>120</v>
      </c>
      <c r="L9" s="78" t="s">
        <v>121</v>
      </c>
      <c r="M9" s="79" t="s">
        <v>122</v>
      </c>
      <c r="N9" s="80" t="s">
        <v>123</v>
      </c>
      <c r="O9" s="81" t="s">
        <v>124</v>
      </c>
      <c r="P9" s="82" t="s">
        <v>125</v>
      </c>
      <c r="Q9" s="83" t="s">
        <v>126</v>
      </c>
      <c r="R9" s="84" t="s">
        <v>127</v>
      </c>
    </row>
    <row r="10" spans="1:49" s="3" customFormat="1" ht="17.25" thickBot="1" x14ac:dyDescent="0.25">
      <c r="A10" s="231"/>
      <c r="B10" s="229"/>
      <c r="C10" s="230"/>
      <c r="D10" s="228"/>
      <c r="E10" s="259"/>
      <c r="F10" s="71" t="s">
        <v>4</v>
      </c>
      <c r="G10" s="60" t="s">
        <v>4</v>
      </c>
      <c r="H10" s="62" t="s">
        <v>4</v>
      </c>
      <c r="I10" s="61" t="s">
        <v>4</v>
      </c>
      <c r="J10" s="63" t="s">
        <v>4</v>
      </c>
      <c r="K10" s="85" t="s">
        <v>4</v>
      </c>
      <c r="L10" s="86" t="s">
        <v>4</v>
      </c>
      <c r="M10" s="87" t="s">
        <v>4</v>
      </c>
      <c r="N10" s="88" t="s">
        <v>4</v>
      </c>
      <c r="O10" s="89" t="s">
        <v>4</v>
      </c>
      <c r="P10" s="90" t="s">
        <v>4</v>
      </c>
      <c r="Q10" s="91" t="s">
        <v>4</v>
      </c>
      <c r="R10" s="92" t="s">
        <v>4</v>
      </c>
    </row>
    <row r="11" spans="1:49" s="11" customFormat="1" ht="18.75" customHeight="1" x14ac:dyDescent="0.2">
      <c r="A11" s="64">
        <v>1</v>
      </c>
      <c r="B11" s="236" t="s">
        <v>7</v>
      </c>
      <c r="C11" s="237"/>
      <c r="D11" s="138" t="s">
        <v>6</v>
      </c>
      <c r="E11" s="65">
        <v>1</v>
      </c>
      <c r="F11" s="139">
        <v>3700947</v>
      </c>
      <c r="G11" s="139">
        <v>2499000</v>
      </c>
      <c r="H11" s="176">
        <v>3081500</v>
      </c>
      <c r="I11" s="139">
        <v>2572500</v>
      </c>
      <c r="J11" s="139">
        <v>2450000</v>
      </c>
      <c r="K11" s="177">
        <f t="shared" ref="K11:K74" si="0">MIN(F11,G11,H11,I11,J11)</f>
        <v>2450000</v>
      </c>
      <c r="L11" s="177">
        <f t="shared" ref="L11:L74" si="1">AVERAGE(F11,G11,H11,I11,J11)</f>
        <v>2860789.4</v>
      </c>
      <c r="M11" s="177">
        <f t="shared" ref="M11:M74" si="2">MEDIAN(F11,G11,H11,I11,J11)</f>
        <v>2572500</v>
      </c>
      <c r="N11" s="177">
        <f t="shared" ref="N11:N74" si="3">GEOMEAN(F11,G11,H11,I11,J11)</f>
        <v>2824051.1099195103</v>
      </c>
      <c r="O11" s="177">
        <f t="shared" ref="O11:O74" si="4">STDEVA(M11,K11)</f>
        <v>86620.580695352066</v>
      </c>
      <c r="P11" s="140">
        <f t="shared" ref="P11:P74" si="5">O11/L11</f>
        <v>3.0278559021279954E-2</v>
      </c>
      <c r="Q11" s="141">
        <f t="shared" ref="Q11:Q66" si="6">IF(P11&lt;=30%,K11,M11)</f>
        <v>2450000</v>
      </c>
      <c r="R11" s="66" t="str">
        <f t="shared" ref="R11:R66" si="7">IF(Q11=K11,"MENOR VALOR","MEDIANA")</f>
        <v>MENOR VALOR</v>
      </c>
    </row>
    <row r="12" spans="1:49" s="11" customFormat="1" ht="18.75" customHeight="1" x14ac:dyDescent="0.2">
      <c r="A12" s="51">
        <v>2</v>
      </c>
      <c r="B12" s="232" t="s">
        <v>8</v>
      </c>
      <c r="C12" s="233"/>
      <c r="D12" s="15" t="s">
        <v>6</v>
      </c>
      <c r="E12" s="14">
        <v>1</v>
      </c>
      <c r="F12" s="22">
        <v>6091386</v>
      </c>
      <c r="G12" s="22">
        <v>7650000</v>
      </c>
      <c r="H12" s="17">
        <v>5494500</v>
      </c>
      <c r="I12" s="22">
        <v>7875000</v>
      </c>
      <c r="J12" s="22">
        <v>7500000</v>
      </c>
      <c r="K12" s="179">
        <f t="shared" si="0"/>
        <v>5494500</v>
      </c>
      <c r="L12" s="179">
        <f t="shared" si="1"/>
        <v>6922177.2000000002</v>
      </c>
      <c r="M12" s="179">
        <f t="shared" si="2"/>
        <v>7500000</v>
      </c>
      <c r="N12" s="179">
        <f t="shared" si="3"/>
        <v>6853675.0866622766</v>
      </c>
      <c r="O12" s="179">
        <f t="shared" si="4"/>
        <v>1418102.6496696211</v>
      </c>
      <c r="P12" s="132">
        <f t="shared" si="5"/>
        <v>0.20486367347972848</v>
      </c>
      <c r="Q12" s="133">
        <f t="shared" si="6"/>
        <v>5494500</v>
      </c>
      <c r="R12" s="52" t="str">
        <f t="shared" si="7"/>
        <v>MENOR VALOR</v>
      </c>
    </row>
    <row r="13" spans="1:49" s="134" customFormat="1" ht="18.75" customHeight="1" x14ac:dyDescent="0.25">
      <c r="A13" s="51">
        <v>3</v>
      </c>
      <c r="B13" s="232" t="s">
        <v>9</v>
      </c>
      <c r="C13" s="233"/>
      <c r="D13" s="14" t="s">
        <v>6</v>
      </c>
      <c r="E13" s="14">
        <v>1</v>
      </c>
      <c r="F13" s="21">
        <v>329819</v>
      </c>
      <c r="G13" s="21">
        <v>362100</v>
      </c>
      <c r="H13" s="18">
        <v>280000</v>
      </c>
      <c r="I13" s="21">
        <v>372750</v>
      </c>
      <c r="J13" s="21">
        <v>355000</v>
      </c>
      <c r="K13" s="179">
        <f t="shared" si="0"/>
        <v>280000</v>
      </c>
      <c r="L13" s="179">
        <f t="shared" si="1"/>
        <v>339933.8</v>
      </c>
      <c r="M13" s="179">
        <f t="shared" si="2"/>
        <v>355000</v>
      </c>
      <c r="N13" s="179">
        <f t="shared" si="3"/>
        <v>338206.26351374184</v>
      </c>
      <c r="O13" s="179">
        <f t="shared" si="4"/>
        <v>53033.008588991062</v>
      </c>
      <c r="P13" s="132">
        <f t="shared" si="5"/>
        <v>0.15600981305475084</v>
      </c>
      <c r="Q13" s="133">
        <f t="shared" si="6"/>
        <v>280000</v>
      </c>
      <c r="R13" s="52" t="str">
        <f t="shared" si="7"/>
        <v>MENOR VALOR</v>
      </c>
    </row>
    <row r="14" spans="1:49" s="134" customFormat="1" ht="18.75" customHeight="1" x14ac:dyDescent="0.25">
      <c r="A14" s="51">
        <v>4</v>
      </c>
      <c r="B14" s="232" t="s">
        <v>10</v>
      </c>
      <c r="C14" s="233"/>
      <c r="D14" s="14" t="s">
        <v>6</v>
      </c>
      <c r="E14" s="14">
        <v>1</v>
      </c>
      <c r="F14" s="21">
        <v>4417218</v>
      </c>
      <c r="G14" s="21">
        <v>3264000</v>
      </c>
      <c r="H14" s="18">
        <v>3750000</v>
      </c>
      <c r="I14" s="21">
        <v>3360000</v>
      </c>
      <c r="J14" s="21">
        <v>3200000</v>
      </c>
      <c r="K14" s="179">
        <f t="shared" si="0"/>
        <v>3200000</v>
      </c>
      <c r="L14" s="179">
        <f t="shared" si="1"/>
        <v>3598243.6</v>
      </c>
      <c r="M14" s="179">
        <f t="shared" si="2"/>
        <v>3360000</v>
      </c>
      <c r="N14" s="179">
        <f t="shared" si="3"/>
        <v>3571773.4223356703</v>
      </c>
      <c r="O14" s="179">
        <f t="shared" si="4"/>
        <v>113137.0849898476</v>
      </c>
      <c r="P14" s="132">
        <f t="shared" si="5"/>
        <v>3.144230840564758E-2</v>
      </c>
      <c r="Q14" s="133">
        <f t="shared" si="6"/>
        <v>3200000</v>
      </c>
      <c r="R14" s="52" t="str">
        <f t="shared" si="7"/>
        <v>MENOR VALOR</v>
      </c>
    </row>
    <row r="15" spans="1:49" s="12" customFormat="1" ht="18.75" customHeight="1" x14ac:dyDescent="0.2">
      <c r="A15" s="51">
        <v>5</v>
      </c>
      <c r="B15" s="232" t="s">
        <v>11</v>
      </c>
      <c r="C15" s="233"/>
      <c r="D15" s="14" t="s">
        <v>12</v>
      </c>
      <c r="E15" s="14">
        <v>1</v>
      </c>
      <c r="F15" s="21">
        <v>2051616</v>
      </c>
      <c r="G15" s="21">
        <v>9690000</v>
      </c>
      <c r="H15" s="17">
        <v>1831500</v>
      </c>
      <c r="I15" s="21">
        <v>9975000</v>
      </c>
      <c r="J15" s="21">
        <v>9500000</v>
      </c>
      <c r="K15" s="179">
        <f>MIN(F15,G15,H15,I15,J15)</f>
        <v>1831500</v>
      </c>
      <c r="L15" s="179">
        <f t="shared" si="1"/>
        <v>6609623.2000000002</v>
      </c>
      <c r="M15" s="179">
        <f t="shared" si="2"/>
        <v>9500000</v>
      </c>
      <c r="N15" s="179">
        <f>GEOMEAN(F15,G15,H15,I15,J15)</f>
        <v>5100029.1385907065</v>
      </c>
      <c r="O15" s="179">
        <f>STDEVA(M15,K15)</f>
        <v>5422448.3515290394</v>
      </c>
      <c r="P15" s="132">
        <f t="shared" si="5"/>
        <v>0.82038690973020056</v>
      </c>
      <c r="Q15" s="133">
        <f>+N15</f>
        <v>5100029.1385907065</v>
      </c>
      <c r="R15" s="199" t="str">
        <f>+N9</f>
        <v>MEDIA GEOMETRICA</v>
      </c>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row>
    <row r="16" spans="1:49" s="12" customFormat="1" ht="18.75" customHeight="1" x14ac:dyDescent="0.2">
      <c r="A16" s="51">
        <v>6</v>
      </c>
      <c r="B16" s="232" t="s">
        <v>13</v>
      </c>
      <c r="C16" s="233"/>
      <c r="D16" s="14" t="s">
        <v>12</v>
      </c>
      <c r="E16" s="14">
        <v>1</v>
      </c>
      <c r="F16" s="21">
        <v>6345203</v>
      </c>
      <c r="G16" s="21">
        <v>7650000</v>
      </c>
      <c r="H16" s="17">
        <v>5494500</v>
      </c>
      <c r="I16" s="21">
        <v>7875000</v>
      </c>
      <c r="J16" s="21">
        <v>7500000</v>
      </c>
      <c r="K16" s="179">
        <f t="shared" si="0"/>
        <v>5494500</v>
      </c>
      <c r="L16" s="179">
        <f t="shared" si="1"/>
        <v>6972940.5999999996</v>
      </c>
      <c r="M16" s="179">
        <f t="shared" si="2"/>
        <v>7500000</v>
      </c>
      <c r="N16" s="179">
        <f t="shared" si="3"/>
        <v>6909862.2856938653</v>
      </c>
      <c r="O16" s="179">
        <f t="shared" si="4"/>
        <v>1418102.6496696211</v>
      </c>
      <c r="P16" s="132">
        <f t="shared" si="5"/>
        <v>0.20337225440721826</v>
      </c>
      <c r="Q16" s="133">
        <f t="shared" si="6"/>
        <v>5494500</v>
      </c>
      <c r="R16" s="52" t="str">
        <f t="shared" si="7"/>
        <v>MENOR VALOR</v>
      </c>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row>
    <row r="17" spans="1:242" s="12" customFormat="1" ht="18.75" customHeight="1" x14ac:dyDescent="0.2">
      <c r="A17" s="51">
        <v>7</v>
      </c>
      <c r="B17" s="232" t="s">
        <v>14</v>
      </c>
      <c r="C17" s="233"/>
      <c r="D17" s="14" t="s">
        <v>12</v>
      </c>
      <c r="E17" s="14">
        <v>1</v>
      </c>
      <c r="F17" s="21">
        <v>3324173</v>
      </c>
      <c r="G17" s="21">
        <v>9690000</v>
      </c>
      <c r="H17" s="17">
        <v>2850000</v>
      </c>
      <c r="I17" s="21">
        <v>9975000</v>
      </c>
      <c r="J17" s="21">
        <v>9500000</v>
      </c>
      <c r="K17" s="179">
        <f t="shared" si="0"/>
        <v>2850000</v>
      </c>
      <c r="L17" s="179">
        <f t="shared" si="1"/>
        <v>7067834.5999999996</v>
      </c>
      <c r="M17" s="179">
        <f t="shared" si="2"/>
        <v>9500000</v>
      </c>
      <c r="N17" s="179">
        <f t="shared" si="3"/>
        <v>6136175.2253181804</v>
      </c>
      <c r="O17" s="179">
        <f t="shared" si="4"/>
        <v>4702260.0948905414</v>
      </c>
      <c r="P17" s="132">
        <f t="shared" si="5"/>
        <v>0.66530420715993288</v>
      </c>
      <c r="Q17" s="133">
        <f>+N17</f>
        <v>6136175.2253181804</v>
      </c>
      <c r="R17" s="52" t="s">
        <v>123</v>
      </c>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row>
    <row r="18" spans="1:242" s="135" customFormat="1" ht="18.75" customHeight="1" x14ac:dyDescent="0.25">
      <c r="A18" s="51">
        <v>8</v>
      </c>
      <c r="B18" s="232" t="s">
        <v>15</v>
      </c>
      <c r="C18" s="233"/>
      <c r="D18" s="14" t="s">
        <v>12</v>
      </c>
      <c r="E18" s="14">
        <v>1</v>
      </c>
      <c r="F18" s="21">
        <v>4115808</v>
      </c>
      <c r="G18" s="21">
        <v>4539000</v>
      </c>
      <c r="H18" s="18">
        <v>3600000</v>
      </c>
      <c r="I18" s="21">
        <v>4672500</v>
      </c>
      <c r="J18" s="21">
        <v>4450000</v>
      </c>
      <c r="K18" s="179">
        <f t="shared" si="0"/>
        <v>3600000</v>
      </c>
      <c r="L18" s="179">
        <f t="shared" si="1"/>
        <v>4275461.5999999996</v>
      </c>
      <c r="M18" s="179">
        <f t="shared" si="2"/>
        <v>4450000</v>
      </c>
      <c r="N18" s="179">
        <f t="shared" si="3"/>
        <v>4257213.4180274364</v>
      </c>
      <c r="O18" s="179">
        <f t="shared" si="4"/>
        <v>601040.76400856534</v>
      </c>
      <c r="P18" s="132">
        <f t="shared" si="5"/>
        <v>0.14057915150227648</v>
      </c>
      <c r="Q18" s="133">
        <f t="shared" si="6"/>
        <v>3600000</v>
      </c>
      <c r="R18" s="52" t="str">
        <f t="shared" si="7"/>
        <v>MENOR VALOR</v>
      </c>
      <c r="S18" s="134"/>
      <c r="T18" s="134"/>
      <c r="U18" s="134"/>
      <c r="V18" s="134"/>
      <c r="W18" s="134"/>
      <c r="X18" s="134"/>
      <c r="Y18" s="134"/>
      <c r="Z18" s="134"/>
      <c r="AA18" s="134"/>
      <c r="AB18" s="134"/>
      <c r="AC18" s="134"/>
      <c r="AD18" s="134"/>
      <c r="AE18" s="134"/>
      <c r="AF18" s="134"/>
      <c r="AG18" s="134"/>
      <c r="AH18" s="134"/>
      <c r="AI18" s="134"/>
      <c r="AJ18" s="134"/>
      <c r="AK18" s="134"/>
      <c r="AL18" s="134"/>
      <c r="AM18" s="134"/>
      <c r="AN18" s="134"/>
      <c r="AO18" s="134"/>
      <c r="AP18" s="134"/>
      <c r="AQ18" s="134"/>
      <c r="AR18" s="134"/>
      <c r="AS18" s="134"/>
      <c r="AT18" s="134"/>
      <c r="AU18" s="134"/>
      <c r="AV18" s="134"/>
      <c r="AW18" s="134"/>
    </row>
    <row r="19" spans="1:242" s="135" customFormat="1" ht="18.75" customHeight="1" x14ac:dyDescent="0.25">
      <c r="A19" s="51">
        <v>9</v>
      </c>
      <c r="B19" s="232" t="s">
        <v>16</v>
      </c>
      <c r="C19" s="233"/>
      <c r="D19" s="14" t="s">
        <v>12</v>
      </c>
      <c r="E19" s="14">
        <v>1</v>
      </c>
      <c r="F19" s="17">
        <v>48041</v>
      </c>
      <c r="G19" s="17">
        <v>45300</v>
      </c>
      <c r="H19" s="18">
        <v>40000</v>
      </c>
      <c r="I19" s="17">
        <v>51300</v>
      </c>
      <c r="J19" s="17">
        <v>56000</v>
      </c>
      <c r="K19" s="179">
        <f t="shared" si="0"/>
        <v>40000</v>
      </c>
      <c r="L19" s="179">
        <f t="shared" si="1"/>
        <v>48128.2</v>
      </c>
      <c r="M19" s="179">
        <f t="shared" si="2"/>
        <v>48041</v>
      </c>
      <c r="N19" s="179">
        <f t="shared" si="3"/>
        <v>47820.611452863574</v>
      </c>
      <c r="O19" s="179">
        <f t="shared" si="4"/>
        <v>5685.8456275210283</v>
      </c>
      <c r="P19" s="132">
        <f t="shared" si="5"/>
        <v>0.11813958609549138</v>
      </c>
      <c r="Q19" s="133">
        <f t="shared" si="6"/>
        <v>40000</v>
      </c>
      <c r="R19" s="52" t="str">
        <f t="shared" si="7"/>
        <v>MENOR VALOR</v>
      </c>
      <c r="S19" s="134"/>
      <c r="T19" s="134"/>
      <c r="U19" s="134"/>
      <c r="V19" s="134"/>
      <c r="W19" s="134"/>
      <c r="X19" s="134"/>
      <c r="Y19" s="134"/>
      <c r="Z19" s="134"/>
      <c r="AA19" s="134"/>
      <c r="AB19" s="134"/>
      <c r="AC19" s="134"/>
      <c r="AD19" s="134"/>
      <c r="AE19" s="134"/>
      <c r="AF19" s="134"/>
      <c r="AG19" s="134"/>
      <c r="AH19" s="134"/>
      <c r="AI19" s="134"/>
      <c r="AJ19" s="134"/>
      <c r="AK19" s="134"/>
      <c r="AL19" s="134"/>
      <c r="AM19" s="134"/>
      <c r="AN19" s="134"/>
      <c r="AO19" s="134"/>
      <c r="AP19" s="134"/>
      <c r="AQ19" s="134"/>
      <c r="AR19" s="134"/>
      <c r="AS19" s="134"/>
      <c r="AT19" s="134"/>
      <c r="AU19" s="134"/>
      <c r="AV19" s="134"/>
      <c r="AW19" s="134"/>
    </row>
    <row r="20" spans="1:242" s="135" customFormat="1" ht="18.75" customHeight="1" x14ac:dyDescent="0.25">
      <c r="A20" s="51">
        <v>10</v>
      </c>
      <c r="B20" s="232" t="s">
        <v>17</v>
      </c>
      <c r="C20" s="233"/>
      <c r="D20" s="14" t="s">
        <v>12</v>
      </c>
      <c r="E20" s="14">
        <v>1</v>
      </c>
      <c r="F20" s="17">
        <v>46655</v>
      </c>
      <c r="G20" s="17">
        <v>41300</v>
      </c>
      <c r="H20" s="18">
        <v>40000</v>
      </c>
      <c r="I20" s="17">
        <v>47300</v>
      </c>
      <c r="J20" s="17">
        <v>48300</v>
      </c>
      <c r="K20" s="179">
        <f t="shared" si="0"/>
        <v>40000</v>
      </c>
      <c r="L20" s="179">
        <f t="shared" si="1"/>
        <v>44711</v>
      </c>
      <c r="M20" s="179">
        <f t="shared" si="2"/>
        <v>46655</v>
      </c>
      <c r="N20" s="179">
        <f t="shared" si="3"/>
        <v>44580.332328507757</v>
      </c>
      <c r="O20" s="179">
        <f t="shared" si="4"/>
        <v>4705.7956287964735</v>
      </c>
      <c r="P20" s="132">
        <f t="shared" si="5"/>
        <v>0.10524916975233105</v>
      </c>
      <c r="Q20" s="133">
        <f t="shared" si="6"/>
        <v>40000</v>
      </c>
      <c r="R20" s="52" t="str">
        <f t="shared" si="7"/>
        <v>MENOR VALOR</v>
      </c>
      <c r="S20" s="134"/>
      <c r="T20" s="134"/>
      <c r="U20" s="134"/>
      <c r="V20" s="134"/>
      <c r="W20" s="134"/>
      <c r="X20" s="134"/>
      <c r="Y20" s="134"/>
      <c r="Z20" s="134"/>
      <c r="AA20" s="134"/>
      <c r="AB20" s="134"/>
      <c r="AC20" s="134"/>
      <c r="AD20" s="134"/>
      <c r="AE20" s="134"/>
      <c r="AF20" s="134"/>
      <c r="AG20" s="134"/>
      <c r="AH20" s="134"/>
      <c r="AI20" s="134"/>
      <c r="AJ20" s="134"/>
      <c r="AK20" s="134"/>
      <c r="AL20" s="134"/>
      <c r="AM20" s="134"/>
      <c r="AN20" s="134"/>
      <c r="AO20" s="134"/>
      <c r="AP20" s="134"/>
      <c r="AQ20" s="134"/>
      <c r="AR20" s="134"/>
      <c r="AS20" s="134"/>
      <c r="AT20" s="134"/>
      <c r="AU20" s="134"/>
      <c r="AV20" s="134"/>
      <c r="AW20" s="134"/>
    </row>
    <row r="21" spans="1:242" s="12" customFormat="1" ht="18.75" customHeight="1" x14ac:dyDescent="0.2">
      <c r="A21" s="51">
        <v>11</v>
      </c>
      <c r="B21" s="232" t="s">
        <v>18</v>
      </c>
      <c r="C21" s="233"/>
      <c r="D21" s="14" t="s">
        <v>12</v>
      </c>
      <c r="E21" s="14">
        <v>1</v>
      </c>
      <c r="F21" s="17">
        <v>36215</v>
      </c>
      <c r="G21" s="17">
        <v>56000</v>
      </c>
      <c r="H21" s="17">
        <v>32000</v>
      </c>
      <c r="I21" s="17">
        <v>58000</v>
      </c>
      <c r="J21" s="17">
        <v>51000</v>
      </c>
      <c r="K21" s="179">
        <f t="shared" si="0"/>
        <v>32000</v>
      </c>
      <c r="L21" s="179">
        <f t="shared" si="1"/>
        <v>46643</v>
      </c>
      <c r="M21" s="179">
        <f t="shared" si="2"/>
        <v>51000</v>
      </c>
      <c r="N21" s="179">
        <f t="shared" si="3"/>
        <v>45357.063827522397</v>
      </c>
      <c r="O21" s="179">
        <f t="shared" si="4"/>
        <v>13435.028842544403</v>
      </c>
      <c r="P21" s="132">
        <f t="shared" si="5"/>
        <v>0.28803955239895385</v>
      </c>
      <c r="Q21" s="133">
        <f t="shared" si="6"/>
        <v>32000</v>
      </c>
      <c r="R21" s="52" t="str">
        <f t="shared" si="7"/>
        <v>MENOR VALOR</v>
      </c>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row>
    <row r="22" spans="1:242" s="12" customFormat="1" ht="18.75" customHeight="1" x14ac:dyDescent="0.2">
      <c r="A22" s="51">
        <v>12</v>
      </c>
      <c r="B22" s="232" t="s">
        <v>19</v>
      </c>
      <c r="C22" s="233"/>
      <c r="D22" s="14" t="s">
        <v>20</v>
      </c>
      <c r="E22" s="14">
        <v>1</v>
      </c>
      <c r="F22" s="22">
        <v>24221</v>
      </c>
      <c r="G22" s="22">
        <v>32640</v>
      </c>
      <c r="H22" s="17">
        <v>20766</v>
      </c>
      <c r="I22" s="22">
        <v>33600</v>
      </c>
      <c r="J22" s="17">
        <v>28500</v>
      </c>
      <c r="K22" s="179">
        <f t="shared" si="0"/>
        <v>20766</v>
      </c>
      <c r="L22" s="179">
        <f t="shared" si="1"/>
        <v>27945.4</v>
      </c>
      <c r="M22" s="179">
        <f t="shared" si="2"/>
        <v>28500</v>
      </c>
      <c r="N22" s="179">
        <f t="shared" si="3"/>
        <v>27497.666560778198</v>
      </c>
      <c r="O22" s="179">
        <f t="shared" si="4"/>
        <v>5468.7638456967588</v>
      </c>
      <c r="P22" s="132">
        <f t="shared" si="5"/>
        <v>0.19569459895713637</v>
      </c>
      <c r="Q22" s="133">
        <f t="shared" si="6"/>
        <v>20766</v>
      </c>
      <c r="R22" s="52" t="str">
        <f t="shared" si="7"/>
        <v>MENOR VALOR</v>
      </c>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row>
    <row r="23" spans="1:242" s="135" customFormat="1" ht="18.75" customHeight="1" x14ac:dyDescent="0.25">
      <c r="A23" s="51">
        <v>13</v>
      </c>
      <c r="B23" s="232" t="s">
        <v>21</v>
      </c>
      <c r="C23" s="233"/>
      <c r="D23" s="14" t="s">
        <v>12</v>
      </c>
      <c r="E23" s="14">
        <v>1</v>
      </c>
      <c r="F23" s="17">
        <v>831476</v>
      </c>
      <c r="G23" s="17">
        <v>900000</v>
      </c>
      <c r="H23" s="18">
        <v>750000</v>
      </c>
      <c r="I23" s="17">
        <v>920000</v>
      </c>
      <c r="J23" s="17">
        <v>890000</v>
      </c>
      <c r="K23" s="179">
        <f t="shared" si="0"/>
        <v>750000</v>
      </c>
      <c r="L23" s="179">
        <f t="shared" si="1"/>
        <v>858295.2</v>
      </c>
      <c r="M23" s="179">
        <f t="shared" si="2"/>
        <v>890000</v>
      </c>
      <c r="N23" s="179">
        <f t="shared" si="3"/>
        <v>855985.21814302204</v>
      </c>
      <c r="O23" s="179">
        <f t="shared" si="4"/>
        <v>98994.949366116649</v>
      </c>
      <c r="P23" s="132">
        <f t="shared" si="5"/>
        <v>0.11533904578065525</v>
      </c>
      <c r="Q23" s="133">
        <f t="shared" si="6"/>
        <v>750000</v>
      </c>
      <c r="R23" s="52" t="str">
        <f t="shared" si="7"/>
        <v>MENOR VALOR</v>
      </c>
      <c r="S23" s="134"/>
      <c r="T23" s="134"/>
      <c r="U23" s="134"/>
      <c r="V23" s="134"/>
      <c r="W23" s="134"/>
      <c r="X23" s="134"/>
      <c r="Y23" s="134"/>
      <c r="Z23" s="134"/>
      <c r="AA23" s="134"/>
      <c r="AB23" s="134"/>
      <c r="AC23" s="134"/>
      <c r="AD23" s="134"/>
      <c r="AE23" s="134"/>
      <c r="AF23" s="134"/>
      <c r="AG23" s="134"/>
      <c r="AH23" s="134"/>
      <c r="AI23" s="134"/>
      <c r="AJ23" s="134"/>
      <c r="AK23" s="134"/>
      <c r="AL23" s="134"/>
      <c r="AM23" s="134"/>
      <c r="AN23" s="134"/>
      <c r="AO23" s="134"/>
      <c r="AP23" s="134"/>
      <c r="AQ23" s="134"/>
      <c r="AR23" s="134"/>
      <c r="AS23" s="134"/>
      <c r="AT23" s="134"/>
      <c r="AU23" s="134"/>
      <c r="AV23" s="134"/>
      <c r="AW23" s="134"/>
    </row>
    <row r="24" spans="1:242" s="135" customFormat="1" ht="18.75" customHeight="1" x14ac:dyDescent="0.25">
      <c r="A24" s="51">
        <v>14</v>
      </c>
      <c r="B24" s="232" t="s">
        <v>22</v>
      </c>
      <c r="C24" s="233"/>
      <c r="D24" s="14" t="s">
        <v>12</v>
      </c>
      <c r="E24" s="14">
        <v>1</v>
      </c>
      <c r="F24" s="17">
        <v>997772</v>
      </c>
      <c r="G24" s="17">
        <v>920000</v>
      </c>
      <c r="H24" s="18">
        <v>900000</v>
      </c>
      <c r="I24" s="17">
        <v>930000</v>
      </c>
      <c r="J24" s="17">
        <v>910000</v>
      </c>
      <c r="K24" s="179">
        <f t="shared" si="0"/>
        <v>900000</v>
      </c>
      <c r="L24" s="179">
        <f t="shared" si="1"/>
        <v>931554.4</v>
      </c>
      <c r="M24" s="179">
        <f t="shared" si="2"/>
        <v>920000</v>
      </c>
      <c r="N24" s="179">
        <f t="shared" si="3"/>
        <v>930930.36863365339</v>
      </c>
      <c r="O24" s="179">
        <f t="shared" si="4"/>
        <v>14142.13562373095</v>
      </c>
      <c r="P24" s="132">
        <f t="shared" si="5"/>
        <v>1.5181223580427455E-2</v>
      </c>
      <c r="Q24" s="133">
        <f t="shared" si="6"/>
        <v>900000</v>
      </c>
      <c r="R24" s="52" t="str">
        <f t="shared" si="7"/>
        <v>MENOR VALOR</v>
      </c>
      <c r="S24" s="134"/>
      <c r="T24" s="134"/>
      <c r="U24" s="134"/>
      <c r="V24" s="134"/>
      <c r="W24" s="134"/>
      <c r="X24" s="134"/>
      <c r="Y24" s="134"/>
      <c r="Z24" s="134"/>
      <c r="AA24" s="134"/>
      <c r="AB24" s="134"/>
      <c r="AC24" s="134"/>
      <c r="AD24" s="134"/>
      <c r="AE24" s="134"/>
      <c r="AF24" s="134"/>
      <c r="AG24" s="134"/>
      <c r="AH24" s="134"/>
      <c r="AI24" s="134"/>
      <c r="AJ24" s="134"/>
      <c r="AK24" s="134"/>
      <c r="AL24" s="134"/>
      <c r="AM24" s="134"/>
      <c r="AN24" s="134"/>
      <c r="AO24" s="134"/>
      <c r="AP24" s="134"/>
      <c r="AQ24" s="134"/>
      <c r="AR24" s="134"/>
      <c r="AS24" s="134"/>
      <c r="AT24" s="134"/>
      <c r="AU24" s="134"/>
      <c r="AV24" s="134"/>
      <c r="AW24" s="134"/>
    </row>
    <row r="25" spans="1:242" s="135" customFormat="1" ht="18.75" customHeight="1" thickBot="1" x14ac:dyDescent="0.3">
      <c r="A25" s="53">
        <v>15</v>
      </c>
      <c r="B25" s="234" t="s">
        <v>23</v>
      </c>
      <c r="C25" s="235"/>
      <c r="D25" s="29" t="s">
        <v>12</v>
      </c>
      <c r="E25" s="29">
        <v>1</v>
      </c>
      <c r="F25" s="55">
        <v>616101</v>
      </c>
      <c r="G25" s="55">
        <v>665300</v>
      </c>
      <c r="H25" s="181">
        <v>550000</v>
      </c>
      <c r="I25" s="55">
        <v>589000</v>
      </c>
      <c r="J25" s="55">
        <v>650200</v>
      </c>
      <c r="K25" s="182">
        <f t="shared" si="0"/>
        <v>550000</v>
      </c>
      <c r="L25" s="182">
        <f t="shared" si="1"/>
        <v>614120.19999999995</v>
      </c>
      <c r="M25" s="182">
        <f t="shared" si="2"/>
        <v>616101</v>
      </c>
      <c r="N25" s="182">
        <f t="shared" si="3"/>
        <v>612687.29873443965</v>
      </c>
      <c r="O25" s="182">
        <f t="shared" si="4"/>
        <v>46740.465343211981</v>
      </c>
      <c r="P25" s="142">
        <f t="shared" si="5"/>
        <v>7.6109636750610041E-2</v>
      </c>
      <c r="Q25" s="143">
        <f t="shared" si="6"/>
        <v>550000</v>
      </c>
      <c r="R25" s="54" t="str">
        <f t="shared" si="7"/>
        <v>MENOR VALOR</v>
      </c>
      <c r="S25" s="134"/>
      <c r="T25" s="134"/>
      <c r="U25" s="134"/>
      <c r="V25" s="134"/>
      <c r="W25" s="134"/>
      <c r="X25" s="134"/>
      <c r="Y25" s="134"/>
      <c r="Z25" s="134"/>
      <c r="AA25" s="134"/>
      <c r="AB25" s="134"/>
      <c r="AC25" s="134"/>
      <c r="AD25" s="134"/>
      <c r="AE25" s="134"/>
      <c r="AF25" s="134"/>
      <c r="AG25" s="134"/>
      <c r="AH25" s="134"/>
      <c r="AI25" s="134"/>
      <c r="AJ25" s="134"/>
      <c r="AK25" s="134"/>
      <c r="AL25" s="134"/>
      <c r="AM25" s="134"/>
      <c r="AN25" s="134"/>
      <c r="AO25" s="134"/>
      <c r="AP25" s="134"/>
      <c r="AQ25" s="134"/>
      <c r="AR25" s="134"/>
      <c r="AS25" s="134"/>
      <c r="AT25" s="134"/>
      <c r="AU25" s="134"/>
      <c r="AV25" s="134"/>
      <c r="AW25" s="134"/>
    </row>
    <row r="26" spans="1:242" s="6" customFormat="1" ht="18.75" customHeight="1" thickBot="1" x14ac:dyDescent="0.3">
      <c r="A26" s="238" t="s">
        <v>129</v>
      </c>
      <c r="B26" s="239"/>
      <c r="C26" s="239"/>
      <c r="D26" s="239"/>
      <c r="E26" s="239"/>
      <c r="F26" s="144"/>
      <c r="G26" s="144"/>
      <c r="H26" s="184"/>
      <c r="I26" s="144"/>
      <c r="J26" s="144"/>
      <c r="K26" s="174"/>
      <c r="L26" s="174"/>
      <c r="M26" s="174"/>
      <c r="N26" s="174"/>
      <c r="O26" s="174"/>
      <c r="P26" s="103"/>
      <c r="Q26" s="104"/>
      <c r="R26" s="105"/>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row>
    <row r="27" spans="1:242" s="6" customFormat="1" ht="18.75" customHeight="1" x14ac:dyDescent="0.25">
      <c r="A27" s="231" t="s">
        <v>0</v>
      </c>
      <c r="B27" s="229" t="s">
        <v>1</v>
      </c>
      <c r="C27" s="230"/>
      <c r="D27" s="228" t="s">
        <v>2</v>
      </c>
      <c r="E27" s="228" t="s">
        <v>3</v>
      </c>
      <c r="F27" s="113" t="s">
        <v>134</v>
      </c>
      <c r="G27" s="114" t="s">
        <v>115</v>
      </c>
      <c r="H27" s="110" t="s">
        <v>128</v>
      </c>
      <c r="I27" s="111" t="s">
        <v>114</v>
      </c>
      <c r="J27" s="56" t="s">
        <v>112</v>
      </c>
      <c r="K27" s="99" t="s">
        <v>120</v>
      </c>
      <c r="L27" s="43" t="s">
        <v>121</v>
      </c>
      <c r="M27" s="44" t="s">
        <v>122</v>
      </c>
      <c r="N27" s="45" t="s">
        <v>123</v>
      </c>
      <c r="O27" s="100" t="s">
        <v>124</v>
      </c>
      <c r="P27" s="46" t="s">
        <v>125</v>
      </c>
      <c r="Q27" s="101" t="s">
        <v>126</v>
      </c>
      <c r="R27" s="102" t="s">
        <v>127</v>
      </c>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row>
    <row r="28" spans="1:242" s="6" customFormat="1" ht="18.75" customHeight="1" x14ac:dyDescent="0.25">
      <c r="A28" s="231"/>
      <c r="B28" s="229"/>
      <c r="C28" s="230"/>
      <c r="D28" s="228"/>
      <c r="E28" s="228"/>
      <c r="F28" s="71" t="s">
        <v>4</v>
      </c>
      <c r="G28" s="60" t="s">
        <v>4</v>
      </c>
      <c r="H28" s="62" t="s">
        <v>4</v>
      </c>
      <c r="I28" s="61" t="s">
        <v>4</v>
      </c>
      <c r="J28" s="63" t="s">
        <v>4</v>
      </c>
      <c r="K28" s="85" t="s">
        <v>4</v>
      </c>
      <c r="L28" s="86" t="s">
        <v>4</v>
      </c>
      <c r="M28" s="87" t="s">
        <v>4</v>
      </c>
      <c r="N28" s="88" t="s">
        <v>4</v>
      </c>
      <c r="O28" s="89" t="s">
        <v>4</v>
      </c>
      <c r="P28" s="90" t="s">
        <v>4</v>
      </c>
      <c r="Q28" s="91" t="s">
        <v>4</v>
      </c>
      <c r="R28" s="92" t="s">
        <v>4</v>
      </c>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row>
    <row r="29" spans="1:242" s="5" customFormat="1" x14ac:dyDescent="0.2">
      <c r="A29" s="14">
        <v>1</v>
      </c>
      <c r="B29" s="221" t="s">
        <v>24</v>
      </c>
      <c r="C29" s="221"/>
      <c r="D29" s="4" t="s">
        <v>25</v>
      </c>
      <c r="E29" s="14">
        <v>1</v>
      </c>
      <c r="F29" s="20">
        <v>18483</v>
      </c>
      <c r="G29" s="20">
        <v>96390</v>
      </c>
      <c r="H29" s="35">
        <v>16500</v>
      </c>
      <c r="I29" s="20">
        <v>99225</v>
      </c>
      <c r="J29" s="20">
        <v>94500</v>
      </c>
      <c r="K29" s="179">
        <f t="shared" si="0"/>
        <v>16500</v>
      </c>
      <c r="L29" s="179">
        <f t="shared" si="1"/>
        <v>65019.6</v>
      </c>
      <c r="M29" s="179">
        <f t="shared" si="2"/>
        <v>94500</v>
      </c>
      <c r="N29" s="179">
        <f t="shared" si="3"/>
        <v>48760.512406967042</v>
      </c>
      <c r="O29" s="179">
        <f t="shared" si="4"/>
        <v>55154.328932550707</v>
      </c>
      <c r="P29" s="27">
        <f t="shared" si="5"/>
        <v>0.8482723506842661</v>
      </c>
      <c r="Q29" s="28">
        <f>+N29</f>
        <v>48760.512406967042</v>
      </c>
      <c r="R29" s="200" t="str">
        <f>+N9</f>
        <v>MEDIA GEOMETRICA</v>
      </c>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242" s="5" customFormat="1" x14ac:dyDescent="0.2">
      <c r="A30" s="14">
        <v>2</v>
      </c>
      <c r="B30" s="221" t="s">
        <v>26</v>
      </c>
      <c r="C30" s="221"/>
      <c r="D30" s="4" t="s">
        <v>25</v>
      </c>
      <c r="E30" s="14">
        <v>1</v>
      </c>
      <c r="F30" s="20">
        <v>209519</v>
      </c>
      <c r="G30" s="20">
        <v>158100</v>
      </c>
      <c r="H30" s="35">
        <v>174451</v>
      </c>
      <c r="I30" s="20">
        <v>162750</v>
      </c>
      <c r="J30" s="20">
        <v>155000</v>
      </c>
      <c r="K30" s="179">
        <f t="shared" si="0"/>
        <v>155000</v>
      </c>
      <c r="L30" s="179">
        <f t="shared" si="1"/>
        <v>171964</v>
      </c>
      <c r="M30" s="179">
        <f t="shared" si="2"/>
        <v>162750</v>
      </c>
      <c r="N30" s="179">
        <f t="shared" si="3"/>
        <v>170897.72769136541</v>
      </c>
      <c r="O30" s="179">
        <f t="shared" si="4"/>
        <v>5480.0775541957437</v>
      </c>
      <c r="P30" s="27">
        <f t="shared" si="5"/>
        <v>3.1867585972620689E-2</v>
      </c>
      <c r="Q30" s="28">
        <f t="shared" si="6"/>
        <v>155000</v>
      </c>
      <c r="R30" s="48" t="str">
        <f t="shared" si="7"/>
        <v>MENOR VALOR</v>
      </c>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242" s="5" customFormat="1" x14ac:dyDescent="0.2">
      <c r="A31" s="14">
        <v>3</v>
      </c>
      <c r="B31" s="221" t="s">
        <v>27</v>
      </c>
      <c r="C31" s="221"/>
      <c r="D31" s="4" t="s">
        <v>25</v>
      </c>
      <c r="E31" s="14">
        <v>1</v>
      </c>
      <c r="F31" s="20">
        <v>88344</v>
      </c>
      <c r="G31" s="20">
        <v>15300</v>
      </c>
      <c r="H31" s="35">
        <v>75000</v>
      </c>
      <c r="I31" s="22">
        <v>15750</v>
      </c>
      <c r="J31" s="22">
        <v>15000</v>
      </c>
      <c r="K31" s="179">
        <f t="shared" si="0"/>
        <v>15000</v>
      </c>
      <c r="L31" s="179">
        <f t="shared" si="1"/>
        <v>41878.800000000003</v>
      </c>
      <c r="M31" s="179">
        <f t="shared" si="2"/>
        <v>15750</v>
      </c>
      <c r="N31" s="179">
        <f t="shared" si="3"/>
        <v>29913.023634148321</v>
      </c>
      <c r="O31" s="179">
        <f t="shared" si="4"/>
        <v>530.33008588991061</v>
      </c>
      <c r="P31" s="27">
        <f t="shared" si="5"/>
        <v>1.2663449905200496E-2</v>
      </c>
      <c r="Q31" s="28">
        <f t="shared" si="6"/>
        <v>15000</v>
      </c>
      <c r="R31" s="48" t="str">
        <f t="shared" si="7"/>
        <v>MENOR VALOR</v>
      </c>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242" x14ac:dyDescent="0.2">
      <c r="A32" s="14">
        <v>4</v>
      </c>
      <c r="B32" s="221" t="s">
        <v>28</v>
      </c>
      <c r="C32" s="221"/>
      <c r="D32" s="4" t="s">
        <v>6</v>
      </c>
      <c r="E32" s="14">
        <v>1</v>
      </c>
      <c r="F32" s="20">
        <v>29159</v>
      </c>
      <c r="G32" s="20">
        <v>17340</v>
      </c>
      <c r="H32" s="35">
        <v>25000</v>
      </c>
      <c r="I32" s="20">
        <v>17850</v>
      </c>
      <c r="J32" s="20">
        <v>17000</v>
      </c>
      <c r="K32" s="179">
        <f t="shared" si="0"/>
        <v>17000</v>
      </c>
      <c r="L32" s="179">
        <f t="shared" si="1"/>
        <v>21269.8</v>
      </c>
      <c r="M32" s="179">
        <f t="shared" si="2"/>
        <v>17850</v>
      </c>
      <c r="N32" s="179">
        <f t="shared" si="3"/>
        <v>20738.138658139364</v>
      </c>
      <c r="O32" s="179">
        <f t="shared" si="4"/>
        <v>601.04076400856536</v>
      </c>
      <c r="P32" s="27">
        <f t="shared" si="5"/>
        <v>2.8257941494916051E-2</v>
      </c>
      <c r="Q32" s="28">
        <f t="shared" si="6"/>
        <v>17000</v>
      </c>
      <c r="R32" s="48" t="str">
        <f t="shared" si="7"/>
        <v>MENOR VALOR</v>
      </c>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row>
    <row r="33" spans="1:242" s="5" customFormat="1" x14ac:dyDescent="0.2">
      <c r="A33" s="14">
        <v>5</v>
      </c>
      <c r="B33" s="221" t="s">
        <v>29</v>
      </c>
      <c r="C33" s="221"/>
      <c r="D33" s="4" t="s">
        <v>25</v>
      </c>
      <c r="E33" s="14">
        <v>1</v>
      </c>
      <c r="F33" s="20">
        <v>140519</v>
      </c>
      <c r="G33" s="20">
        <v>55080</v>
      </c>
      <c r="H33" s="35">
        <v>117000</v>
      </c>
      <c r="I33" s="22">
        <v>56700</v>
      </c>
      <c r="J33" s="22">
        <v>54000</v>
      </c>
      <c r="K33" s="179">
        <f t="shared" si="0"/>
        <v>54000</v>
      </c>
      <c r="L33" s="179">
        <f t="shared" si="1"/>
        <v>84659.8</v>
      </c>
      <c r="M33" s="179">
        <f t="shared" si="2"/>
        <v>56700</v>
      </c>
      <c r="N33" s="179">
        <f t="shared" si="3"/>
        <v>77371.02181836401</v>
      </c>
      <c r="O33" s="179">
        <f t="shared" si="4"/>
        <v>1909.1883092036783</v>
      </c>
      <c r="P33" s="27">
        <f t="shared" si="5"/>
        <v>2.2551297182413357E-2</v>
      </c>
      <c r="Q33" s="28">
        <f t="shared" si="6"/>
        <v>54000</v>
      </c>
      <c r="R33" s="48" t="str">
        <f t="shared" si="7"/>
        <v>MENOR VALOR</v>
      </c>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242" s="5" customFormat="1" x14ac:dyDescent="0.2">
      <c r="A34" s="14">
        <v>6</v>
      </c>
      <c r="B34" s="221" t="s">
        <v>30</v>
      </c>
      <c r="C34" s="221"/>
      <c r="D34" s="4" t="s">
        <v>25</v>
      </c>
      <c r="E34" s="14">
        <v>1</v>
      </c>
      <c r="F34" s="20">
        <v>45888</v>
      </c>
      <c r="G34" s="20">
        <v>48960</v>
      </c>
      <c r="H34" s="35">
        <v>39342</v>
      </c>
      <c r="I34" s="22">
        <v>50400</v>
      </c>
      <c r="J34" s="22">
        <v>48000</v>
      </c>
      <c r="K34" s="179">
        <f t="shared" si="0"/>
        <v>39342</v>
      </c>
      <c r="L34" s="179">
        <f t="shared" si="1"/>
        <v>46518</v>
      </c>
      <c r="M34" s="179">
        <f t="shared" si="2"/>
        <v>48000</v>
      </c>
      <c r="N34" s="179">
        <f t="shared" si="3"/>
        <v>46346.159223787472</v>
      </c>
      <c r="O34" s="179">
        <f t="shared" si="4"/>
        <v>6122.1305115131281</v>
      </c>
      <c r="P34" s="27">
        <f t="shared" si="5"/>
        <v>0.13160777573225693</v>
      </c>
      <c r="Q34" s="28">
        <f t="shared" si="6"/>
        <v>39342</v>
      </c>
      <c r="R34" s="48" t="str">
        <f t="shared" si="7"/>
        <v>MENOR VALOR</v>
      </c>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242" s="8" customFormat="1" x14ac:dyDescent="0.2">
      <c r="A35" s="14">
        <v>7</v>
      </c>
      <c r="B35" s="221" t="s">
        <v>31</v>
      </c>
      <c r="C35" s="221"/>
      <c r="D35" s="4" t="s">
        <v>25</v>
      </c>
      <c r="E35" s="14">
        <v>1</v>
      </c>
      <c r="F35" s="20">
        <v>53563</v>
      </c>
      <c r="G35" s="20">
        <v>48960</v>
      </c>
      <c r="H35" s="35">
        <v>46850</v>
      </c>
      <c r="I35" s="22">
        <v>50400</v>
      </c>
      <c r="J35" s="22">
        <v>48000</v>
      </c>
      <c r="K35" s="179">
        <f t="shared" si="0"/>
        <v>46850</v>
      </c>
      <c r="L35" s="179">
        <f t="shared" si="1"/>
        <v>49554.6</v>
      </c>
      <c r="M35" s="179">
        <f t="shared" si="2"/>
        <v>48960</v>
      </c>
      <c r="N35" s="179">
        <f t="shared" si="3"/>
        <v>49501.405980387397</v>
      </c>
      <c r="O35" s="179">
        <f t="shared" si="4"/>
        <v>1491.9953083036153</v>
      </c>
      <c r="P35" s="27">
        <f t="shared" si="5"/>
        <v>3.0108109202851306E-2</v>
      </c>
      <c r="Q35" s="28">
        <f t="shared" si="6"/>
        <v>46850</v>
      </c>
      <c r="R35" s="48" t="str">
        <f t="shared" si="7"/>
        <v>MENOR VALOR</v>
      </c>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c r="GR35" s="5"/>
      <c r="GS35" s="5"/>
      <c r="GT35" s="5"/>
      <c r="GU35" s="5"/>
      <c r="GV35" s="5"/>
      <c r="GW35" s="5"/>
      <c r="GX35" s="5"/>
      <c r="GY35" s="5"/>
      <c r="GZ35" s="5"/>
      <c r="HA35" s="5"/>
      <c r="HB35" s="5"/>
      <c r="HC35" s="5"/>
      <c r="HD35" s="5"/>
      <c r="HE35" s="5"/>
      <c r="HF35" s="5"/>
      <c r="HG35" s="5"/>
      <c r="HH35" s="5"/>
      <c r="HI35" s="5"/>
      <c r="HJ35" s="5"/>
      <c r="HK35" s="5"/>
      <c r="HL35" s="5"/>
      <c r="HM35" s="5"/>
      <c r="HN35" s="5"/>
      <c r="HO35" s="5"/>
      <c r="HP35" s="5"/>
      <c r="HQ35" s="5"/>
      <c r="HR35" s="5"/>
      <c r="HS35" s="5"/>
      <c r="HT35" s="5"/>
      <c r="HU35" s="5"/>
      <c r="HV35" s="5"/>
      <c r="HW35" s="5"/>
      <c r="HX35" s="5"/>
      <c r="HY35" s="5"/>
      <c r="HZ35" s="5"/>
      <c r="IA35" s="5"/>
      <c r="IB35" s="5"/>
      <c r="IC35" s="5"/>
      <c r="ID35" s="5"/>
      <c r="IE35" s="5"/>
      <c r="IF35" s="5"/>
      <c r="IG35" s="5"/>
      <c r="IH35" s="5"/>
    </row>
    <row r="36" spans="1:242" s="5" customFormat="1" x14ac:dyDescent="0.2">
      <c r="A36" s="14">
        <v>8</v>
      </c>
      <c r="B36" s="221" t="s">
        <v>32</v>
      </c>
      <c r="C36" s="221"/>
      <c r="D36" s="15" t="s">
        <v>6</v>
      </c>
      <c r="E36" s="14">
        <v>1</v>
      </c>
      <c r="F36" s="20">
        <v>543734</v>
      </c>
      <c r="G36" s="20">
        <v>179520</v>
      </c>
      <c r="H36" s="35">
        <v>475591</v>
      </c>
      <c r="I36" s="20">
        <v>184800</v>
      </c>
      <c r="J36" s="20">
        <v>176000</v>
      </c>
      <c r="K36" s="179">
        <f t="shared" si="0"/>
        <v>176000</v>
      </c>
      <c r="L36" s="179">
        <f t="shared" si="1"/>
        <v>311929</v>
      </c>
      <c r="M36" s="179">
        <f t="shared" si="2"/>
        <v>184800</v>
      </c>
      <c r="N36" s="179">
        <f t="shared" si="3"/>
        <v>272765.54996816657</v>
      </c>
      <c r="O36" s="179">
        <f t="shared" si="4"/>
        <v>6222.5396744416184</v>
      </c>
      <c r="P36" s="27">
        <f t="shared" si="5"/>
        <v>1.9948576998104116E-2</v>
      </c>
      <c r="Q36" s="28">
        <f t="shared" si="6"/>
        <v>176000</v>
      </c>
      <c r="R36" s="48" t="str">
        <f t="shared" si="7"/>
        <v>MENOR VALOR</v>
      </c>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242" s="5" customFormat="1" x14ac:dyDescent="0.2">
      <c r="A37" s="14">
        <v>9</v>
      </c>
      <c r="B37" s="221" t="s">
        <v>33</v>
      </c>
      <c r="C37" s="221"/>
      <c r="D37" s="15" t="s">
        <v>34</v>
      </c>
      <c r="E37" s="14">
        <v>1</v>
      </c>
      <c r="F37" s="36">
        <v>28000</v>
      </c>
      <c r="G37" s="36">
        <v>41300</v>
      </c>
      <c r="H37" s="35">
        <v>25000</v>
      </c>
      <c r="I37" s="18">
        <v>32500</v>
      </c>
      <c r="J37" s="18">
        <v>29600</v>
      </c>
      <c r="K37" s="179">
        <f t="shared" si="0"/>
        <v>25000</v>
      </c>
      <c r="L37" s="179">
        <f t="shared" si="1"/>
        <v>31280</v>
      </c>
      <c r="M37" s="179">
        <f t="shared" si="2"/>
        <v>29600</v>
      </c>
      <c r="N37" s="179">
        <f t="shared" si="3"/>
        <v>30820.851483398983</v>
      </c>
      <c r="O37" s="179">
        <f t="shared" si="4"/>
        <v>3252.6911934581185</v>
      </c>
      <c r="P37" s="27">
        <f t="shared" si="5"/>
        <v>0.10398629135096286</v>
      </c>
      <c r="Q37" s="28">
        <f t="shared" si="6"/>
        <v>25000</v>
      </c>
      <c r="R37" s="48" t="str">
        <f t="shared" si="7"/>
        <v>MENOR VALOR</v>
      </c>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242" s="5" customFormat="1" x14ac:dyDescent="0.2">
      <c r="A38" s="14">
        <v>10</v>
      </c>
      <c r="B38" s="221" t="s">
        <v>35</v>
      </c>
      <c r="C38" s="221"/>
      <c r="D38" s="15" t="s">
        <v>34</v>
      </c>
      <c r="E38" s="14">
        <v>1</v>
      </c>
      <c r="F38" s="36">
        <v>22173</v>
      </c>
      <c r="G38" s="36">
        <v>31500</v>
      </c>
      <c r="H38" s="35">
        <v>20000</v>
      </c>
      <c r="I38" s="18">
        <v>26500</v>
      </c>
      <c r="J38" s="18">
        <v>32500</v>
      </c>
      <c r="K38" s="179">
        <f t="shared" si="0"/>
        <v>20000</v>
      </c>
      <c r="L38" s="179">
        <f t="shared" si="1"/>
        <v>26534.6</v>
      </c>
      <c r="M38" s="179">
        <f t="shared" si="2"/>
        <v>26500</v>
      </c>
      <c r="N38" s="179">
        <f t="shared" si="3"/>
        <v>26065.067159603204</v>
      </c>
      <c r="O38" s="179">
        <f t="shared" si="4"/>
        <v>4596.1940777125592</v>
      </c>
      <c r="P38" s="27">
        <f t="shared" si="5"/>
        <v>0.17321512582486864</v>
      </c>
      <c r="Q38" s="28">
        <f t="shared" si="6"/>
        <v>20000</v>
      </c>
      <c r="R38" s="48" t="str">
        <f t="shared" si="7"/>
        <v>MENOR VALOR</v>
      </c>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242" s="5" customFormat="1" x14ac:dyDescent="0.2">
      <c r="A39" s="14">
        <v>11</v>
      </c>
      <c r="B39" s="221" t="s">
        <v>36</v>
      </c>
      <c r="C39" s="221"/>
      <c r="D39" s="15" t="s">
        <v>6</v>
      </c>
      <c r="E39" s="14">
        <v>1</v>
      </c>
      <c r="F39" s="36">
        <v>40015</v>
      </c>
      <c r="G39" s="36">
        <v>32400</v>
      </c>
      <c r="H39" s="35">
        <v>35000</v>
      </c>
      <c r="I39" s="18">
        <v>31600</v>
      </c>
      <c r="J39" s="18">
        <v>33600</v>
      </c>
      <c r="K39" s="179">
        <f t="shared" si="0"/>
        <v>31600</v>
      </c>
      <c r="L39" s="179">
        <f t="shared" si="1"/>
        <v>34523</v>
      </c>
      <c r="M39" s="179">
        <f t="shared" si="2"/>
        <v>33600</v>
      </c>
      <c r="N39" s="179">
        <f t="shared" si="3"/>
        <v>34401.109306236809</v>
      </c>
      <c r="O39" s="179">
        <f t="shared" si="4"/>
        <v>1414.2135623730951</v>
      </c>
      <c r="P39" s="27">
        <f t="shared" si="5"/>
        <v>4.0964387868177597E-2</v>
      </c>
      <c r="Q39" s="28">
        <f t="shared" si="6"/>
        <v>31600</v>
      </c>
      <c r="R39" s="48" t="str">
        <f t="shared" si="7"/>
        <v>MENOR VALOR</v>
      </c>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242" s="5" customFormat="1" x14ac:dyDescent="0.2">
      <c r="A40" s="14">
        <v>12</v>
      </c>
      <c r="B40" s="221" t="s">
        <v>37</v>
      </c>
      <c r="C40" s="221"/>
      <c r="D40" s="15" t="s">
        <v>6</v>
      </c>
      <c r="E40" s="14">
        <v>1</v>
      </c>
      <c r="F40" s="36">
        <v>88344</v>
      </c>
      <c r="G40" s="36">
        <v>98600</v>
      </c>
      <c r="H40" s="35">
        <v>75000</v>
      </c>
      <c r="I40" s="18">
        <v>89600</v>
      </c>
      <c r="J40" s="18">
        <v>95000</v>
      </c>
      <c r="K40" s="179">
        <f t="shared" si="0"/>
        <v>75000</v>
      </c>
      <c r="L40" s="179">
        <f t="shared" si="1"/>
        <v>89308.800000000003</v>
      </c>
      <c r="M40" s="179">
        <f t="shared" si="2"/>
        <v>89600</v>
      </c>
      <c r="N40" s="179">
        <f t="shared" si="3"/>
        <v>88926.125482802207</v>
      </c>
      <c r="O40" s="179">
        <f t="shared" si="4"/>
        <v>10323.759005323594</v>
      </c>
      <c r="P40" s="27">
        <f t="shared" si="5"/>
        <v>0.11559621230297119</v>
      </c>
      <c r="Q40" s="28">
        <f t="shared" si="6"/>
        <v>75000</v>
      </c>
      <c r="R40" s="48" t="str">
        <f t="shared" si="7"/>
        <v>MENOR VALOR</v>
      </c>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242" s="5" customFormat="1" x14ac:dyDescent="0.2">
      <c r="A41" s="14">
        <v>13</v>
      </c>
      <c r="B41" s="221" t="s">
        <v>38</v>
      </c>
      <c r="C41" s="221"/>
      <c r="D41" s="15" t="s">
        <v>6</v>
      </c>
      <c r="E41" s="14">
        <v>1</v>
      </c>
      <c r="F41" s="36">
        <v>49889</v>
      </c>
      <c r="G41" s="36">
        <v>61000</v>
      </c>
      <c r="H41" s="35">
        <v>45000</v>
      </c>
      <c r="I41" s="18">
        <v>51000</v>
      </c>
      <c r="J41" s="18">
        <v>63000</v>
      </c>
      <c r="K41" s="179">
        <f t="shared" si="0"/>
        <v>45000</v>
      </c>
      <c r="L41" s="179">
        <f t="shared" si="1"/>
        <v>53977.8</v>
      </c>
      <c r="M41" s="179">
        <f t="shared" si="2"/>
        <v>51000</v>
      </c>
      <c r="N41" s="179">
        <f t="shared" si="3"/>
        <v>53541.628285097489</v>
      </c>
      <c r="O41" s="179">
        <f t="shared" si="4"/>
        <v>4242.6406871192848</v>
      </c>
      <c r="P41" s="27">
        <f t="shared" si="5"/>
        <v>7.859973335555144E-2</v>
      </c>
      <c r="Q41" s="28">
        <f t="shared" si="6"/>
        <v>45000</v>
      </c>
      <c r="R41" s="48" t="str">
        <f t="shared" si="7"/>
        <v>MENOR VALOR</v>
      </c>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242" s="5" customFormat="1" x14ac:dyDescent="0.2">
      <c r="A42" s="14">
        <v>14</v>
      </c>
      <c r="B42" s="221" t="s">
        <v>39</v>
      </c>
      <c r="C42" s="221"/>
      <c r="D42" s="15" t="s">
        <v>6</v>
      </c>
      <c r="E42" s="14">
        <v>1</v>
      </c>
      <c r="F42" s="36">
        <v>219417</v>
      </c>
      <c r="G42" s="36">
        <v>243000</v>
      </c>
      <c r="H42" s="35">
        <v>190000</v>
      </c>
      <c r="I42" s="18">
        <v>210300</v>
      </c>
      <c r="J42" s="18">
        <v>245300</v>
      </c>
      <c r="K42" s="179">
        <f t="shared" si="0"/>
        <v>190000</v>
      </c>
      <c r="L42" s="179">
        <f t="shared" si="1"/>
        <v>221603.4</v>
      </c>
      <c r="M42" s="179">
        <f t="shared" si="2"/>
        <v>219417</v>
      </c>
      <c r="N42" s="179">
        <f t="shared" si="3"/>
        <v>220614.16492767615</v>
      </c>
      <c r="O42" s="179">
        <f t="shared" si="4"/>
        <v>20800.960182164668</v>
      </c>
      <c r="P42" s="27">
        <f t="shared" si="5"/>
        <v>9.386570865864273E-2</v>
      </c>
      <c r="Q42" s="28">
        <f t="shared" si="6"/>
        <v>190000</v>
      </c>
      <c r="R42" s="48" t="str">
        <f t="shared" si="7"/>
        <v>MENOR VALOR</v>
      </c>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242" s="5" customFormat="1" x14ac:dyDescent="0.2">
      <c r="A43" s="14">
        <v>15</v>
      </c>
      <c r="B43" s="221" t="s">
        <v>40</v>
      </c>
      <c r="C43" s="221"/>
      <c r="D43" s="15" t="s">
        <v>6</v>
      </c>
      <c r="E43" s="14">
        <v>1</v>
      </c>
      <c r="F43" s="36">
        <v>62245</v>
      </c>
      <c r="G43" s="36">
        <v>70200</v>
      </c>
      <c r="H43" s="35">
        <v>55000</v>
      </c>
      <c r="I43" s="18">
        <v>65000</v>
      </c>
      <c r="J43" s="18">
        <v>81600</v>
      </c>
      <c r="K43" s="179">
        <f t="shared" si="0"/>
        <v>55000</v>
      </c>
      <c r="L43" s="179">
        <f t="shared" si="1"/>
        <v>66809</v>
      </c>
      <c r="M43" s="179">
        <f t="shared" si="2"/>
        <v>65000</v>
      </c>
      <c r="N43" s="179">
        <f t="shared" si="3"/>
        <v>66234.087530174336</v>
      </c>
      <c r="O43" s="179">
        <f t="shared" si="4"/>
        <v>7071.0678118654751</v>
      </c>
      <c r="P43" s="27">
        <f t="shared" si="5"/>
        <v>0.10584004867406301</v>
      </c>
      <c r="Q43" s="28">
        <f t="shared" si="6"/>
        <v>55000</v>
      </c>
      <c r="R43" s="48" t="str">
        <f t="shared" si="7"/>
        <v>MENOR VALOR</v>
      </c>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242" s="5" customFormat="1" x14ac:dyDescent="0.2">
      <c r="A44" s="14">
        <v>16</v>
      </c>
      <c r="B44" s="221" t="s">
        <v>41</v>
      </c>
      <c r="C44" s="221"/>
      <c r="D44" s="15" t="s">
        <v>6</v>
      </c>
      <c r="E44" s="14">
        <v>1</v>
      </c>
      <c r="F44" s="36">
        <v>497137</v>
      </c>
      <c r="G44" s="36">
        <v>610000</v>
      </c>
      <c r="H44" s="35">
        <v>422045</v>
      </c>
      <c r="I44" s="18">
        <v>540000</v>
      </c>
      <c r="J44" s="18">
        <v>700000</v>
      </c>
      <c r="K44" s="179">
        <f t="shared" si="0"/>
        <v>422045</v>
      </c>
      <c r="L44" s="179">
        <f t="shared" si="1"/>
        <v>553836.4</v>
      </c>
      <c r="M44" s="179">
        <f t="shared" si="2"/>
        <v>540000</v>
      </c>
      <c r="N44" s="179">
        <f t="shared" si="3"/>
        <v>545671.53116596083</v>
      </c>
      <c r="O44" s="179">
        <f t="shared" si="4"/>
        <v>83406.780374859212</v>
      </c>
      <c r="P44" s="27">
        <f t="shared" si="5"/>
        <v>0.15059822787895344</v>
      </c>
      <c r="Q44" s="28">
        <f t="shared" si="6"/>
        <v>422045</v>
      </c>
      <c r="R44" s="48" t="str">
        <f t="shared" si="7"/>
        <v>MENOR VALOR</v>
      </c>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242" s="5" customFormat="1" x14ac:dyDescent="0.2">
      <c r="A45" s="14">
        <v>17</v>
      </c>
      <c r="B45" s="221" t="s">
        <v>42</v>
      </c>
      <c r="C45" s="221"/>
      <c r="D45" s="15" t="s">
        <v>6</v>
      </c>
      <c r="E45" s="14">
        <v>1</v>
      </c>
      <c r="F45" s="36">
        <v>23806</v>
      </c>
      <c r="G45" s="36">
        <v>215300</v>
      </c>
      <c r="H45" s="35">
        <v>190000</v>
      </c>
      <c r="I45" s="18">
        <v>210000</v>
      </c>
      <c r="J45" s="18">
        <v>230000</v>
      </c>
      <c r="K45" s="179">
        <f t="shared" si="0"/>
        <v>23806</v>
      </c>
      <c r="L45" s="179">
        <f t="shared" si="1"/>
        <v>173821.2</v>
      </c>
      <c r="M45" s="179">
        <f t="shared" si="2"/>
        <v>210000</v>
      </c>
      <c r="N45" s="179">
        <f t="shared" si="3"/>
        <v>136296.98159917485</v>
      </c>
      <c r="O45" s="179">
        <f t="shared" si="4"/>
        <v>131659.04001624804</v>
      </c>
      <c r="P45" s="27">
        <f>O45/L45</f>
        <v>0.75743948388486571</v>
      </c>
      <c r="Q45" s="28">
        <f>+L45</f>
        <v>173821.2</v>
      </c>
      <c r="R45" s="200" t="str">
        <f>+L9</f>
        <v>PROMEDIO</v>
      </c>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242" s="5" customFormat="1" x14ac:dyDescent="0.2">
      <c r="A46" s="74">
        <v>18</v>
      </c>
      <c r="B46" s="221" t="s">
        <v>43</v>
      </c>
      <c r="C46" s="221" t="s">
        <v>44</v>
      </c>
      <c r="D46" s="73" t="s">
        <v>45</v>
      </c>
      <c r="E46" s="74">
        <v>1</v>
      </c>
      <c r="F46" s="75">
        <v>14273676</v>
      </c>
      <c r="G46" s="75">
        <v>35700</v>
      </c>
      <c r="H46" s="186">
        <v>12000000</v>
      </c>
      <c r="I46" s="75">
        <v>36750</v>
      </c>
      <c r="J46" s="75">
        <v>35000</v>
      </c>
      <c r="K46" s="179">
        <f>MIN(F46,G46,H46,I46,J46)</f>
        <v>35000</v>
      </c>
      <c r="L46" s="179">
        <f t="shared" si="1"/>
        <v>5276225.2</v>
      </c>
      <c r="M46" s="179">
        <f t="shared" si="2"/>
        <v>36750</v>
      </c>
      <c r="N46" s="179">
        <f t="shared" si="3"/>
        <v>379439.1483492335</v>
      </c>
      <c r="O46" s="179">
        <f>STDEVA(M46,K46)</f>
        <v>1237.4368670764582</v>
      </c>
      <c r="P46" s="27">
        <f>O46/L46</f>
        <v>2.3453071470043736E-4</v>
      </c>
      <c r="Q46" s="28">
        <f t="shared" si="6"/>
        <v>35000</v>
      </c>
      <c r="R46" s="48" t="str">
        <f t="shared" si="7"/>
        <v>MENOR VALOR</v>
      </c>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242" s="5" customFormat="1" x14ac:dyDescent="0.2">
      <c r="A47" s="14">
        <v>19</v>
      </c>
      <c r="B47" s="221" t="s">
        <v>46</v>
      </c>
      <c r="C47" s="221"/>
      <c r="D47" s="15" t="s">
        <v>45</v>
      </c>
      <c r="E47" s="14">
        <v>1</v>
      </c>
      <c r="F47" s="20">
        <v>554718</v>
      </c>
      <c r="G47" s="20">
        <v>15300</v>
      </c>
      <c r="H47" s="35">
        <v>475591</v>
      </c>
      <c r="I47" s="20">
        <v>15750</v>
      </c>
      <c r="J47" s="20">
        <v>15000</v>
      </c>
      <c r="K47" s="179">
        <f t="shared" si="0"/>
        <v>15000</v>
      </c>
      <c r="L47" s="179">
        <f t="shared" si="1"/>
        <v>215271.8</v>
      </c>
      <c r="M47" s="179">
        <f t="shared" si="2"/>
        <v>15750</v>
      </c>
      <c r="N47" s="179">
        <f t="shared" si="3"/>
        <v>62499.10911560696</v>
      </c>
      <c r="O47" s="179">
        <f>STDEVA(M47,K47)</f>
        <v>530.33008588991061</v>
      </c>
      <c r="P47" s="27">
        <f t="shared" si="5"/>
        <v>2.463537192934284E-3</v>
      </c>
      <c r="Q47" s="28">
        <f t="shared" si="6"/>
        <v>15000</v>
      </c>
      <c r="R47" s="48" t="str">
        <f t="shared" si="7"/>
        <v>MENOR VALOR</v>
      </c>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242" s="5" customFormat="1" x14ac:dyDescent="0.2">
      <c r="A48" s="14">
        <v>20</v>
      </c>
      <c r="B48" s="221" t="s">
        <v>47</v>
      </c>
      <c r="C48" s="221"/>
      <c r="D48" s="15" t="s">
        <v>45</v>
      </c>
      <c r="E48" s="14">
        <v>1</v>
      </c>
      <c r="F48" s="20">
        <v>83979</v>
      </c>
      <c r="G48" s="20">
        <v>26520</v>
      </c>
      <c r="H48" s="35">
        <v>72000</v>
      </c>
      <c r="I48" s="20">
        <v>27300</v>
      </c>
      <c r="J48" s="20">
        <v>26000</v>
      </c>
      <c r="K48" s="179">
        <f t="shared" si="0"/>
        <v>26000</v>
      </c>
      <c r="L48" s="179">
        <f t="shared" si="1"/>
        <v>47159.8</v>
      </c>
      <c r="M48" s="179">
        <f t="shared" si="2"/>
        <v>27300</v>
      </c>
      <c r="N48" s="179">
        <f t="shared" si="3"/>
        <v>40854.748562360233</v>
      </c>
      <c r="O48" s="179">
        <f t="shared" si="4"/>
        <v>919.23881554251182</v>
      </c>
      <c r="P48" s="27">
        <f t="shared" si="5"/>
        <v>1.9491999871553988E-2</v>
      </c>
      <c r="Q48" s="28">
        <f t="shared" si="6"/>
        <v>26000</v>
      </c>
      <c r="R48" s="48" t="str">
        <f t="shared" si="7"/>
        <v>MENOR VALOR</v>
      </c>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242" s="5" customFormat="1" x14ac:dyDescent="0.2">
      <c r="A49" s="14">
        <v>21</v>
      </c>
      <c r="B49" s="221" t="s">
        <v>48</v>
      </c>
      <c r="C49" s="221" t="s">
        <v>49</v>
      </c>
      <c r="D49" s="15" t="s">
        <v>45</v>
      </c>
      <c r="E49" s="14">
        <v>1</v>
      </c>
      <c r="F49" s="20">
        <v>108256</v>
      </c>
      <c r="G49" s="20">
        <v>28560</v>
      </c>
      <c r="H49" s="35">
        <v>95655</v>
      </c>
      <c r="I49" s="20">
        <v>29400</v>
      </c>
      <c r="J49" s="20">
        <v>28000</v>
      </c>
      <c r="K49" s="179">
        <f t="shared" si="0"/>
        <v>28000</v>
      </c>
      <c r="L49" s="179">
        <f t="shared" si="1"/>
        <v>57974.2</v>
      </c>
      <c r="M49" s="179">
        <f t="shared" si="2"/>
        <v>29400</v>
      </c>
      <c r="N49" s="179">
        <f t="shared" si="3"/>
        <v>47564.687020787504</v>
      </c>
      <c r="O49" s="179">
        <f t="shared" si="4"/>
        <v>989.94949366116657</v>
      </c>
      <c r="P49" s="27">
        <f t="shared" si="5"/>
        <v>1.7075690456464541E-2</v>
      </c>
      <c r="Q49" s="28">
        <f t="shared" si="6"/>
        <v>28000</v>
      </c>
      <c r="R49" s="48" t="str">
        <f t="shared" si="7"/>
        <v>MENOR VALOR</v>
      </c>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242" s="5" customFormat="1" x14ac:dyDescent="0.2">
      <c r="A50" s="14">
        <v>22</v>
      </c>
      <c r="B50" s="221" t="s">
        <v>50</v>
      </c>
      <c r="C50" s="221" t="s">
        <v>51</v>
      </c>
      <c r="D50" s="15" t="s">
        <v>45</v>
      </c>
      <c r="E50" s="14">
        <v>1</v>
      </c>
      <c r="F50" s="20">
        <v>32982</v>
      </c>
      <c r="G50" s="20">
        <v>18360</v>
      </c>
      <c r="H50" s="35">
        <v>28000</v>
      </c>
      <c r="I50" s="20">
        <v>18900</v>
      </c>
      <c r="J50" s="20">
        <v>18000</v>
      </c>
      <c r="K50" s="179">
        <f t="shared" si="0"/>
        <v>18000</v>
      </c>
      <c r="L50" s="179">
        <f t="shared" si="1"/>
        <v>23248.400000000001</v>
      </c>
      <c r="M50" s="179">
        <f t="shared" si="2"/>
        <v>18900</v>
      </c>
      <c r="N50" s="179">
        <f t="shared" si="3"/>
        <v>22501.340983187281</v>
      </c>
      <c r="O50" s="179">
        <f t="shared" si="4"/>
        <v>636.3961030678928</v>
      </c>
      <c r="P50" s="27">
        <f t="shared" si="5"/>
        <v>2.7373759186347997E-2</v>
      </c>
      <c r="Q50" s="28">
        <f t="shared" si="6"/>
        <v>18000</v>
      </c>
      <c r="R50" s="48" t="str">
        <f t="shared" si="7"/>
        <v>MENOR VALOR</v>
      </c>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242" s="5" customFormat="1" x14ac:dyDescent="0.2">
      <c r="A51" s="14">
        <v>23</v>
      </c>
      <c r="B51" s="221" t="s">
        <v>52</v>
      </c>
      <c r="C51" s="221"/>
      <c r="D51" s="15" t="s">
        <v>45</v>
      </c>
      <c r="E51" s="14">
        <v>1</v>
      </c>
      <c r="F51" s="20">
        <v>17946</v>
      </c>
      <c r="G51" s="20">
        <v>14280</v>
      </c>
      <c r="H51" s="35">
        <v>15000</v>
      </c>
      <c r="I51" s="20">
        <v>14700</v>
      </c>
      <c r="J51" s="20">
        <v>14000</v>
      </c>
      <c r="K51" s="179">
        <f t="shared" si="0"/>
        <v>14000</v>
      </c>
      <c r="L51" s="179">
        <f t="shared" si="1"/>
        <v>15185.2</v>
      </c>
      <c r="M51" s="179">
        <f t="shared" si="2"/>
        <v>14700</v>
      </c>
      <c r="N51" s="179">
        <f t="shared" si="3"/>
        <v>15123.297658190208</v>
      </c>
      <c r="O51" s="179">
        <f t="shared" si="4"/>
        <v>494.97474683058329</v>
      </c>
      <c r="P51" s="27">
        <f t="shared" si="5"/>
        <v>3.2595866161168982E-2</v>
      </c>
      <c r="Q51" s="28">
        <f t="shared" si="6"/>
        <v>14000</v>
      </c>
      <c r="R51" s="48" t="str">
        <f t="shared" si="7"/>
        <v>MENOR VALOR</v>
      </c>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row>
    <row r="52" spans="1:242" s="5" customFormat="1" ht="33" x14ac:dyDescent="0.2">
      <c r="A52" s="14">
        <v>24</v>
      </c>
      <c r="B52" s="221" t="s">
        <v>53</v>
      </c>
      <c r="C52" s="221"/>
      <c r="D52" s="4" t="s">
        <v>34</v>
      </c>
      <c r="E52" s="14">
        <v>1</v>
      </c>
      <c r="F52" s="20">
        <v>15669</v>
      </c>
      <c r="G52" s="20">
        <v>37740</v>
      </c>
      <c r="H52" s="35">
        <v>13046</v>
      </c>
      <c r="I52" s="20">
        <v>38850</v>
      </c>
      <c r="J52" s="20">
        <v>37000</v>
      </c>
      <c r="K52" s="179">
        <f t="shared" si="0"/>
        <v>13046</v>
      </c>
      <c r="L52" s="179">
        <f t="shared" si="1"/>
        <v>28461</v>
      </c>
      <c r="M52" s="179">
        <f t="shared" si="2"/>
        <v>37000</v>
      </c>
      <c r="N52" s="179">
        <f t="shared" si="3"/>
        <v>25643.816442286679</v>
      </c>
      <c r="O52" s="179">
        <f t="shared" si="4"/>
        <v>16938.03583654256</v>
      </c>
      <c r="P52" s="27">
        <f t="shared" si="5"/>
        <v>0.59513143728409257</v>
      </c>
      <c r="Q52" s="28">
        <v>25643.816442286679</v>
      </c>
      <c r="R52" s="48" t="s">
        <v>123</v>
      </c>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242" s="5" customFormat="1" x14ac:dyDescent="0.2">
      <c r="A53" s="14">
        <v>25</v>
      </c>
      <c r="B53" s="221" t="s">
        <v>54</v>
      </c>
      <c r="C53" s="221"/>
      <c r="D53" s="15" t="s">
        <v>6</v>
      </c>
      <c r="E53" s="14">
        <v>1</v>
      </c>
      <c r="F53" s="20">
        <v>101411</v>
      </c>
      <c r="G53" s="20">
        <v>86700</v>
      </c>
      <c r="H53" s="35">
        <v>86945</v>
      </c>
      <c r="I53" s="20">
        <v>89250</v>
      </c>
      <c r="J53" s="20">
        <v>85000</v>
      </c>
      <c r="K53" s="179">
        <f t="shared" si="0"/>
        <v>85000</v>
      </c>
      <c r="L53" s="179">
        <f t="shared" si="1"/>
        <v>89861.2</v>
      </c>
      <c r="M53" s="179">
        <f t="shared" si="2"/>
        <v>86945</v>
      </c>
      <c r="N53" s="179">
        <f t="shared" si="3"/>
        <v>89675.784573856086</v>
      </c>
      <c r="O53" s="179">
        <f t="shared" si="4"/>
        <v>1375.322689407835</v>
      </c>
      <c r="P53" s="27">
        <f t="shared" si="5"/>
        <v>1.5304966875668643E-2</v>
      </c>
      <c r="Q53" s="28">
        <f t="shared" si="6"/>
        <v>85000</v>
      </c>
      <c r="R53" s="48" t="str">
        <f t="shared" si="7"/>
        <v>MENOR VALOR</v>
      </c>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242" s="5" customFormat="1" ht="33" x14ac:dyDescent="0.2">
      <c r="A54" s="14">
        <v>26</v>
      </c>
      <c r="B54" s="221" t="s">
        <v>55</v>
      </c>
      <c r="C54" s="221"/>
      <c r="D54" s="15" t="s">
        <v>6</v>
      </c>
      <c r="E54" s="14">
        <v>1</v>
      </c>
      <c r="F54" s="20">
        <v>84324</v>
      </c>
      <c r="G54" s="20">
        <v>188700</v>
      </c>
      <c r="H54" s="35">
        <v>72296</v>
      </c>
      <c r="I54" s="20">
        <v>194250</v>
      </c>
      <c r="J54" s="20">
        <v>185000</v>
      </c>
      <c r="K54" s="179">
        <f t="shared" si="0"/>
        <v>72296</v>
      </c>
      <c r="L54" s="179">
        <f t="shared" si="1"/>
        <v>144914</v>
      </c>
      <c r="M54" s="179">
        <f t="shared" si="2"/>
        <v>185000</v>
      </c>
      <c r="N54" s="179">
        <f t="shared" si="3"/>
        <v>132823.22625651982</v>
      </c>
      <c r="O54" s="179">
        <f t="shared" si="4"/>
        <v>79693.762666848648</v>
      </c>
      <c r="P54" s="27">
        <f t="shared" si="5"/>
        <v>0.54993832664096398</v>
      </c>
      <c r="Q54" s="28">
        <v>132823.22625651982</v>
      </c>
      <c r="R54" s="48" t="s">
        <v>123</v>
      </c>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row>
    <row r="55" spans="1:242" s="5" customFormat="1" x14ac:dyDescent="0.2">
      <c r="A55" s="14">
        <v>27</v>
      </c>
      <c r="B55" s="221" t="s">
        <v>56</v>
      </c>
      <c r="C55" s="221"/>
      <c r="D55" s="15" t="s">
        <v>6</v>
      </c>
      <c r="E55" s="14">
        <v>1</v>
      </c>
      <c r="F55" s="20">
        <v>1472406</v>
      </c>
      <c r="G55" s="20">
        <v>1020000</v>
      </c>
      <c r="H55" s="35">
        <v>1250000</v>
      </c>
      <c r="I55" s="20">
        <v>1050000</v>
      </c>
      <c r="J55" s="20">
        <v>1000000</v>
      </c>
      <c r="K55" s="179">
        <f t="shared" si="0"/>
        <v>1000000</v>
      </c>
      <c r="L55" s="179">
        <f t="shared" si="1"/>
        <v>1158481.2</v>
      </c>
      <c r="M55" s="179">
        <f t="shared" si="2"/>
        <v>1050000</v>
      </c>
      <c r="N55" s="179">
        <f t="shared" si="3"/>
        <v>1145368.9681865461</v>
      </c>
      <c r="O55" s="179">
        <f t="shared" si="4"/>
        <v>35355.33905932738</v>
      </c>
      <c r="P55" s="27">
        <f t="shared" si="5"/>
        <v>3.0518699016718942E-2</v>
      </c>
      <c r="Q55" s="28">
        <f t="shared" si="6"/>
        <v>1000000</v>
      </c>
      <c r="R55" s="48" t="str">
        <f t="shared" si="7"/>
        <v>MENOR VALOR</v>
      </c>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row>
    <row r="56" spans="1:242" s="5" customFormat="1" x14ac:dyDescent="0.2">
      <c r="A56" s="14">
        <v>28</v>
      </c>
      <c r="B56" s="221" t="s">
        <v>57</v>
      </c>
      <c r="C56" s="221" t="s">
        <v>58</v>
      </c>
      <c r="D56" s="15" t="s">
        <v>45</v>
      </c>
      <c r="E56" s="14">
        <v>1</v>
      </c>
      <c r="F56" s="20">
        <v>128301</v>
      </c>
      <c r="G56" s="20">
        <v>28560</v>
      </c>
      <c r="H56" s="35">
        <v>110000</v>
      </c>
      <c r="I56" s="20">
        <v>29400</v>
      </c>
      <c r="J56" s="20">
        <v>28000</v>
      </c>
      <c r="K56" s="179">
        <f t="shared" si="0"/>
        <v>28000</v>
      </c>
      <c r="L56" s="179">
        <f t="shared" si="1"/>
        <v>64852.2</v>
      </c>
      <c r="M56" s="179">
        <f t="shared" si="2"/>
        <v>29400</v>
      </c>
      <c r="N56" s="179">
        <f t="shared" si="3"/>
        <v>50603.115761981695</v>
      </c>
      <c r="O56" s="179">
        <f t="shared" si="4"/>
        <v>989.94949366116657</v>
      </c>
      <c r="P56" s="27">
        <f t="shared" si="5"/>
        <v>1.526470179363486E-2</v>
      </c>
      <c r="Q56" s="28">
        <f t="shared" si="6"/>
        <v>28000</v>
      </c>
      <c r="R56" s="48" t="str">
        <f t="shared" si="7"/>
        <v>MENOR VALOR</v>
      </c>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242" s="8" customFormat="1" ht="33" x14ac:dyDescent="0.2">
      <c r="A57" s="14">
        <v>29</v>
      </c>
      <c r="B57" s="221" t="s">
        <v>59</v>
      </c>
      <c r="C57" s="221" t="s">
        <v>60</v>
      </c>
      <c r="D57" s="15" t="s">
        <v>45</v>
      </c>
      <c r="E57" s="14">
        <v>1</v>
      </c>
      <c r="F57" s="20">
        <v>38700</v>
      </c>
      <c r="G57" s="20">
        <v>91800</v>
      </c>
      <c r="H57" s="35">
        <v>33850</v>
      </c>
      <c r="I57" s="20">
        <v>94500</v>
      </c>
      <c r="J57" s="20">
        <v>90000</v>
      </c>
      <c r="K57" s="179">
        <f t="shared" si="0"/>
        <v>33850</v>
      </c>
      <c r="L57" s="179">
        <f t="shared" si="1"/>
        <v>69770</v>
      </c>
      <c r="M57" s="179">
        <f t="shared" si="2"/>
        <v>90000</v>
      </c>
      <c r="N57" s="179">
        <f t="shared" si="3"/>
        <v>63380.743205038794</v>
      </c>
      <c r="O57" s="179">
        <f t="shared" si="4"/>
        <v>39704.045763624643</v>
      </c>
      <c r="P57" s="27">
        <f t="shared" si="5"/>
        <v>0.56907045669520773</v>
      </c>
      <c r="Q57" s="28">
        <v>63380.743205038794</v>
      </c>
      <c r="R57" s="48" t="s">
        <v>123</v>
      </c>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FF57" s="5"/>
      <c r="FG57" s="5"/>
      <c r="FH57" s="5"/>
      <c r="FI57" s="5"/>
      <c r="FJ57" s="5"/>
      <c r="FK57" s="5"/>
      <c r="FL57" s="5"/>
      <c r="FM57" s="5"/>
      <c r="FN57" s="5"/>
      <c r="FO57" s="5"/>
      <c r="FP57" s="5"/>
      <c r="FQ57" s="5"/>
      <c r="FR57" s="5"/>
      <c r="FS57" s="5"/>
      <c r="FT57" s="5"/>
      <c r="FU57" s="5"/>
      <c r="FV57" s="5"/>
      <c r="FW57" s="5"/>
      <c r="FX57" s="5"/>
      <c r="FY57" s="5"/>
      <c r="FZ57" s="5"/>
      <c r="GA57" s="5"/>
      <c r="GB57" s="5"/>
      <c r="GC57" s="5"/>
      <c r="GD57" s="5"/>
      <c r="GE57" s="5"/>
      <c r="GF57" s="5"/>
      <c r="GG57" s="5"/>
      <c r="GH57" s="5"/>
      <c r="GI57" s="5"/>
      <c r="GJ57" s="5"/>
      <c r="GK57" s="5"/>
      <c r="GL57" s="5"/>
      <c r="GM57" s="5"/>
      <c r="GN57" s="5"/>
      <c r="GO57" s="5"/>
      <c r="GP57" s="5"/>
      <c r="GQ57" s="5"/>
      <c r="GR57" s="5"/>
      <c r="GS57" s="5"/>
      <c r="GT57" s="5"/>
      <c r="GU57" s="5"/>
      <c r="GV57" s="5"/>
      <c r="GW57" s="5"/>
      <c r="GX57" s="5"/>
      <c r="GY57" s="5"/>
      <c r="GZ57" s="5"/>
      <c r="HA57" s="5"/>
      <c r="HB57" s="5"/>
      <c r="HC57" s="5"/>
      <c r="HD57" s="5"/>
      <c r="HE57" s="5"/>
      <c r="HF57" s="5"/>
      <c r="HG57" s="5"/>
      <c r="HH57" s="5"/>
      <c r="HI57" s="5"/>
      <c r="HJ57" s="5"/>
      <c r="HK57" s="5"/>
      <c r="HL57" s="5"/>
      <c r="HM57" s="5"/>
      <c r="HN57" s="5"/>
      <c r="HO57" s="5"/>
      <c r="HP57" s="5"/>
      <c r="HQ57" s="5"/>
      <c r="HR57" s="5"/>
      <c r="HS57" s="5"/>
      <c r="HT57" s="5"/>
      <c r="HU57" s="5"/>
      <c r="HV57" s="5"/>
      <c r="HW57" s="5"/>
      <c r="HX57" s="5"/>
      <c r="HY57" s="5"/>
      <c r="HZ57" s="5"/>
      <c r="IA57" s="5"/>
      <c r="IB57" s="5"/>
      <c r="IC57" s="5"/>
      <c r="ID57" s="5"/>
      <c r="IE57" s="5"/>
      <c r="IF57" s="5"/>
      <c r="IG57" s="5"/>
      <c r="IH57" s="5"/>
    </row>
    <row r="58" spans="1:242" s="8" customFormat="1" ht="33" x14ac:dyDescent="0.2">
      <c r="A58" s="14">
        <v>30</v>
      </c>
      <c r="B58" s="221" t="s">
        <v>61</v>
      </c>
      <c r="C58" s="221" t="s">
        <v>62</v>
      </c>
      <c r="D58" s="15" t="s">
        <v>45</v>
      </c>
      <c r="E58" s="14">
        <v>1</v>
      </c>
      <c r="F58" s="20">
        <v>6860</v>
      </c>
      <c r="G58" s="20">
        <v>16320</v>
      </c>
      <c r="H58" s="35">
        <v>6000</v>
      </c>
      <c r="I58" s="20">
        <v>16800</v>
      </c>
      <c r="J58" s="20">
        <v>16000</v>
      </c>
      <c r="K58" s="179">
        <f t="shared" si="0"/>
        <v>6000</v>
      </c>
      <c r="L58" s="179">
        <f t="shared" si="1"/>
        <v>12396</v>
      </c>
      <c r="M58" s="179">
        <f t="shared" si="2"/>
        <v>16000</v>
      </c>
      <c r="N58" s="179">
        <f t="shared" si="3"/>
        <v>11254.467645141774</v>
      </c>
      <c r="O58" s="179">
        <f t="shared" si="4"/>
        <v>7071.0678118654751</v>
      </c>
      <c r="P58" s="27">
        <f t="shared" si="5"/>
        <v>0.57043141431635003</v>
      </c>
      <c r="Q58" s="28">
        <v>11254.467645141774</v>
      </c>
      <c r="R58" s="48" t="s">
        <v>123</v>
      </c>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5"/>
      <c r="EB58" s="5"/>
      <c r="EC58" s="5"/>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FF58" s="5"/>
      <c r="FG58" s="5"/>
      <c r="FH58" s="5"/>
      <c r="FI58" s="5"/>
      <c r="FJ58" s="5"/>
      <c r="FK58" s="5"/>
      <c r="FL58" s="5"/>
      <c r="FM58" s="5"/>
      <c r="FN58" s="5"/>
      <c r="FO58" s="5"/>
      <c r="FP58" s="5"/>
      <c r="FQ58" s="5"/>
      <c r="FR58" s="5"/>
      <c r="FS58" s="5"/>
      <c r="FT58" s="5"/>
      <c r="FU58" s="5"/>
      <c r="FV58" s="5"/>
      <c r="FW58" s="5"/>
      <c r="FX58" s="5"/>
      <c r="FY58" s="5"/>
      <c r="FZ58" s="5"/>
      <c r="GA58" s="5"/>
      <c r="GB58" s="5"/>
      <c r="GC58" s="5"/>
      <c r="GD58" s="5"/>
      <c r="GE58" s="5"/>
      <c r="GF58" s="5"/>
      <c r="GG58" s="5"/>
      <c r="GH58" s="5"/>
      <c r="GI58" s="5"/>
      <c r="GJ58" s="5"/>
      <c r="GK58" s="5"/>
      <c r="GL58" s="5"/>
      <c r="GM58" s="5"/>
      <c r="GN58" s="5"/>
      <c r="GO58" s="5"/>
      <c r="GP58" s="5"/>
      <c r="GQ58" s="5"/>
      <c r="GR58" s="5"/>
      <c r="GS58" s="5"/>
      <c r="GT58" s="5"/>
      <c r="GU58" s="5"/>
      <c r="GV58" s="5"/>
      <c r="GW58" s="5"/>
      <c r="GX58" s="5"/>
      <c r="GY58" s="5"/>
      <c r="GZ58" s="5"/>
      <c r="HA58" s="5"/>
      <c r="HB58" s="5"/>
      <c r="HC58" s="5"/>
      <c r="HD58" s="5"/>
      <c r="HE58" s="5"/>
      <c r="HF58" s="5"/>
      <c r="HG58" s="5"/>
      <c r="HH58" s="5"/>
      <c r="HI58" s="5"/>
      <c r="HJ58" s="5"/>
      <c r="HK58" s="5"/>
      <c r="HL58" s="5"/>
      <c r="HM58" s="5"/>
      <c r="HN58" s="5"/>
      <c r="HO58" s="5"/>
      <c r="HP58" s="5"/>
      <c r="HQ58" s="5"/>
      <c r="HR58" s="5"/>
      <c r="HS58" s="5"/>
      <c r="HT58" s="5"/>
      <c r="HU58" s="5"/>
      <c r="HV58" s="5"/>
      <c r="HW58" s="5"/>
      <c r="HX58" s="5"/>
      <c r="HY58" s="5"/>
      <c r="HZ58" s="5"/>
      <c r="IA58" s="5"/>
      <c r="IB58" s="5"/>
      <c r="IC58" s="5"/>
      <c r="ID58" s="5"/>
      <c r="IE58" s="5"/>
      <c r="IF58" s="5"/>
      <c r="IG58" s="5"/>
      <c r="IH58" s="5"/>
    </row>
    <row r="59" spans="1:242" ht="33" x14ac:dyDescent="0.2">
      <c r="A59" s="14">
        <v>31</v>
      </c>
      <c r="B59" s="221" t="s">
        <v>63</v>
      </c>
      <c r="C59" s="221"/>
      <c r="D59" s="15" t="s">
        <v>45</v>
      </c>
      <c r="E59" s="14">
        <v>1</v>
      </c>
      <c r="F59" s="20">
        <v>67650</v>
      </c>
      <c r="G59" s="20">
        <v>173400</v>
      </c>
      <c r="H59" s="35">
        <v>58000</v>
      </c>
      <c r="I59" s="20">
        <v>178500</v>
      </c>
      <c r="J59" s="20">
        <v>170000</v>
      </c>
      <c r="K59" s="179">
        <f t="shared" si="0"/>
        <v>58000</v>
      </c>
      <c r="L59" s="179">
        <f t="shared" si="1"/>
        <v>129510</v>
      </c>
      <c r="M59" s="179">
        <f t="shared" si="2"/>
        <v>170000</v>
      </c>
      <c r="N59" s="179">
        <f t="shared" si="3"/>
        <v>115602.28165643665</v>
      </c>
      <c r="O59" s="179">
        <f t="shared" si="4"/>
        <v>79195.959492893322</v>
      </c>
      <c r="P59" s="27">
        <f t="shared" si="5"/>
        <v>0.61150459032424775</v>
      </c>
      <c r="Q59" s="28">
        <v>115602.28165643665</v>
      </c>
      <c r="R59" s="48" t="s">
        <v>123</v>
      </c>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c r="DU59" s="5"/>
      <c r="DV59" s="5"/>
      <c r="DW59" s="5"/>
      <c r="DX59" s="5"/>
      <c r="DY59" s="5"/>
      <c r="DZ59" s="5"/>
      <c r="EA59" s="5"/>
      <c r="EB59" s="5"/>
      <c r="EC59" s="5"/>
      <c r="ED59" s="5"/>
      <c r="EE59" s="5"/>
      <c r="EF59" s="5"/>
      <c r="EG59" s="5"/>
      <c r="EH59" s="5"/>
      <c r="EI59" s="5"/>
      <c r="EJ59" s="5"/>
      <c r="EK59" s="5"/>
      <c r="EL59" s="5"/>
      <c r="EM59" s="5"/>
      <c r="EN59" s="5"/>
      <c r="EO59" s="5"/>
      <c r="EP59" s="5"/>
      <c r="EQ59" s="5"/>
      <c r="ER59" s="5"/>
      <c r="ES59" s="5"/>
      <c r="ET59" s="5"/>
      <c r="EU59" s="5"/>
      <c r="EV59" s="5"/>
      <c r="EW59" s="5"/>
      <c r="EX59" s="5"/>
      <c r="EY59" s="5"/>
      <c r="EZ59" s="5"/>
      <c r="FA59" s="5"/>
      <c r="FB59" s="5"/>
      <c r="FC59" s="5"/>
      <c r="FD59" s="5"/>
      <c r="FE59" s="5"/>
      <c r="FF59" s="5"/>
      <c r="FG59" s="5"/>
      <c r="FH59" s="5"/>
      <c r="FI59" s="5"/>
      <c r="FJ59" s="5"/>
      <c r="FK59" s="5"/>
      <c r="FL59" s="5"/>
      <c r="FM59" s="5"/>
      <c r="FN59" s="5"/>
      <c r="FO59" s="5"/>
      <c r="FP59" s="5"/>
      <c r="FQ59" s="5"/>
      <c r="FR59" s="5"/>
      <c r="FS59" s="5"/>
      <c r="FT59" s="5"/>
      <c r="FU59" s="5"/>
      <c r="FV59" s="5"/>
      <c r="FW59" s="5"/>
      <c r="FX59" s="5"/>
      <c r="FY59" s="5"/>
      <c r="FZ59" s="5"/>
      <c r="GA59" s="5"/>
      <c r="GB59" s="5"/>
      <c r="GC59" s="5"/>
      <c r="GD59" s="5"/>
      <c r="GE59" s="5"/>
      <c r="GF59" s="5"/>
      <c r="GG59" s="5"/>
      <c r="GH59" s="5"/>
      <c r="GI59" s="5"/>
      <c r="GJ59" s="5"/>
      <c r="GK59" s="5"/>
      <c r="GL59" s="5"/>
      <c r="GM59" s="5"/>
      <c r="GN59" s="5"/>
      <c r="GO59" s="5"/>
      <c r="GP59" s="5"/>
      <c r="GQ59" s="5"/>
      <c r="GR59" s="5"/>
      <c r="GS59" s="5"/>
      <c r="GT59" s="5"/>
      <c r="GU59" s="5"/>
      <c r="GV59" s="5"/>
      <c r="GW59" s="5"/>
      <c r="GX59" s="5"/>
      <c r="GY59" s="5"/>
      <c r="GZ59" s="5"/>
      <c r="HA59" s="5"/>
      <c r="HB59" s="5"/>
      <c r="HC59" s="5"/>
      <c r="HD59" s="5"/>
      <c r="HE59" s="5"/>
      <c r="HF59" s="5"/>
      <c r="HG59" s="5"/>
      <c r="HH59" s="5"/>
      <c r="HI59" s="5"/>
      <c r="HJ59" s="5"/>
      <c r="HK59" s="5"/>
      <c r="HL59" s="5"/>
      <c r="HM59" s="5"/>
      <c r="HN59" s="5"/>
      <c r="HO59" s="5"/>
      <c r="HP59" s="5"/>
      <c r="HQ59" s="5"/>
      <c r="HR59" s="5"/>
      <c r="HS59" s="5"/>
      <c r="HT59" s="5"/>
      <c r="HU59" s="5"/>
      <c r="HV59" s="5"/>
      <c r="HW59" s="5"/>
      <c r="HX59" s="5"/>
      <c r="HY59" s="5"/>
      <c r="HZ59" s="5"/>
      <c r="IA59" s="5"/>
      <c r="IB59" s="5"/>
      <c r="IC59" s="5"/>
      <c r="ID59" s="5"/>
      <c r="IE59" s="5"/>
      <c r="IF59" s="5"/>
      <c r="IG59" s="5"/>
      <c r="IH59" s="5"/>
    </row>
    <row r="60" spans="1:242" s="5" customFormat="1" x14ac:dyDescent="0.2">
      <c r="A60" s="14">
        <v>32</v>
      </c>
      <c r="B60" s="221" t="s">
        <v>64</v>
      </c>
      <c r="C60" s="221"/>
      <c r="D60" s="15" t="s">
        <v>65</v>
      </c>
      <c r="E60" s="14">
        <v>1</v>
      </c>
      <c r="F60" s="20">
        <v>50408</v>
      </c>
      <c r="G60" s="20">
        <v>20400</v>
      </c>
      <c r="H60" s="35">
        <v>45000</v>
      </c>
      <c r="I60" s="20">
        <v>21000</v>
      </c>
      <c r="J60" s="20">
        <v>20000</v>
      </c>
      <c r="K60" s="179">
        <f t="shared" si="0"/>
        <v>20000</v>
      </c>
      <c r="L60" s="179">
        <f t="shared" si="1"/>
        <v>31361.599999999999</v>
      </c>
      <c r="M60" s="179">
        <f t="shared" si="2"/>
        <v>21000</v>
      </c>
      <c r="N60" s="179">
        <f t="shared" si="3"/>
        <v>28689.190061582849</v>
      </c>
      <c r="O60" s="179">
        <f t="shared" si="4"/>
        <v>707.10678118654755</v>
      </c>
      <c r="P60" s="27">
        <f t="shared" si="5"/>
        <v>2.2546897517554832E-2</v>
      </c>
      <c r="Q60" s="28">
        <f t="shared" si="6"/>
        <v>20000</v>
      </c>
      <c r="R60" s="48" t="str">
        <f t="shared" si="7"/>
        <v>MENOR VALOR</v>
      </c>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row>
    <row r="61" spans="1:242" s="5" customFormat="1" ht="33" x14ac:dyDescent="0.2">
      <c r="A61" s="14">
        <v>33</v>
      </c>
      <c r="B61" s="221" t="s">
        <v>66</v>
      </c>
      <c r="C61" s="221"/>
      <c r="D61" s="15" t="s">
        <v>67</v>
      </c>
      <c r="E61" s="14">
        <v>1</v>
      </c>
      <c r="F61" s="20">
        <v>905385</v>
      </c>
      <c r="G61" s="20">
        <v>2499000</v>
      </c>
      <c r="H61" s="35">
        <v>800000</v>
      </c>
      <c r="I61" s="20">
        <v>2572500</v>
      </c>
      <c r="J61" s="20">
        <v>2450000</v>
      </c>
      <c r="K61" s="179">
        <f t="shared" si="0"/>
        <v>800000</v>
      </c>
      <c r="L61" s="179">
        <f t="shared" si="1"/>
        <v>1845377</v>
      </c>
      <c r="M61" s="179">
        <f t="shared" si="2"/>
        <v>2450000</v>
      </c>
      <c r="N61" s="179">
        <f t="shared" si="3"/>
        <v>1627204.7419540677</v>
      </c>
      <c r="O61" s="179">
        <f t="shared" si="4"/>
        <v>1166726.1889578034</v>
      </c>
      <c r="P61" s="27">
        <f t="shared" si="5"/>
        <v>0.63224272815679583</v>
      </c>
      <c r="Q61" s="28">
        <v>1627204.7419540677</v>
      </c>
      <c r="R61" s="48" t="s">
        <v>123</v>
      </c>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row>
    <row r="62" spans="1:242" s="5" customFormat="1" ht="33" x14ac:dyDescent="0.2">
      <c r="A62" s="14">
        <v>34</v>
      </c>
      <c r="B62" s="221" t="s">
        <v>68</v>
      </c>
      <c r="C62" s="221"/>
      <c r="D62" s="15" t="s">
        <v>65</v>
      </c>
      <c r="E62" s="14">
        <v>1</v>
      </c>
      <c r="F62" s="37">
        <v>205790</v>
      </c>
      <c r="G62" s="37">
        <v>4590000</v>
      </c>
      <c r="H62" s="35">
        <v>180000</v>
      </c>
      <c r="I62" s="23">
        <v>4725000</v>
      </c>
      <c r="J62" s="23">
        <v>4500000</v>
      </c>
      <c r="K62" s="179">
        <f t="shared" si="0"/>
        <v>180000</v>
      </c>
      <c r="L62" s="179">
        <f t="shared" si="1"/>
        <v>2840158</v>
      </c>
      <c r="M62" s="179">
        <f t="shared" si="2"/>
        <v>4500000</v>
      </c>
      <c r="N62" s="179">
        <f t="shared" si="3"/>
        <v>1293078.1014015363</v>
      </c>
      <c r="O62" s="179">
        <f t="shared" si="4"/>
        <v>3054701.2947258851</v>
      </c>
      <c r="P62" s="27">
        <f>O62/M62</f>
        <v>0.67882250993908555</v>
      </c>
      <c r="Q62" s="28">
        <f>+N62</f>
        <v>1293078.1014015363</v>
      </c>
      <c r="R62" s="48" t="s">
        <v>123</v>
      </c>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row>
    <row r="63" spans="1:242" s="5" customFormat="1" x14ac:dyDescent="0.2">
      <c r="A63" s="14">
        <v>35</v>
      </c>
      <c r="B63" s="221" t="s">
        <v>69</v>
      </c>
      <c r="C63" s="221"/>
      <c r="D63" s="47" t="s">
        <v>25</v>
      </c>
      <c r="E63" s="14">
        <v>1</v>
      </c>
      <c r="F63" s="20">
        <v>505826</v>
      </c>
      <c r="G63" s="20">
        <v>2611200</v>
      </c>
      <c r="H63" s="35">
        <v>438010</v>
      </c>
      <c r="I63" s="20">
        <v>2688000</v>
      </c>
      <c r="J63" s="20">
        <v>2560000</v>
      </c>
      <c r="K63" s="179">
        <f t="shared" si="0"/>
        <v>438010</v>
      </c>
      <c r="L63" s="179">
        <f t="shared" si="1"/>
        <v>1760607.2</v>
      </c>
      <c r="M63" s="179">
        <f t="shared" si="2"/>
        <v>2560000</v>
      </c>
      <c r="N63" s="179">
        <f t="shared" si="3"/>
        <v>1318253.4247207181</v>
      </c>
      <c r="O63" s="179">
        <f t="shared" si="4"/>
        <v>1500473.5186100421</v>
      </c>
      <c r="P63" s="27">
        <f t="shared" si="5"/>
        <v>0.85224774646499346</v>
      </c>
      <c r="Q63" s="28">
        <f>+N63</f>
        <v>1318253.4247207181</v>
      </c>
      <c r="R63" s="200" t="str">
        <f>+N9</f>
        <v>MEDIA GEOMETRICA</v>
      </c>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row>
    <row r="64" spans="1:242" s="5" customFormat="1" x14ac:dyDescent="0.2">
      <c r="A64" s="14">
        <v>36</v>
      </c>
      <c r="B64" s="221" t="s">
        <v>70</v>
      </c>
      <c r="C64" s="221"/>
      <c r="D64" s="4" t="s">
        <v>71</v>
      </c>
      <c r="E64" s="14">
        <v>1</v>
      </c>
      <c r="F64" s="20">
        <v>490145</v>
      </c>
      <c r="G64" s="20">
        <v>280500</v>
      </c>
      <c r="H64" s="35">
        <v>420229</v>
      </c>
      <c r="I64" s="20">
        <v>288750</v>
      </c>
      <c r="J64" s="20">
        <v>275000</v>
      </c>
      <c r="K64" s="179">
        <f t="shared" si="0"/>
        <v>275000</v>
      </c>
      <c r="L64" s="179">
        <f t="shared" si="1"/>
        <v>350924.79999999999</v>
      </c>
      <c r="M64" s="179">
        <f t="shared" si="2"/>
        <v>288750</v>
      </c>
      <c r="N64" s="179">
        <f t="shared" si="3"/>
        <v>340658.81374112103</v>
      </c>
      <c r="O64" s="179">
        <f t="shared" si="4"/>
        <v>9722.7182413150276</v>
      </c>
      <c r="P64" s="27">
        <f t="shared" si="5"/>
        <v>2.770598783931779E-2</v>
      </c>
      <c r="Q64" s="28">
        <f t="shared" si="6"/>
        <v>275000</v>
      </c>
      <c r="R64" s="48" t="str">
        <f t="shared" si="7"/>
        <v>MENOR VALOR</v>
      </c>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row>
    <row r="65" spans="1:49" s="5" customFormat="1" x14ac:dyDescent="0.2">
      <c r="A65" s="14">
        <v>37</v>
      </c>
      <c r="B65" s="221" t="s">
        <v>72</v>
      </c>
      <c r="C65" s="221"/>
      <c r="D65" s="4" t="s">
        <v>25</v>
      </c>
      <c r="E65" s="14">
        <v>1</v>
      </c>
      <c r="F65" s="20">
        <v>625243</v>
      </c>
      <c r="G65" s="20">
        <v>49980</v>
      </c>
      <c r="H65" s="35">
        <v>520593</v>
      </c>
      <c r="I65" s="20">
        <v>51450</v>
      </c>
      <c r="J65" s="20">
        <v>49000</v>
      </c>
      <c r="K65" s="179">
        <f t="shared" si="0"/>
        <v>49000</v>
      </c>
      <c r="L65" s="179">
        <f t="shared" si="1"/>
        <v>259253.2</v>
      </c>
      <c r="M65" s="179">
        <f t="shared" si="2"/>
        <v>51450</v>
      </c>
      <c r="N65" s="179">
        <f t="shared" si="3"/>
        <v>132612.65641627228</v>
      </c>
      <c r="O65" s="179">
        <f t="shared" si="4"/>
        <v>1732.4116139070413</v>
      </c>
      <c r="P65" s="27">
        <f t="shared" si="5"/>
        <v>6.6823152574666048E-3</v>
      </c>
      <c r="Q65" s="28">
        <f t="shared" si="6"/>
        <v>49000</v>
      </c>
      <c r="R65" s="48" t="str">
        <f t="shared" si="7"/>
        <v>MENOR VALOR</v>
      </c>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row>
    <row r="66" spans="1:49" s="5" customFormat="1" x14ac:dyDescent="0.2">
      <c r="A66" s="14">
        <v>38</v>
      </c>
      <c r="B66" s="221" t="s">
        <v>73</v>
      </c>
      <c r="C66" s="221"/>
      <c r="D66" s="4" t="s">
        <v>25</v>
      </c>
      <c r="E66" s="14">
        <v>1</v>
      </c>
      <c r="F66" s="20">
        <v>75387</v>
      </c>
      <c r="G66" s="20">
        <v>86700</v>
      </c>
      <c r="H66" s="35">
        <v>68000</v>
      </c>
      <c r="I66" s="20">
        <v>89250</v>
      </c>
      <c r="J66" s="20">
        <v>85000</v>
      </c>
      <c r="K66" s="179">
        <f t="shared" si="0"/>
        <v>68000</v>
      </c>
      <c r="L66" s="179">
        <f t="shared" si="1"/>
        <v>80867.399999999994</v>
      </c>
      <c r="M66" s="179">
        <f t="shared" si="2"/>
        <v>85000</v>
      </c>
      <c r="N66" s="179">
        <f t="shared" si="3"/>
        <v>80458.202219596802</v>
      </c>
      <c r="O66" s="179">
        <f t="shared" si="4"/>
        <v>12020.815280171308</v>
      </c>
      <c r="P66" s="27">
        <f t="shared" si="5"/>
        <v>0.14864846996652925</v>
      </c>
      <c r="Q66" s="28">
        <f t="shared" si="6"/>
        <v>68000</v>
      </c>
      <c r="R66" s="48" t="str">
        <f t="shared" si="7"/>
        <v>MENOR VALOR</v>
      </c>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row>
    <row r="67" spans="1:49" s="5" customFormat="1" ht="33" x14ac:dyDescent="0.2">
      <c r="A67" s="14">
        <v>39</v>
      </c>
      <c r="B67" s="221" t="s">
        <v>74</v>
      </c>
      <c r="C67" s="221"/>
      <c r="D67" s="4" t="s">
        <v>6</v>
      </c>
      <c r="E67" s="14">
        <v>1</v>
      </c>
      <c r="F67" s="20">
        <v>49889</v>
      </c>
      <c r="G67" s="20">
        <v>150960</v>
      </c>
      <c r="H67" s="35">
        <v>45000</v>
      </c>
      <c r="I67" s="20">
        <v>155400</v>
      </c>
      <c r="J67" s="20">
        <v>148000</v>
      </c>
      <c r="K67" s="179">
        <f t="shared" si="0"/>
        <v>45000</v>
      </c>
      <c r="L67" s="179">
        <f t="shared" si="1"/>
        <v>109849.8</v>
      </c>
      <c r="M67" s="179">
        <f t="shared" si="2"/>
        <v>148000</v>
      </c>
      <c r="N67" s="179">
        <f t="shared" si="3"/>
        <v>95138.956987469879</v>
      </c>
      <c r="O67" s="179">
        <f t="shared" si="4"/>
        <v>72831.998462214397</v>
      </c>
      <c r="P67" s="27">
        <f t="shared" si="5"/>
        <v>0.66301439294577136</v>
      </c>
      <c r="Q67" s="28">
        <f>+N67</f>
        <v>95138.956987469879</v>
      </c>
      <c r="R67" s="52" t="s">
        <v>123</v>
      </c>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row>
    <row r="68" spans="1:49" s="5" customFormat="1" ht="33" x14ac:dyDescent="0.2">
      <c r="A68" s="14">
        <v>40</v>
      </c>
      <c r="B68" s="221" t="s">
        <v>75</v>
      </c>
      <c r="C68" s="221"/>
      <c r="D68" s="4" t="s">
        <v>6</v>
      </c>
      <c r="E68" s="14">
        <v>1</v>
      </c>
      <c r="F68" s="20">
        <v>1172820</v>
      </c>
      <c r="G68" s="20">
        <v>3315000</v>
      </c>
      <c r="H68" s="35">
        <v>986000</v>
      </c>
      <c r="I68" s="20">
        <v>3412500</v>
      </c>
      <c r="J68" s="20">
        <v>3250000</v>
      </c>
      <c r="K68" s="179">
        <f t="shared" si="0"/>
        <v>986000</v>
      </c>
      <c r="L68" s="179">
        <f t="shared" si="1"/>
        <v>2427264</v>
      </c>
      <c r="M68" s="179">
        <f t="shared" si="2"/>
        <v>3250000</v>
      </c>
      <c r="N68" s="179">
        <f t="shared" si="3"/>
        <v>2116944.9589518993</v>
      </c>
      <c r="O68" s="179">
        <f t="shared" si="4"/>
        <v>1600889.7526063437</v>
      </c>
      <c r="P68" s="27">
        <f t="shared" si="5"/>
        <v>0.65954496610436431</v>
      </c>
      <c r="Q68" s="28">
        <f>+N68</f>
        <v>2116944.9589518993</v>
      </c>
      <c r="R68" s="52" t="s">
        <v>123</v>
      </c>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row>
    <row r="69" spans="1:49" s="5" customFormat="1" ht="33" x14ac:dyDescent="0.2">
      <c r="A69" s="14">
        <v>41</v>
      </c>
      <c r="B69" s="221" t="s">
        <v>76</v>
      </c>
      <c r="C69" s="221"/>
      <c r="D69" s="4" t="s">
        <v>25</v>
      </c>
      <c r="E69" s="14">
        <v>1</v>
      </c>
      <c r="F69" s="20">
        <v>33952</v>
      </c>
      <c r="G69" s="20">
        <v>66300</v>
      </c>
      <c r="H69" s="35">
        <v>30000</v>
      </c>
      <c r="I69" s="20">
        <v>68250</v>
      </c>
      <c r="J69" s="20">
        <v>65000</v>
      </c>
      <c r="K69" s="179">
        <f t="shared" si="0"/>
        <v>30000</v>
      </c>
      <c r="L69" s="179">
        <f t="shared" si="1"/>
        <v>52700.4</v>
      </c>
      <c r="M69" s="179">
        <f t="shared" si="2"/>
        <v>65000</v>
      </c>
      <c r="N69" s="179">
        <f t="shared" si="3"/>
        <v>49579.624306107988</v>
      </c>
      <c r="O69" s="179">
        <f t="shared" si="4"/>
        <v>24748.737341529162</v>
      </c>
      <c r="P69" s="27">
        <f t="shared" si="5"/>
        <v>0.46961194490988989</v>
      </c>
      <c r="Q69" s="28">
        <v>49579.624306107988</v>
      </c>
      <c r="R69" s="48" t="s">
        <v>123</v>
      </c>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row>
    <row r="70" spans="1:49" s="5" customFormat="1" ht="33" x14ac:dyDescent="0.2">
      <c r="A70" s="14">
        <v>42</v>
      </c>
      <c r="B70" s="221" t="s">
        <v>77</v>
      </c>
      <c r="C70" s="221"/>
      <c r="D70" s="4" t="s">
        <v>78</v>
      </c>
      <c r="E70" s="14">
        <v>1</v>
      </c>
      <c r="F70" s="20">
        <v>17923</v>
      </c>
      <c r="G70" s="20">
        <v>39780</v>
      </c>
      <c r="H70" s="35">
        <v>16000</v>
      </c>
      <c r="I70" s="22">
        <v>40950</v>
      </c>
      <c r="J70" s="22">
        <v>39000</v>
      </c>
      <c r="K70" s="179">
        <f t="shared" si="0"/>
        <v>16000</v>
      </c>
      <c r="L70" s="179">
        <f t="shared" si="1"/>
        <v>30730.6</v>
      </c>
      <c r="M70" s="179">
        <f t="shared" si="2"/>
        <v>39000</v>
      </c>
      <c r="N70" s="179">
        <f t="shared" si="3"/>
        <v>28320.6225496351</v>
      </c>
      <c r="O70" s="179">
        <f t="shared" si="4"/>
        <v>16263.455967290593</v>
      </c>
      <c r="P70" s="27">
        <f t="shared" si="5"/>
        <v>0.52922676313806416</v>
      </c>
      <c r="Q70" s="28">
        <v>28320.6225496351</v>
      </c>
      <c r="R70" s="48" t="s">
        <v>123</v>
      </c>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row>
    <row r="71" spans="1:49" s="5" customFormat="1" ht="33" x14ac:dyDescent="0.2">
      <c r="A71" s="14">
        <v>43</v>
      </c>
      <c r="B71" s="221" t="s">
        <v>79</v>
      </c>
      <c r="C71" s="221" t="s">
        <v>80</v>
      </c>
      <c r="D71" s="15" t="s">
        <v>45</v>
      </c>
      <c r="E71" s="14">
        <v>1</v>
      </c>
      <c r="F71" s="20">
        <v>23386</v>
      </c>
      <c r="G71" s="20">
        <v>39780</v>
      </c>
      <c r="H71" s="35">
        <v>20050</v>
      </c>
      <c r="I71" s="20">
        <v>40950</v>
      </c>
      <c r="J71" s="20">
        <v>39000</v>
      </c>
      <c r="K71" s="179">
        <f t="shared" si="0"/>
        <v>20050</v>
      </c>
      <c r="L71" s="179">
        <f t="shared" si="1"/>
        <v>32633.200000000001</v>
      </c>
      <c r="M71" s="179">
        <f t="shared" si="2"/>
        <v>39000</v>
      </c>
      <c r="N71" s="179">
        <f t="shared" si="3"/>
        <v>31247.172349269982</v>
      </c>
      <c r="O71" s="179">
        <f t="shared" si="4"/>
        <v>13399.673503485075</v>
      </c>
      <c r="P71" s="27">
        <f t="shared" si="5"/>
        <v>0.41061475747046183</v>
      </c>
      <c r="Q71" s="28">
        <f>+N71</f>
        <v>31247.172349269982</v>
      </c>
      <c r="R71" s="52" t="s">
        <v>123</v>
      </c>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row>
    <row r="72" spans="1:49" s="5" customFormat="1" ht="33" x14ac:dyDescent="0.2">
      <c r="A72" s="14">
        <v>44</v>
      </c>
      <c r="B72" s="221" t="s">
        <v>81</v>
      </c>
      <c r="C72" s="221"/>
      <c r="D72" s="4" t="s">
        <v>25</v>
      </c>
      <c r="E72" s="14">
        <v>1</v>
      </c>
      <c r="F72" s="20">
        <v>30626</v>
      </c>
      <c r="G72" s="20">
        <v>49980</v>
      </c>
      <c r="H72" s="35">
        <v>26000</v>
      </c>
      <c r="I72" s="20">
        <v>51450</v>
      </c>
      <c r="J72" s="20">
        <v>49000</v>
      </c>
      <c r="K72" s="179">
        <f t="shared" si="0"/>
        <v>26000</v>
      </c>
      <c r="L72" s="179">
        <f t="shared" si="1"/>
        <v>41411.199999999997</v>
      </c>
      <c r="M72" s="179">
        <f t="shared" si="2"/>
        <v>49000</v>
      </c>
      <c r="N72" s="179">
        <f t="shared" si="3"/>
        <v>39837.150598728898</v>
      </c>
      <c r="O72" s="179">
        <f t="shared" si="4"/>
        <v>16263.455967290593</v>
      </c>
      <c r="P72" s="27">
        <f t="shared" si="5"/>
        <v>0.39273085463088714</v>
      </c>
      <c r="Q72" s="28">
        <f>+N72</f>
        <v>39837.150598728898</v>
      </c>
      <c r="R72" s="52" t="s">
        <v>123</v>
      </c>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row>
    <row r="73" spans="1:49" s="5" customFormat="1" ht="33" x14ac:dyDescent="0.2">
      <c r="A73" s="14">
        <v>45</v>
      </c>
      <c r="B73" s="221" t="s">
        <v>82</v>
      </c>
      <c r="C73" s="221" t="s">
        <v>83</v>
      </c>
      <c r="D73" s="15" t="s">
        <v>45</v>
      </c>
      <c r="E73" s="14">
        <v>1</v>
      </c>
      <c r="F73" s="20">
        <v>25764</v>
      </c>
      <c r="G73" s="20">
        <v>49980</v>
      </c>
      <c r="H73" s="35">
        <v>23000</v>
      </c>
      <c r="I73" s="20">
        <v>51450</v>
      </c>
      <c r="J73" s="20">
        <v>49000</v>
      </c>
      <c r="K73" s="179">
        <f t="shared" si="0"/>
        <v>23000</v>
      </c>
      <c r="L73" s="179">
        <f t="shared" si="1"/>
        <v>39838.800000000003</v>
      </c>
      <c r="M73" s="179">
        <f t="shared" si="2"/>
        <v>49000</v>
      </c>
      <c r="N73" s="179">
        <f t="shared" si="3"/>
        <v>37551.195456026951</v>
      </c>
      <c r="O73" s="179">
        <f t="shared" si="4"/>
        <v>18384.776310850237</v>
      </c>
      <c r="P73" s="27">
        <f t="shared" si="5"/>
        <v>0.46147916882160694</v>
      </c>
      <c r="Q73" s="28">
        <v>37551.195456026951</v>
      </c>
      <c r="R73" s="48" t="s">
        <v>123</v>
      </c>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row>
    <row r="74" spans="1:49" s="5" customFormat="1" ht="33" x14ac:dyDescent="0.2">
      <c r="A74" s="14">
        <v>46</v>
      </c>
      <c r="B74" s="221" t="s">
        <v>84</v>
      </c>
      <c r="C74" s="221"/>
      <c r="D74" s="4" t="s">
        <v>25</v>
      </c>
      <c r="E74" s="14">
        <v>1</v>
      </c>
      <c r="F74" s="20">
        <v>27716</v>
      </c>
      <c r="G74" s="20">
        <v>49980</v>
      </c>
      <c r="H74" s="35">
        <v>24000</v>
      </c>
      <c r="I74" s="20">
        <v>51450</v>
      </c>
      <c r="J74" s="20">
        <v>49000</v>
      </c>
      <c r="K74" s="179">
        <f t="shared" si="0"/>
        <v>24000</v>
      </c>
      <c r="L74" s="179">
        <f t="shared" si="1"/>
        <v>40429.199999999997</v>
      </c>
      <c r="M74" s="179">
        <f t="shared" si="2"/>
        <v>49000</v>
      </c>
      <c r="N74" s="179">
        <f t="shared" si="3"/>
        <v>38429.426298390346</v>
      </c>
      <c r="O74" s="179">
        <f t="shared" si="4"/>
        <v>17677.66952966369</v>
      </c>
      <c r="P74" s="27">
        <f t="shared" si="5"/>
        <v>0.43725004525599542</v>
      </c>
      <c r="Q74" s="28">
        <v>38429.426298390346</v>
      </c>
      <c r="R74" s="48" t="s">
        <v>123</v>
      </c>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row>
    <row r="75" spans="1:49" s="5" customFormat="1" x14ac:dyDescent="0.2">
      <c r="A75" s="14">
        <v>47</v>
      </c>
      <c r="B75" s="221" t="s">
        <v>85</v>
      </c>
      <c r="C75" s="221"/>
      <c r="D75" s="4" t="s">
        <v>25</v>
      </c>
      <c r="E75" s="14">
        <v>1</v>
      </c>
      <c r="F75" s="20">
        <v>67904</v>
      </c>
      <c r="G75" s="20">
        <v>96900</v>
      </c>
      <c r="H75" s="35">
        <v>60000</v>
      </c>
      <c r="I75" s="22">
        <v>99750</v>
      </c>
      <c r="J75" s="22">
        <v>95000</v>
      </c>
      <c r="K75" s="179">
        <f t="shared" ref="K75:K97" si="8">MIN(F75,G75,H75,I75,J75)</f>
        <v>60000</v>
      </c>
      <c r="L75" s="179">
        <f t="shared" ref="L75:L97" si="9">AVERAGE(F75,G75,H75,I75,J75)</f>
        <v>83910.8</v>
      </c>
      <c r="M75" s="179">
        <f t="shared" ref="M75:M97" si="10">MEDIAN(F75,G75,H75,I75,J75)</f>
        <v>95000</v>
      </c>
      <c r="N75" s="179">
        <f t="shared" ref="N75:N97" si="11">GEOMEAN(F75,G75,H75,I75,J75)</f>
        <v>82148.829355470167</v>
      </c>
      <c r="O75" s="179">
        <f t="shared" ref="O75:O97" si="12">STDEVA(M75,K75)</f>
        <v>24748.737341529162</v>
      </c>
      <c r="P75" s="27">
        <f t="shared" ref="P75:P97" si="13">O75/L75</f>
        <v>0.29494102477308237</v>
      </c>
      <c r="Q75" s="28">
        <f t="shared" ref="Q75" si="14">IF(P75&lt;=30%,K75,M75)</f>
        <v>60000</v>
      </c>
      <c r="R75" s="48" t="str">
        <f t="shared" ref="R75" si="15">IF(Q75=K75,"MENOR VALOR","MEDIANA")</f>
        <v>MENOR VALOR</v>
      </c>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row>
    <row r="76" spans="1:49" s="5" customFormat="1" ht="33" x14ac:dyDescent="0.2">
      <c r="A76" s="14">
        <v>48</v>
      </c>
      <c r="B76" s="221" t="s">
        <v>86</v>
      </c>
      <c r="C76" s="221"/>
      <c r="D76" s="4" t="s">
        <v>25</v>
      </c>
      <c r="E76" s="14">
        <v>1</v>
      </c>
      <c r="F76" s="20">
        <v>65421</v>
      </c>
      <c r="G76" s="20">
        <v>96900</v>
      </c>
      <c r="H76" s="35">
        <v>55000</v>
      </c>
      <c r="I76" s="22">
        <v>99750</v>
      </c>
      <c r="J76" s="22">
        <v>95000</v>
      </c>
      <c r="K76" s="179">
        <f t="shared" si="8"/>
        <v>55000</v>
      </c>
      <c r="L76" s="179">
        <f t="shared" si="9"/>
        <v>82414.2</v>
      </c>
      <c r="M76" s="179">
        <f t="shared" si="10"/>
        <v>95000</v>
      </c>
      <c r="N76" s="179">
        <f t="shared" si="11"/>
        <v>80132.377979390905</v>
      </c>
      <c r="O76" s="179">
        <f t="shared" si="12"/>
        <v>28284.2712474619</v>
      </c>
      <c r="P76" s="27">
        <f t="shared" si="13"/>
        <v>0.34319657592334696</v>
      </c>
      <c r="Q76" s="28">
        <f>+N76</f>
        <v>80132.377979390905</v>
      </c>
      <c r="R76" s="52" t="s">
        <v>123</v>
      </c>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row>
    <row r="77" spans="1:49" s="9" customFormat="1" x14ac:dyDescent="0.2">
      <c r="A77" s="14">
        <v>49</v>
      </c>
      <c r="B77" s="221" t="s">
        <v>87</v>
      </c>
      <c r="C77" s="221"/>
      <c r="D77" s="4" t="s">
        <v>25</v>
      </c>
      <c r="E77" s="14">
        <v>1</v>
      </c>
      <c r="F77" s="20">
        <v>19817</v>
      </c>
      <c r="G77" s="20">
        <v>76500</v>
      </c>
      <c r="H77" s="187">
        <v>16500</v>
      </c>
      <c r="I77" s="20">
        <v>78750</v>
      </c>
      <c r="J77" s="20">
        <v>75000</v>
      </c>
      <c r="K77" s="179">
        <f t="shared" si="8"/>
        <v>16500</v>
      </c>
      <c r="L77" s="179">
        <f t="shared" si="9"/>
        <v>53313.4</v>
      </c>
      <c r="M77" s="179">
        <f t="shared" si="10"/>
        <v>75000</v>
      </c>
      <c r="N77" s="179">
        <f t="shared" si="11"/>
        <v>43042.652110946117</v>
      </c>
      <c r="O77" s="179">
        <f t="shared" si="12"/>
        <v>41365.74669941303</v>
      </c>
      <c r="P77" s="27">
        <f t="shared" si="13"/>
        <v>0.77589774239521447</v>
      </c>
      <c r="Q77" s="28">
        <f>+N77</f>
        <v>43042.652110946117</v>
      </c>
      <c r="R77" s="200" t="str">
        <f>+R63</f>
        <v>MEDIA GEOMETRICA</v>
      </c>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row>
    <row r="78" spans="1:49" s="9" customFormat="1" x14ac:dyDescent="0.2">
      <c r="A78" s="14">
        <v>50</v>
      </c>
      <c r="B78" s="221" t="s">
        <v>88</v>
      </c>
      <c r="C78" s="221"/>
      <c r="D78" s="4" t="s">
        <v>25</v>
      </c>
      <c r="E78" s="14">
        <v>1</v>
      </c>
      <c r="F78" s="24">
        <v>171838</v>
      </c>
      <c r="G78" s="24">
        <v>163200</v>
      </c>
      <c r="H78" s="187">
        <v>155000</v>
      </c>
      <c r="I78" s="24">
        <v>168000</v>
      </c>
      <c r="J78" s="24">
        <v>160000</v>
      </c>
      <c r="K78" s="179">
        <f t="shared" si="8"/>
        <v>155000</v>
      </c>
      <c r="L78" s="179">
        <f t="shared" si="9"/>
        <v>163607.6</v>
      </c>
      <c r="M78" s="179">
        <f t="shared" si="10"/>
        <v>163200</v>
      </c>
      <c r="N78" s="179">
        <f t="shared" si="11"/>
        <v>163500.86900215616</v>
      </c>
      <c r="O78" s="179">
        <f t="shared" si="12"/>
        <v>5798.2756057296901</v>
      </c>
      <c r="P78" s="27">
        <f t="shared" si="13"/>
        <v>3.5440136067821357E-2</v>
      </c>
      <c r="Q78" s="28">
        <f t="shared" ref="Q78:Q97" si="16">IF(P78&lt;=30%,K78,M78)</f>
        <v>155000</v>
      </c>
      <c r="R78" s="48" t="str">
        <f t="shared" ref="R78:R97" si="17">IF(Q78=K78,"MENOR VALOR","MEDIANA")</f>
        <v>MENOR VALOR</v>
      </c>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row>
    <row r="79" spans="1:49" s="9" customFormat="1" x14ac:dyDescent="0.2">
      <c r="A79" s="14">
        <v>51</v>
      </c>
      <c r="B79" s="221" t="s">
        <v>89</v>
      </c>
      <c r="C79" s="221"/>
      <c r="D79" s="4" t="s">
        <v>25</v>
      </c>
      <c r="E79" s="14">
        <v>1</v>
      </c>
      <c r="F79" s="24">
        <v>56540</v>
      </c>
      <c r="G79" s="24">
        <v>214200</v>
      </c>
      <c r="H79" s="187">
        <v>48000</v>
      </c>
      <c r="I79" s="24">
        <v>220500</v>
      </c>
      <c r="J79" s="24">
        <v>210000</v>
      </c>
      <c r="K79" s="179">
        <f t="shared" si="8"/>
        <v>48000</v>
      </c>
      <c r="L79" s="179">
        <f t="shared" si="9"/>
        <v>149848</v>
      </c>
      <c r="M79" s="179">
        <f t="shared" si="10"/>
        <v>210000</v>
      </c>
      <c r="N79" s="179">
        <f t="shared" si="11"/>
        <v>121901.4521876302</v>
      </c>
      <c r="O79" s="179">
        <f t="shared" si="12"/>
        <v>114551.2985522207</v>
      </c>
      <c r="P79" s="27">
        <f t="shared" si="13"/>
        <v>0.76444996631400286</v>
      </c>
      <c r="Q79" s="28">
        <f>+N79</f>
        <v>121901.4521876302</v>
      </c>
      <c r="R79" s="200" t="str">
        <f>+N9</f>
        <v>MEDIA GEOMETRICA</v>
      </c>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row>
    <row r="80" spans="1:49" s="9" customFormat="1" x14ac:dyDescent="0.2">
      <c r="A80" s="14">
        <v>52</v>
      </c>
      <c r="B80" s="221" t="s">
        <v>90</v>
      </c>
      <c r="C80" s="221"/>
      <c r="D80" s="4" t="s">
        <v>25</v>
      </c>
      <c r="E80" s="14">
        <v>1</v>
      </c>
      <c r="F80" s="24">
        <v>16408</v>
      </c>
      <c r="G80" s="24">
        <v>56100</v>
      </c>
      <c r="H80" s="187">
        <v>14800</v>
      </c>
      <c r="I80" s="24">
        <v>57750</v>
      </c>
      <c r="J80" s="24">
        <v>55000</v>
      </c>
      <c r="K80" s="179">
        <f t="shared" si="8"/>
        <v>14800</v>
      </c>
      <c r="L80" s="179">
        <f t="shared" si="9"/>
        <v>40011.599999999999</v>
      </c>
      <c r="M80" s="179">
        <f t="shared" si="10"/>
        <v>55000</v>
      </c>
      <c r="N80" s="179">
        <f t="shared" si="11"/>
        <v>33669.679347559686</v>
      </c>
      <c r="O80" s="179">
        <f t="shared" si="12"/>
        <v>28425.692603699212</v>
      </c>
      <c r="P80" s="27">
        <f t="shared" si="13"/>
        <v>0.71043628856879537</v>
      </c>
      <c r="Q80" s="28">
        <f>+N80</f>
        <v>33669.679347559686</v>
      </c>
      <c r="R80" s="200" t="str">
        <f>+R79</f>
        <v>MEDIA GEOMETRICA</v>
      </c>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row>
    <row r="81" spans="1:49" s="9" customFormat="1" x14ac:dyDescent="0.2">
      <c r="A81" s="14">
        <v>53</v>
      </c>
      <c r="B81" s="221" t="s">
        <v>91</v>
      </c>
      <c r="C81" s="221"/>
      <c r="D81" s="4" t="s">
        <v>25</v>
      </c>
      <c r="E81" s="14">
        <v>1</v>
      </c>
      <c r="F81" s="24">
        <v>2058</v>
      </c>
      <c r="G81" s="24">
        <v>11220</v>
      </c>
      <c r="H81" s="187">
        <v>1800</v>
      </c>
      <c r="I81" s="24">
        <v>11550</v>
      </c>
      <c r="J81" s="24">
        <v>11000</v>
      </c>
      <c r="K81" s="179">
        <f t="shared" si="8"/>
        <v>1800</v>
      </c>
      <c r="L81" s="179">
        <f t="shared" si="9"/>
        <v>7525.6</v>
      </c>
      <c r="M81" s="179">
        <f t="shared" si="10"/>
        <v>11000</v>
      </c>
      <c r="N81" s="179">
        <f t="shared" si="11"/>
        <v>5553.1202802570251</v>
      </c>
      <c r="O81" s="179">
        <f t="shared" si="12"/>
        <v>6505.382386916237</v>
      </c>
      <c r="P81" s="27">
        <f t="shared" si="13"/>
        <v>0.8644337178319651</v>
      </c>
      <c r="Q81" s="28">
        <f>+N81</f>
        <v>5553.1202802570251</v>
      </c>
      <c r="R81" s="200" t="str">
        <f>+R80</f>
        <v>MEDIA GEOMETRICA</v>
      </c>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row>
    <row r="82" spans="1:49" s="9" customFormat="1" ht="33" x14ac:dyDescent="0.2">
      <c r="A82" s="14">
        <v>54</v>
      </c>
      <c r="B82" s="221" t="s">
        <v>92</v>
      </c>
      <c r="C82" s="221"/>
      <c r="D82" s="4" t="s">
        <v>25</v>
      </c>
      <c r="E82" s="14">
        <v>1</v>
      </c>
      <c r="F82" s="24">
        <v>13442</v>
      </c>
      <c r="G82" s="24">
        <v>23460</v>
      </c>
      <c r="H82" s="187">
        <v>12000</v>
      </c>
      <c r="I82" s="24">
        <v>24150</v>
      </c>
      <c r="J82" s="24">
        <v>23000</v>
      </c>
      <c r="K82" s="179">
        <f t="shared" si="8"/>
        <v>12000</v>
      </c>
      <c r="L82" s="179">
        <f t="shared" si="9"/>
        <v>19210.400000000001</v>
      </c>
      <c r="M82" s="179">
        <f t="shared" si="10"/>
        <v>23000</v>
      </c>
      <c r="N82" s="179">
        <f t="shared" si="11"/>
        <v>18387.539691120346</v>
      </c>
      <c r="O82" s="179">
        <f t="shared" si="12"/>
        <v>7778.1745930520228</v>
      </c>
      <c r="P82" s="27">
        <f t="shared" si="13"/>
        <v>0.40489394250260391</v>
      </c>
      <c r="Q82" s="28">
        <f>+N82</f>
        <v>18387.539691120346</v>
      </c>
      <c r="R82" s="52" t="s">
        <v>123</v>
      </c>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row>
    <row r="83" spans="1:49" s="9" customFormat="1" x14ac:dyDescent="0.2">
      <c r="A83" s="14">
        <v>55</v>
      </c>
      <c r="B83" s="221" t="s">
        <v>31</v>
      </c>
      <c r="C83" s="221"/>
      <c r="D83" s="4" t="s">
        <v>25</v>
      </c>
      <c r="E83" s="14">
        <v>1</v>
      </c>
      <c r="F83" s="24">
        <v>58670</v>
      </c>
      <c r="G83" s="24">
        <v>49980</v>
      </c>
      <c r="H83" s="187">
        <v>48850</v>
      </c>
      <c r="I83" s="24">
        <v>51450</v>
      </c>
      <c r="J83" s="24">
        <v>49000</v>
      </c>
      <c r="K83" s="179">
        <f t="shared" si="8"/>
        <v>48850</v>
      </c>
      <c r="L83" s="179">
        <f t="shared" si="9"/>
        <v>51590</v>
      </c>
      <c r="M83" s="179">
        <f t="shared" si="10"/>
        <v>49980</v>
      </c>
      <c r="N83" s="179">
        <f t="shared" si="11"/>
        <v>51467.334117606093</v>
      </c>
      <c r="O83" s="179">
        <f t="shared" si="12"/>
        <v>799.03066274079868</v>
      </c>
      <c r="P83" s="27">
        <f t="shared" si="13"/>
        <v>1.5488091931397533E-2</v>
      </c>
      <c r="Q83" s="28">
        <f t="shared" si="16"/>
        <v>48850</v>
      </c>
      <c r="R83" s="48" t="str">
        <f t="shared" si="17"/>
        <v>MENOR VALOR</v>
      </c>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row>
    <row r="84" spans="1:49" s="9" customFormat="1" ht="33" x14ac:dyDescent="0.2">
      <c r="A84" s="14">
        <v>56</v>
      </c>
      <c r="B84" s="221" t="s">
        <v>93</v>
      </c>
      <c r="C84" s="221"/>
      <c r="D84" s="4" t="s">
        <v>25</v>
      </c>
      <c r="E84" s="14">
        <v>1</v>
      </c>
      <c r="F84" s="24">
        <v>44533</v>
      </c>
      <c r="G84" s="24">
        <v>86700</v>
      </c>
      <c r="H84" s="187">
        <v>38181</v>
      </c>
      <c r="I84" s="24">
        <v>89250</v>
      </c>
      <c r="J84" s="24">
        <v>85000</v>
      </c>
      <c r="K84" s="179">
        <f t="shared" si="8"/>
        <v>38181</v>
      </c>
      <c r="L84" s="179">
        <f t="shared" si="9"/>
        <v>68732.800000000003</v>
      </c>
      <c r="M84" s="179">
        <f t="shared" si="10"/>
        <v>85000</v>
      </c>
      <c r="N84" s="179">
        <f t="shared" si="11"/>
        <v>64523.081441756214</v>
      </c>
      <c r="O84" s="179">
        <f t="shared" si="12"/>
        <v>33106.032388372965</v>
      </c>
      <c r="P84" s="27">
        <f t="shared" si="13"/>
        <v>0.48166279255861777</v>
      </c>
      <c r="Q84" s="28">
        <v>64523.081441756214</v>
      </c>
      <c r="R84" s="48" t="s">
        <v>123</v>
      </c>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row>
    <row r="85" spans="1:49" s="9" customFormat="1" ht="33" x14ac:dyDescent="0.2">
      <c r="A85" s="14">
        <v>57</v>
      </c>
      <c r="B85" s="221" t="s">
        <v>94</v>
      </c>
      <c r="C85" s="221"/>
      <c r="D85" s="4" t="s">
        <v>95</v>
      </c>
      <c r="E85" s="14">
        <v>1</v>
      </c>
      <c r="F85" s="24">
        <v>765651</v>
      </c>
      <c r="G85" s="24">
        <v>1428000</v>
      </c>
      <c r="H85" s="187">
        <v>650000</v>
      </c>
      <c r="I85" s="24">
        <v>1470000</v>
      </c>
      <c r="J85" s="24">
        <v>1400000</v>
      </c>
      <c r="K85" s="179">
        <f t="shared" si="8"/>
        <v>650000</v>
      </c>
      <c r="L85" s="179">
        <f t="shared" si="9"/>
        <v>1142730.2</v>
      </c>
      <c r="M85" s="179">
        <f t="shared" si="10"/>
        <v>1400000</v>
      </c>
      <c r="N85" s="179">
        <f t="shared" si="11"/>
        <v>1079005.249825733</v>
      </c>
      <c r="O85" s="179">
        <f t="shared" si="12"/>
        <v>530330.0858899107</v>
      </c>
      <c r="P85" s="27">
        <f t="shared" si="13"/>
        <v>0.46409037399196301</v>
      </c>
      <c r="Q85" s="28">
        <v>1079005.249825733</v>
      </c>
      <c r="R85" s="48" t="s">
        <v>123</v>
      </c>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row>
    <row r="86" spans="1:49" s="9" customFormat="1" ht="33" x14ac:dyDescent="0.2">
      <c r="A86" s="14">
        <v>58</v>
      </c>
      <c r="B86" s="221" t="s">
        <v>96</v>
      </c>
      <c r="C86" s="221"/>
      <c r="D86" s="4" t="s">
        <v>95</v>
      </c>
      <c r="E86" s="14">
        <v>1</v>
      </c>
      <c r="F86" s="24">
        <v>1114756</v>
      </c>
      <c r="G86" s="24">
        <v>2448000</v>
      </c>
      <c r="H86" s="187">
        <v>985000</v>
      </c>
      <c r="I86" s="24">
        <v>2520000</v>
      </c>
      <c r="J86" s="24">
        <v>2400000</v>
      </c>
      <c r="K86" s="179">
        <f t="shared" si="8"/>
        <v>985000</v>
      </c>
      <c r="L86" s="179">
        <f t="shared" si="9"/>
        <v>1893551.2</v>
      </c>
      <c r="M86" s="179">
        <f t="shared" si="10"/>
        <v>2400000</v>
      </c>
      <c r="N86" s="179">
        <f t="shared" si="11"/>
        <v>1746657.8859427494</v>
      </c>
      <c r="O86" s="179">
        <f t="shared" si="12"/>
        <v>1000556.0953789648</v>
      </c>
      <c r="P86" s="27">
        <f t="shared" si="13"/>
        <v>0.52840192300000377</v>
      </c>
      <c r="Q86" s="28">
        <v>1746657.8859427494</v>
      </c>
      <c r="R86" s="48" t="s">
        <v>123</v>
      </c>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row>
    <row r="87" spans="1:49" s="9" customFormat="1" x14ac:dyDescent="0.2">
      <c r="A87" s="14">
        <v>59</v>
      </c>
      <c r="B87" s="221" t="s">
        <v>97</v>
      </c>
      <c r="C87" s="221"/>
      <c r="D87" s="4" t="s">
        <v>95</v>
      </c>
      <c r="E87" s="14">
        <v>1</v>
      </c>
      <c r="F87" s="24">
        <v>407423</v>
      </c>
      <c r="G87" s="24">
        <v>3162000</v>
      </c>
      <c r="H87" s="187">
        <v>360000</v>
      </c>
      <c r="I87" s="24">
        <v>3255000</v>
      </c>
      <c r="J87" s="24">
        <v>3100000</v>
      </c>
      <c r="K87" s="179">
        <f t="shared" si="8"/>
        <v>360000</v>
      </c>
      <c r="L87" s="179">
        <f t="shared" si="9"/>
        <v>2056884.6</v>
      </c>
      <c r="M87" s="179">
        <f t="shared" si="10"/>
        <v>3100000</v>
      </c>
      <c r="N87" s="179">
        <f t="shared" si="11"/>
        <v>1361584.2499222497</v>
      </c>
      <c r="O87" s="179">
        <f t="shared" si="12"/>
        <v>1937472.5804511402</v>
      </c>
      <c r="P87" s="27">
        <f t="shared" si="13"/>
        <v>0.9419452022010083</v>
      </c>
      <c r="Q87" s="28">
        <f>+N87</f>
        <v>1361584.2499222497</v>
      </c>
      <c r="R87" s="200" t="str">
        <f>+N9</f>
        <v>MEDIA GEOMETRICA</v>
      </c>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row>
    <row r="88" spans="1:49" s="9" customFormat="1" ht="33" x14ac:dyDescent="0.2">
      <c r="A88" s="14">
        <v>60</v>
      </c>
      <c r="B88" s="221" t="s">
        <v>98</v>
      </c>
      <c r="C88" s="221"/>
      <c r="D88" s="4" t="s">
        <v>95</v>
      </c>
      <c r="E88" s="14">
        <v>1</v>
      </c>
      <c r="F88" s="24">
        <v>760281</v>
      </c>
      <c r="G88" s="24">
        <v>2193000</v>
      </c>
      <c r="H88" s="187">
        <v>665000</v>
      </c>
      <c r="I88" s="24">
        <v>2257500</v>
      </c>
      <c r="J88" s="24">
        <v>2150000</v>
      </c>
      <c r="K88" s="179">
        <f t="shared" si="8"/>
        <v>665000</v>
      </c>
      <c r="L88" s="179">
        <f t="shared" si="9"/>
        <v>1605156.2</v>
      </c>
      <c r="M88" s="179">
        <f t="shared" si="10"/>
        <v>2150000</v>
      </c>
      <c r="N88" s="179">
        <f t="shared" si="11"/>
        <v>1400167.9314627922</v>
      </c>
      <c r="O88" s="179">
        <f t="shared" si="12"/>
        <v>1050053.5700620231</v>
      </c>
      <c r="P88" s="27">
        <f t="shared" si="13"/>
        <v>0.65417531954960095</v>
      </c>
      <c r="Q88" s="28">
        <f>+N88</f>
        <v>1400167.9314627922</v>
      </c>
      <c r="R88" s="52" t="s">
        <v>123</v>
      </c>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row>
    <row r="89" spans="1:49" s="9" customFormat="1" x14ac:dyDescent="0.2">
      <c r="A89" s="14">
        <v>61</v>
      </c>
      <c r="B89" s="221" t="s">
        <v>99</v>
      </c>
      <c r="C89" s="221"/>
      <c r="D89" s="4" t="s">
        <v>95</v>
      </c>
      <c r="E89" s="14">
        <v>1</v>
      </c>
      <c r="F89" s="24">
        <v>75814</v>
      </c>
      <c r="G89" s="24">
        <v>1173000</v>
      </c>
      <c r="H89" s="187">
        <v>65000</v>
      </c>
      <c r="I89" s="24">
        <v>1207500</v>
      </c>
      <c r="J89" s="24">
        <v>1150000</v>
      </c>
      <c r="K89" s="179">
        <f t="shared" si="8"/>
        <v>65000</v>
      </c>
      <c r="L89" s="179">
        <f t="shared" si="9"/>
        <v>734262.8</v>
      </c>
      <c r="M89" s="179">
        <f t="shared" si="10"/>
        <v>1150000</v>
      </c>
      <c r="N89" s="179">
        <f t="shared" si="11"/>
        <v>380986.11828651966</v>
      </c>
      <c r="O89" s="179">
        <f t="shared" si="12"/>
        <v>767210.85758740408</v>
      </c>
      <c r="P89" s="27">
        <f t="shared" si="13"/>
        <v>1.0448722958420391</v>
      </c>
      <c r="Q89" s="28">
        <f>+N89</f>
        <v>380986.11828651966</v>
      </c>
      <c r="R89" s="200" t="str">
        <f>+N9</f>
        <v>MEDIA GEOMETRICA</v>
      </c>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row>
    <row r="90" spans="1:49" s="9" customFormat="1" x14ac:dyDescent="0.2">
      <c r="A90" s="14">
        <v>62</v>
      </c>
      <c r="B90" s="221" t="s">
        <v>100</v>
      </c>
      <c r="C90" s="221"/>
      <c r="D90" s="4" t="s">
        <v>71</v>
      </c>
      <c r="E90" s="14">
        <v>1</v>
      </c>
      <c r="F90" s="24">
        <v>499851</v>
      </c>
      <c r="G90" s="24">
        <v>280500</v>
      </c>
      <c r="H90" s="187">
        <v>420229</v>
      </c>
      <c r="I90" s="24">
        <v>288750</v>
      </c>
      <c r="J90" s="24">
        <v>275000</v>
      </c>
      <c r="K90" s="179">
        <f t="shared" si="8"/>
        <v>275000</v>
      </c>
      <c r="L90" s="179">
        <f t="shared" si="9"/>
        <v>352866</v>
      </c>
      <c r="M90" s="179">
        <f t="shared" si="10"/>
        <v>288750</v>
      </c>
      <c r="N90" s="179">
        <f t="shared" si="11"/>
        <v>341997.41817979119</v>
      </c>
      <c r="O90" s="179">
        <f t="shared" si="12"/>
        <v>9722.7182413150276</v>
      </c>
      <c r="P90" s="27">
        <f t="shared" si="13"/>
        <v>2.7553570594262489E-2</v>
      </c>
      <c r="Q90" s="28">
        <f t="shared" si="16"/>
        <v>275000</v>
      </c>
      <c r="R90" s="48" t="str">
        <f t="shared" si="17"/>
        <v>MENOR VALOR</v>
      </c>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row>
    <row r="91" spans="1:49" s="9" customFormat="1" x14ac:dyDescent="0.2">
      <c r="A91" s="14">
        <v>63</v>
      </c>
      <c r="B91" s="221" t="s">
        <v>101</v>
      </c>
      <c r="C91" s="221"/>
      <c r="D91" s="4" t="s">
        <v>71</v>
      </c>
      <c r="E91" s="14">
        <v>1</v>
      </c>
      <c r="F91" s="24">
        <v>178998</v>
      </c>
      <c r="G91" s="24">
        <v>163200</v>
      </c>
      <c r="H91" s="187">
        <v>155000</v>
      </c>
      <c r="I91" s="24">
        <v>168000</v>
      </c>
      <c r="J91" s="24">
        <v>160000</v>
      </c>
      <c r="K91" s="179">
        <f t="shared" si="8"/>
        <v>155000</v>
      </c>
      <c r="L91" s="179">
        <f t="shared" si="9"/>
        <v>165039.6</v>
      </c>
      <c r="M91" s="179">
        <f t="shared" si="10"/>
        <v>163200</v>
      </c>
      <c r="N91" s="179">
        <f t="shared" si="11"/>
        <v>164841.23479888507</v>
      </c>
      <c r="O91" s="179">
        <f t="shared" si="12"/>
        <v>5798.2756057296901</v>
      </c>
      <c r="P91" s="27">
        <f t="shared" si="13"/>
        <v>3.5132632445362751E-2</v>
      </c>
      <c r="Q91" s="28">
        <f t="shared" si="16"/>
        <v>155000</v>
      </c>
      <c r="R91" s="48" t="str">
        <f t="shared" si="17"/>
        <v>MENOR VALOR</v>
      </c>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row>
    <row r="92" spans="1:49" s="9" customFormat="1" ht="33" x14ac:dyDescent="0.2">
      <c r="A92" s="14">
        <v>64</v>
      </c>
      <c r="B92" s="221" t="s">
        <v>102</v>
      </c>
      <c r="C92" s="221"/>
      <c r="D92" s="4" t="s">
        <v>25</v>
      </c>
      <c r="E92" s="14">
        <v>1</v>
      </c>
      <c r="F92" s="24">
        <v>23617</v>
      </c>
      <c r="G92" s="24">
        <v>42840</v>
      </c>
      <c r="H92" s="187">
        <v>20050</v>
      </c>
      <c r="I92" s="24">
        <v>44100</v>
      </c>
      <c r="J92" s="24">
        <v>42000</v>
      </c>
      <c r="K92" s="179">
        <f t="shared" si="8"/>
        <v>20050</v>
      </c>
      <c r="L92" s="179">
        <f t="shared" si="9"/>
        <v>34521.4</v>
      </c>
      <c r="M92" s="179">
        <f t="shared" si="10"/>
        <v>42000</v>
      </c>
      <c r="N92" s="179">
        <f t="shared" si="11"/>
        <v>32732.207053058999</v>
      </c>
      <c r="O92" s="179">
        <f t="shared" si="12"/>
        <v>15520.993847044718</v>
      </c>
      <c r="P92" s="27">
        <f t="shared" si="13"/>
        <v>0.44960499420778754</v>
      </c>
      <c r="Q92" s="28">
        <v>32732.207053058999</v>
      </c>
      <c r="R92" s="48" t="s">
        <v>123</v>
      </c>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row>
    <row r="93" spans="1:49" s="9" customFormat="1" x14ac:dyDescent="0.2">
      <c r="A93" s="14">
        <v>65</v>
      </c>
      <c r="B93" s="221" t="s">
        <v>103</v>
      </c>
      <c r="C93" s="221"/>
      <c r="D93" s="4" t="s">
        <v>95</v>
      </c>
      <c r="E93" s="14">
        <v>1</v>
      </c>
      <c r="F93" s="24">
        <v>1177925</v>
      </c>
      <c r="G93" s="24">
        <v>4590000</v>
      </c>
      <c r="H93" s="187">
        <v>1000000</v>
      </c>
      <c r="I93" s="24">
        <v>4725000</v>
      </c>
      <c r="J93" s="24">
        <v>4500000</v>
      </c>
      <c r="K93" s="179">
        <f t="shared" si="8"/>
        <v>1000000</v>
      </c>
      <c r="L93" s="179">
        <f t="shared" si="9"/>
        <v>3198585</v>
      </c>
      <c r="M93" s="179">
        <f t="shared" si="10"/>
        <v>4500000</v>
      </c>
      <c r="N93" s="179">
        <f t="shared" si="11"/>
        <v>2582907.9575693421</v>
      </c>
      <c r="O93" s="179">
        <f t="shared" si="12"/>
        <v>2474873.7341529164</v>
      </c>
      <c r="P93" s="27">
        <f t="shared" si="13"/>
        <v>0.77374018015870027</v>
      </c>
      <c r="Q93" s="28">
        <f>+N93</f>
        <v>2582907.9575693421</v>
      </c>
      <c r="R93" s="200" t="str">
        <f>R89</f>
        <v>MEDIA GEOMETRICA</v>
      </c>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row>
    <row r="94" spans="1:49" s="9" customFormat="1" x14ac:dyDescent="0.2">
      <c r="A94" s="14">
        <v>66</v>
      </c>
      <c r="B94" s="221" t="s">
        <v>104</v>
      </c>
      <c r="C94" s="221"/>
      <c r="D94" s="10" t="s">
        <v>6</v>
      </c>
      <c r="E94" s="14">
        <v>1</v>
      </c>
      <c r="F94" s="24">
        <v>33305</v>
      </c>
      <c r="G94" s="24">
        <v>168300</v>
      </c>
      <c r="H94" s="187">
        <v>28000</v>
      </c>
      <c r="I94" s="24">
        <v>173250</v>
      </c>
      <c r="J94" s="24">
        <v>165000</v>
      </c>
      <c r="K94" s="179">
        <f t="shared" si="8"/>
        <v>28000</v>
      </c>
      <c r="L94" s="179">
        <f t="shared" si="9"/>
        <v>113571</v>
      </c>
      <c r="M94" s="179">
        <f t="shared" si="10"/>
        <v>165000</v>
      </c>
      <c r="N94" s="179">
        <f t="shared" si="11"/>
        <v>85188.65364971575</v>
      </c>
      <c r="O94" s="179">
        <f t="shared" si="12"/>
        <v>96873.629022557012</v>
      </c>
      <c r="P94" s="27">
        <f t="shared" si="13"/>
        <v>0.85297856867120136</v>
      </c>
      <c r="Q94" s="28">
        <f>+N94</f>
        <v>85188.65364971575</v>
      </c>
      <c r="R94" s="200" t="str">
        <f>+R93</f>
        <v>MEDIA GEOMETRICA</v>
      </c>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row>
    <row r="95" spans="1:49" s="9" customFormat="1" x14ac:dyDescent="0.2">
      <c r="A95" s="14">
        <v>67</v>
      </c>
      <c r="B95" s="221" t="s">
        <v>105</v>
      </c>
      <c r="C95" s="221"/>
      <c r="D95" s="4" t="s">
        <v>25</v>
      </c>
      <c r="E95" s="14">
        <v>1</v>
      </c>
      <c r="F95" s="24">
        <v>62880</v>
      </c>
      <c r="G95" s="24">
        <v>85680</v>
      </c>
      <c r="H95" s="187">
        <v>55000</v>
      </c>
      <c r="I95" s="24">
        <v>88200</v>
      </c>
      <c r="J95" s="24">
        <v>84000</v>
      </c>
      <c r="K95" s="179">
        <f t="shared" si="8"/>
        <v>55000</v>
      </c>
      <c r="L95" s="179">
        <f t="shared" si="9"/>
        <v>75152</v>
      </c>
      <c r="M95" s="179">
        <f t="shared" si="10"/>
        <v>84000</v>
      </c>
      <c r="N95" s="179">
        <f t="shared" si="11"/>
        <v>73841.500006548202</v>
      </c>
      <c r="O95" s="179">
        <f t="shared" si="12"/>
        <v>20506.096654409877</v>
      </c>
      <c r="P95" s="27">
        <f t="shared" si="13"/>
        <v>0.2728616225038572</v>
      </c>
      <c r="Q95" s="28">
        <f t="shared" si="16"/>
        <v>55000</v>
      </c>
      <c r="R95" s="48" t="str">
        <f t="shared" si="17"/>
        <v>MENOR VALOR</v>
      </c>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row>
    <row r="96" spans="1:49" s="9" customFormat="1" x14ac:dyDescent="0.2">
      <c r="A96" s="14">
        <v>68</v>
      </c>
      <c r="B96" s="221" t="s">
        <v>106</v>
      </c>
      <c r="C96" s="221"/>
      <c r="D96" s="4" t="s">
        <v>25</v>
      </c>
      <c r="E96" s="14">
        <v>1</v>
      </c>
      <c r="F96" s="24">
        <v>67904</v>
      </c>
      <c r="G96" s="24">
        <v>85680</v>
      </c>
      <c r="H96" s="187">
        <v>60000</v>
      </c>
      <c r="I96" s="24">
        <v>88200</v>
      </c>
      <c r="J96" s="24">
        <v>84000</v>
      </c>
      <c r="K96" s="179">
        <f t="shared" si="8"/>
        <v>60000</v>
      </c>
      <c r="L96" s="179">
        <f t="shared" si="9"/>
        <v>77156.800000000003</v>
      </c>
      <c r="M96" s="179">
        <f t="shared" si="10"/>
        <v>84000</v>
      </c>
      <c r="N96" s="179">
        <f t="shared" si="11"/>
        <v>76301.800728062401</v>
      </c>
      <c r="O96" s="179">
        <f t="shared" si="12"/>
        <v>16970.562748477139</v>
      </c>
      <c r="P96" s="27">
        <f t="shared" si="13"/>
        <v>0.21994902261987459</v>
      </c>
      <c r="Q96" s="28">
        <f t="shared" si="16"/>
        <v>60000</v>
      </c>
      <c r="R96" s="48" t="str">
        <f t="shared" si="17"/>
        <v>MENOR VALOR</v>
      </c>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row>
    <row r="97" spans="1:49" s="9" customFormat="1" ht="17.25" thickBot="1" x14ac:dyDescent="0.25">
      <c r="A97" s="29">
        <v>69</v>
      </c>
      <c r="B97" s="227" t="s">
        <v>93</v>
      </c>
      <c r="C97" s="227"/>
      <c r="D97" s="30" t="s">
        <v>25</v>
      </c>
      <c r="E97" s="29">
        <v>1</v>
      </c>
      <c r="F97" s="145">
        <v>44092</v>
      </c>
      <c r="G97" s="145">
        <v>86700</v>
      </c>
      <c r="H97" s="188">
        <v>38181</v>
      </c>
      <c r="I97" s="145">
        <v>89250</v>
      </c>
      <c r="J97" s="145">
        <f>+J86</f>
        <v>2400000</v>
      </c>
      <c r="K97" s="182">
        <f t="shared" si="8"/>
        <v>38181</v>
      </c>
      <c r="L97" s="182">
        <f t="shared" si="9"/>
        <v>531644.6</v>
      </c>
      <c r="M97" s="182">
        <f t="shared" si="10"/>
        <v>86700</v>
      </c>
      <c r="N97" s="182">
        <f t="shared" si="11"/>
        <v>125605.63756673642</v>
      </c>
      <c r="O97" s="182">
        <f t="shared" si="12"/>
        <v>34308.113916390103</v>
      </c>
      <c r="P97" s="31">
        <f t="shared" si="13"/>
        <v>6.4532046251180031E-2</v>
      </c>
      <c r="Q97" s="32">
        <f t="shared" si="16"/>
        <v>38181</v>
      </c>
      <c r="R97" s="98" t="str">
        <f t="shared" si="17"/>
        <v>MENOR VALOR</v>
      </c>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row>
    <row r="98" spans="1:49" s="26" customFormat="1" ht="29.25" customHeight="1" thickBot="1" x14ac:dyDescent="0.3">
      <c r="A98" s="224" t="s">
        <v>107</v>
      </c>
      <c r="B98" s="225"/>
      <c r="C98" s="225"/>
      <c r="D98" s="225"/>
      <c r="E98" s="226"/>
      <c r="F98" s="190">
        <f t="shared" ref="F98:Q98" si="18">SUM(F4:F97)</f>
        <v>68374903</v>
      </c>
      <c r="G98" s="190">
        <f t="shared" si="18"/>
        <v>91011130</v>
      </c>
      <c r="H98" s="191">
        <f>SUM(H4:H97)</f>
        <v>59145901</v>
      </c>
      <c r="I98" s="190">
        <f t="shared" si="18"/>
        <v>93579675</v>
      </c>
      <c r="J98" s="190">
        <f>SUM(J4:J97)</f>
        <v>92849100</v>
      </c>
      <c r="K98" s="190">
        <f t="shared" si="18"/>
        <v>43673523</v>
      </c>
      <c r="L98" s="190">
        <f t="shared" si="18"/>
        <v>80992141.799999997</v>
      </c>
      <c r="M98" s="190">
        <f t="shared" si="18"/>
        <v>89678999</v>
      </c>
      <c r="N98" s="190">
        <f t="shared" si="18"/>
        <v>67631661.38903296</v>
      </c>
      <c r="O98" s="190">
        <f t="shared" si="18"/>
        <v>32530784.05131498</v>
      </c>
      <c r="P98" s="164"/>
      <c r="Q98" s="190">
        <f t="shared" si="18"/>
        <v>59740650.143845946</v>
      </c>
      <c r="R98" s="164"/>
    </row>
    <row r="99" spans="1:49" s="26" customFormat="1" ht="15" customHeight="1" thickBot="1" x14ac:dyDescent="0.3">
      <c r="A99" s="280" t="s">
        <v>108</v>
      </c>
      <c r="B99" s="281"/>
      <c r="C99" s="281"/>
      <c r="D99" s="281"/>
      <c r="E99" s="146">
        <v>0.18</v>
      </c>
      <c r="F99" s="147">
        <f>+F98*10%</f>
        <v>6837490.3000000007</v>
      </c>
      <c r="G99" s="147">
        <f>+G98*E99</f>
        <v>16382003.399999999</v>
      </c>
      <c r="H99" s="147">
        <f>+H98*12%</f>
        <v>7097508.1200000001</v>
      </c>
      <c r="I99" s="147">
        <f>+I98*18%</f>
        <v>16844341.5</v>
      </c>
      <c r="J99" s="148">
        <f>+J98*18%</f>
        <v>16712838</v>
      </c>
      <c r="K99" s="147"/>
      <c r="L99" s="147"/>
      <c r="M99" s="147"/>
      <c r="N99" s="147"/>
      <c r="O99" s="147"/>
      <c r="P99" s="202"/>
      <c r="Q99" s="203">
        <v>0.25</v>
      </c>
      <c r="R99" s="204"/>
    </row>
    <row r="100" spans="1:49" s="26" customFormat="1" ht="13.5" thickBot="1" x14ac:dyDescent="0.3">
      <c r="A100" s="222" t="s">
        <v>109</v>
      </c>
      <c r="B100" s="223"/>
      <c r="C100" s="223"/>
      <c r="D100" s="223"/>
      <c r="E100" s="161">
        <v>0.03</v>
      </c>
      <c r="F100" s="154">
        <f>+F98*7%</f>
        <v>4786243.2100000009</v>
      </c>
      <c r="G100" s="154">
        <f>+G98*E100</f>
        <v>2730333.9</v>
      </c>
      <c r="H100" s="154">
        <f>H98*8%</f>
        <v>4731672.08</v>
      </c>
      <c r="I100" s="154">
        <f>+I98*3%</f>
        <v>2807390.25</v>
      </c>
      <c r="J100" s="155">
        <f>+J98*3%</f>
        <v>2785473</v>
      </c>
      <c r="K100" s="154"/>
      <c r="L100" s="154"/>
      <c r="M100" s="154"/>
      <c r="N100" s="154"/>
      <c r="O100" s="154"/>
      <c r="P100" s="153"/>
      <c r="Q100" s="201"/>
      <c r="R100" s="210"/>
    </row>
    <row r="101" spans="1:49" s="26" customFormat="1" ht="13.5" thickBot="1" x14ac:dyDescent="0.3">
      <c r="A101" s="222" t="s">
        <v>110</v>
      </c>
      <c r="B101" s="223"/>
      <c r="C101" s="223"/>
      <c r="D101" s="223"/>
      <c r="E101" s="161">
        <v>0.04</v>
      </c>
      <c r="F101" s="154">
        <f>+F98*6%</f>
        <v>4102494.1799999997</v>
      </c>
      <c r="G101" s="154">
        <f>+G98*E101</f>
        <v>3640445.2</v>
      </c>
      <c r="H101" s="154">
        <f>+H100*5%</f>
        <v>236583.60400000002</v>
      </c>
      <c r="I101" s="154">
        <f>+I98*4%</f>
        <v>3743187</v>
      </c>
      <c r="J101" s="155">
        <f>+J98*4%</f>
        <v>3713964</v>
      </c>
      <c r="K101" s="154"/>
      <c r="L101" s="154"/>
      <c r="M101" s="154"/>
      <c r="N101" s="154"/>
      <c r="O101" s="154"/>
      <c r="P101" s="153"/>
      <c r="Q101" s="201"/>
      <c r="R101" s="210"/>
    </row>
    <row r="102" spans="1:49" s="26" customFormat="1" ht="13.5" thickBot="1" x14ac:dyDescent="0.3">
      <c r="A102" s="278" t="s">
        <v>111</v>
      </c>
      <c r="B102" s="279"/>
      <c r="C102" s="279"/>
      <c r="D102" s="279"/>
      <c r="E102" s="205">
        <v>0.19</v>
      </c>
      <c r="F102" s="206">
        <f>+F101*19%</f>
        <v>779473.89419999998</v>
      </c>
      <c r="G102" s="206">
        <f>+G101*E102</f>
        <v>691684.58799999999</v>
      </c>
      <c r="H102" s="206">
        <f>H101*19%</f>
        <v>44950.884760000008</v>
      </c>
      <c r="I102" s="206">
        <f>+I101*19%</f>
        <v>711205.53</v>
      </c>
      <c r="J102" s="207">
        <f>+J101*19%</f>
        <v>705653.16</v>
      </c>
      <c r="K102" s="206"/>
      <c r="L102" s="206"/>
      <c r="M102" s="206"/>
      <c r="N102" s="206"/>
      <c r="O102" s="206"/>
      <c r="P102" s="152"/>
      <c r="Q102" s="208"/>
      <c r="R102" s="209"/>
    </row>
    <row r="103" spans="1:49" s="1" customFormat="1" x14ac:dyDescent="0.25">
      <c r="A103" s="49"/>
      <c r="B103" s="13"/>
      <c r="C103" s="13"/>
      <c r="D103" s="49"/>
      <c r="E103" s="49"/>
      <c r="F103" s="16"/>
      <c r="G103" s="16"/>
      <c r="H103" s="16"/>
      <c r="I103" s="16"/>
      <c r="J103" s="16"/>
      <c r="K103" s="16"/>
      <c r="L103" s="16"/>
      <c r="M103" s="16"/>
      <c r="N103" s="16"/>
      <c r="O103" s="16"/>
      <c r="P103" s="49"/>
      <c r="Q103" s="196"/>
      <c r="R103" s="49"/>
    </row>
    <row r="104" spans="1:49" s="1" customFormat="1" x14ac:dyDescent="0.25">
      <c r="A104" s="49"/>
      <c r="B104" s="13"/>
      <c r="C104" s="13"/>
      <c r="D104" s="49"/>
      <c r="E104" s="49"/>
      <c r="F104" s="16"/>
      <c r="G104" s="16"/>
      <c r="H104" s="16"/>
      <c r="I104" s="16"/>
      <c r="J104" s="16"/>
      <c r="K104" s="16"/>
      <c r="L104" s="16"/>
      <c r="M104" s="16"/>
      <c r="N104" s="16"/>
      <c r="O104" s="16"/>
      <c r="P104" s="49"/>
      <c r="Q104" s="196"/>
      <c r="R104" s="49"/>
    </row>
    <row r="105" spans="1:49" s="1" customFormat="1" x14ac:dyDescent="0.25">
      <c r="A105" s="49"/>
      <c r="B105" s="13"/>
      <c r="C105" s="13"/>
      <c r="D105" s="49"/>
      <c r="E105" s="49"/>
      <c r="F105" s="16"/>
      <c r="G105" s="16"/>
      <c r="H105" s="16"/>
      <c r="I105" s="16"/>
      <c r="J105" s="16"/>
      <c r="K105" s="16"/>
      <c r="L105" s="16"/>
      <c r="M105" s="16"/>
      <c r="N105" s="16"/>
      <c r="O105" s="16"/>
      <c r="P105" s="49"/>
      <c r="Q105" s="196"/>
      <c r="R105" s="49"/>
    </row>
    <row r="106" spans="1:49" s="1" customFormat="1" x14ac:dyDescent="0.25">
      <c r="A106" s="49"/>
      <c r="B106" s="13"/>
      <c r="C106" s="13"/>
      <c r="D106" s="49"/>
      <c r="E106" s="49"/>
      <c r="F106" s="16"/>
      <c r="G106" s="16"/>
      <c r="H106" s="16"/>
      <c r="I106" s="16"/>
      <c r="J106" s="16"/>
      <c r="K106" s="16"/>
      <c r="L106" s="16"/>
      <c r="M106" s="16"/>
      <c r="N106" s="16"/>
      <c r="O106" s="16"/>
      <c r="P106" s="49"/>
      <c r="Q106" s="196"/>
      <c r="R106" s="49"/>
    </row>
    <row r="107" spans="1:49" s="1" customFormat="1" x14ac:dyDescent="0.25">
      <c r="A107" s="49"/>
      <c r="B107" s="13"/>
      <c r="C107" s="13"/>
      <c r="D107" s="49"/>
      <c r="E107" s="49"/>
      <c r="F107" s="16"/>
      <c r="G107" s="16"/>
      <c r="H107" s="16"/>
      <c r="I107" s="16"/>
      <c r="J107" s="16"/>
      <c r="K107" s="16"/>
      <c r="L107" s="16"/>
      <c r="M107" s="16"/>
      <c r="N107" s="16"/>
      <c r="O107" s="16"/>
      <c r="P107" s="49"/>
      <c r="Q107" s="196"/>
      <c r="R107" s="49"/>
    </row>
    <row r="108" spans="1:49" s="1" customFormat="1" x14ac:dyDescent="0.25">
      <c r="A108" s="49"/>
      <c r="B108" s="13"/>
      <c r="C108" s="13"/>
      <c r="D108" s="49"/>
      <c r="E108" s="49"/>
      <c r="F108" s="16"/>
      <c r="G108" s="16"/>
      <c r="H108" s="16"/>
      <c r="I108" s="16"/>
      <c r="J108" s="16"/>
      <c r="K108" s="16"/>
      <c r="L108" s="16"/>
      <c r="M108" s="16"/>
      <c r="N108" s="16"/>
      <c r="O108" s="16"/>
      <c r="P108" s="49"/>
      <c r="Q108" s="196"/>
      <c r="R108" s="49"/>
    </row>
    <row r="109" spans="1:49" s="1" customFormat="1" x14ac:dyDescent="0.25">
      <c r="A109" s="49"/>
      <c r="B109" s="13"/>
      <c r="C109" s="13"/>
      <c r="D109" s="49"/>
      <c r="E109" s="49"/>
      <c r="F109" s="16"/>
      <c r="G109" s="16"/>
      <c r="H109" s="16"/>
      <c r="I109" s="16"/>
      <c r="J109" s="16"/>
      <c r="K109" s="16"/>
      <c r="L109" s="16"/>
      <c r="M109" s="16"/>
      <c r="N109" s="16"/>
      <c r="O109" s="16"/>
      <c r="P109" s="49"/>
      <c r="Q109" s="196"/>
      <c r="R109" s="49"/>
    </row>
    <row r="110" spans="1:49" s="1" customFormat="1" x14ac:dyDescent="0.25">
      <c r="A110" s="49"/>
      <c r="B110" s="13"/>
      <c r="C110" s="13"/>
      <c r="D110" s="49"/>
      <c r="E110" s="49"/>
      <c r="F110" s="16"/>
      <c r="G110" s="16"/>
      <c r="H110" s="16"/>
      <c r="I110" s="16"/>
      <c r="J110" s="16"/>
      <c r="K110" s="16"/>
      <c r="L110" s="16"/>
      <c r="M110" s="16"/>
      <c r="N110" s="16"/>
      <c r="O110" s="16"/>
      <c r="P110" s="49"/>
      <c r="Q110" s="196"/>
      <c r="R110" s="49"/>
    </row>
    <row r="111" spans="1:49" s="1" customFormat="1" x14ac:dyDescent="0.25">
      <c r="A111" s="49"/>
      <c r="B111" s="13"/>
      <c r="C111" s="13"/>
      <c r="D111" s="49"/>
      <c r="E111" s="49"/>
      <c r="F111" s="16"/>
      <c r="G111" s="16"/>
      <c r="H111" s="16"/>
      <c r="I111" s="16"/>
      <c r="J111" s="16"/>
      <c r="K111" s="16"/>
      <c r="L111" s="16"/>
      <c r="M111" s="16"/>
      <c r="N111" s="16"/>
      <c r="O111" s="16"/>
      <c r="P111" s="49"/>
      <c r="Q111" s="196"/>
      <c r="R111" s="49"/>
    </row>
    <row r="112" spans="1:49" s="1" customFormat="1" x14ac:dyDescent="0.25">
      <c r="A112" s="49"/>
      <c r="B112" s="13"/>
      <c r="C112" s="13"/>
      <c r="D112" s="49"/>
      <c r="E112" s="49"/>
      <c r="F112" s="16"/>
      <c r="G112" s="16"/>
      <c r="H112" s="16"/>
      <c r="I112" s="16"/>
      <c r="J112" s="16"/>
      <c r="K112" s="16"/>
      <c r="L112" s="16"/>
      <c r="M112" s="16"/>
      <c r="N112" s="16"/>
      <c r="O112" s="16"/>
      <c r="P112" s="49"/>
      <c r="Q112" s="196"/>
      <c r="R112" s="49"/>
    </row>
    <row r="113" spans="1:18" s="1" customFormat="1" x14ac:dyDescent="0.25">
      <c r="A113" s="49"/>
      <c r="B113" s="13"/>
      <c r="C113" s="13"/>
      <c r="D113" s="49"/>
      <c r="E113" s="49"/>
      <c r="F113" s="16"/>
      <c r="G113" s="16"/>
      <c r="H113" s="16"/>
      <c r="I113" s="16"/>
      <c r="J113" s="16"/>
      <c r="K113" s="16"/>
      <c r="L113" s="16"/>
      <c r="M113" s="16"/>
      <c r="N113" s="16"/>
      <c r="O113" s="16"/>
      <c r="P113" s="49"/>
      <c r="Q113" s="196"/>
      <c r="R113" s="49"/>
    </row>
    <row r="114" spans="1:18" s="1" customFormat="1" x14ac:dyDescent="0.25">
      <c r="A114" s="49"/>
      <c r="B114" s="13"/>
      <c r="C114" s="13"/>
      <c r="D114" s="49"/>
      <c r="E114" s="49"/>
      <c r="F114" s="16"/>
      <c r="G114" s="16"/>
      <c r="H114" s="16"/>
      <c r="I114" s="16"/>
      <c r="J114" s="16"/>
      <c r="K114" s="16"/>
      <c r="L114" s="16"/>
      <c r="M114" s="16"/>
      <c r="N114" s="16"/>
      <c r="O114" s="16"/>
      <c r="P114" s="49"/>
      <c r="Q114" s="196"/>
      <c r="R114" s="49"/>
    </row>
    <row r="115" spans="1:18" s="1" customFormat="1" x14ac:dyDescent="0.25">
      <c r="A115" s="49"/>
      <c r="B115" s="13"/>
      <c r="C115" s="13"/>
      <c r="D115" s="49"/>
      <c r="E115" s="49"/>
      <c r="F115" s="16"/>
      <c r="G115" s="16"/>
      <c r="H115" s="16"/>
      <c r="I115" s="16"/>
      <c r="J115" s="16"/>
      <c r="K115" s="16"/>
      <c r="L115" s="16"/>
      <c r="M115" s="16"/>
      <c r="N115" s="16"/>
      <c r="O115" s="16"/>
      <c r="P115" s="49"/>
      <c r="Q115" s="196"/>
      <c r="R115" s="49"/>
    </row>
    <row r="116" spans="1:18" s="1" customFormat="1" x14ac:dyDescent="0.25">
      <c r="A116" s="49"/>
      <c r="B116" s="13"/>
      <c r="C116" s="13"/>
      <c r="D116" s="49"/>
      <c r="E116" s="49"/>
      <c r="F116" s="16"/>
      <c r="G116" s="16"/>
      <c r="H116" s="16"/>
      <c r="I116" s="16"/>
      <c r="J116" s="16"/>
      <c r="K116" s="16"/>
      <c r="L116" s="16"/>
      <c r="M116" s="16"/>
      <c r="N116" s="16"/>
      <c r="O116" s="16"/>
      <c r="P116" s="49"/>
      <c r="Q116" s="196"/>
      <c r="R116" s="49"/>
    </row>
    <row r="117" spans="1:18" s="1" customFormat="1" x14ac:dyDescent="0.25">
      <c r="A117" s="49"/>
      <c r="B117" s="13"/>
      <c r="C117" s="13"/>
      <c r="D117" s="49"/>
      <c r="E117" s="49"/>
      <c r="F117" s="16"/>
      <c r="G117" s="16"/>
      <c r="H117" s="16"/>
      <c r="I117" s="16"/>
      <c r="J117" s="16"/>
      <c r="K117" s="16"/>
      <c r="L117" s="16"/>
      <c r="M117" s="16"/>
      <c r="N117" s="16"/>
      <c r="O117" s="16"/>
      <c r="P117" s="49"/>
      <c r="Q117" s="196"/>
      <c r="R117" s="49"/>
    </row>
    <row r="118" spans="1:18" s="1" customFormat="1" x14ac:dyDescent="0.25">
      <c r="A118" s="49"/>
      <c r="B118" s="13"/>
      <c r="C118" s="13"/>
      <c r="D118" s="49"/>
      <c r="E118" s="49"/>
      <c r="F118" s="16"/>
      <c r="G118" s="16"/>
      <c r="H118" s="16"/>
      <c r="I118" s="16"/>
      <c r="J118" s="16"/>
      <c r="K118" s="16"/>
      <c r="L118" s="16"/>
      <c r="M118" s="16"/>
      <c r="N118" s="16"/>
      <c r="O118" s="16"/>
      <c r="P118" s="49"/>
      <c r="Q118" s="196"/>
      <c r="R118" s="49"/>
    </row>
    <row r="119" spans="1:18" s="1" customFormat="1" x14ac:dyDescent="0.25">
      <c r="A119" s="49"/>
      <c r="B119" s="13"/>
      <c r="C119" s="13"/>
      <c r="D119" s="49"/>
      <c r="E119" s="49"/>
      <c r="F119" s="16"/>
      <c r="G119" s="16"/>
      <c r="H119" s="16"/>
      <c r="I119" s="16"/>
      <c r="J119" s="16"/>
      <c r="K119" s="16"/>
      <c r="L119" s="16"/>
      <c r="M119" s="16"/>
      <c r="N119" s="16"/>
      <c r="O119" s="16"/>
      <c r="P119" s="49"/>
      <c r="Q119" s="196"/>
      <c r="R119" s="49"/>
    </row>
    <row r="120" spans="1:18" s="1" customFormat="1" x14ac:dyDescent="0.25">
      <c r="A120" s="49"/>
      <c r="B120" s="13"/>
      <c r="C120" s="13"/>
      <c r="D120" s="49"/>
      <c r="E120" s="49"/>
      <c r="F120" s="16"/>
      <c r="G120" s="16"/>
      <c r="H120" s="16"/>
      <c r="I120" s="16"/>
      <c r="J120" s="16"/>
      <c r="K120" s="16"/>
      <c r="L120" s="16"/>
      <c r="M120" s="16"/>
      <c r="N120" s="16"/>
      <c r="O120" s="16"/>
      <c r="P120" s="49"/>
      <c r="Q120" s="196"/>
      <c r="R120" s="49"/>
    </row>
    <row r="121" spans="1:18" s="1" customFormat="1" x14ac:dyDescent="0.25">
      <c r="A121" s="49"/>
      <c r="B121" s="13"/>
      <c r="C121" s="13"/>
      <c r="D121" s="49"/>
      <c r="E121" s="49"/>
      <c r="F121" s="16"/>
      <c r="G121" s="16"/>
      <c r="H121" s="16"/>
      <c r="I121" s="16"/>
      <c r="J121" s="16"/>
      <c r="K121" s="16"/>
      <c r="L121" s="16"/>
      <c r="M121" s="16"/>
      <c r="N121" s="16"/>
      <c r="O121" s="16"/>
      <c r="P121" s="49"/>
      <c r="Q121" s="196"/>
      <c r="R121" s="49"/>
    </row>
    <row r="122" spans="1:18" s="1" customFormat="1" x14ac:dyDescent="0.25">
      <c r="A122" s="49"/>
      <c r="B122" s="13"/>
      <c r="C122" s="13"/>
      <c r="D122" s="49"/>
      <c r="E122" s="49"/>
      <c r="F122" s="16"/>
      <c r="G122" s="16"/>
      <c r="H122" s="16"/>
      <c r="I122" s="16"/>
      <c r="J122" s="16"/>
      <c r="K122" s="16"/>
      <c r="L122" s="16"/>
      <c r="M122" s="16"/>
      <c r="N122" s="16"/>
      <c r="O122" s="16"/>
      <c r="P122" s="49"/>
      <c r="Q122" s="196"/>
      <c r="R122" s="49"/>
    </row>
    <row r="123" spans="1:18" s="1" customFormat="1" x14ac:dyDescent="0.25">
      <c r="A123" s="49"/>
      <c r="B123" s="13"/>
      <c r="C123" s="13"/>
      <c r="D123" s="49"/>
      <c r="E123" s="49"/>
      <c r="F123" s="16"/>
      <c r="G123" s="16"/>
      <c r="H123" s="16"/>
      <c r="I123" s="16"/>
      <c r="J123" s="16"/>
      <c r="K123" s="16"/>
      <c r="L123" s="16"/>
      <c r="M123" s="16"/>
      <c r="N123" s="16"/>
      <c r="O123" s="16"/>
      <c r="P123" s="49"/>
      <c r="Q123" s="196"/>
      <c r="R123" s="49"/>
    </row>
    <row r="124" spans="1:18" s="1" customFormat="1" x14ac:dyDescent="0.25">
      <c r="A124" s="49"/>
      <c r="B124" s="13"/>
      <c r="C124" s="13"/>
      <c r="D124" s="49"/>
      <c r="E124" s="49"/>
      <c r="F124" s="16"/>
      <c r="G124" s="16"/>
      <c r="H124" s="16"/>
      <c r="I124" s="16"/>
      <c r="J124" s="16"/>
      <c r="K124" s="16"/>
      <c r="L124" s="16"/>
      <c r="M124" s="16"/>
      <c r="N124" s="16"/>
      <c r="O124" s="16"/>
      <c r="P124" s="49"/>
      <c r="Q124" s="196"/>
      <c r="R124" s="49"/>
    </row>
    <row r="125" spans="1:18" s="1" customFormat="1" x14ac:dyDescent="0.25">
      <c r="A125" s="49"/>
      <c r="B125" s="13"/>
      <c r="C125" s="13"/>
      <c r="D125" s="49"/>
      <c r="E125" s="49"/>
      <c r="F125" s="16"/>
      <c r="G125" s="16"/>
      <c r="H125" s="16"/>
      <c r="I125" s="16"/>
      <c r="J125" s="16"/>
      <c r="K125" s="16"/>
      <c r="L125" s="16"/>
      <c r="M125" s="16"/>
      <c r="N125" s="16"/>
      <c r="O125" s="16"/>
      <c r="P125" s="49"/>
      <c r="Q125" s="196"/>
      <c r="R125" s="49"/>
    </row>
    <row r="126" spans="1:18" s="1" customFormat="1" x14ac:dyDescent="0.25">
      <c r="A126" s="49"/>
      <c r="B126" s="13"/>
      <c r="C126" s="13"/>
      <c r="D126" s="49"/>
      <c r="E126" s="49"/>
      <c r="F126" s="16"/>
      <c r="G126" s="16"/>
      <c r="H126" s="16"/>
      <c r="I126" s="16"/>
      <c r="J126" s="16"/>
      <c r="K126" s="16"/>
      <c r="L126" s="16"/>
      <c r="M126" s="16"/>
      <c r="N126" s="16"/>
      <c r="O126" s="16"/>
      <c r="P126" s="49"/>
      <c r="Q126" s="196"/>
      <c r="R126" s="49"/>
    </row>
    <row r="127" spans="1:18" s="1" customFormat="1" x14ac:dyDescent="0.25">
      <c r="A127" s="49"/>
      <c r="B127" s="13"/>
      <c r="C127" s="13"/>
      <c r="D127" s="49"/>
      <c r="E127" s="49"/>
      <c r="F127" s="16"/>
      <c r="G127" s="16"/>
      <c r="H127" s="16"/>
      <c r="I127" s="16"/>
      <c r="J127" s="16"/>
      <c r="K127" s="16"/>
      <c r="L127" s="16"/>
      <c r="M127" s="16"/>
      <c r="N127" s="16"/>
      <c r="O127" s="16"/>
      <c r="P127" s="49"/>
      <c r="Q127" s="196"/>
      <c r="R127" s="49"/>
    </row>
    <row r="128" spans="1:18" s="1" customFormat="1" x14ac:dyDescent="0.25">
      <c r="A128" s="49"/>
      <c r="B128" s="13"/>
      <c r="C128" s="13"/>
      <c r="D128" s="49"/>
      <c r="E128" s="49"/>
      <c r="F128" s="16"/>
      <c r="G128" s="16"/>
      <c r="H128" s="16"/>
      <c r="I128" s="16"/>
      <c r="J128" s="16"/>
      <c r="K128" s="16"/>
      <c r="L128" s="16"/>
      <c r="M128" s="16"/>
      <c r="N128" s="16"/>
      <c r="O128" s="16"/>
      <c r="P128" s="49"/>
      <c r="Q128" s="196"/>
      <c r="R128" s="49"/>
    </row>
    <row r="129" spans="1:18" s="1" customFormat="1" x14ac:dyDescent="0.25">
      <c r="A129" s="49"/>
      <c r="B129" s="13"/>
      <c r="C129" s="13"/>
      <c r="D129" s="49"/>
      <c r="E129" s="49"/>
      <c r="F129" s="16"/>
      <c r="G129" s="16"/>
      <c r="H129" s="16"/>
      <c r="I129" s="16"/>
      <c r="J129" s="16"/>
      <c r="K129" s="16"/>
      <c r="L129" s="16"/>
      <c r="M129" s="16"/>
      <c r="N129" s="16"/>
      <c r="O129" s="16"/>
      <c r="P129" s="49"/>
      <c r="Q129" s="196"/>
      <c r="R129" s="49"/>
    </row>
    <row r="130" spans="1:18" s="1" customFormat="1" x14ac:dyDescent="0.25">
      <c r="A130" s="49"/>
      <c r="B130" s="13"/>
      <c r="C130" s="13"/>
      <c r="D130" s="49"/>
      <c r="E130" s="49"/>
      <c r="F130" s="16"/>
      <c r="G130" s="16"/>
      <c r="H130" s="16"/>
      <c r="I130" s="16"/>
      <c r="J130" s="16"/>
      <c r="K130" s="16"/>
      <c r="L130" s="16"/>
      <c r="M130" s="16"/>
      <c r="N130" s="16"/>
      <c r="O130" s="16"/>
      <c r="P130" s="49"/>
      <c r="Q130" s="196"/>
      <c r="R130" s="49"/>
    </row>
    <row r="131" spans="1:18" s="1" customFormat="1" x14ac:dyDescent="0.25">
      <c r="A131" s="49"/>
      <c r="B131" s="13"/>
      <c r="C131" s="13"/>
      <c r="D131" s="49"/>
      <c r="E131" s="49"/>
      <c r="F131" s="16"/>
      <c r="G131" s="16"/>
      <c r="H131" s="16"/>
      <c r="I131" s="16"/>
      <c r="J131" s="16"/>
      <c r="K131" s="16"/>
      <c r="L131" s="16"/>
      <c r="M131" s="16"/>
      <c r="N131" s="16"/>
      <c r="O131" s="16"/>
      <c r="P131" s="49"/>
      <c r="Q131" s="196"/>
      <c r="R131" s="49"/>
    </row>
    <row r="132" spans="1:18" s="1" customFormat="1" x14ac:dyDescent="0.25">
      <c r="A132" s="49"/>
      <c r="B132" s="13"/>
      <c r="C132" s="13"/>
      <c r="D132" s="49"/>
      <c r="E132" s="49"/>
      <c r="F132" s="16"/>
      <c r="G132" s="16"/>
      <c r="H132" s="16"/>
      <c r="I132" s="16"/>
      <c r="J132" s="16"/>
      <c r="K132" s="16"/>
      <c r="L132" s="16"/>
      <c r="M132" s="16"/>
      <c r="N132" s="16"/>
      <c r="O132" s="16"/>
      <c r="P132" s="49"/>
      <c r="Q132" s="196"/>
      <c r="R132" s="49"/>
    </row>
    <row r="133" spans="1:18" s="1" customFormat="1" x14ac:dyDescent="0.25">
      <c r="A133" s="49"/>
      <c r="B133" s="13"/>
      <c r="C133" s="13"/>
      <c r="D133" s="49"/>
      <c r="E133" s="49"/>
      <c r="F133" s="16"/>
      <c r="G133" s="16"/>
      <c r="H133" s="16"/>
      <c r="I133" s="16"/>
      <c r="J133" s="16"/>
      <c r="K133" s="16"/>
      <c r="L133" s="16"/>
      <c r="M133" s="16"/>
      <c r="N133" s="16"/>
      <c r="O133" s="16"/>
      <c r="P133" s="49"/>
      <c r="Q133" s="196"/>
      <c r="R133" s="49"/>
    </row>
    <row r="134" spans="1:18" s="1" customFormat="1" x14ac:dyDescent="0.25">
      <c r="A134" s="49"/>
      <c r="B134" s="13"/>
      <c r="C134" s="13"/>
      <c r="D134" s="49"/>
      <c r="E134" s="49"/>
      <c r="F134" s="16"/>
      <c r="G134" s="16"/>
      <c r="H134" s="16"/>
      <c r="I134" s="16"/>
      <c r="J134" s="16"/>
      <c r="K134" s="16"/>
      <c r="L134" s="16"/>
      <c r="M134" s="16"/>
      <c r="N134" s="16"/>
      <c r="O134" s="16"/>
      <c r="P134" s="49"/>
      <c r="Q134" s="196"/>
      <c r="R134" s="49"/>
    </row>
    <row r="135" spans="1:18" s="1" customFormat="1" x14ac:dyDescent="0.25">
      <c r="A135" s="49"/>
      <c r="B135" s="13"/>
      <c r="C135" s="13"/>
      <c r="D135" s="49"/>
      <c r="E135" s="49"/>
      <c r="F135" s="16"/>
      <c r="G135" s="16"/>
      <c r="H135" s="16"/>
      <c r="I135" s="16"/>
      <c r="J135" s="16"/>
      <c r="K135" s="16"/>
      <c r="L135" s="16"/>
      <c r="M135" s="16"/>
      <c r="N135" s="16"/>
      <c r="O135" s="16"/>
      <c r="P135" s="49"/>
      <c r="Q135" s="196"/>
      <c r="R135" s="49"/>
    </row>
    <row r="136" spans="1:18" s="1" customFormat="1" x14ac:dyDescent="0.25">
      <c r="A136" s="49"/>
      <c r="B136" s="13"/>
      <c r="C136" s="13"/>
      <c r="D136" s="49"/>
      <c r="E136" s="49"/>
      <c r="F136" s="16"/>
      <c r="G136" s="16"/>
      <c r="H136" s="16"/>
      <c r="I136" s="16"/>
      <c r="J136" s="16"/>
      <c r="K136" s="16"/>
      <c r="L136" s="16"/>
      <c r="M136" s="16"/>
      <c r="N136" s="16"/>
      <c r="O136" s="16"/>
      <c r="P136" s="49"/>
      <c r="Q136" s="196"/>
      <c r="R136" s="49"/>
    </row>
    <row r="137" spans="1:18" s="1" customFormat="1" x14ac:dyDescent="0.25">
      <c r="A137" s="49"/>
      <c r="B137" s="13"/>
      <c r="C137" s="13"/>
      <c r="D137" s="49"/>
      <c r="E137" s="49"/>
      <c r="F137" s="16"/>
      <c r="G137" s="16"/>
      <c r="H137" s="16"/>
      <c r="I137" s="16"/>
      <c r="J137" s="16"/>
      <c r="K137" s="16"/>
      <c r="L137" s="16"/>
      <c r="M137" s="16"/>
      <c r="N137" s="16"/>
      <c r="O137" s="16"/>
      <c r="P137" s="49"/>
      <c r="Q137" s="196"/>
      <c r="R137" s="49"/>
    </row>
    <row r="138" spans="1:18" s="1" customFormat="1" x14ac:dyDescent="0.25">
      <c r="A138" s="49"/>
      <c r="B138" s="13"/>
      <c r="C138" s="13"/>
      <c r="D138" s="49"/>
      <c r="E138" s="49"/>
      <c r="F138" s="16"/>
      <c r="G138" s="16"/>
      <c r="H138" s="16"/>
      <c r="I138" s="16"/>
      <c r="J138" s="16"/>
      <c r="K138" s="16"/>
      <c r="L138" s="16"/>
      <c r="M138" s="16"/>
      <c r="N138" s="16"/>
      <c r="O138" s="16"/>
      <c r="P138" s="49"/>
      <c r="Q138" s="196"/>
      <c r="R138" s="49"/>
    </row>
    <row r="139" spans="1:18" s="1" customFormat="1" x14ac:dyDescent="0.25">
      <c r="A139" s="49"/>
      <c r="B139" s="13"/>
      <c r="C139" s="13"/>
      <c r="D139" s="49"/>
      <c r="E139" s="49"/>
      <c r="F139" s="16"/>
      <c r="G139" s="16"/>
      <c r="H139" s="16"/>
      <c r="I139" s="16"/>
      <c r="J139" s="16"/>
      <c r="K139" s="16"/>
      <c r="L139" s="16"/>
      <c r="M139" s="16"/>
      <c r="N139" s="16"/>
      <c r="O139" s="16"/>
      <c r="P139" s="49"/>
      <c r="Q139" s="196"/>
      <c r="R139" s="49"/>
    </row>
    <row r="140" spans="1:18" s="1" customFormat="1" x14ac:dyDescent="0.25">
      <c r="A140" s="49"/>
      <c r="B140" s="13"/>
      <c r="C140" s="13"/>
      <c r="D140" s="49"/>
      <c r="E140" s="49"/>
      <c r="F140" s="16"/>
      <c r="G140" s="16"/>
      <c r="H140" s="16"/>
      <c r="I140" s="16"/>
      <c r="J140" s="16"/>
      <c r="K140" s="16"/>
      <c r="L140" s="16"/>
      <c r="M140" s="16"/>
      <c r="N140" s="16"/>
      <c r="O140" s="16"/>
      <c r="P140" s="49"/>
      <c r="Q140" s="196"/>
      <c r="R140" s="49"/>
    </row>
    <row r="141" spans="1:18" s="1" customFormat="1" x14ac:dyDescent="0.25">
      <c r="A141" s="49"/>
      <c r="B141" s="13"/>
      <c r="C141" s="13"/>
      <c r="D141" s="49"/>
      <c r="E141" s="49"/>
      <c r="F141" s="16"/>
      <c r="G141" s="16"/>
      <c r="H141" s="16"/>
      <c r="I141" s="16"/>
      <c r="J141" s="16"/>
      <c r="K141" s="16"/>
      <c r="L141" s="16"/>
      <c r="M141" s="16"/>
      <c r="N141" s="16"/>
      <c r="O141" s="16"/>
      <c r="P141" s="49"/>
      <c r="Q141" s="196"/>
      <c r="R141" s="49"/>
    </row>
    <row r="142" spans="1:18" s="1" customFormat="1" x14ac:dyDescent="0.25">
      <c r="A142" s="49"/>
      <c r="B142" s="13"/>
      <c r="C142" s="13"/>
      <c r="D142" s="49"/>
      <c r="E142" s="49"/>
      <c r="F142" s="16"/>
      <c r="G142" s="16"/>
      <c r="H142" s="16"/>
      <c r="I142" s="16"/>
      <c r="J142" s="16"/>
      <c r="K142" s="16"/>
      <c r="L142" s="16"/>
      <c r="M142" s="16"/>
      <c r="N142" s="16"/>
      <c r="O142" s="16"/>
      <c r="P142" s="49"/>
      <c r="Q142" s="196"/>
      <c r="R142" s="49"/>
    </row>
    <row r="143" spans="1:18" s="1" customFormat="1" x14ac:dyDescent="0.25">
      <c r="A143" s="49"/>
      <c r="B143" s="13"/>
      <c r="C143" s="13"/>
      <c r="D143" s="49"/>
      <c r="E143" s="49"/>
      <c r="F143" s="16"/>
      <c r="G143" s="16"/>
      <c r="H143" s="16"/>
      <c r="I143" s="16"/>
      <c r="J143" s="16"/>
      <c r="K143" s="16"/>
      <c r="L143" s="16"/>
      <c r="M143" s="16"/>
      <c r="N143" s="16"/>
      <c r="O143" s="16"/>
      <c r="P143" s="49"/>
      <c r="Q143" s="196"/>
      <c r="R143" s="49"/>
    </row>
    <row r="144" spans="1:18" s="1" customFormat="1" x14ac:dyDescent="0.25">
      <c r="A144" s="49"/>
      <c r="B144" s="13"/>
      <c r="C144" s="13"/>
      <c r="D144" s="49"/>
      <c r="E144" s="49"/>
      <c r="F144" s="16"/>
      <c r="G144" s="16"/>
      <c r="H144" s="16"/>
      <c r="I144" s="16"/>
      <c r="J144" s="16"/>
      <c r="K144" s="16"/>
      <c r="L144" s="16"/>
      <c r="M144" s="16"/>
      <c r="N144" s="16"/>
      <c r="O144" s="16"/>
      <c r="P144" s="49"/>
      <c r="Q144" s="196"/>
      <c r="R144" s="49"/>
    </row>
    <row r="145" spans="1:18" s="1" customFormat="1" x14ac:dyDescent="0.25">
      <c r="A145" s="49"/>
      <c r="B145" s="13"/>
      <c r="C145" s="13"/>
      <c r="D145" s="49"/>
      <c r="E145" s="49"/>
      <c r="F145" s="16"/>
      <c r="G145" s="16"/>
      <c r="H145" s="16"/>
      <c r="I145" s="16"/>
      <c r="J145" s="16"/>
      <c r="K145" s="16"/>
      <c r="L145" s="16"/>
      <c r="M145" s="16"/>
      <c r="N145" s="16"/>
      <c r="O145" s="16"/>
      <c r="P145" s="49"/>
      <c r="Q145" s="196"/>
      <c r="R145" s="49"/>
    </row>
    <row r="146" spans="1:18" s="1" customFormat="1" x14ac:dyDescent="0.25">
      <c r="A146" s="49"/>
      <c r="B146" s="13"/>
      <c r="C146" s="13"/>
      <c r="D146" s="49"/>
      <c r="E146" s="49"/>
      <c r="F146" s="16"/>
      <c r="G146" s="16"/>
      <c r="H146" s="16"/>
      <c r="I146" s="16"/>
      <c r="J146" s="16"/>
      <c r="K146" s="16"/>
      <c r="L146" s="16"/>
      <c r="M146" s="16"/>
      <c r="N146" s="16"/>
      <c r="O146" s="16"/>
      <c r="P146" s="49"/>
      <c r="Q146" s="196"/>
      <c r="R146" s="49"/>
    </row>
    <row r="147" spans="1:18" s="1" customFormat="1" x14ac:dyDescent="0.25">
      <c r="A147" s="49"/>
      <c r="B147" s="13"/>
      <c r="C147" s="13"/>
      <c r="D147" s="49"/>
      <c r="E147" s="49"/>
      <c r="F147" s="16"/>
      <c r="G147" s="16"/>
      <c r="H147" s="16"/>
      <c r="I147" s="16"/>
      <c r="J147" s="16"/>
      <c r="K147" s="16"/>
      <c r="L147" s="16"/>
      <c r="M147" s="16"/>
      <c r="N147" s="16"/>
      <c r="O147" s="16"/>
      <c r="P147" s="49"/>
      <c r="Q147" s="196"/>
      <c r="R147" s="49"/>
    </row>
    <row r="148" spans="1:18" s="1" customFormat="1" x14ac:dyDescent="0.25">
      <c r="A148" s="49"/>
      <c r="B148" s="13"/>
      <c r="C148" s="13"/>
      <c r="D148" s="49"/>
      <c r="E148" s="49"/>
      <c r="F148" s="16"/>
      <c r="G148" s="16"/>
      <c r="H148" s="16"/>
      <c r="I148" s="16"/>
      <c r="J148" s="16"/>
      <c r="K148" s="16"/>
      <c r="L148" s="16"/>
      <c r="M148" s="16"/>
      <c r="N148" s="16"/>
      <c r="O148" s="16"/>
      <c r="P148" s="49"/>
      <c r="Q148" s="196"/>
      <c r="R148" s="49"/>
    </row>
    <row r="149" spans="1:18" s="1" customFormat="1" x14ac:dyDescent="0.25">
      <c r="A149" s="49"/>
      <c r="B149" s="13"/>
      <c r="C149" s="13"/>
      <c r="D149" s="49"/>
      <c r="E149" s="49"/>
      <c r="F149" s="16"/>
      <c r="G149" s="16"/>
      <c r="H149" s="16"/>
      <c r="I149" s="16"/>
      <c r="J149" s="16"/>
      <c r="K149" s="16"/>
      <c r="L149" s="16"/>
      <c r="M149" s="16"/>
      <c r="N149" s="16"/>
      <c r="O149" s="16"/>
      <c r="P149" s="49"/>
      <c r="Q149" s="196"/>
      <c r="R149" s="49"/>
    </row>
    <row r="150" spans="1:18" s="1" customFormat="1" x14ac:dyDescent="0.25">
      <c r="A150" s="49"/>
      <c r="B150" s="13"/>
      <c r="C150" s="13"/>
      <c r="D150" s="49"/>
      <c r="E150" s="49"/>
      <c r="F150" s="16"/>
      <c r="G150" s="16"/>
      <c r="H150" s="16"/>
      <c r="I150" s="16"/>
      <c r="J150" s="16"/>
      <c r="K150" s="16"/>
      <c r="L150" s="16"/>
      <c r="M150" s="16"/>
      <c r="N150" s="16"/>
      <c r="O150" s="16"/>
      <c r="P150" s="49"/>
      <c r="Q150" s="196"/>
      <c r="R150" s="49"/>
    </row>
    <row r="151" spans="1:18" s="1" customFormat="1" x14ac:dyDescent="0.25">
      <c r="A151" s="49"/>
      <c r="B151" s="13"/>
      <c r="C151" s="13"/>
      <c r="D151" s="49"/>
      <c r="E151" s="49"/>
      <c r="F151" s="16"/>
      <c r="G151" s="16"/>
      <c r="H151" s="16"/>
      <c r="I151" s="16"/>
      <c r="J151" s="16"/>
      <c r="K151" s="16"/>
      <c r="L151" s="16"/>
      <c r="M151" s="16"/>
      <c r="N151" s="16"/>
      <c r="O151" s="16"/>
      <c r="P151" s="49"/>
      <c r="Q151" s="196"/>
      <c r="R151" s="49"/>
    </row>
    <row r="152" spans="1:18" s="1" customFormat="1" x14ac:dyDescent="0.25">
      <c r="A152" s="49"/>
      <c r="B152" s="13"/>
      <c r="C152" s="13"/>
      <c r="D152" s="49"/>
      <c r="E152" s="49"/>
      <c r="F152" s="16"/>
      <c r="G152" s="16"/>
      <c r="H152" s="16"/>
      <c r="I152" s="16"/>
      <c r="J152" s="16"/>
      <c r="K152" s="16"/>
      <c r="L152" s="16"/>
      <c r="M152" s="16"/>
      <c r="N152" s="16"/>
      <c r="O152" s="16"/>
      <c r="P152" s="49"/>
      <c r="Q152" s="196"/>
      <c r="R152" s="49"/>
    </row>
    <row r="153" spans="1:18" s="1" customFormat="1" x14ac:dyDescent="0.25">
      <c r="A153" s="49"/>
      <c r="B153" s="13"/>
      <c r="C153" s="13"/>
      <c r="D153" s="49"/>
      <c r="E153" s="49"/>
      <c r="F153" s="16"/>
      <c r="G153" s="16"/>
      <c r="H153" s="16"/>
      <c r="I153" s="16"/>
      <c r="J153" s="16"/>
      <c r="K153" s="16"/>
      <c r="L153" s="16"/>
      <c r="M153" s="16"/>
      <c r="N153" s="16"/>
      <c r="O153" s="16"/>
      <c r="P153" s="49"/>
      <c r="Q153" s="196"/>
      <c r="R153" s="49"/>
    </row>
    <row r="154" spans="1:18" s="1" customFormat="1" x14ac:dyDescent="0.25">
      <c r="A154" s="49"/>
      <c r="B154" s="13"/>
      <c r="C154" s="13"/>
      <c r="D154" s="49"/>
      <c r="E154" s="49"/>
      <c r="F154" s="16"/>
      <c r="G154" s="16"/>
      <c r="H154" s="16"/>
      <c r="I154" s="16"/>
      <c r="J154" s="16"/>
      <c r="K154" s="16"/>
      <c r="L154" s="16"/>
      <c r="M154" s="16"/>
      <c r="N154" s="16"/>
      <c r="O154" s="16"/>
      <c r="P154" s="49"/>
      <c r="Q154" s="196"/>
      <c r="R154" s="49"/>
    </row>
    <row r="155" spans="1:18" s="1" customFormat="1" x14ac:dyDescent="0.25">
      <c r="A155" s="49"/>
      <c r="B155" s="13"/>
      <c r="C155" s="13"/>
      <c r="D155" s="49"/>
      <c r="E155" s="49"/>
      <c r="F155" s="16"/>
      <c r="G155" s="16"/>
      <c r="H155" s="16"/>
      <c r="I155" s="16"/>
      <c r="J155" s="16"/>
      <c r="K155" s="16"/>
      <c r="L155" s="16"/>
      <c r="M155" s="16"/>
      <c r="N155" s="16"/>
      <c r="O155" s="16"/>
      <c r="P155" s="49"/>
      <c r="Q155" s="196"/>
      <c r="R155" s="49"/>
    </row>
    <row r="156" spans="1:18" s="1" customFormat="1" x14ac:dyDescent="0.25">
      <c r="A156" s="49"/>
      <c r="B156" s="13"/>
      <c r="C156" s="13"/>
      <c r="D156" s="49"/>
      <c r="E156" s="49"/>
      <c r="F156" s="16"/>
      <c r="G156" s="16"/>
      <c r="H156" s="16"/>
      <c r="I156" s="16"/>
      <c r="J156" s="16"/>
      <c r="K156" s="16"/>
      <c r="L156" s="16"/>
      <c r="M156" s="16"/>
      <c r="N156" s="16"/>
      <c r="O156" s="16"/>
      <c r="P156" s="49"/>
      <c r="Q156" s="196"/>
      <c r="R156" s="49"/>
    </row>
    <row r="157" spans="1:18" s="1" customFormat="1" x14ac:dyDescent="0.25">
      <c r="A157" s="49"/>
      <c r="B157" s="13"/>
      <c r="C157" s="13"/>
      <c r="D157" s="49"/>
      <c r="E157" s="49"/>
      <c r="F157" s="16"/>
      <c r="G157" s="16"/>
      <c r="H157" s="16"/>
      <c r="I157" s="16"/>
      <c r="J157" s="16"/>
      <c r="K157" s="16"/>
      <c r="L157" s="16"/>
      <c r="M157" s="16"/>
      <c r="N157" s="16"/>
      <c r="O157" s="16"/>
      <c r="P157" s="49"/>
      <c r="Q157" s="196"/>
      <c r="R157" s="49"/>
    </row>
    <row r="158" spans="1:18" s="1" customFormat="1" x14ac:dyDescent="0.25">
      <c r="A158" s="49"/>
      <c r="B158" s="13"/>
      <c r="C158" s="13"/>
      <c r="D158" s="49"/>
      <c r="E158" s="49"/>
      <c r="F158" s="16"/>
      <c r="G158" s="16"/>
      <c r="H158" s="16"/>
      <c r="I158" s="16"/>
      <c r="J158" s="16"/>
      <c r="K158" s="16"/>
      <c r="L158" s="16"/>
      <c r="M158" s="16"/>
      <c r="N158" s="16"/>
      <c r="O158" s="16"/>
      <c r="P158" s="49"/>
      <c r="Q158" s="196"/>
      <c r="R158" s="49"/>
    </row>
    <row r="159" spans="1:18" s="1" customFormat="1" x14ac:dyDescent="0.25">
      <c r="A159" s="49"/>
      <c r="B159" s="13"/>
      <c r="C159" s="13"/>
      <c r="D159" s="49"/>
      <c r="E159" s="49"/>
      <c r="F159" s="16"/>
      <c r="G159" s="16"/>
      <c r="H159" s="16"/>
      <c r="I159" s="16"/>
      <c r="J159" s="16"/>
      <c r="K159" s="16"/>
      <c r="L159" s="16"/>
      <c r="M159" s="16"/>
      <c r="N159" s="16"/>
      <c r="O159" s="16"/>
      <c r="P159" s="49"/>
      <c r="Q159" s="196"/>
      <c r="R159" s="49"/>
    </row>
    <row r="160" spans="1:18" s="1" customFormat="1" x14ac:dyDescent="0.25">
      <c r="A160" s="49"/>
      <c r="B160" s="13"/>
      <c r="C160" s="13"/>
      <c r="D160" s="49"/>
      <c r="E160" s="49"/>
      <c r="F160" s="16"/>
      <c r="G160" s="16"/>
      <c r="H160" s="16"/>
      <c r="I160" s="16"/>
      <c r="J160" s="16"/>
      <c r="K160" s="16"/>
      <c r="L160" s="16"/>
      <c r="M160" s="16"/>
      <c r="N160" s="16"/>
      <c r="O160" s="16"/>
      <c r="P160" s="49"/>
      <c r="Q160" s="196"/>
      <c r="R160" s="49"/>
    </row>
    <row r="161" spans="1:18" s="1" customFormat="1" x14ac:dyDescent="0.25">
      <c r="A161" s="49"/>
      <c r="B161" s="13"/>
      <c r="C161" s="13"/>
      <c r="D161" s="49"/>
      <c r="E161" s="49"/>
      <c r="F161" s="16"/>
      <c r="G161" s="16"/>
      <c r="H161" s="16"/>
      <c r="I161" s="16"/>
      <c r="J161" s="16"/>
      <c r="K161" s="16"/>
      <c r="L161" s="16"/>
      <c r="M161" s="16"/>
      <c r="N161" s="16"/>
      <c r="O161" s="16"/>
      <c r="P161" s="49"/>
      <c r="Q161" s="196"/>
      <c r="R161" s="49"/>
    </row>
    <row r="162" spans="1:18" s="1" customFormat="1" x14ac:dyDescent="0.25">
      <c r="A162" s="49"/>
      <c r="B162" s="13"/>
      <c r="C162" s="13"/>
      <c r="D162" s="49"/>
      <c r="E162" s="49"/>
      <c r="F162" s="16"/>
      <c r="G162" s="16"/>
      <c r="H162" s="16"/>
      <c r="I162" s="16"/>
      <c r="J162" s="16"/>
      <c r="K162" s="16"/>
      <c r="L162" s="16"/>
      <c r="M162" s="16"/>
      <c r="N162" s="16"/>
      <c r="O162" s="16"/>
      <c r="P162" s="49"/>
      <c r="Q162" s="196"/>
      <c r="R162" s="49"/>
    </row>
    <row r="163" spans="1:18" s="1" customFormat="1" x14ac:dyDescent="0.25">
      <c r="A163" s="49"/>
      <c r="B163" s="13"/>
      <c r="C163" s="13"/>
      <c r="D163" s="49"/>
      <c r="E163" s="49"/>
      <c r="F163" s="16"/>
      <c r="G163" s="16"/>
      <c r="H163" s="16"/>
      <c r="I163" s="16"/>
      <c r="J163" s="16"/>
      <c r="K163" s="16"/>
      <c r="L163" s="16"/>
      <c r="M163" s="16"/>
      <c r="N163" s="16"/>
      <c r="O163" s="16"/>
      <c r="P163" s="49"/>
      <c r="Q163" s="196"/>
      <c r="R163" s="49"/>
    </row>
    <row r="164" spans="1:18" s="1" customFormat="1" x14ac:dyDescent="0.25">
      <c r="A164" s="49"/>
      <c r="B164" s="13"/>
      <c r="C164" s="13"/>
      <c r="D164" s="49"/>
      <c r="E164" s="49"/>
      <c r="F164" s="16"/>
      <c r="G164" s="16"/>
      <c r="H164" s="16"/>
      <c r="I164" s="16"/>
      <c r="J164" s="16"/>
      <c r="K164" s="16"/>
      <c r="L164" s="16"/>
      <c r="M164" s="16"/>
      <c r="N164" s="16"/>
      <c r="O164" s="16"/>
      <c r="P164" s="49"/>
      <c r="Q164" s="196"/>
      <c r="R164" s="49"/>
    </row>
    <row r="165" spans="1:18" s="1" customFormat="1" x14ac:dyDescent="0.25">
      <c r="A165" s="49"/>
      <c r="B165" s="13"/>
      <c r="C165" s="13"/>
      <c r="D165" s="49"/>
      <c r="E165" s="49"/>
      <c r="F165" s="16"/>
      <c r="G165" s="16"/>
      <c r="H165" s="16"/>
      <c r="I165" s="16"/>
      <c r="J165" s="16"/>
      <c r="K165" s="16"/>
      <c r="L165" s="16"/>
      <c r="M165" s="16"/>
      <c r="N165" s="16"/>
      <c r="O165" s="16"/>
      <c r="P165" s="49"/>
      <c r="Q165" s="196"/>
      <c r="R165" s="49"/>
    </row>
    <row r="166" spans="1:18" s="1" customFormat="1" x14ac:dyDescent="0.25">
      <c r="A166" s="49"/>
      <c r="B166" s="13"/>
      <c r="C166" s="13"/>
      <c r="D166" s="49"/>
      <c r="E166" s="49"/>
      <c r="F166" s="16"/>
      <c r="G166" s="16"/>
      <c r="H166" s="16"/>
      <c r="I166" s="16"/>
      <c r="J166" s="16"/>
      <c r="K166" s="16"/>
      <c r="L166" s="16"/>
      <c r="M166" s="16"/>
      <c r="N166" s="16"/>
      <c r="O166" s="16"/>
      <c r="P166" s="49"/>
      <c r="Q166" s="196"/>
      <c r="R166" s="49"/>
    </row>
    <row r="167" spans="1:18" s="1" customFormat="1" x14ac:dyDescent="0.25">
      <c r="A167" s="49"/>
      <c r="B167" s="13"/>
      <c r="C167" s="13"/>
      <c r="D167" s="49"/>
      <c r="E167" s="49"/>
      <c r="F167" s="16"/>
      <c r="G167" s="16"/>
      <c r="H167" s="16"/>
      <c r="I167" s="16"/>
      <c r="J167" s="16"/>
      <c r="K167" s="16"/>
      <c r="L167" s="16"/>
      <c r="M167" s="16"/>
      <c r="N167" s="16"/>
      <c r="O167" s="16"/>
      <c r="P167" s="49"/>
      <c r="Q167" s="196"/>
      <c r="R167" s="49"/>
    </row>
    <row r="168" spans="1:18" s="1" customFormat="1" x14ac:dyDescent="0.25">
      <c r="A168" s="49"/>
      <c r="B168" s="13"/>
      <c r="C168" s="13"/>
      <c r="D168" s="49"/>
      <c r="E168" s="49"/>
      <c r="F168" s="16"/>
      <c r="G168" s="16"/>
      <c r="H168" s="16"/>
      <c r="I168" s="16"/>
      <c r="J168" s="16"/>
      <c r="K168" s="16"/>
      <c r="L168" s="16"/>
      <c r="M168" s="16"/>
      <c r="N168" s="16"/>
      <c r="O168" s="16"/>
      <c r="P168" s="49"/>
      <c r="Q168" s="196"/>
      <c r="R168" s="49"/>
    </row>
    <row r="169" spans="1:18" s="1" customFormat="1" x14ac:dyDescent="0.25">
      <c r="A169" s="49"/>
      <c r="B169" s="13"/>
      <c r="C169" s="13"/>
      <c r="D169" s="49"/>
      <c r="E169" s="49"/>
      <c r="F169" s="16"/>
      <c r="G169" s="16"/>
      <c r="H169" s="16"/>
      <c r="I169" s="16"/>
      <c r="J169" s="16"/>
      <c r="K169" s="16"/>
      <c r="L169" s="16"/>
      <c r="M169" s="16"/>
      <c r="N169" s="16"/>
      <c r="O169" s="16"/>
      <c r="P169" s="49"/>
      <c r="Q169" s="196"/>
      <c r="R169" s="49"/>
    </row>
    <row r="170" spans="1:18" s="1" customFormat="1" x14ac:dyDescent="0.25">
      <c r="A170" s="49"/>
      <c r="B170" s="13"/>
      <c r="C170" s="13"/>
      <c r="D170" s="49"/>
      <c r="E170" s="49"/>
      <c r="F170" s="16"/>
      <c r="G170" s="16"/>
      <c r="H170" s="16"/>
      <c r="I170" s="16"/>
      <c r="J170" s="16"/>
      <c r="K170" s="16"/>
      <c r="L170" s="16"/>
      <c r="M170" s="16"/>
      <c r="N170" s="16"/>
      <c r="O170" s="16"/>
      <c r="P170" s="49"/>
      <c r="Q170" s="196"/>
      <c r="R170" s="49"/>
    </row>
    <row r="171" spans="1:18" s="1" customFormat="1" x14ac:dyDescent="0.25">
      <c r="A171" s="49"/>
      <c r="B171" s="13"/>
      <c r="C171" s="13"/>
      <c r="D171" s="49"/>
      <c r="E171" s="49"/>
      <c r="F171" s="16"/>
      <c r="G171" s="16"/>
      <c r="H171" s="16"/>
      <c r="I171" s="16"/>
      <c r="J171" s="16"/>
      <c r="K171" s="16"/>
      <c r="L171" s="16"/>
      <c r="M171" s="16"/>
      <c r="N171" s="16"/>
      <c r="O171" s="16"/>
      <c r="P171" s="49"/>
      <c r="Q171" s="196"/>
      <c r="R171" s="49"/>
    </row>
    <row r="172" spans="1:18" s="1" customFormat="1" x14ac:dyDescent="0.25">
      <c r="A172" s="49"/>
      <c r="B172" s="13"/>
      <c r="C172" s="13"/>
      <c r="D172" s="49"/>
      <c r="E172" s="49"/>
      <c r="F172" s="16"/>
      <c r="G172" s="16"/>
      <c r="H172" s="16"/>
      <c r="I172" s="16"/>
      <c r="J172" s="16"/>
      <c r="K172" s="16"/>
      <c r="L172" s="16"/>
      <c r="M172" s="16"/>
      <c r="N172" s="16"/>
      <c r="O172" s="16"/>
      <c r="P172" s="49"/>
      <c r="Q172" s="196"/>
      <c r="R172" s="49"/>
    </row>
    <row r="173" spans="1:18" s="1" customFormat="1" x14ac:dyDescent="0.25">
      <c r="A173" s="49"/>
      <c r="B173" s="13"/>
      <c r="C173" s="13"/>
      <c r="D173" s="49"/>
      <c r="E173" s="49"/>
      <c r="F173" s="16"/>
      <c r="G173" s="16"/>
      <c r="H173" s="16"/>
      <c r="I173" s="16"/>
      <c r="J173" s="16"/>
      <c r="K173" s="16"/>
      <c r="L173" s="16"/>
      <c r="M173" s="16"/>
      <c r="N173" s="16"/>
      <c r="O173" s="16"/>
      <c r="P173" s="49"/>
      <c r="Q173" s="196"/>
      <c r="R173" s="49"/>
    </row>
    <row r="174" spans="1:18" s="1" customFormat="1" x14ac:dyDescent="0.25">
      <c r="A174" s="49"/>
      <c r="B174" s="13"/>
      <c r="C174" s="13"/>
      <c r="D174" s="49"/>
      <c r="E174" s="49"/>
      <c r="F174" s="16"/>
      <c r="G174" s="16"/>
      <c r="H174" s="16"/>
      <c r="I174" s="16"/>
      <c r="J174" s="16"/>
      <c r="K174" s="16"/>
      <c r="L174" s="16"/>
      <c r="M174" s="16"/>
      <c r="N174" s="16"/>
      <c r="O174" s="16"/>
      <c r="P174" s="49"/>
      <c r="Q174" s="196"/>
      <c r="R174" s="49"/>
    </row>
    <row r="175" spans="1:18" s="1" customFormat="1" x14ac:dyDescent="0.25">
      <c r="A175" s="49"/>
      <c r="B175" s="13"/>
      <c r="C175" s="13"/>
      <c r="D175" s="49"/>
      <c r="E175" s="49"/>
      <c r="F175" s="16"/>
      <c r="G175" s="16"/>
      <c r="H175" s="16"/>
      <c r="I175" s="16"/>
      <c r="J175" s="16"/>
      <c r="K175" s="16"/>
      <c r="L175" s="16"/>
      <c r="M175" s="16"/>
      <c r="N175" s="16"/>
      <c r="O175" s="16"/>
      <c r="P175" s="49"/>
      <c r="Q175" s="196"/>
      <c r="R175" s="49"/>
    </row>
    <row r="176" spans="1:18" s="1" customFormat="1" x14ac:dyDescent="0.25">
      <c r="A176" s="49"/>
      <c r="B176" s="13"/>
      <c r="C176" s="13"/>
      <c r="D176" s="49"/>
      <c r="E176" s="49"/>
      <c r="F176" s="16"/>
      <c r="G176" s="16"/>
      <c r="H176" s="16"/>
      <c r="I176" s="16"/>
      <c r="J176" s="16"/>
      <c r="K176" s="16"/>
      <c r="L176" s="16"/>
      <c r="M176" s="16"/>
      <c r="N176" s="16"/>
      <c r="O176" s="16"/>
      <c r="P176" s="49"/>
      <c r="Q176" s="196"/>
      <c r="R176" s="49"/>
    </row>
    <row r="177" spans="1:18" s="1" customFormat="1" x14ac:dyDescent="0.25">
      <c r="A177" s="49"/>
      <c r="B177" s="13"/>
      <c r="C177" s="13"/>
      <c r="D177" s="49"/>
      <c r="E177" s="49"/>
      <c r="F177" s="16"/>
      <c r="G177" s="16"/>
      <c r="H177" s="16"/>
      <c r="I177" s="16"/>
      <c r="J177" s="16"/>
      <c r="K177" s="16"/>
      <c r="L177" s="16"/>
      <c r="M177" s="16"/>
      <c r="N177" s="16"/>
      <c r="O177" s="16"/>
      <c r="P177" s="49"/>
      <c r="Q177" s="196"/>
      <c r="R177" s="49"/>
    </row>
    <row r="178" spans="1:18" s="1" customFormat="1" x14ac:dyDescent="0.25">
      <c r="A178" s="49"/>
      <c r="B178" s="13"/>
      <c r="C178" s="13"/>
      <c r="D178" s="49"/>
      <c r="E178" s="49"/>
      <c r="F178" s="16"/>
      <c r="G178" s="16"/>
      <c r="H178" s="16"/>
      <c r="I178" s="16"/>
      <c r="J178" s="16"/>
      <c r="K178" s="16"/>
      <c r="L178" s="16"/>
      <c r="M178" s="16"/>
      <c r="N178" s="16"/>
      <c r="O178" s="16"/>
      <c r="P178" s="49"/>
      <c r="Q178" s="196"/>
      <c r="R178" s="49"/>
    </row>
    <row r="179" spans="1:18" s="1" customFormat="1" x14ac:dyDescent="0.25">
      <c r="A179" s="49"/>
      <c r="B179" s="13"/>
      <c r="C179" s="13"/>
      <c r="D179" s="49"/>
      <c r="E179" s="49"/>
      <c r="F179" s="16"/>
      <c r="G179" s="16"/>
      <c r="H179" s="16"/>
      <c r="I179" s="16"/>
      <c r="J179" s="16"/>
      <c r="K179" s="16"/>
      <c r="L179" s="16"/>
      <c r="M179" s="16"/>
      <c r="N179" s="16"/>
      <c r="O179" s="16"/>
      <c r="P179" s="49"/>
      <c r="Q179" s="196"/>
      <c r="R179" s="49"/>
    </row>
    <row r="180" spans="1:18" s="1" customFormat="1" x14ac:dyDescent="0.25">
      <c r="A180" s="49"/>
      <c r="B180" s="13"/>
      <c r="C180" s="13"/>
      <c r="D180" s="49"/>
      <c r="E180" s="49"/>
      <c r="F180" s="16"/>
      <c r="G180" s="16"/>
      <c r="H180" s="16"/>
      <c r="I180" s="16"/>
      <c r="J180" s="16"/>
      <c r="K180" s="16"/>
      <c r="L180" s="16"/>
      <c r="M180" s="16"/>
      <c r="N180" s="16"/>
      <c r="O180" s="16"/>
      <c r="P180" s="49"/>
      <c r="Q180" s="196"/>
      <c r="R180" s="49"/>
    </row>
    <row r="181" spans="1:18" s="1" customFormat="1" x14ac:dyDescent="0.25">
      <c r="A181" s="49"/>
      <c r="B181" s="13"/>
      <c r="C181" s="13"/>
      <c r="D181" s="49"/>
      <c r="E181" s="49"/>
      <c r="F181" s="16"/>
      <c r="G181" s="16"/>
      <c r="H181" s="16"/>
      <c r="I181" s="16"/>
      <c r="J181" s="16"/>
      <c r="K181" s="16"/>
      <c r="L181" s="16"/>
      <c r="M181" s="16"/>
      <c r="N181" s="16"/>
      <c r="O181" s="16"/>
      <c r="P181" s="49"/>
      <c r="Q181" s="196"/>
      <c r="R181" s="49"/>
    </row>
    <row r="182" spans="1:18" s="1" customFormat="1" x14ac:dyDescent="0.25">
      <c r="A182" s="49"/>
      <c r="B182" s="13"/>
      <c r="C182" s="13"/>
      <c r="D182" s="49"/>
      <c r="E182" s="49"/>
      <c r="F182" s="16"/>
      <c r="G182" s="16"/>
      <c r="H182" s="16"/>
      <c r="I182" s="16"/>
      <c r="J182" s="16"/>
      <c r="K182" s="16"/>
      <c r="L182" s="16"/>
      <c r="M182" s="16"/>
      <c r="N182" s="16"/>
      <c r="O182" s="16"/>
      <c r="P182" s="49"/>
      <c r="Q182" s="196"/>
      <c r="R182" s="49"/>
    </row>
    <row r="183" spans="1:18" s="1" customFormat="1" x14ac:dyDescent="0.25">
      <c r="A183" s="49"/>
      <c r="B183" s="13"/>
      <c r="C183" s="13"/>
      <c r="D183" s="49"/>
      <c r="E183" s="49"/>
      <c r="F183" s="16"/>
      <c r="G183" s="16"/>
      <c r="H183" s="16"/>
      <c r="I183" s="16"/>
      <c r="J183" s="16"/>
      <c r="K183" s="16"/>
      <c r="L183" s="16"/>
      <c r="M183" s="16"/>
      <c r="N183" s="16"/>
      <c r="O183" s="16"/>
      <c r="P183" s="49"/>
      <c r="Q183" s="196"/>
      <c r="R183" s="49"/>
    </row>
    <row r="184" spans="1:18" s="1" customFormat="1" x14ac:dyDescent="0.25">
      <c r="A184" s="49"/>
      <c r="B184" s="13"/>
      <c r="C184" s="13"/>
      <c r="D184" s="49"/>
      <c r="E184" s="49"/>
      <c r="F184" s="16"/>
      <c r="G184" s="16"/>
      <c r="H184" s="16"/>
      <c r="I184" s="16"/>
      <c r="J184" s="16"/>
      <c r="K184" s="16"/>
      <c r="L184" s="16"/>
      <c r="M184" s="16"/>
      <c r="N184" s="16"/>
      <c r="O184" s="16"/>
      <c r="P184" s="49"/>
      <c r="Q184" s="196"/>
      <c r="R184" s="49"/>
    </row>
    <row r="185" spans="1:18" s="1" customFormat="1" x14ac:dyDescent="0.25">
      <c r="A185" s="49"/>
      <c r="B185" s="13"/>
      <c r="C185" s="13"/>
      <c r="D185" s="49"/>
      <c r="E185" s="49"/>
      <c r="F185" s="16"/>
      <c r="G185" s="16"/>
      <c r="H185" s="16"/>
      <c r="I185" s="16"/>
      <c r="J185" s="16"/>
      <c r="K185" s="16"/>
      <c r="L185" s="16"/>
      <c r="M185" s="16"/>
      <c r="N185" s="16"/>
      <c r="O185" s="16"/>
      <c r="P185" s="49"/>
      <c r="Q185" s="196"/>
      <c r="R185" s="49"/>
    </row>
    <row r="186" spans="1:18" s="1" customFormat="1" x14ac:dyDescent="0.25">
      <c r="A186" s="49"/>
      <c r="B186" s="13"/>
      <c r="C186" s="13"/>
      <c r="D186" s="49"/>
      <c r="E186" s="49"/>
      <c r="F186" s="16"/>
      <c r="G186" s="16"/>
      <c r="H186" s="16"/>
      <c r="I186" s="16"/>
      <c r="J186" s="16"/>
      <c r="K186" s="16"/>
      <c r="L186" s="16"/>
      <c r="M186" s="16"/>
      <c r="N186" s="16"/>
      <c r="O186" s="16"/>
      <c r="P186" s="49"/>
      <c r="Q186" s="196"/>
      <c r="R186" s="49"/>
    </row>
    <row r="187" spans="1:18" s="1" customFormat="1" x14ac:dyDescent="0.25">
      <c r="A187" s="49"/>
      <c r="B187" s="13"/>
      <c r="C187" s="13"/>
      <c r="D187" s="49"/>
      <c r="E187" s="49"/>
      <c r="F187" s="16"/>
      <c r="G187" s="16"/>
      <c r="H187" s="16"/>
      <c r="I187" s="16"/>
      <c r="J187" s="16"/>
      <c r="K187" s="16"/>
      <c r="L187" s="16"/>
      <c r="M187" s="16"/>
      <c r="N187" s="16"/>
      <c r="O187" s="16"/>
      <c r="P187" s="49"/>
      <c r="Q187" s="196"/>
      <c r="R187" s="49"/>
    </row>
    <row r="188" spans="1:18" s="1" customFormat="1" x14ac:dyDescent="0.25">
      <c r="A188" s="49"/>
      <c r="B188" s="13"/>
      <c r="C188" s="13"/>
      <c r="D188" s="49"/>
      <c r="E188" s="49"/>
      <c r="F188" s="16"/>
      <c r="G188" s="16"/>
      <c r="H188" s="16"/>
      <c r="I188" s="16"/>
      <c r="J188" s="16"/>
      <c r="K188" s="16"/>
      <c r="L188" s="16"/>
      <c r="M188" s="16"/>
      <c r="N188" s="16"/>
      <c r="O188" s="16"/>
      <c r="P188" s="49"/>
      <c r="Q188" s="196"/>
      <c r="R188" s="49"/>
    </row>
    <row r="189" spans="1:18" s="1" customFormat="1" x14ac:dyDescent="0.25">
      <c r="A189" s="49"/>
      <c r="B189" s="13"/>
      <c r="C189" s="13"/>
      <c r="D189" s="49"/>
      <c r="E189" s="49"/>
      <c r="F189" s="16"/>
      <c r="G189" s="16"/>
      <c r="H189" s="16"/>
      <c r="I189" s="16"/>
      <c r="J189" s="16"/>
      <c r="K189" s="16"/>
      <c r="L189" s="16"/>
      <c r="M189" s="16"/>
      <c r="N189" s="16"/>
      <c r="O189" s="16"/>
      <c r="P189" s="49"/>
      <c r="Q189" s="196"/>
      <c r="R189" s="49"/>
    </row>
    <row r="190" spans="1:18" s="1" customFormat="1" x14ac:dyDescent="0.25">
      <c r="A190" s="49"/>
      <c r="B190" s="13"/>
      <c r="C190" s="13"/>
      <c r="D190" s="49"/>
      <c r="E190" s="49"/>
      <c r="F190" s="16"/>
      <c r="G190" s="16"/>
      <c r="H190" s="16"/>
      <c r="I190" s="16"/>
      <c r="J190" s="16"/>
      <c r="K190" s="16"/>
      <c r="L190" s="16"/>
      <c r="M190" s="16"/>
      <c r="N190" s="16"/>
      <c r="O190" s="16"/>
      <c r="P190" s="49"/>
      <c r="Q190" s="196"/>
      <c r="R190" s="49"/>
    </row>
    <row r="191" spans="1:18" s="1" customFormat="1" x14ac:dyDescent="0.25">
      <c r="A191" s="49"/>
      <c r="B191" s="13"/>
      <c r="C191" s="13"/>
      <c r="D191" s="49"/>
      <c r="E191" s="49"/>
      <c r="F191" s="16"/>
      <c r="G191" s="16"/>
      <c r="H191" s="16"/>
      <c r="I191" s="16"/>
      <c r="J191" s="16"/>
      <c r="K191" s="16"/>
      <c r="L191" s="16"/>
      <c r="M191" s="16"/>
      <c r="N191" s="16"/>
      <c r="O191" s="16"/>
      <c r="P191" s="49"/>
      <c r="Q191" s="196"/>
      <c r="R191" s="49"/>
    </row>
    <row r="192" spans="1:18" s="1" customFormat="1" x14ac:dyDescent="0.25">
      <c r="A192" s="49"/>
      <c r="B192" s="13"/>
      <c r="C192" s="13"/>
      <c r="D192" s="49"/>
      <c r="E192" s="49"/>
      <c r="F192" s="16"/>
      <c r="G192" s="16"/>
      <c r="H192" s="16"/>
      <c r="I192" s="16"/>
      <c r="J192" s="16"/>
      <c r="K192" s="16"/>
      <c r="L192" s="16"/>
      <c r="M192" s="16"/>
      <c r="N192" s="16"/>
      <c r="O192" s="16"/>
      <c r="P192" s="49"/>
      <c r="Q192" s="196"/>
      <c r="R192" s="49"/>
    </row>
    <row r="193" spans="1:18" s="1" customFormat="1" x14ac:dyDescent="0.25">
      <c r="A193" s="49"/>
      <c r="B193" s="13"/>
      <c r="C193" s="13"/>
      <c r="D193" s="49"/>
      <c r="E193" s="49"/>
      <c r="F193" s="16"/>
      <c r="G193" s="16"/>
      <c r="H193" s="16"/>
      <c r="I193" s="16"/>
      <c r="J193" s="16"/>
      <c r="K193" s="16"/>
      <c r="L193" s="16"/>
      <c r="M193" s="16"/>
      <c r="N193" s="16"/>
      <c r="O193" s="16"/>
      <c r="P193" s="49"/>
      <c r="Q193" s="196"/>
      <c r="R193" s="49"/>
    </row>
    <row r="194" spans="1:18" s="1" customFormat="1" x14ac:dyDescent="0.25">
      <c r="A194" s="49"/>
      <c r="B194" s="13"/>
      <c r="C194" s="13"/>
      <c r="D194" s="49"/>
      <c r="E194" s="49"/>
      <c r="F194" s="16"/>
      <c r="G194" s="16"/>
      <c r="H194" s="16"/>
      <c r="I194" s="16"/>
      <c r="J194" s="16"/>
      <c r="K194" s="16"/>
      <c r="L194" s="16"/>
      <c r="M194" s="16"/>
      <c r="N194" s="16"/>
      <c r="O194" s="16"/>
      <c r="P194" s="49"/>
      <c r="Q194" s="196"/>
      <c r="R194" s="49"/>
    </row>
    <row r="195" spans="1:18" s="1" customFormat="1" x14ac:dyDescent="0.25">
      <c r="A195" s="49"/>
      <c r="B195" s="13"/>
      <c r="C195" s="13"/>
      <c r="D195" s="49"/>
      <c r="E195" s="49"/>
      <c r="F195" s="16"/>
      <c r="G195" s="16"/>
      <c r="H195" s="16"/>
      <c r="I195" s="16"/>
      <c r="J195" s="16"/>
      <c r="K195" s="16"/>
      <c r="L195" s="16"/>
      <c r="M195" s="16"/>
      <c r="N195" s="16"/>
      <c r="O195" s="16"/>
      <c r="P195" s="49"/>
      <c r="Q195" s="196"/>
      <c r="R195" s="49"/>
    </row>
    <row r="196" spans="1:18" s="1" customFormat="1" x14ac:dyDescent="0.25">
      <c r="A196" s="49"/>
      <c r="B196" s="13"/>
      <c r="C196" s="13"/>
      <c r="D196" s="49"/>
      <c r="E196" s="49"/>
      <c r="F196" s="16"/>
      <c r="G196" s="16"/>
      <c r="H196" s="16"/>
      <c r="I196" s="16"/>
      <c r="J196" s="16"/>
      <c r="K196" s="16"/>
      <c r="L196" s="16"/>
      <c r="M196" s="16"/>
      <c r="N196" s="16"/>
      <c r="O196" s="16"/>
      <c r="P196" s="49"/>
      <c r="Q196" s="196"/>
      <c r="R196" s="49"/>
    </row>
    <row r="197" spans="1:18" s="1" customFormat="1" x14ac:dyDescent="0.25">
      <c r="A197" s="49"/>
      <c r="B197" s="13"/>
      <c r="C197" s="13"/>
      <c r="D197" s="49"/>
      <c r="E197" s="49"/>
      <c r="F197" s="16"/>
      <c r="G197" s="16"/>
      <c r="H197" s="16"/>
      <c r="I197" s="16"/>
      <c r="J197" s="16"/>
      <c r="K197" s="16"/>
      <c r="L197" s="16"/>
      <c r="M197" s="16"/>
      <c r="N197" s="16"/>
      <c r="O197" s="16"/>
      <c r="P197" s="49"/>
      <c r="Q197" s="196"/>
      <c r="R197" s="49"/>
    </row>
    <row r="198" spans="1:18" s="1" customFormat="1" x14ac:dyDescent="0.25">
      <c r="A198" s="49"/>
      <c r="B198" s="13"/>
      <c r="C198" s="13"/>
      <c r="D198" s="49"/>
      <c r="E198" s="49"/>
      <c r="F198" s="16"/>
      <c r="G198" s="16"/>
      <c r="H198" s="16"/>
      <c r="I198" s="16"/>
      <c r="J198" s="16"/>
      <c r="K198" s="16"/>
      <c r="L198" s="16"/>
      <c r="M198" s="16"/>
      <c r="N198" s="16"/>
      <c r="O198" s="16"/>
      <c r="P198" s="49"/>
      <c r="Q198" s="196"/>
      <c r="R198" s="49"/>
    </row>
    <row r="199" spans="1:18" s="1" customFormat="1" x14ac:dyDescent="0.25">
      <c r="A199" s="49"/>
      <c r="B199" s="13"/>
      <c r="C199" s="13"/>
      <c r="D199" s="49"/>
      <c r="E199" s="49"/>
      <c r="F199" s="16"/>
      <c r="G199" s="16"/>
      <c r="H199" s="16"/>
      <c r="I199" s="16"/>
      <c r="J199" s="16"/>
      <c r="K199" s="16"/>
      <c r="L199" s="16"/>
      <c r="M199" s="16"/>
      <c r="N199" s="16"/>
      <c r="O199" s="16"/>
      <c r="P199" s="49"/>
      <c r="Q199" s="196"/>
      <c r="R199" s="49"/>
    </row>
    <row r="200" spans="1:18" s="1" customFormat="1" x14ac:dyDescent="0.25">
      <c r="A200" s="49"/>
      <c r="B200" s="13"/>
      <c r="C200" s="13"/>
      <c r="D200" s="49"/>
      <c r="E200" s="49"/>
      <c r="F200" s="16"/>
      <c r="G200" s="16"/>
      <c r="H200" s="16"/>
      <c r="I200" s="16"/>
      <c r="J200" s="16"/>
      <c r="K200" s="16"/>
      <c r="L200" s="16"/>
      <c r="M200" s="16"/>
      <c r="N200" s="16"/>
      <c r="O200" s="16"/>
      <c r="P200" s="49"/>
      <c r="Q200" s="196"/>
      <c r="R200" s="49"/>
    </row>
    <row r="201" spans="1:18" s="1" customFormat="1" x14ac:dyDescent="0.25">
      <c r="A201" s="49"/>
      <c r="B201" s="13"/>
      <c r="C201" s="13"/>
      <c r="D201" s="49"/>
      <c r="E201" s="49"/>
      <c r="F201" s="16"/>
      <c r="G201" s="16"/>
      <c r="H201" s="16"/>
      <c r="I201" s="16"/>
      <c r="J201" s="16"/>
      <c r="K201" s="16"/>
      <c r="L201" s="16"/>
      <c r="M201" s="16"/>
      <c r="N201" s="16"/>
      <c r="O201" s="16"/>
      <c r="P201" s="49"/>
      <c r="Q201" s="196"/>
      <c r="R201" s="49"/>
    </row>
    <row r="202" spans="1:18" s="1" customFormat="1" x14ac:dyDescent="0.25">
      <c r="A202" s="49"/>
      <c r="B202" s="13"/>
      <c r="C202" s="13"/>
      <c r="D202" s="49"/>
      <c r="E202" s="49"/>
      <c r="F202" s="16"/>
      <c r="G202" s="16"/>
      <c r="H202" s="16"/>
      <c r="I202" s="16"/>
      <c r="J202" s="16"/>
      <c r="K202" s="16"/>
      <c r="L202" s="16"/>
      <c r="M202" s="16"/>
      <c r="N202" s="16"/>
      <c r="O202" s="16"/>
      <c r="P202" s="49"/>
      <c r="Q202" s="196"/>
      <c r="R202" s="49"/>
    </row>
    <row r="203" spans="1:18" s="1" customFormat="1" x14ac:dyDescent="0.25">
      <c r="A203" s="49"/>
      <c r="B203" s="13"/>
      <c r="C203" s="13"/>
      <c r="D203" s="49"/>
      <c r="E203" s="49"/>
      <c r="F203" s="16"/>
      <c r="G203" s="16"/>
      <c r="H203" s="16"/>
      <c r="I203" s="16"/>
      <c r="J203" s="16"/>
      <c r="K203" s="16"/>
      <c r="L203" s="16"/>
      <c r="M203" s="16"/>
      <c r="N203" s="16"/>
      <c r="O203" s="16"/>
      <c r="P203" s="49"/>
      <c r="Q203" s="196"/>
      <c r="R203" s="49"/>
    </row>
    <row r="204" spans="1:18" s="1" customFormat="1" x14ac:dyDescent="0.25">
      <c r="A204" s="49"/>
      <c r="B204" s="13"/>
      <c r="C204" s="13"/>
      <c r="D204" s="49"/>
      <c r="E204" s="49"/>
      <c r="F204" s="16"/>
      <c r="G204" s="16"/>
      <c r="H204" s="16"/>
      <c r="I204" s="16"/>
      <c r="J204" s="16"/>
      <c r="K204" s="16"/>
      <c r="L204" s="16"/>
      <c r="M204" s="16"/>
      <c r="N204" s="16"/>
      <c r="O204" s="16"/>
      <c r="P204" s="49"/>
      <c r="Q204" s="196"/>
      <c r="R204" s="49"/>
    </row>
    <row r="205" spans="1:18" s="1" customFormat="1" x14ac:dyDescent="0.25">
      <c r="A205" s="49"/>
      <c r="B205" s="13"/>
      <c r="C205" s="13"/>
      <c r="D205" s="49"/>
      <c r="E205" s="49"/>
      <c r="F205" s="16"/>
      <c r="G205" s="16"/>
      <c r="H205" s="16"/>
      <c r="I205" s="16"/>
      <c r="J205" s="16"/>
      <c r="K205" s="16"/>
      <c r="L205" s="16"/>
      <c r="M205" s="16"/>
      <c r="N205" s="16"/>
      <c r="O205" s="16"/>
      <c r="P205" s="49"/>
      <c r="Q205" s="196"/>
      <c r="R205" s="49"/>
    </row>
    <row r="206" spans="1:18" s="1" customFormat="1" x14ac:dyDescent="0.25">
      <c r="A206" s="49"/>
      <c r="B206" s="13"/>
      <c r="C206" s="13"/>
      <c r="D206" s="49"/>
      <c r="E206" s="49"/>
      <c r="F206" s="16"/>
      <c r="G206" s="16"/>
      <c r="H206" s="16"/>
      <c r="I206" s="16"/>
      <c r="J206" s="16"/>
      <c r="K206" s="16"/>
      <c r="L206" s="16"/>
      <c r="M206" s="16"/>
      <c r="N206" s="16"/>
      <c r="O206" s="16"/>
      <c r="P206" s="49"/>
      <c r="Q206" s="196"/>
      <c r="R206" s="49"/>
    </row>
    <row r="207" spans="1:18" s="1" customFormat="1" x14ac:dyDescent="0.25">
      <c r="A207" s="49"/>
      <c r="B207" s="13"/>
      <c r="C207" s="13"/>
      <c r="D207" s="49"/>
      <c r="E207" s="49"/>
      <c r="F207" s="16"/>
      <c r="G207" s="16"/>
      <c r="H207" s="16"/>
      <c r="I207" s="16"/>
      <c r="J207" s="16"/>
      <c r="K207" s="16"/>
      <c r="L207" s="16"/>
      <c r="M207" s="16"/>
      <c r="N207" s="16"/>
      <c r="O207" s="16"/>
      <c r="P207" s="49"/>
      <c r="Q207" s="196"/>
      <c r="R207" s="49"/>
    </row>
    <row r="208" spans="1:18" s="1" customFormat="1" x14ac:dyDescent="0.25">
      <c r="A208" s="49"/>
      <c r="B208" s="13"/>
      <c r="C208" s="13"/>
      <c r="D208" s="49"/>
      <c r="E208" s="49"/>
      <c r="F208" s="16"/>
      <c r="G208" s="16"/>
      <c r="H208" s="16"/>
      <c r="I208" s="16"/>
      <c r="J208" s="16"/>
      <c r="K208" s="16"/>
      <c r="L208" s="16"/>
      <c r="M208" s="16"/>
      <c r="N208" s="16"/>
      <c r="O208" s="16"/>
      <c r="P208" s="49"/>
      <c r="Q208" s="196"/>
      <c r="R208" s="49"/>
    </row>
    <row r="209" spans="1:18" s="1" customFormat="1" x14ac:dyDescent="0.25">
      <c r="A209" s="49"/>
      <c r="B209" s="13"/>
      <c r="C209" s="13"/>
      <c r="D209" s="49"/>
      <c r="E209" s="49"/>
      <c r="F209" s="16"/>
      <c r="G209" s="16"/>
      <c r="H209" s="16"/>
      <c r="I209" s="16"/>
      <c r="J209" s="16"/>
      <c r="K209" s="16"/>
      <c r="L209" s="16"/>
      <c r="M209" s="16"/>
      <c r="N209" s="16"/>
      <c r="O209" s="16"/>
      <c r="P209" s="49"/>
      <c r="Q209" s="196"/>
      <c r="R209" s="49"/>
    </row>
    <row r="210" spans="1:18" s="1" customFormat="1" x14ac:dyDescent="0.25">
      <c r="A210" s="49"/>
      <c r="B210" s="13"/>
      <c r="C210" s="13"/>
      <c r="D210" s="49"/>
      <c r="E210" s="49"/>
      <c r="F210" s="16"/>
      <c r="G210" s="16"/>
      <c r="H210" s="16"/>
      <c r="I210" s="16"/>
      <c r="J210" s="16"/>
      <c r="K210" s="16"/>
      <c r="L210" s="16"/>
      <c r="M210" s="16"/>
      <c r="N210" s="16"/>
      <c r="O210" s="16"/>
      <c r="P210" s="49"/>
      <c r="Q210" s="196"/>
      <c r="R210" s="49"/>
    </row>
    <row r="211" spans="1:18" s="1" customFormat="1" x14ac:dyDescent="0.25">
      <c r="A211" s="49"/>
      <c r="B211" s="13"/>
      <c r="C211" s="13"/>
      <c r="D211" s="49"/>
      <c r="E211" s="49"/>
      <c r="F211" s="16"/>
      <c r="G211" s="16"/>
      <c r="H211" s="16"/>
      <c r="I211" s="16"/>
      <c r="J211" s="16"/>
      <c r="K211" s="16"/>
      <c r="L211" s="16"/>
      <c r="M211" s="16"/>
      <c r="N211" s="16"/>
      <c r="O211" s="16"/>
      <c r="P211" s="49"/>
      <c r="Q211" s="196"/>
      <c r="R211" s="49"/>
    </row>
    <row r="212" spans="1:18" s="1" customFormat="1" x14ac:dyDescent="0.25">
      <c r="A212" s="49"/>
      <c r="B212" s="13"/>
      <c r="C212" s="13"/>
      <c r="D212" s="49"/>
      <c r="E212" s="49"/>
      <c r="F212" s="16"/>
      <c r="G212" s="16"/>
      <c r="H212" s="16"/>
      <c r="I212" s="16"/>
      <c r="J212" s="16"/>
      <c r="K212" s="16"/>
      <c r="L212" s="16"/>
      <c r="M212" s="16"/>
      <c r="N212" s="16"/>
      <c r="O212" s="16"/>
      <c r="P212" s="49"/>
      <c r="Q212" s="196"/>
      <c r="R212" s="49"/>
    </row>
    <row r="213" spans="1:18" s="1" customFormat="1" x14ac:dyDescent="0.25">
      <c r="A213" s="49"/>
      <c r="B213" s="13"/>
      <c r="C213" s="13"/>
      <c r="D213" s="49"/>
      <c r="E213" s="49"/>
      <c r="F213" s="16"/>
      <c r="G213" s="16"/>
      <c r="H213" s="16"/>
      <c r="I213" s="16"/>
      <c r="J213" s="16"/>
      <c r="K213" s="16"/>
      <c r="L213" s="16"/>
      <c r="M213" s="16"/>
      <c r="N213" s="16"/>
      <c r="O213" s="16"/>
      <c r="P213" s="49"/>
      <c r="Q213" s="196"/>
      <c r="R213" s="49"/>
    </row>
    <row r="214" spans="1:18" s="1" customFormat="1" x14ac:dyDescent="0.25">
      <c r="A214" s="49"/>
      <c r="B214" s="13"/>
      <c r="C214" s="13"/>
      <c r="D214" s="49"/>
      <c r="E214" s="49"/>
      <c r="F214" s="16"/>
      <c r="G214" s="16"/>
      <c r="H214" s="16"/>
      <c r="I214" s="16"/>
      <c r="J214" s="16"/>
      <c r="K214" s="16"/>
      <c r="L214" s="16"/>
      <c r="M214" s="16"/>
      <c r="N214" s="16"/>
      <c r="O214" s="16"/>
      <c r="P214" s="49"/>
      <c r="Q214" s="196"/>
      <c r="R214" s="49"/>
    </row>
    <row r="215" spans="1:18" s="1" customFormat="1" x14ac:dyDescent="0.25">
      <c r="A215" s="49"/>
      <c r="B215" s="13"/>
      <c r="C215" s="13"/>
      <c r="D215" s="49"/>
      <c r="E215" s="49"/>
      <c r="F215" s="16"/>
      <c r="G215" s="16"/>
      <c r="H215" s="16"/>
      <c r="I215" s="16"/>
      <c r="J215" s="16"/>
      <c r="K215" s="16"/>
      <c r="L215" s="16"/>
      <c r="M215" s="16"/>
      <c r="N215" s="16"/>
      <c r="O215" s="16"/>
      <c r="P215" s="49"/>
      <c r="Q215" s="196"/>
      <c r="R215" s="49"/>
    </row>
    <row r="216" spans="1:18" s="1" customFormat="1" x14ac:dyDescent="0.25">
      <c r="A216" s="49"/>
      <c r="B216" s="13"/>
      <c r="C216" s="13"/>
      <c r="D216" s="49"/>
      <c r="E216" s="49"/>
      <c r="F216" s="16"/>
      <c r="G216" s="16"/>
      <c r="H216" s="16"/>
      <c r="I216" s="16"/>
      <c r="J216" s="16"/>
      <c r="K216" s="16"/>
      <c r="L216" s="16"/>
      <c r="M216" s="16"/>
      <c r="N216" s="16"/>
      <c r="O216" s="16"/>
      <c r="P216" s="49"/>
      <c r="Q216" s="196"/>
      <c r="R216" s="49"/>
    </row>
    <row r="217" spans="1:18" s="1" customFormat="1" x14ac:dyDescent="0.25">
      <c r="A217" s="49"/>
      <c r="B217" s="13"/>
      <c r="C217" s="13"/>
      <c r="D217" s="49"/>
      <c r="E217" s="49"/>
      <c r="F217" s="16"/>
      <c r="G217" s="16"/>
      <c r="H217" s="16"/>
      <c r="I217" s="16"/>
      <c r="J217" s="16"/>
      <c r="K217" s="16"/>
      <c r="L217" s="16"/>
      <c r="M217" s="16"/>
      <c r="N217" s="16"/>
      <c r="O217" s="16"/>
      <c r="P217" s="49"/>
      <c r="Q217" s="196"/>
      <c r="R217" s="49"/>
    </row>
    <row r="218" spans="1:18" s="1" customFormat="1" x14ac:dyDescent="0.25">
      <c r="A218" s="49"/>
      <c r="B218" s="13"/>
      <c r="C218" s="13"/>
      <c r="D218" s="49"/>
      <c r="E218" s="49"/>
      <c r="F218" s="16"/>
      <c r="G218" s="16"/>
      <c r="H218" s="16"/>
      <c r="I218" s="16"/>
      <c r="J218" s="16"/>
      <c r="K218" s="16"/>
      <c r="L218" s="16"/>
      <c r="M218" s="16"/>
      <c r="N218" s="16"/>
      <c r="O218" s="16"/>
      <c r="P218" s="49"/>
      <c r="Q218" s="196"/>
      <c r="R218" s="49"/>
    </row>
    <row r="219" spans="1:18" s="1" customFormat="1" x14ac:dyDescent="0.25">
      <c r="A219" s="49"/>
      <c r="B219" s="13"/>
      <c r="C219" s="13"/>
      <c r="D219" s="49"/>
      <c r="E219" s="49"/>
      <c r="F219" s="16"/>
      <c r="G219" s="16"/>
      <c r="H219" s="16"/>
      <c r="I219" s="16"/>
      <c r="J219" s="16"/>
      <c r="K219" s="16"/>
      <c r="L219" s="16"/>
      <c r="M219" s="16"/>
      <c r="N219" s="16"/>
      <c r="O219" s="16"/>
      <c r="P219" s="49"/>
      <c r="Q219" s="196"/>
      <c r="R219" s="49"/>
    </row>
    <row r="220" spans="1:18" s="1" customFormat="1" x14ac:dyDescent="0.25">
      <c r="A220" s="49"/>
      <c r="B220" s="13"/>
      <c r="C220" s="13"/>
      <c r="D220" s="49"/>
      <c r="E220" s="49"/>
      <c r="F220" s="16"/>
      <c r="G220" s="16"/>
      <c r="H220" s="16"/>
      <c r="I220" s="16"/>
      <c r="J220" s="16"/>
      <c r="K220" s="16"/>
      <c r="L220" s="16"/>
      <c r="M220" s="16"/>
      <c r="N220" s="16"/>
      <c r="O220" s="16"/>
      <c r="P220" s="49"/>
      <c r="Q220" s="196"/>
      <c r="R220" s="49"/>
    </row>
    <row r="221" spans="1:18" s="1" customFormat="1" x14ac:dyDescent="0.25">
      <c r="A221" s="49"/>
      <c r="B221" s="13"/>
      <c r="C221" s="13"/>
      <c r="D221" s="49"/>
      <c r="E221" s="49"/>
      <c r="F221" s="16"/>
      <c r="G221" s="16"/>
      <c r="H221" s="16"/>
      <c r="I221" s="16"/>
      <c r="J221" s="16"/>
      <c r="K221" s="16"/>
      <c r="L221" s="16"/>
      <c r="M221" s="16"/>
      <c r="N221" s="16"/>
      <c r="O221" s="16"/>
      <c r="P221" s="49"/>
      <c r="Q221" s="196"/>
      <c r="R221" s="49"/>
    </row>
    <row r="222" spans="1:18" s="1" customFormat="1" x14ac:dyDescent="0.25">
      <c r="A222" s="49"/>
      <c r="B222" s="13"/>
      <c r="C222" s="13"/>
      <c r="D222" s="49"/>
      <c r="E222" s="49"/>
      <c r="F222" s="16"/>
      <c r="G222" s="16"/>
      <c r="H222" s="16"/>
      <c r="I222" s="16"/>
      <c r="J222" s="16"/>
      <c r="K222" s="16"/>
      <c r="L222" s="16"/>
      <c r="M222" s="16"/>
      <c r="N222" s="16"/>
      <c r="O222" s="16"/>
      <c r="P222" s="49"/>
      <c r="Q222" s="196"/>
      <c r="R222" s="49"/>
    </row>
    <row r="223" spans="1:18" s="1" customFormat="1" x14ac:dyDescent="0.25">
      <c r="A223" s="49"/>
      <c r="B223" s="13"/>
      <c r="C223" s="13"/>
      <c r="D223" s="49"/>
      <c r="E223" s="49"/>
      <c r="F223" s="16"/>
      <c r="G223" s="16"/>
      <c r="H223" s="16"/>
      <c r="I223" s="16"/>
      <c r="J223" s="16"/>
      <c r="K223" s="16"/>
      <c r="L223" s="16"/>
      <c r="M223" s="16"/>
      <c r="N223" s="16"/>
      <c r="O223" s="16"/>
      <c r="P223" s="49"/>
      <c r="Q223" s="196"/>
      <c r="R223" s="49"/>
    </row>
    <row r="224" spans="1:18" s="1" customFormat="1" x14ac:dyDescent="0.25">
      <c r="A224" s="49"/>
      <c r="B224" s="13"/>
      <c r="C224" s="13"/>
      <c r="D224" s="49"/>
      <c r="E224" s="49"/>
      <c r="F224" s="16"/>
      <c r="G224" s="16"/>
      <c r="H224" s="16"/>
      <c r="I224" s="16"/>
      <c r="J224" s="16"/>
      <c r="K224" s="16"/>
      <c r="L224" s="16"/>
      <c r="M224" s="16"/>
      <c r="N224" s="16"/>
      <c r="O224" s="16"/>
      <c r="P224" s="49"/>
      <c r="Q224" s="196"/>
      <c r="R224" s="49"/>
    </row>
    <row r="225" spans="1:18" s="1" customFormat="1" x14ac:dyDescent="0.25">
      <c r="A225" s="49"/>
      <c r="B225" s="13"/>
      <c r="C225" s="13"/>
      <c r="D225" s="49"/>
      <c r="E225" s="49"/>
      <c r="F225" s="16"/>
      <c r="G225" s="16"/>
      <c r="H225" s="16"/>
      <c r="I225" s="16"/>
      <c r="J225" s="16"/>
      <c r="K225" s="16"/>
      <c r="L225" s="16"/>
      <c r="M225" s="16"/>
      <c r="N225" s="16"/>
      <c r="O225" s="16"/>
      <c r="P225" s="49"/>
      <c r="Q225" s="196"/>
      <c r="R225" s="49"/>
    </row>
    <row r="226" spans="1:18" s="1" customFormat="1" x14ac:dyDescent="0.25">
      <c r="A226" s="49"/>
      <c r="B226" s="13"/>
      <c r="C226" s="13"/>
      <c r="D226" s="49"/>
      <c r="E226" s="49"/>
      <c r="F226" s="16"/>
      <c r="G226" s="16"/>
      <c r="H226" s="16"/>
      <c r="I226" s="16"/>
      <c r="J226" s="16"/>
      <c r="K226" s="16"/>
      <c r="L226" s="16"/>
      <c r="M226" s="16"/>
      <c r="N226" s="16"/>
      <c r="O226" s="16"/>
      <c r="P226" s="49"/>
      <c r="Q226" s="196"/>
      <c r="R226" s="49"/>
    </row>
    <row r="227" spans="1:18" s="1" customFormat="1" x14ac:dyDescent="0.25">
      <c r="A227" s="49"/>
      <c r="B227" s="13"/>
      <c r="C227" s="13"/>
      <c r="D227" s="49"/>
      <c r="E227" s="49"/>
      <c r="F227" s="16"/>
      <c r="G227" s="16"/>
      <c r="H227" s="16"/>
      <c r="I227" s="16"/>
      <c r="J227" s="16"/>
      <c r="K227" s="16"/>
      <c r="L227" s="16"/>
      <c r="M227" s="16"/>
      <c r="N227" s="16"/>
      <c r="O227" s="16"/>
      <c r="P227" s="49"/>
      <c r="Q227" s="196"/>
      <c r="R227" s="49"/>
    </row>
    <row r="228" spans="1:18" s="1" customFormat="1" x14ac:dyDescent="0.25">
      <c r="A228" s="49"/>
      <c r="B228" s="13"/>
      <c r="C228" s="13"/>
      <c r="D228" s="49"/>
      <c r="E228" s="49"/>
      <c r="F228" s="16"/>
      <c r="G228" s="16"/>
      <c r="H228" s="16"/>
      <c r="I228" s="16"/>
      <c r="J228" s="16"/>
      <c r="K228" s="16"/>
      <c r="L228" s="16"/>
      <c r="M228" s="16"/>
      <c r="N228" s="16"/>
      <c r="O228" s="16"/>
      <c r="P228" s="49"/>
      <c r="Q228" s="196"/>
      <c r="R228" s="49"/>
    </row>
    <row r="229" spans="1:18" s="1" customFormat="1" x14ac:dyDescent="0.25">
      <c r="A229" s="49"/>
      <c r="B229" s="13"/>
      <c r="C229" s="13"/>
      <c r="D229" s="49"/>
      <c r="E229" s="49"/>
      <c r="F229" s="16"/>
      <c r="G229" s="16"/>
      <c r="H229" s="16"/>
      <c r="I229" s="16"/>
      <c r="J229" s="16"/>
      <c r="K229" s="16"/>
      <c r="L229" s="16"/>
      <c r="M229" s="16"/>
      <c r="N229" s="16"/>
      <c r="O229" s="16"/>
      <c r="P229" s="49"/>
      <c r="Q229" s="196"/>
      <c r="R229" s="49"/>
    </row>
    <row r="230" spans="1:18" s="1" customFormat="1" x14ac:dyDescent="0.25">
      <c r="A230" s="49"/>
      <c r="B230" s="13"/>
      <c r="C230" s="13"/>
      <c r="D230" s="49"/>
      <c r="E230" s="49"/>
      <c r="F230" s="16"/>
      <c r="G230" s="16"/>
      <c r="H230" s="16"/>
      <c r="I230" s="16"/>
      <c r="J230" s="16"/>
      <c r="K230" s="16"/>
      <c r="L230" s="16"/>
      <c r="M230" s="16"/>
      <c r="N230" s="16"/>
      <c r="O230" s="16"/>
      <c r="P230" s="49"/>
      <c r="Q230" s="196"/>
      <c r="R230" s="49"/>
    </row>
    <row r="231" spans="1:18" s="1" customFormat="1" x14ac:dyDescent="0.25">
      <c r="A231" s="49"/>
      <c r="B231" s="13"/>
      <c r="C231" s="13"/>
      <c r="D231" s="49"/>
      <c r="E231" s="49"/>
      <c r="F231" s="16"/>
      <c r="G231" s="16"/>
      <c r="H231" s="16"/>
      <c r="I231" s="16"/>
      <c r="J231" s="16"/>
      <c r="K231" s="16"/>
      <c r="L231" s="16"/>
      <c r="M231" s="16"/>
      <c r="N231" s="16"/>
      <c r="O231" s="16"/>
      <c r="P231" s="49"/>
      <c r="Q231" s="196"/>
      <c r="R231" s="49"/>
    </row>
    <row r="232" spans="1:18" s="1" customFormat="1" x14ac:dyDescent="0.25">
      <c r="A232" s="49"/>
      <c r="B232" s="13"/>
      <c r="C232" s="13"/>
      <c r="D232" s="49"/>
      <c r="E232" s="49"/>
      <c r="F232" s="16"/>
      <c r="G232" s="16"/>
      <c r="H232" s="16"/>
      <c r="I232" s="16"/>
      <c r="J232" s="16"/>
      <c r="K232" s="16"/>
      <c r="L232" s="16"/>
      <c r="M232" s="16"/>
      <c r="N232" s="16"/>
      <c r="O232" s="16"/>
      <c r="P232" s="49"/>
      <c r="Q232" s="196"/>
      <c r="R232" s="49"/>
    </row>
    <row r="233" spans="1:18" s="1" customFormat="1" x14ac:dyDescent="0.25">
      <c r="A233" s="49"/>
      <c r="B233" s="13"/>
      <c r="C233" s="13"/>
      <c r="D233" s="49"/>
      <c r="E233" s="49"/>
      <c r="F233" s="16"/>
      <c r="G233" s="16"/>
      <c r="H233" s="16"/>
      <c r="I233" s="16"/>
      <c r="J233" s="16"/>
      <c r="K233" s="16"/>
      <c r="L233" s="16"/>
      <c r="M233" s="16"/>
      <c r="N233" s="16"/>
      <c r="O233" s="16"/>
      <c r="P233" s="49"/>
      <c r="Q233" s="196"/>
      <c r="R233" s="49"/>
    </row>
    <row r="234" spans="1:18" s="1" customFormat="1" x14ac:dyDescent="0.25">
      <c r="A234" s="49"/>
      <c r="B234" s="13"/>
      <c r="C234" s="13"/>
      <c r="D234" s="49"/>
      <c r="E234" s="49"/>
      <c r="F234" s="16"/>
      <c r="G234" s="16"/>
      <c r="H234" s="16"/>
      <c r="I234" s="16"/>
      <c r="J234" s="16"/>
      <c r="K234" s="16"/>
      <c r="L234" s="16"/>
      <c r="M234" s="16"/>
      <c r="N234" s="16"/>
      <c r="O234" s="16"/>
      <c r="P234" s="49"/>
      <c r="Q234" s="196"/>
      <c r="R234" s="49"/>
    </row>
    <row r="235" spans="1:18" s="1" customFormat="1" x14ac:dyDescent="0.25">
      <c r="A235" s="49"/>
      <c r="B235" s="13"/>
      <c r="C235" s="13"/>
      <c r="D235" s="49"/>
      <c r="E235" s="49"/>
      <c r="F235" s="16"/>
      <c r="G235" s="16"/>
      <c r="H235" s="16"/>
      <c r="I235" s="16"/>
      <c r="J235" s="16"/>
      <c r="K235" s="16"/>
      <c r="L235" s="16"/>
      <c r="M235" s="16"/>
      <c r="N235" s="16"/>
      <c r="O235" s="16"/>
      <c r="P235" s="49"/>
      <c r="Q235" s="196"/>
      <c r="R235" s="49"/>
    </row>
    <row r="236" spans="1:18" s="1" customFormat="1" x14ac:dyDescent="0.25">
      <c r="A236" s="49"/>
      <c r="B236" s="13"/>
      <c r="C236" s="13"/>
      <c r="D236" s="49"/>
      <c r="E236" s="49"/>
      <c r="F236" s="16"/>
      <c r="G236" s="16"/>
      <c r="H236" s="16"/>
      <c r="I236" s="16"/>
      <c r="J236" s="16"/>
      <c r="K236" s="16"/>
      <c r="L236" s="16"/>
      <c r="M236" s="16"/>
      <c r="N236" s="16"/>
      <c r="O236" s="16"/>
      <c r="P236" s="49"/>
      <c r="Q236" s="196"/>
      <c r="R236" s="49"/>
    </row>
    <row r="237" spans="1:18" s="1" customFormat="1" x14ac:dyDescent="0.25">
      <c r="A237" s="49"/>
      <c r="B237" s="13"/>
      <c r="C237" s="13"/>
      <c r="D237" s="49"/>
      <c r="E237" s="49"/>
      <c r="F237" s="16"/>
      <c r="G237" s="16"/>
      <c r="H237" s="16"/>
      <c r="I237" s="16"/>
      <c r="J237" s="16"/>
      <c r="K237" s="16"/>
      <c r="L237" s="16"/>
      <c r="M237" s="16"/>
      <c r="N237" s="16"/>
      <c r="O237" s="16"/>
      <c r="P237" s="49"/>
      <c r="Q237" s="196"/>
      <c r="R237" s="49"/>
    </row>
    <row r="238" spans="1:18" s="1" customFormat="1" x14ac:dyDescent="0.25">
      <c r="A238" s="49"/>
      <c r="B238" s="13"/>
      <c r="C238" s="13"/>
      <c r="D238" s="49"/>
      <c r="E238" s="49"/>
      <c r="F238" s="16"/>
      <c r="G238" s="16"/>
      <c r="H238" s="16"/>
      <c r="I238" s="16"/>
      <c r="J238" s="16"/>
      <c r="K238" s="16"/>
      <c r="L238" s="16"/>
      <c r="M238" s="16"/>
      <c r="N238" s="16"/>
      <c r="O238" s="16"/>
      <c r="P238" s="49"/>
      <c r="Q238" s="196"/>
      <c r="R238" s="49"/>
    </row>
    <row r="239" spans="1:18" s="1" customFormat="1" x14ac:dyDescent="0.25">
      <c r="A239" s="49"/>
      <c r="B239" s="13"/>
      <c r="C239" s="13"/>
      <c r="D239" s="49"/>
      <c r="E239" s="49"/>
      <c r="F239" s="16"/>
      <c r="G239" s="16"/>
      <c r="H239" s="16"/>
      <c r="I239" s="16"/>
      <c r="J239" s="16"/>
      <c r="K239" s="16"/>
      <c r="L239" s="16"/>
      <c r="M239" s="16"/>
      <c r="N239" s="16"/>
      <c r="O239" s="16"/>
      <c r="P239" s="49"/>
      <c r="Q239" s="196"/>
      <c r="R239" s="49"/>
    </row>
    <row r="240" spans="1:18" s="1" customFormat="1" x14ac:dyDescent="0.25">
      <c r="A240" s="49"/>
      <c r="B240" s="13"/>
      <c r="C240" s="13"/>
      <c r="D240" s="49"/>
      <c r="E240" s="49"/>
      <c r="F240" s="16"/>
      <c r="G240" s="16"/>
      <c r="H240" s="16"/>
      <c r="I240" s="16"/>
      <c r="J240" s="16"/>
      <c r="K240" s="16"/>
      <c r="L240" s="16"/>
      <c r="M240" s="16"/>
      <c r="N240" s="16"/>
      <c r="O240" s="16"/>
      <c r="P240" s="49"/>
      <c r="Q240" s="196"/>
      <c r="R240" s="49"/>
    </row>
    <row r="241" spans="1:18" s="1" customFormat="1" x14ac:dyDescent="0.25">
      <c r="A241" s="49"/>
      <c r="B241" s="13"/>
      <c r="C241" s="13"/>
      <c r="D241" s="49"/>
      <c r="E241" s="49"/>
      <c r="F241" s="16"/>
      <c r="G241" s="16"/>
      <c r="H241" s="16"/>
      <c r="I241" s="16"/>
      <c r="J241" s="16"/>
      <c r="K241" s="16"/>
      <c r="L241" s="16"/>
      <c r="M241" s="16"/>
      <c r="N241" s="16"/>
      <c r="O241" s="16"/>
      <c r="P241" s="49"/>
      <c r="Q241" s="196"/>
      <c r="R241" s="49"/>
    </row>
    <row r="242" spans="1:18" s="1" customFormat="1" x14ac:dyDescent="0.25">
      <c r="A242" s="49"/>
      <c r="B242" s="13"/>
      <c r="C242" s="13"/>
      <c r="D242" s="49"/>
      <c r="E242" s="49"/>
      <c r="F242" s="16"/>
      <c r="G242" s="16"/>
      <c r="H242" s="16"/>
      <c r="I242" s="16"/>
      <c r="J242" s="16"/>
      <c r="K242" s="16"/>
      <c r="L242" s="16"/>
      <c r="M242" s="16"/>
      <c r="N242" s="16"/>
      <c r="O242" s="16"/>
      <c r="P242" s="49"/>
      <c r="Q242" s="196"/>
      <c r="R242" s="49"/>
    </row>
    <row r="243" spans="1:18" s="1" customFormat="1" x14ac:dyDescent="0.25">
      <c r="A243" s="49"/>
      <c r="B243" s="13"/>
      <c r="C243" s="13"/>
      <c r="D243" s="49"/>
      <c r="E243" s="49"/>
      <c r="F243" s="16"/>
      <c r="G243" s="16"/>
      <c r="H243" s="16"/>
      <c r="I243" s="16"/>
      <c r="J243" s="16"/>
      <c r="K243" s="16"/>
      <c r="L243" s="16"/>
      <c r="M243" s="16"/>
      <c r="N243" s="16"/>
      <c r="O243" s="16"/>
      <c r="P243" s="49"/>
      <c r="Q243" s="196"/>
      <c r="R243" s="49"/>
    </row>
    <row r="244" spans="1:18" s="1" customFormat="1" x14ac:dyDescent="0.25">
      <c r="A244" s="49"/>
      <c r="B244" s="13"/>
      <c r="C244" s="13"/>
      <c r="D244" s="49"/>
      <c r="E244" s="49"/>
      <c r="F244" s="16"/>
      <c r="G244" s="16"/>
      <c r="H244" s="16"/>
      <c r="I244" s="16"/>
      <c r="J244" s="16"/>
      <c r="K244" s="16"/>
      <c r="L244" s="16"/>
      <c r="M244" s="16"/>
      <c r="N244" s="16"/>
      <c r="O244" s="16"/>
      <c r="P244" s="49"/>
      <c r="Q244" s="196"/>
      <c r="R244" s="49"/>
    </row>
    <row r="245" spans="1:18" s="1" customFormat="1" x14ac:dyDescent="0.25">
      <c r="A245" s="49"/>
      <c r="B245" s="13"/>
      <c r="C245" s="13"/>
      <c r="D245" s="49"/>
      <c r="E245" s="49"/>
      <c r="F245" s="16"/>
      <c r="G245" s="16"/>
      <c r="H245" s="16"/>
      <c r="I245" s="16"/>
      <c r="J245" s="16"/>
      <c r="K245" s="16"/>
      <c r="L245" s="16"/>
      <c r="M245" s="16"/>
      <c r="N245" s="16"/>
      <c r="O245" s="16"/>
      <c r="P245" s="49"/>
      <c r="Q245" s="196"/>
      <c r="R245" s="49"/>
    </row>
    <row r="246" spans="1:18" s="1" customFormat="1" x14ac:dyDescent="0.25">
      <c r="A246" s="49"/>
      <c r="B246" s="13"/>
      <c r="C246" s="13"/>
      <c r="D246" s="49"/>
      <c r="E246" s="49"/>
      <c r="F246" s="16"/>
      <c r="G246" s="16"/>
      <c r="H246" s="16"/>
      <c r="I246" s="16"/>
      <c r="J246" s="16"/>
      <c r="K246" s="16"/>
      <c r="L246" s="16"/>
      <c r="M246" s="16"/>
      <c r="N246" s="16"/>
      <c r="O246" s="16"/>
      <c r="P246" s="49"/>
      <c r="Q246" s="196"/>
      <c r="R246" s="49"/>
    </row>
    <row r="247" spans="1:18" s="1" customFormat="1" x14ac:dyDescent="0.25">
      <c r="A247" s="49"/>
      <c r="B247" s="13"/>
      <c r="C247" s="13"/>
      <c r="D247" s="49"/>
      <c r="E247" s="49"/>
      <c r="F247" s="16"/>
      <c r="G247" s="16"/>
      <c r="H247" s="16"/>
      <c r="I247" s="16"/>
      <c r="J247" s="16"/>
      <c r="K247" s="16"/>
      <c r="L247" s="16"/>
      <c r="M247" s="16"/>
      <c r="N247" s="16"/>
      <c r="O247" s="16"/>
      <c r="P247" s="49"/>
      <c r="Q247" s="196"/>
      <c r="R247" s="49"/>
    </row>
    <row r="248" spans="1:18" s="1" customFormat="1" x14ac:dyDescent="0.25">
      <c r="A248" s="49"/>
      <c r="B248" s="13"/>
      <c r="C248" s="13"/>
      <c r="D248" s="49"/>
      <c r="E248" s="49"/>
      <c r="F248" s="16"/>
      <c r="G248" s="16"/>
      <c r="H248" s="16"/>
      <c r="I248" s="16"/>
      <c r="J248" s="16"/>
      <c r="K248" s="16"/>
      <c r="L248" s="16"/>
      <c r="M248" s="16"/>
      <c r="N248" s="16"/>
      <c r="O248" s="16"/>
      <c r="P248" s="49"/>
      <c r="Q248" s="196"/>
      <c r="R248" s="49"/>
    </row>
    <row r="249" spans="1:18" s="1" customFormat="1" x14ac:dyDescent="0.25">
      <c r="A249" s="49"/>
      <c r="B249" s="13"/>
      <c r="C249" s="13"/>
      <c r="D249" s="49"/>
      <c r="E249" s="49"/>
      <c r="F249" s="16"/>
      <c r="G249" s="16"/>
      <c r="H249" s="16"/>
      <c r="I249" s="16"/>
      <c r="J249" s="16"/>
      <c r="K249" s="16"/>
      <c r="L249" s="16"/>
      <c r="M249" s="16"/>
      <c r="N249" s="16"/>
      <c r="O249" s="16"/>
      <c r="P249" s="49"/>
      <c r="Q249" s="196"/>
      <c r="R249" s="49"/>
    </row>
    <row r="250" spans="1:18" s="1" customFormat="1" x14ac:dyDescent="0.25">
      <c r="A250" s="49"/>
      <c r="B250" s="13"/>
      <c r="C250" s="13"/>
      <c r="D250" s="49"/>
      <c r="E250" s="49"/>
      <c r="F250" s="16"/>
      <c r="G250" s="16"/>
      <c r="H250" s="16"/>
      <c r="I250" s="16"/>
      <c r="J250" s="16"/>
      <c r="K250" s="16"/>
      <c r="L250" s="16"/>
      <c r="M250" s="16"/>
      <c r="N250" s="16"/>
      <c r="O250" s="16"/>
      <c r="P250" s="49"/>
      <c r="Q250" s="196"/>
      <c r="R250" s="49"/>
    </row>
    <row r="251" spans="1:18" s="1" customFormat="1" x14ac:dyDescent="0.25">
      <c r="A251" s="49"/>
      <c r="B251" s="13"/>
      <c r="C251" s="13"/>
      <c r="D251" s="49"/>
      <c r="E251" s="49"/>
      <c r="F251" s="16"/>
      <c r="G251" s="16"/>
      <c r="H251" s="16"/>
      <c r="I251" s="16"/>
      <c r="J251" s="16"/>
      <c r="K251" s="16"/>
      <c r="L251" s="16"/>
      <c r="M251" s="16"/>
      <c r="N251" s="16"/>
      <c r="O251" s="16"/>
      <c r="P251" s="49"/>
      <c r="Q251" s="196"/>
      <c r="R251" s="49"/>
    </row>
    <row r="252" spans="1:18" s="1" customFormat="1" x14ac:dyDescent="0.25">
      <c r="A252" s="49"/>
      <c r="B252" s="13"/>
      <c r="C252" s="13"/>
      <c r="D252" s="49"/>
      <c r="E252" s="49"/>
      <c r="F252" s="16"/>
      <c r="G252" s="16"/>
      <c r="H252" s="16"/>
      <c r="I252" s="16"/>
      <c r="J252" s="16"/>
      <c r="K252" s="16"/>
      <c r="L252" s="16"/>
      <c r="M252" s="16"/>
      <c r="N252" s="16"/>
      <c r="O252" s="16"/>
      <c r="P252" s="49"/>
      <c r="Q252" s="196"/>
      <c r="R252" s="49"/>
    </row>
    <row r="253" spans="1:18" s="1" customFormat="1" x14ac:dyDescent="0.25">
      <c r="A253" s="49"/>
      <c r="B253" s="13"/>
      <c r="C253" s="13"/>
      <c r="D253" s="49"/>
      <c r="E253" s="49"/>
      <c r="F253" s="16"/>
      <c r="G253" s="16"/>
      <c r="H253" s="16"/>
      <c r="I253" s="16"/>
      <c r="J253" s="16"/>
      <c r="K253" s="16"/>
      <c r="L253" s="16"/>
      <c r="M253" s="16"/>
      <c r="N253" s="16"/>
      <c r="O253" s="16"/>
      <c r="P253" s="49"/>
      <c r="Q253" s="196"/>
      <c r="R253" s="49"/>
    </row>
    <row r="254" spans="1:18" s="1" customFormat="1" x14ac:dyDescent="0.25">
      <c r="A254" s="49"/>
      <c r="B254" s="13"/>
      <c r="C254" s="13"/>
      <c r="D254" s="49"/>
      <c r="E254" s="49"/>
      <c r="F254" s="16"/>
      <c r="G254" s="16"/>
      <c r="H254" s="16"/>
      <c r="I254" s="16"/>
      <c r="J254" s="16"/>
      <c r="K254" s="16"/>
      <c r="L254" s="16"/>
      <c r="M254" s="16"/>
      <c r="N254" s="16"/>
      <c r="O254" s="16"/>
      <c r="P254" s="49"/>
      <c r="Q254" s="196"/>
      <c r="R254" s="49"/>
    </row>
    <row r="255" spans="1:18" s="1" customFormat="1" x14ac:dyDescent="0.25">
      <c r="A255" s="49"/>
      <c r="B255" s="13"/>
      <c r="C255" s="13"/>
      <c r="D255" s="49"/>
      <c r="E255" s="49"/>
      <c r="F255" s="16"/>
      <c r="G255" s="16"/>
      <c r="H255" s="16"/>
      <c r="I255" s="16"/>
      <c r="J255" s="16"/>
      <c r="K255" s="16"/>
      <c r="L255" s="16"/>
      <c r="M255" s="16"/>
      <c r="N255" s="16"/>
      <c r="O255" s="16"/>
      <c r="P255" s="49"/>
      <c r="Q255" s="196"/>
      <c r="R255" s="49"/>
    </row>
    <row r="256" spans="1:18" s="1" customFormat="1" x14ac:dyDescent="0.25">
      <c r="A256" s="49"/>
      <c r="B256" s="13"/>
      <c r="C256" s="13"/>
      <c r="D256" s="49"/>
      <c r="E256" s="49"/>
      <c r="F256" s="16"/>
      <c r="G256" s="16"/>
      <c r="H256" s="16"/>
      <c r="I256" s="16"/>
      <c r="J256" s="16"/>
      <c r="K256" s="16"/>
      <c r="L256" s="16"/>
      <c r="M256" s="16"/>
      <c r="N256" s="16"/>
      <c r="O256" s="16"/>
      <c r="P256" s="49"/>
      <c r="Q256" s="196"/>
      <c r="R256" s="49"/>
    </row>
    <row r="257" spans="1:18" s="1" customFormat="1" x14ac:dyDescent="0.25">
      <c r="A257" s="49"/>
      <c r="B257" s="13"/>
      <c r="C257" s="13"/>
      <c r="D257" s="49"/>
      <c r="E257" s="49"/>
      <c r="F257" s="16"/>
      <c r="G257" s="16"/>
      <c r="H257" s="16"/>
      <c r="I257" s="16"/>
      <c r="J257" s="16"/>
      <c r="K257" s="16"/>
      <c r="L257" s="16"/>
      <c r="M257" s="16"/>
      <c r="N257" s="16"/>
      <c r="O257" s="16"/>
      <c r="P257" s="49"/>
      <c r="Q257" s="196"/>
      <c r="R257" s="49"/>
    </row>
    <row r="258" spans="1:18" s="1" customFormat="1" x14ac:dyDescent="0.25">
      <c r="A258" s="49"/>
      <c r="B258" s="13"/>
      <c r="C258" s="13"/>
      <c r="D258" s="49"/>
      <c r="E258" s="49"/>
      <c r="F258" s="16"/>
      <c r="G258" s="16"/>
      <c r="H258" s="16"/>
      <c r="I258" s="16"/>
      <c r="J258" s="16"/>
      <c r="K258" s="16"/>
      <c r="L258" s="16"/>
      <c r="M258" s="16"/>
      <c r="N258" s="16"/>
      <c r="O258" s="16"/>
      <c r="P258" s="49"/>
      <c r="Q258" s="196"/>
      <c r="R258" s="49"/>
    </row>
    <row r="259" spans="1:18" s="1" customFormat="1" x14ac:dyDescent="0.25">
      <c r="A259" s="49"/>
      <c r="B259" s="13"/>
      <c r="C259" s="13"/>
      <c r="D259" s="49"/>
      <c r="E259" s="49"/>
      <c r="F259" s="16"/>
      <c r="G259" s="16"/>
      <c r="H259" s="16"/>
      <c r="I259" s="16"/>
      <c r="J259" s="16"/>
      <c r="K259" s="16"/>
      <c r="L259" s="16"/>
      <c r="M259" s="16"/>
      <c r="N259" s="16"/>
      <c r="O259" s="16"/>
      <c r="P259" s="49"/>
      <c r="Q259" s="196"/>
      <c r="R259" s="49"/>
    </row>
    <row r="260" spans="1:18" s="1" customFormat="1" x14ac:dyDescent="0.25">
      <c r="A260" s="49"/>
      <c r="B260" s="13"/>
      <c r="C260" s="13"/>
      <c r="D260" s="49"/>
      <c r="E260" s="49"/>
      <c r="F260" s="16"/>
      <c r="G260" s="16"/>
      <c r="H260" s="16"/>
      <c r="I260" s="16"/>
      <c r="J260" s="16"/>
      <c r="K260" s="16"/>
      <c r="L260" s="16"/>
      <c r="M260" s="16"/>
      <c r="N260" s="16"/>
      <c r="O260" s="16"/>
      <c r="P260" s="49"/>
      <c r="Q260" s="196"/>
      <c r="R260" s="49"/>
    </row>
    <row r="261" spans="1:18" s="1" customFormat="1" x14ac:dyDescent="0.25">
      <c r="A261" s="49"/>
      <c r="B261" s="13"/>
      <c r="C261" s="13"/>
      <c r="D261" s="49"/>
      <c r="E261" s="49"/>
      <c r="F261" s="16"/>
      <c r="G261" s="16"/>
      <c r="H261" s="16"/>
      <c r="I261" s="16"/>
      <c r="J261" s="16"/>
      <c r="K261" s="16"/>
      <c r="L261" s="16"/>
      <c r="M261" s="16"/>
      <c r="N261" s="16"/>
      <c r="O261" s="16"/>
      <c r="P261" s="49"/>
      <c r="Q261" s="196"/>
      <c r="R261" s="49"/>
    </row>
    <row r="262" spans="1:18" s="1" customFormat="1" x14ac:dyDescent="0.25">
      <c r="A262" s="49"/>
      <c r="B262" s="13"/>
      <c r="C262" s="13"/>
      <c r="D262" s="49"/>
      <c r="E262" s="49"/>
      <c r="F262" s="16"/>
      <c r="G262" s="16"/>
      <c r="H262" s="16"/>
      <c r="I262" s="16"/>
      <c r="J262" s="16"/>
      <c r="K262" s="16"/>
      <c r="L262" s="16"/>
      <c r="M262" s="16"/>
      <c r="N262" s="16"/>
      <c r="O262" s="16"/>
      <c r="P262" s="49"/>
      <c r="Q262" s="196"/>
      <c r="R262" s="49"/>
    </row>
    <row r="263" spans="1:18" s="1" customFormat="1" x14ac:dyDescent="0.25">
      <c r="A263" s="49"/>
      <c r="B263" s="13"/>
      <c r="C263" s="13"/>
      <c r="D263" s="49"/>
      <c r="E263" s="49"/>
      <c r="F263" s="16"/>
      <c r="G263" s="16"/>
      <c r="H263" s="16"/>
      <c r="I263" s="16"/>
      <c r="J263" s="16"/>
      <c r="K263" s="16"/>
      <c r="L263" s="16"/>
      <c r="M263" s="16"/>
      <c r="N263" s="16"/>
      <c r="O263" s="16"/>
      <c r="P263" s="49"/>
      <c r="Q263" s="196"/>
      <c r="R263" s="49"/>
    </row>
    <row r="264" spans="1:18" s="1" customFormat="1" x14ac:dyDescent="0.25">
      <c r="A264" s="49"/>
      <c r="B264" s="13"/>
      <c r="C264" s="13"/>
      <c r="D264" s="49"/>
      <c r="E264" s="49"/>
      <c r="F264" s="16"/>
      <c r="G264" s="16"/>
      <c r="H264" s="16"/>
      <c r="I264" s="16"/>
      <c r="J264" s="16"/>
      <c r="K264" s="16"/>
      <c r="L264" s="16"/>
      <c r="M264" s="16"/>
      <c r="N264" s="16"/>
      <c r="O264" s="16"/>
      <c r="P264" s="49"/>
      <c r="Q264" s="196"/>
      <c r="R264" s="49"/>
    </row>
    <row r="265" spans="1:18" s="1" customFormat="1" x14ac:dyDescent="0.25">
      <c r="A265" s="49"/>
      <c r="B265" s="13"/>
      <c r="C265" s="13"/>
      <c r="D265" s="49"/>
      <c r="E265" s="49"/>
      <c r="F265" s="16"/>
      <c r="G265" s="16"/>
      <c r="H265" s="16"/>
      <c r="I265" s="16"/>
      <c r="J265" s="16"/>
      <c r="K265" s="16"/>
      <c r="L265" s="16"/>
      <c r="M265" s="16"/>
      <c r="N265" s="16"/>
      <c r="O265" s="16"/>
      <c r="P265" s="49"/>
      <c r="Q265" s="196"/>
      <c r="R265" s="49"/>
    </row>
    <row r="266" spans="1:18" s="1" customFormat="1" x14ac:dyDescent="0.25">
      <c r="A266" s="49"/>
      <c r="B266" s="13"/>
      <c r="C266" s="13"/>
      <c r="D266" s="49"/>
      <c r="E266" s="49"/>
      <c r="F266" s="16"/>
      <c r="G266" s="16"/>
      <c r="H266" s="16"/>
      <c r="I266" s="16"/>
      <c r="J266" s="16"/>
      <c r="K266" s="16"/>
      <c r="L266" s="16"/>
      <c r="M266" s="16"/>
      <c r="N266" s="16"/>
      <c r="O266" s="16"/>
      <c r="P266" s="49"/>
      <c r="Q266" s="196"/>
      <c r="R266" s="49"/>
    </row>
    <row r="267" spans="1:18" s="1" customFormat="1" x14ac:dyDescent="0.25">
      <c r="A267" s="49"/>
      <c r="B267" s="13"/>
      <c r="C267" s="13"/>
      <c r="D267" s="49"/>
      <c r="E267" s="49"/>
      <c r="F267" s="16"/>
      <c r="G267" s="16"/>
      <c r="H267" s="16"/>
      <c r="I267" s="16"/>
      <c r="J267" s="16"/>
      <c r="K267" s="16"/>
      <c r="L267" s="16"/>
      <c r="M267" s="16"/>
      <c r="N267" s="16"/>
      <c r="O267" s="16"/>
      <c r="P267" s="49"/>
      <c r="Q267" s="196"/>
      <c r="R267" s="49"/>
    </row>
    <row r="268" spans="1:18" s="1" customFormat="1" x14ac:dyDescent="0.25">
      <c r="A268" s="49"/>
      <c r="B268" s="13"/>
      <c r="C268" s="13"/>
      <c r="D268" s="49"/>
      <c r="E268" s="49"/>
      <c r="F268" s="16"/>
      <c r="G268" s="16"/>
      <c r="H268" s="16"/>
      <c r="I268" s="16"/>
      <c r="J268" s="16"/>
      <c r="K268" s="16"/>
      <c r="L268" s="16"/>
      <c r="M268" s="16"/>
      <c r="N268" s="16"/>
      <c r="O268" s="16"/>
      <c r="P268" s="49"/>
      <c r="Q268" s="196"/>
      <c r="R268" s="49"/>
    </row>
    <row r="269" spans="1:18" s="1" customFormat="1" x14ac:dyDescent="0.25">
      <c r="A269" s="49"/>
      <c r="B269" s="13"/>
      <c r="C269" s="13"/>
      <c r="D269" s="49"/>
      <c r="E269" s="49"/>
      <c r="F269" s="16"/>
      <c r="G269" s="16"/>
      <c r="H269" s="16"/>
      <c r="I269" s="16"/>
      <c r="J269" s="16"/>
      <c r="K269" s="16"/>
      <c r="L269" s="16"/>
      <c r="M269" s="16"/>
      <c r="N269" s="16"/>
      <c r="O269" s="16"/>
      <c r="P269" s="49"/>
      <c r="Q269" s="196"/>
      <c r="R269" s="49"/>
    </row>
    <row r="270" spans="1:18" s="1" customFormat="1" x14ac:dyDescent="0.25">
      <c r="A270" s="49"/>
      <c r="B270" s="13"/>
      <c r="C270" s="13"/>
      <c r="D270" s="49"/>
      <c r="E270" s="49"/>
      <c r="F270" s="16"/>
      <c r="G270" s="16"/>
      <c r="H270" s="16"/>
      <c r="I270" s="16"/>
      <c r="J270" s="16"/>
      <c r="K270" s="16"/>
      <c r="L270" s="16"/>
      <c r="M270" s="16"/>
      <c r="N270" s="16"/>
      <c r="O270" s="16"/>
      <c r="P270" s="49"/>
      <c r="Q270" s="196"/>
      <c r="R270" s="49"/>
    </row>
    <row r="271" spans="1:18" s="1" customFormat="1" x14ac:dyDescent="0.25">
      <c r="A271" s="49"/>
      <c r="B271" s="13"/>
      <c r="C271" s="13"/>
      <c r="D271" s="49"/>
      <c r="E271" s="49"/>
      <c r="F271" s="16"/>
      <c r="G271" s="16"/>
      <c r="H271" s="16"/>
      <c r="I271" s="16"/>
      <c r="J271" s="16"/>
      <c r="K271" s="16"/>
      <c r="L271" s="16"/>
      <c r="M271" s="16"/>
      <c r="N271" s="16"/>
      <c r="O271" s="16"/>
      <c r="P271" s="49"/>
      <c r="Q271" s="196"/>
      <c r="R271" s="49"/>
    </row>
    <row r="272" spans="1:18" s="1" customFormat="1" x14ac:dyDescent="0.25">
      <c r="A272" s="49"/>
      <c r="B272" s="13"/>
      <c r="C272" s="13"/>
      <c r="D272" s="49"/>
      <c r="E272" s="49"/>
      <c r="F272" s="16"/>
      <c r="G272" s="16"/>
      <c r="H272" s="16"/>
      <c r="I272" s="16"/>
      <c r="J272" s="16"/>
      <c r="K272" s="16"/>
      <c r="L272" s="16"/>
      <c r="M272" s="16"/>
      <c r="N272" s="16"/>
      <c r="O272" s="16"/>
      <c r="P272" s="49"/>
      <c r="Q272" s="196"/>
      <c r="R272" s="49"/>
    </row>
    <row r="273" spans="1:18" s="1" customFormat="1" x14ac:dyDescent="0.25">
      <c r="A273" s="49"/>
      <c r="B273" s="13"/>
      <c r="C273" s="13"/>
      <c r="D273" s="49"/>
      <c r="E273" s="49"/>
      <c r="F273" s="16"/>
      <c r="G273" s="16"/>
      <c r="H273" s="16"/>
      <c r="I273" s="16"/>
      <c r="J273" s="16"/>
      <c r="K273" s="16"/>
      <c r="L273" s="16"/>
      <c r="M273" s="16"/>
      <c r="N273" s="16"/>
      <c r="O273" s="16"/>
      <c r="P273" s="49"/>
      <c r="Q273" s="196"/>
      <c r="R273" s="49"/>
    </row>
    <row r="274" spans="1:18" s="1" customFormat="1" x14ac:dyDescent="0.25">
      <c r="A274" s="49"/>
      <c r="B274" s="13"/>
      <c r="C274" s="13"/>
      <c r="D274" s="49"/>
      <c r="E274" s="49"/>
      <c r="F274" s="16"/>
      <c r="G274" s="16"/>
      <c r="H274" s="16"/>
      <c r="I274" s="16"/>
      <c r="J274" s="16"/>
      <c r="K274" s="16"/>
      <c r="L274" s="16"/>
      <c r="M274" s="16"/>
      <c r="N274" s="16"/>
      <c r="O274" s="16"/>
      <c r="P274" s="49"/>
      <c r="Q274" s="196"/>
      <c r="R274" s="49"/>
    </row>
    <row r="275" spans="1:18" s="1" customFormat="1" x14ac:dyDescent="0.25">
      <c r="A275" s="49"/>
      <c r="B275" s="13"/>
      <c r="C275" s="13"/>
      <c r="D275" s="49"/>
      <c r="E275" s="49"/>
      <c r="F275" s="16"/>
      <c r="G275" s="16"/>
      <c r="H275" s="16"/>
      <c r="I275" s="16"/>
      <c r="J275" s="16"/>
      <c r="K275" s="16"/>
      <c r="L275" s="16"/>
      <c r="M275" s="16"/>
      <c r="N275" s="16"/>
      <c r="O275" s="16"/>
      <c r="P275" s="49"/>
      <c r="Q275" s="196"/>
      <c r="R275" s="49"/>
    </row>
    <row r="276" spans="1:18" s="1" customFormat="1" x14ac:dyDescent="0.25">
      <c r="A276" s="49"/>
      <c r="B276" s="13"/>
      <c r="C276" s="13"/>
      <c r="D276" s="49"/>
      <c r="E276" s="49"/>
      <c r="F276" s="16"/>
      <c r="G276" s="16"/>
      <c r="H276" s="16"/>
      <c r="I276" s="16"/>
      <c r="J276" s="16"/>
      <c r="K276" s="16"/>
      <c r="L276" s="16"/>
      <c r="M276" s="16"/>
      <c r="N276" s="16"/>
      <c r="O276" s="16"/>
      <c r="P276" s="49"/>
      <c r="Q276" s="196"/>
      <c r="R276" s="49"/>
    </row>
    <row r="277" spans="1:18" s="1" customFormat="1" x14ac:dyDescent="0.25">
      <c r="A277" s="49"/>
      <c r="B277" s="13"/>
      <c r="C277" s="13"/>
      <c r="D277" s="49"/>
      <c r="E277" s="49"/>
      <c r="F277" s="16"/>
      <c r="G277" s="16"/>
      <c r="H277" s="16"/>
      <c r="I277" s="16"/>
      <c r="J277" s="16"/>
      <c r="K277" s="16"/>
      <c r="L277" s="16"/>
      <c r="M277" s="16"/>
      <c r="N277" s="16"/>
      <c r="O277" s="16"/>
      <c r="P277" s="49"/>
      <c r="Q277" s="196"/>
      <c r="R277" s="49"/>
    </row>
    <row r="278" spans="1:18" s="1" customFormat="1" x14ac:dyDescent="0.25">
      <c r="A278" s="49"/>
      <c r="B278" s="13"/>
      <c r="C278" s="13"/>
      <c r="D278" s="49"/>
      <c r="E278" s="49"/>
      <c r="F278" s="16"/>
      <c r="G278" s="16"/>
      <c r="H278" s="16"/>
      <c r="I278" s="16"/>
      <c r="J278" s="16"/>
      <c r="K278" s="16"/>
      <c r="L278" s="16"/>
      <c r="M278" s="16"/>
      <c r="N278" s="16"/>
      <c r="O278" s="16"/>
      <c r="P278" s="49"/>
      <c r="Q278" s="196"/>
      <c r="R278" s="49"/>
    </row>
    <row r="279" spans="1:18" s="1" customFormat="1" x14ac:dyDescent="0.25">
      <c r="A279" s="49"/>
      <c r="B279" s="13"/>
      <c r="C279" s="13"/>
      <c r="D279" s="49"/>
      <c r="E279" s="49"/>
      <c r="F279" s="16"/>
      <c r="G279" s="16"/>
      <c r="H279" s="16"/>
      <c r="I279" s="16"/>
      <c r="J279" s="16"/>
      <c r="K279" s="16"/>
      <c r="L279" s="16"/>
      <c r="M279" s="16"/>
      <c r="N279" s="16"/>
      <c r="O279" s="16"/>
      <c r="P279" s="49"/>
      <c r="Q279" s="196"/>
      <c r="R279" s="49"/>
    </row>
    <row r="280" spans="1:18" s="1" customFormat="1" x14ac:dyDescent="0.25">
      <c r="A280" s="49"/>
      <c r="B280" s="13"/>
      <c r="C280" s="13"/>
      <c r="D280" s="49"/>
      <c r="E280" s="49"/>
      <c r="F280" s="16"/>
      <c r="G280" s="16"/>
      <c r="H280" s="16"/>
      <c r="I280" s="16"/>
      <c r="J280" s="16"/>
      <c r="K280" s="16"/>
      <c r="L280" s="16"/>
      <c r="M280" s="16"/>
      <c r="N280" s="16"/>
      <c r="O280" s="16"/>
      <c r="P280" s="49"/>
      <c r="Q280" s="196"/>
      <c r="R280" s="49"/>
    </row>
    <row r="281" spans="1:18" s="1" customFormat="1" x14ac:dyDescent="0.25">
      <c r="A281" s="49"/>
      <c r="B281" s="13"/>
      <c r="C281" s="13"/>
      <c r="D281" s="49"/>
      <c r="E281" s="49"/>
      <c r="F281" s="16"/>
      <c r="G281" s="16"/>
      <c r="H281" s="16"/>
      <c r="I281" s="16"/>
      <c r="J281" s="16"/>
      <c r="K281" s="16"/>
      <c r="L281" s="16"/>
      <c r="M281" s="16"/>
      <c r="N281" s="16"/>
      <c r="O281" s="16"/>
      <c r="P281" s="49"/>
      <c r="Q281" s="196"/>
      <c r="R281" s="49"/>
    </row>
    <row r="282" spans="1:18" s="1" customFormat="1" x14ac:dyDescent="0.25">
      <c r="A282" s="49"/>
      <c r="B282" s="13"/>
      <c r="C282" s="13"/>
      <c r="D282" s="49"/>
      <c r="E282" s="49"/>
      <c r="F282" s="16"/>
      <c r="G282" s="16"/>
      <c r="H282" s="16"/>
      <c r="I282" s="16"/>
      <c r="J282" s="16"/>
      <c r="K282" s="16"/>
      <c r="L282" s="16"/>
      <c r="M282" s="16"/>
      <c r="N282" s="16"/>
      <c r="O282" s="16"/>
      <c r="P282" s="49"/>
      <c r="Q282" s="196"/>
      <c r="R282" s="49"/>
    </row>
    <row r="283" spans="1:18" s="1" customFormat="1" x14ac:dyDescent="0.25">
      <c r="A283" s="49"/>
      <c r="B283" s="13"/>
      <c r="C283" s="13"/>
      <c r="D283" s="49"/>
      <c r="E283" s="49"/>
      <c r="F283" s="16"/>
      <c r="G283" s="16"/>
      <c r="H283" s="16"/>
      <c r="I283" s="16"/>
      <c r="J283" s="16"/>
      <c r="K283" s="16"/>
      <c r="L283" s="16"/>
      <c r="M283" s="16"/>
      <c r="N283" s="16"/>
      <c r="O283" s="16"/>
      <c r="P283" s="49"/>
      <c r="Q283" s="196"/>
      <c r="R283" s="49"/>
    </row>
    <row r="284" spans="1:18" s="1" customFormat="1" x14ac:dyDescent="0.25">
      <c r="A284" s="49"/>
      <c r="B284" s="13"/>
      <c r="C284" s="13"/>
      <c r="D284" s="49"/>
      <c r="E284" s="49"/>
      <c r="F284" s="16"/>
      <c r="G284" s="16"/>
      <c r="H284" s="16"/>
      <c r="I284" s="16"/>
      <c r="J284" s="16"/>
      <c r="K284" s="16"/>
      <c r="L284" s="16"/>
      <c r="M284" s="16"/>
      <c r="N284" s="16"/>
      <c r="O284" s="16"/>
      <c r="P284" s="49"/>
      <c r="Q284" s="196"/>
      <c r="R284" s="49"/>
    </row>
    <row r="285" spans="1:18" s="1" customFormat="1" x14ac:dyDescent="0.25">
      <c r="A285" s="49"/>
      <c r="B285" s="13"/>
      <c r="C285" s="13"/>
      <c r="D285" s="49"/>
      <c r="E285" s="49"/>
      <c r="F285" s="16"/>
      <c r="G285" s="16"/>
      <c r="H285" s="16"/>
      <c r="I285" s="16"/>
      <c r="J285" s="16"/>
      <c r="K285" s="16"/>
      <c r="L285" s="16"/>
      <c r="M285" s="16"/>
      <c r="N285" s="16"/>
      <c r="O285" s="16"/>
      <c r="P285" s="49"/>
      <c r="Q285" s="196"/>
      <c r="R285" s="49"/>
    </row>
    <row r="286" spans="1:18" s="1" customFormat="1" x14ac:dyDescent="0.25">
      <c r="A286" s="49"/>
      <c r="B286" s="13"/>
      <c r="C286" s="13"/>
      <c r="D286" s="49"/>
      <c r="E286" s="49"/>
      <c r="F286" s="16"/>
      <c r="G286" s="16"/>
      <c r="H286" s="16"/>
      <c r="I286" s="16"/>
      <c r="J286" s="16"/>
      <c r="K286" s="16"/>
      <c r="L286" s="16"/>
      <c r="M286" s="16"/>
      <c r="N286" s="16"/>
      <c r="O286" s="16"/>
      <c r="P286" s="49"/>
      <c r="Q286" s="196"/>
      <c r="R286" s="49"/>
    </row>
    <row r="287" spans="1:18" s="1" customFormat="1" x14ac:dyDescent="0.25">
      <c r="A287" s="49"/>
      <c r="B287" s="13"/>
      <c r="C287" s="13"/>
      <c r="D287" s="49"/>
      <c r="E287" s="49"/>
      <c r="F287" s="16"/>
      <c r="G287" s="16"/>
      <c r="H287" s="16"/>
      <c r="I287" s="16"/>
      <c r="J287" s="16"/>
      <c r="K287" s="16"/>
      <c r="L287" s="16"/>
      <c r="M287" s="16"/>
      <c r="N287" s="16"/>
      <c r="O287" s="16"/>
      <c r="P287" s="49"/>
      <c r="Q287" s="196"/>
      <c r="R287" s="49"/>
    </row>
    <row r="288" spans="1:18" s="1" customFormat="1" x14ac:dyDescent="0.25">
      <c r="A288" s="49"/>
      <c r="B288" s="13"/>
      <c r="C288" s="13"/>
      <c r="D288" s="49"/>
      <c r="E288" s="49"/>
      <c r="F288" s="16"/>
      <c r="G288" s="16"/>
      <c r="H288" s="16"/>
      <c r="I288" s="16"/>
      <c r="J288" s="16"/>
      <c r="K288" s="16"/>
      <c r="L288" s="16"/>
      <c r="M288" s="16"/>
      <c r="N288" s="16"/>
      <c r="O288" s="16"/>
      <c r="P288" s="49"/>
      <c r="Q288" s="196"/>
      <c r="R288" s="49"/>
    </row>
    <row r="289" spans="1:18" s="1" customFormat="1" x14ac:dyDescent="0.25">
      <c r="A289" s="49"/>
      <c r="B289" s="13"/>
      <c r="C289" s="13"/>
      <c r="D289" s="49"/>
      <c r="E289" s="49"/>
      <c r="F289" s="16"/>
      <c r="G289" s="16"/>
      <c r="H289" s="16"/>
      <c r="I289" s="16"/>
      <c r="J289" s="16"/>
      <c r="K289" s="16"/>
      <c r="L289" s="16"/>
      <c r="M289" s="16"/>
      <c r="N289" s="16"/>
      <c r="O289" s="16"/>
      <c r="P289" s="49"/>
      <c r="Q289" s="196"/>
      <c r="R289" s="49"/>
    </row>
    <row r="290" spans="1:18" s="1" customFormat="1" x14ac:dyDescent="0.25">
      <c r="A290" s="49"/>
      <c r="B290" s="13"/>
      <c r="C290" s="13"/>
      <c r="D290" s="49"/>
      <c r="E290" s="49"/>
      <c r="F290" s="16"/>
      <c r="G290" s="16"/>
      <c r="H290" s="16"/>
      <c r="I290" s="16"/>
      <c r="J290" s="16"/>
      <c r="K290" s="16"/>
      <c r="L290" s="16"/>
      <c r="M290" s="16"/>
      <c r="N290" s="16"/>
      <c r="O290" s="16"/>
      <c r="P290" s="49"/>
      <c r="Q290" s="196"/>
      <c r="R290" s="49"/>
    </row>
    <row r="291" spans="1:18" s="1" customFormat="1" x14ac:dyDescent="0.25">
      <c r="A291" s="49"/>
      <c r="B291" s="13"/>
      <c r="C291" s="13"/>
      <c r="D291" s="49"/>
      <c r="E291" s="49"/>
      <c r="F291" s="16"/>
      <c r="G291" s="16"/>
      <c r="H291" s="16"/>
      <c r="I291" s="16"/>
      <c r="J291" s="16"/>
      <c r="K291" s="16"/>
      <c r="L291" s="16"/>
      <c r="M291" s="16"/>
      <c r="N291" s="16"/>
      <c r="O291" s="16"/>
      <c r="P291" s="49"/>
      <c r="Q291" s="196"/>
      <c r="R291" s="49"/>
    </row>
    <row r="292" spans="1:18" s="1" customFormat="1" x14ac:dyDescent="0.25">
      <c r="A292" s="49"/>
      <c r="B292" s="13"/>
      <c r="C292" s="13"/>
      <c r="D292" s="49"/>
      <c r="E292" s="49"/>
      <c r="F292" s="16"/>
      <c r="G292" s="16"/>
      <c r="H292" s="16"/>
      <c r="I292" s="16"/>
      <c r="J292" s="16"/>
      <c r="K292" s="16"/>
      <c r="L292" s="16"/>
      <c r="M292" s="16"/>
      <c r="N292" s="16"/>
      <c r="O292" s="16"/>
      <c r="P292" s="49"/>
      <c r="Q292" s="196"/>
      <c r="R292" s="49"/>
    </row>
    <row r="293" spans="1:18" s="1" customFormat="1" x14ac:dyDescent="0.25">
      <c r="A293" s="49"/>
      <c r="B293" s="13"/>
      <c r="C293" s="13"/>
      <c r="D293" s="49"/>
      <c r="E293" s="49"/>
      <c r="F293" s="16"/>
      <c r="G293" s="16"/>
      <c r="H293" s="16"/>
      <c r="I293" s="16"/>
      <c r="J293" s="16"/>
      <c r="K293" s="16"/>
      <c r="L293" s="16"/>
      <c r="M293" s="16"/>
      <c r="N293" s="16"/>
      <c r="O293" s="16"/>
      <c r="P293" s="49"/>
      <c r="Q293" s="196"/>
      <c r="R293" s="49"/>
    </row>
    <row r="294" spans="1:18" s="1" customFormat="1" x14ac:dyDescent="0.25">
      <c r="A294" s="49"/>
      <c r="B294" s="13"/>
      <c r="C294" s="13"/>
      <c r="D294" s="49"/>
      <c r="E294" s="49"/>
      <c r="F294" s="16"/>
      <c r="G294" s="16"/>
      <c r="H294" s="16"/>
      <c r="I294" s="16"/>
      <c r="J294" s="16"/>
      <c r="K294" s="16"/>
      <c r="L294" s="16"/>
      <c r="M294" s="16"/>
      <c r="N294" s="16"/>
      <c r="O294" s="16"/>
      <c r="P294" s="49"/>
      <c r="Q294" s="196"/>
      <c r="R294" s="49"/>
    </row>
    <row r="295" spans="1:18" s="1" customFormat="1" x14ac:dyDescent="0.25">
      <c r="A295" s="49"/>
      <c r="B295" s="13"/>
      <c r="C295" s="13"/>
      <c r="D295" s="49"/>
      <c r="E295" s="49"/>
      <c r="F295" s="16"/>
      <c r="G295" s="16"/>
      <c r="H295" s="16"/>
      <c r="I295" s="16"/>
      <c r="J295" s="16"/>
      <c r="K295" s="16"/>
      <c r="L295" s="16"/>
      <c r="M295" s="16"/>
      <c r="N295" s="16"/>
      <c r="O295" s="16"/>
      <c r="P295" s="49"/>
      <c r="Q295" s="196"/>
      <c r="R295" s="49"/>
    </row>
    <row r="296" spans="1:18" s="1" customFormat="1" x14ac:dyDescent="0.25">
      <c r="A296" s="49"/>
      <c r="B296" s="13"/>
      <c r="C296" s="13"/>
      <c r="D296" s="49"/>
      <c r="E296" s="49"/>
      <c r="F296" s="16"/>
      <c r="G296" s="16"/>
      <c r="H296" s="16"/>
      <c r="I296" s="16"/>
      <c r="J296" s="16"/>
      <c r="K296" s="16"/>
      <c r="L296" s="16"/>
      <c r="M296" s="16"/>
      <c r="N296" s="16"/>
      <c r="O296" s="16"/>
      <c r="P296" s="49"/>
      <c r="Q296" s="196"/>
      <c r="R296" s="49"/>
    </row>
    <row r="297" spans="1:18" s="1" customFormat="1" x14ac:dyDescent="0.25">
      <c r="A297" s="49"/>
      <c r="B297" s="13"/>
      <c r="C297" s="13"/>
      <c r="D297" s="49"/>
      <c r="E297" s="49"/>
      <c r="F297" s="16"/>
      <c r="G297" s="16"/>
      <c r="H297" s="16"/>
      <c r="I297" s="16"/>
      <c r="J297" s="16"/>
      <c r="K297" s="16"/>
      <c r="L297" s="16"/>
      <c r="M297" s="16"/>
      <c r="N297" s="16"/>
      <c r="O297" s="16"/>
      <c r="P297" s="49"/>
      <c r="Q297" s="196"/>
      <c r="R297" s="49"/>
    </row>
    <row r="298" spans="1:18" s="1" customFormat="1" x14ac:dyDescent="0.25">
      <c r="A298" s="49"/>
      <c r="B298" s="13"/>
      <c r="C298" s="13"/>
      <c r="D298" s="49"/>
      <c r="E298" s="49"/>
      <c r="F298" s="16"/>
      <c r="G298" s="16"/>
      <c r="H298" s="16"/>
      <c r="I298" s="16"/>
      <c r="J298" s="16"/>
      <c r="K298" s="16"/>
      <c r="L298" s="16"/>
      <c r="M298" s="16"/>
      <c r="N298" s="16"/>
      <c r="O298" s="16"/>
      <c r="P298" s="49"/>
      <c r="Q298" s="196"/>
      <c r="R298" s="49"/>
    </row>
    <row r="299" spans="1:18" s="1" customFormat="1" x14ac:dyDescent="0.25">
      <c r="A299" s="49"/>
      <c r="B299" s="13"/>
      <c r="C299" s="13"/>
      <c r="D299" s="49"/>
      <c r="E299" s="49"/>
      <c r="F299" s="16"/>
      <c r="G299" s="16"/>
      <c r="H299" s="16"/>
      <c r="I299" s="16"/>
      <c r="J299" s="16"/>
      <c r="K299" s="16"/>
      <c r="L299" s="16"/>
      <c r="M299" s="16"/>
      <c r="N299" s="16"/>
      <c r="O299" s="16"/>
      <c r="P299" s="49"/>
      <c r="Q299" s="196"/>
      <c r="R299" s="49"/>
    </row>
    <row r="300" spans="1:18" s="1" customFormat="1" x14ac:dyDescent="0.25">
      <c r="A300" s="49"/>
      <c r="B300" s="13"/>
      <c r="C300" s="13"/>
      <c r="D300" s="49"/>
      <c r="E300" s="49"/>
      <c r="F300" s="16"/>
      <c r="G300" s="16"/>
      <c r="H300" s="16"/>
      <c r="I300" s="16"/>
      <c r="J300" s="16"/>
      <c r="K300" s="16"/>
      <c r="L300" s="16"/>
      <c r="M300" s="16"/>
      <c r="N300" s="16"/>
      <c r="O300" s="16"/>
      <c r="P300" s="49"/>
      <c r="Q300" s="196"/>
      <c r="R300" s="49"/>
    </row>
    <row r="301" spans="1:18" s="1" customFormat="1" x14ac:dyDescent="0.25">
      <c r="A301" s="49"/>
      <c r="B301" s="13"/>
      <c r="C301" s="13"/>
      <c r="D301" s="49"/>
      <c r="E301" s="49"/>
      <c r="F301" s="16"/>
      <c r="G301" s="16"/>
      <c r="H301" s="16"/>
      <c r="I301" s="16"/>
      <c r="J301" s="16"/>
      <c r="K301" s="16"/>
      <c r="L301" s="16"/>
      <c r="M301" s="16"/>
      <c r="N301" s="16"/>
      <c r="O301" s="16"/>
      <c r="P301" s="49"/>
      <c r="Q301" s="196"/>
      <c r="R301" s="49"/>
    </row>
    <row r="302" spans="1:18" s="1" customFormat="1" x14ac:dyDescent="0.25">
      <c r="A302" s="49"/>
      <c r="B302" s="13"/>
      <c r="C302" s="13"/>
      <c r="D302" s="49"/>
      <c r="E302" s="49"/>
      <c r="F302" s="16"/>
      <c r="G302" s="16"/>
      <c r="H302" s="16"/>
      <c r="I302" s="16"/>
      <c r="J302" s="16"/>
      <c r="K302" s="16"/>
      <c r="L302" s="16"/>
      <c r="M302" s="16"/>
      <c r="N302" s="16"/>
      <c r="O302" s="16"/>
      <c r="P302" s="49"/>
      <c r="Q302" s="196"/>
      <c r="R302" s="49"/>
    </row>
    <row r="303" spans="1:18" s="1" customFormat="1" x14ac:dyDescent="0.25">
      <c r="A303" s="49"/>
      <c r="B303" s="13"/>
      <c r="C303" s="13"/>
      <c r="D303" s="49"/>
      <c r="E303" s="49"/>
      <c r="F303" s="16"/>
      <c r="G303" s="16"/>
      <c r="H303" s="16"/>
      <c r="I303" s="16"/>
      <c r="J303" s="16"/>
      <c r="K303" s="16"/>
      <c r="L303" s="16"/>
      <c r="M303" s="16"/>
      <c r="N303" s="16"/>
      <c r="O303" s="16"/>
      <c r="P303" s="49"/>
      <c r="Q303" s="196"/>
      <c r="R303" s="49"/>
    </row>
  </sheetData>
  <mergeCells count="107">
    <mergeCell ref="A101:D101"/>
    <mergeCell ref="A102:D102"/>
    <mergeCell ref="B95:C95"/>
    <mergeCell ref="B96:C96"/>
    <mergeCell ref="B97:C97"/>
    <mergeCell ref="A98:E98"/>
    <mergeCell ref="A99:D99"/>
    <mergeCell ref="A100:D100"/>
    <mergeCell ref="B89:C89"/>
    <mergeCell ref="B90:C90"/>
    <mergeCell ref="B91:C91"/>
    <mergeCell ref="B92:C92"/>
    <mergeCell ref="B93:C93"/>
    <mergeCell ref="B94:C94"/>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B65:C65"/>
    <mergeCell ref="B66:C66"/>
    <mergeCell ref="B67:C67"/>
    <mergeCell ref="B68:C68"/>
    <mergeCell ref="B69:C69"/>
    <mergeCell ref="B70:C70"/>
    <mergeCell ref="B59:C59"/>
    <mergeCell ref="B60:C60"/>
    <mergeCell ref="B61:C61"/>
    <mergeCell ref="B62:C62"/>
    <mergeCell ref="B63:C63"/>
    <mergeCell ref="B64:C64"/>
    <mergeCell ref="B53:C53"/>
    <mergeCell ref="B54:C54"/>
    <mergeCell ref="B55:C55"/>
    <mergeCell ref="B56:C56"/>
    <mergeCell ref="B57:C57"/>
    <mergeCell ref="B58:C58"/>
    <mergeCell ref="B47:C47"/>
    <mergeCell ref="B48:C48"/>
    <mergeCell ref="B49:C49"/>
    <mergeCell ref="B50:C50"/>
    <mergeCell ref="B51:C51"/>
    <mergeCell ref="B52:C52"/>
    <mergeCell ref="B41:C41"/>
    <mergeCell ref="B42:C42"/>
    <mergeCell ref="B43:C43"/>
    <mergeCell ref="B44:C44"/>
    <mergeCell ref="B45:C45"/>
    <mergeCell ref="B46:C46"/>
    <mergeCell ref="B35:C35"/>
    <mergeCell ref="B36:C36"/>
    <mergeCell ref="B37:C37"/>
    <mergeCell ref="B38:C38"/>
    <mergeCell ref="B39:C39"/>
    <mergeCell ref="B40:C40"/>
    <mergeCell ref="B29:C29"/>
    <mergeCell ref="B30:C30"/>
    <mergeCell ref="B31:C31"/>
    <mergeCell ref="B32:C32"/>
    <mergeCell ref="B33:C33"/>
    <mergeCell ref="B34:C34"/>
    <mergeCell ref="B23:C23"/>
    <mergeCell ref="B24:C24"/>
    <mergeCell ref="B25:C25"/>
    <mergeCell ref="A26:E26"/>
    <mergeCell ref="A27:A28"/>
    <mergeCell ref="B27:C28"/>
    <mergeCell ref="D27:D28"/>
    <mergeCell ref="E27:E28"/>
    <mergeCell ref="B17:C17"/>
    <mergeCell ref="B18:C18"/>
    <mergeCell ref="B19:C19"/>
    <mergeCell ref="B20:C20"/>
    <mergeCell ref="B21:C21"/>
    <mergeCell ref="B22:C22"/>
    <mergeCell ref="B13:C13"/>
    <mergeCell ref="B14:C14"/>
    <mergeCell ref="B15:C15"/>
    <mergeCell ref="B16:C16"/>
    <mergeCell ref="B7:C7"/>
    <mergeCell ref="A8:E8"/>
    <mergeCell ref="A9:A10"/>
    <mergeCell ref="B9:C10"/>
    <mergeCell ref="D9:D10"/>
    <mergeCell ref="E9:E10"/>
    <mergeCell ref="A2:R2"/>
    <mergeCell ref="A3:D3"/>
    <mergeCell ref="A4:A6"/>
    <mergeCell ref="B4:C6"/>
    <mergeCell ref="D4:D6"/>
    <mergeCell ref="E4:E6"/>
    <mergeCell ref="K4:R4"/>
    <mergeCell ref="B11:C11"/>
    <mergeCell ref="B12:C12"/>
  </mergeCells>
  <printOptions horizontalCentered="1"/>
  <pageMargins left="0.39370078740157483" right="0.39370078740157483" top="0.74803149606299213" bottom="1.0236220472440944" header="0.31496062992125984" footer="0.9055118110236221"/>
  <pageSetup scale="50" orientation="portrait" r:id="rId1"/>
  <headerFooter differentFirst="1">
    <evenHeader>&amp;LCONTINUACIÓN PLAN DE NECESIDADES No __________________ QUE EMITE LA CENTRAL ADMINISTRATIVA Y CONTABLE REGIONAL TOLEMAIDA PARA LA ADQUISICIÓN DE COMBUSTIBLE PARA EQUIPO FIJO DE INGENIEROS VIGENCIA 2020</even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1. COTIZACIONES AVALADAS</vt:lpstr>
      <vt:lpstr>2. ANALISIS </vt:lpstr>
      <vt:lpstr>3. PRECIOS DE REFERENCIA </vt:lpstr>
      <vt:lpstr>'1. COTIZACIONES AVALADAS'!Área_de_impresión</vt:lpstr>
      <vt:lpstr>'2. ANALISIS '!Área_de_impresión</vt:lpstr>
      <vt:lpstr>'3. PRECIOS DE REFERENCIA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2021-08-05T14:27:18Z</cp:lastPrinted>
  <dcterms:created xsi:type="dcterms:W3CDTF">2021-07-30T13:20:15Z</dcterms:created>
  <dcterms:modified xsi:type="dcterms:W3CDTF">2021-08-09T22:20:26Z</dcterms:modified>
</cp:coreProperties>
</file>