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\TRABAJO MARIA LIGIA\REG. CARIBE\CONTRACTUAL\PROCESOS\SUBASTAS\SEÑALÉTICA\"/>
    </mc:Choice>
  </mc:AlternateContent>
  <xr:revisionPtr revIDLastSave="0" documentId="8_{6A5C94C0-4AAF-47B6-97D0-BEE35290B1B4}" xr6:coauthVersionLast="47" xr6:coauthVersionMax="47" xr10:uidLastSave="{00000000-0000-0000-0000-000000000000}"/>
  <workbookProtection workbookAlgorithmName="SHA-512" workbookHashValue="ax6i+a0H3+MLa/UUsM1S8jDOV2mf+8VnMGXR+jJOgSiDLjNzmd+XzUxqfDSzpcVJv7rcEvgXmrF9adAW4XWgfA==" workbookSaltValue="ru8IbSwrf39rLap7IDMffg==" workbookSpinCount="100000" lockStructure="1"/>
  <bookViews>
    <workbookView xWindow="-110" yWindow="-110" windowWidth="19420" windowHeight="10420" xr2:uid="{00000000-000D-0000-FFFF-FFFF00000000}"/>
  </bookViews>
  <sheets>
    <sheet name="ESTUDIO" sheetId="10" r:id="rId1"/>
    <sheet name="CANTIDADES PRIORIZADAS" sheetId="5" state="hidden" r:id="rId2"/>
    <sheet name="FINAL" sheetId="6" state="hidden" r:id="rId3"/>
    <sheet name="PRIORIZACIÓN POR SEDE" sheetId="2" state="hidden" r:id="rId4"/>
  </sheets>
  <definedNames>
    <definedName name="_xlnm._FilterDatabase" localSheetId="2" hidden="1">FINAL!$A$2:$N$31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0" l="1"/>
  <c r="K11" i="10"/>
  <c r="K12" i="10"/>
  <c r="K13" i="10"/>
  <c r="K14" i="10"/>
  <c r="K15" i="10"/>
  <c r="K16" i="10"/>
  <c r="K17" i="10"/>
  <c r="K18" i="10"/>
  <c r="K19" i="10"/>
  <c r="K20" i="10"/>
  <c r="K21" i="10"/>
  <c r="K22" i="10"/>
  <c r="K23" i="10"/>
  <c r="K24" i="10"/>
  <c r="K25" i="10"/>
  <c r="K26" i="10"/>
  <c r="K27" i="10"/>
  <c r="K9" i="10"/>
  <c r="K28" i="10" l="1"/>
  <c r="O9" i="10"/>
  <c r="E28" i="10"/>
  <c r="V27" i="10"/>
  <c r="W27" i="10" s="1"/>
  <c r="Q27" i="10"/>
  <c r="R27" i="10" s="1"/>
  <c r="O27" i="10"/>
  <c r="P27" i="10" s="1"/>
  <c r="M27" i="10"/>
  <c r="I27" i="10"/>
  <c r="G27" i="10"/>
  <c r="V26" i="10"/>
  <c r="W26" i="10" s="1"/>
  <c r="Q26" i="10"/>
  <c r="R26" i="10" s="1"/>
  <c r="O26" i="10"/>
  <c r="M26" i="10"/>
  <c r="I26" i="10"/>
  <c r="G26" i="10"/>
  <c r="V25" i="10"/>
  <c r="W25" i="10" s="1"/>
  <c r="Q25" i="10"/>
  <c r="R25" i="10" s="1"/>
  <c r="O25" i="10"/>
  <c r="P25" i="10" s="1"/>
  <c r="M25" i="10"/>
  <c r="I25" i="10"/>
  <c r="G25" i="10"/>
  <c r="V24" i="10"/>
  <c r="W24" i="10" s="1"/>
  <c r="Q24" i="10"/>
  <c r="R24" i="10" s="1"/>
  <c r="O24" i="10"/>
  <c r="P24" i="10" s="1"/>
  <c r="M24" i="10"/>
  <c r="I24" i="10"/>
  <c r="G24" i="10"/>
  <c r="V23" i="10"/>
  <c r="W23" i="10" s="1"/>
  <c r="Q23" i="10"/>
  <c r="R23" i="10" s="1"/>
  <c r="O23" i="10"/>
  <c r="P23" i="10" s="1"/>
  <c r="M23" i="10"/>
  <c r="I23" i="10"/>
  <c r="G23" i="10"/>
  <c r="V22" i="10"/>
  <c r="W22" i="10" s="1"/>
  <c r="Q22" i="10"/>
  <c r="R22" i="10" s="1"/>
  <c r="P22" i="10"/>
  <c r="O22" i="10"/>
  <c r="M22" i="10"/>
  <c r="I22" i="10"/>
  <c r="G22" i="10"/>
  <c r="V21" i="10"/>
  <c r="W21" i="10" s="1"/>
  <c r="Q21" i="10"/>
  <c r="R21" i="10" s="1"/>
  <c r="O21" i="10"/>
  <c r="M21" i="10"/>
  <c r="I21" i="10"/>
  <c r="G21" i="10"/>
  <c r="V20" i="10"/>
  <c r="W20" i="10" s="1"/>
  <c r="R20" i="10"/>
  <c r="Q20" i="10"/>
  <c r="O20" i="10"/>
  <c r="P20" i="10" s="1"/>
  <c r="M20" i="10"/>
  <c r="I20" i="10"/>
  <c r="G20" i="10"/>
  <c r="V19" i="10"/>
  <c r="W19" i="10" s="1"/>
  <c r="Q19" i="10"/>
  <c r="R19" i="10" s="1"/>
  <c r="P19" i="10"/>
  <c r="O19" i="10"/>
  <c r="M19" i="10"/>
  <c r="I19" i="10"/>
  <c r="G19" i="10"/>
  <c r="V18" i="10"/>
  <c r="W18" i="10" s="1"/>
  <c r="Q18" i="10"/>
  <c r="R18" i="10" s="1"/>
  <c r="O18" i="10"/>
  <c r="M18" i="10"/>
  <c r="I18" i="10"/>
  <c r="G18" i="10"/>
  <c r="W17" i="10"/>
  <c r="V17" i="10"/>
  <c r="Q17" i="10"/>
  <c r="R17" i="10" s="1"/>
  <c r="O17" i="10"/>
  <c r="M17" i="10"/>
  <c r="I17" i="10"/>
  <c r="G17" i="10"/>
  <c r="W16" i="10"/>
  <c r="V16" i="10"/>
  <c r="Q16" i="10"/>
  <c r="R16" i="10" s="1"/>
  <c r="O16" i="10"/>
  <c r="P16" i="10" s="1"/>
  <c r="M16" i="10"/>
  <c r="I16" i="10"/>
  <c r="G16" i="10"/>
  <c r="V15" i="10"/>
  <c r="W15" i="10" s="1"/>
  <c r="Q15" i="10"/>
  <c r="R15" i="10" s="1"/>
  <c r="O15" i="10"/>
  <c r="S15" i="10" s="1"/>
  <c r="T15" i="10" s="1"/>
  <c r="M15" i="10"/>
  <c r="I15" i="10"/>
  <c r="G15" i="10"/>
  <c r="V14" i="10"/>
  <c r="W14" i="10" s="1"/>
  <c r="Q14" i="10"/>
  <c r="R14" i="10" s="1"/>
  <c r="O14" i="10"/>
  <c r="M14" i="10"/>
  <c r="I14" i="10"/>
  <c r="G14" i="10"/>
  <c r="V13" i="10"/>
  <c r="W13" i="10" s="1"/>
  <c r="Q13" i="10"/>
  <c r="R13" i="10" s="1"/>
  <c r="O13" i="10"/>
  <c r="S13" i="10" s="1"/>
  <c r="T13" i="10" s="1"/>
  <c r="M13" i="10"/>
  <c r="I13" i="10"/>
  <c r="G13" i="10"/>
  <c r="V12" i="10"/>
  <c r="W12" i="10" s="1"/>
  <c r="R12" i="10"/>
  <c r="Q12" i="10"/>
  <c r="O12" i="10"/>
  <c r="P12" i="10" s="1"/>
  <c r="M12" i="10"/>
  <c r="I12" i="10"/>
  <c r="G12" i="10"/>
  <c r="V11" i="10"/>
  <c r="W11" i="10" s="1"/>
  <c r="Q11" i="10"/>
  <c r="R11" i="10" s="1"/>
  <c r="P11" i="10"/>
  <c r="O11" i="10"/>
  <c r="M11" i="10"/>
  <c r="I11" i="10"/>
  <c r="G11" i="10"/>
  <c r="V10" i="10"/>
  <c r="W10" i="10" s="1"/>
  <c r="Q10" i="10"/>
  <c r="R10" i="10" s="1"/>
  <c r="O10" i="10"/>
  <c r="M10" i="10"/>
  <c r="I10" i="10"/>
  <c r="G10" i="10"/>
  <c r="W9" i="10"/>
  <c r="W28" i="10" s="1"/>
  <c r="V9" i="10"/>
  <c r="V28" i="10" s="1"/>
  <c r="Q9" i="10"/>
  <c r="R9" i="10" s="1"/>
  <c r="P9" i="10"/>
  <c r="M9" i="10"/>
  <c r="I9" i="10"/>
  <c r="G9" i="10"/>
  <c r="P15" i="10" l="1"/>
  <c r="S26" i="10"/>
  <c r="T26" i="10" s="1"/>
  <c r="S10" i="10"/>
  <c r="T10" i="10" s="1"/>
  <c r="S17" i="10"/>
  <c r="T17" i="10" s="1"/>
  <c r="S18" i="10"/>
  <c r="T18" i="10" s="1"/>
  <c r="P26" i="10"/>
  <c r="P10" i="10"/>
  <c r="P18" i="10"/>
  <c r="S23" i="10"/>
  <c r="T23" i="10" s="1"/>
  <c r="S14" i="10"/>
  <c r="T14" i="10" s="1"/>
  <c r="S21" i="10"/>
  <c r="T21" i="10" s="1"/>
  <c r="S22" i="10"/>
  <c r="T22" i="10" s="1"/>
  <c r="S25" i="10"/>
  <c r="T25" i="10" s="1"/>
  <c r="S11" i="10"/>
  <c r="T11" i="10" s="1"/>
  <c r="P14" i="10"/>
  <c r="S19" i="10"/>
  <c r="T19" i="10" s="1"/>
  <c r="M28" i="10"/>
  <c r="G28" i="10"/>
  <c r="I28" i="10"/>
  <c r="R28" i="10"/>
  <c r="S9" i="10"/>
  <c r="T9" i="10" s="1"/>
  <c r="S12" i="10"/>
  <c r="T12" i="10" s="1"/>
  <c r="P13" i="10"/>
  <c r="S16" i="10"/>
  <c r="T16" i="10" s="1"/>
  <c r="P17" i="10"/>
  <c r="S20" i="10"/>
  <c r="T20" i="10" s="1"/>
  <c r="P21" i="10"/>
  <c r="S24" i="10"/>
  <c r="T24" i="10" s="1"/>
  <c r="S27" i="10"/>
  <c r="T27" i="10" s="1"/>
  <c r="P28" i="10" l="1"/>
  <c r="T28" i="10"/>
  <c r="W30" i="10" s="1"/>
  <c r="O33" i="6" l="1"/>
  <c r="O34" i="6" s="1"/>
  <c r="O35" i="6" s="1"/>
  <c r="O32" i="6"/>
  <c r="M32" i="6"/>
  <c r="T3" i="6"/>
  <c r="S3" i="6"/>
  <c r="R3" i="6"/>
  <c r="P3" i="6"/>
  <c r="U3" i="6" s="1"/>
  <c r="E23" i="5" l="1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24" i="5" l="1"/>
</calcChain>
</file>

<file path=xl/sharedStrings.xml><?xml version="1.0" encoding="utf-8"?>
<sst xmlns="http://schemas.openxmlformats.org/spreadsheetml/2006/main" count="287" uniqueCount="167">
  <si>
    <r>
      <t>SUMINISTRO INSTALACIÓ</t>
    </r>
    <r>
      <rPr>
        <b/>
        <sz val="12"/>
        <color rgb="FF000000"/>
        <rFont val="Arial Narrow"/>
        <family val="2"/>
      </rPr>
      <t>N Y MANTENIMIENTO DE ELEMENTOS DE SEÑALÉTICA INSTITUCIONAL PARA LAS DIFERENTES SEDES DE LA FISCALÍA GENERAL DE LA NACIÓN EN TODO EL TERRITORIO NACIONAL.</t>
    </r>
  </si>
  <si>
    <t>ÍTEM</t>
  </si>
  <si>
    <r>
      <t xml:space="preserve">DESCRIPCIÓN DEL BIEN O SERVICIO </t>
    </r>
    <r>
      <rPr>
        <b/>
        <i/>
        <sz val="11"/>
        <color rgb="FF000000"/>
        <rFont val="Arial Narrow"/>
        <family val="2"/>
      </rPr>
      <t>(</t>
    </r>
    <r>
      <rPr>
        <b/>
        <i/>
        <u/>
        <sz val="11"/>
        <color rgb="FF000000"/>
        <rFont val="Arial Narrow"/>
        <family val="2"/>
      </rPr>
      <t>* CONSULTAR EL ANEXO TÉCNICO)</t>
    </r>
    <r>
      <rPr>
        <b/>
        <sz val="11"/>
        <color rgb="FF000000"/>
        <rFont val="Arial Narrow"/>
        <family val="2"/>
      </rPr>
      <t xml:space="preserve"> </t>
    </r>
  </si>
  <si>
    <t>UNIDAD DE MEDIDA</t>
  </si>
  <si>
    <t>CANTIDAD</t>
  </si>
  <si>
    <t>CAJA EXTERNA DE FACHADAS CON LUZ</t>
  </si>
  <si>
    <t>UND</t>
  </si>
  <si>
    <t>CAJA EXTERNA DE FACHADAS SIN LUZ</t>
  </si>
  <si>
    <t>AVISO EXTERNO FISCALÍA</t>
  </si>
  <si>
    <t>SEÑALIZACIÓN ÁREAS COMUNES INTERNAS (VARIOS)</t>
  </si>
  <si>
    <t>SEÑALIZACIÓN ÁREAS COMUNES INTERNAS - DENUNCIAS</t>
  </si>
  <si>
    <t>SEÑALIZACIÓN EXTERNA PARQUEADEROS</t>
  </si>
  <si>
    <t>CAJA DE LUZ EXTERNA DE AVISO URI HORIZONTAL CON LUZ</t>
  </si>
  <si>
    <t>CAJA DE LUZ EXTERNA DE AVISO URI HORIZONTAL SIN LUZ</t>
  </si>
  <si>
    <t>SEÑALIZACIÓN INTERNAS OFICINAS (CUBÍCULOS)</t>
  </si>
  <si>
    <t>SEÑALIZACIÓN NORMATIVA INTERNAS</t>
  </si>
  <si>
    <t>SEÑALIZACIÓN</t>
  </si>
  <si>
    <t>SEÑALIZACIÓN EXTERNA II PARQUEADEROS</t>
  </si>
  <si>
    <t>SEÑALIZACIÓN INTERNAS OFICINAS NOMBRES LARGOS</t>
  </si>
  <si>
    <t>SEÑALIZACIÓN AVISO COLGANTE INTERNO</t>
  </si>
  <si>
    <t>SEÑALIZACIÓN DIRECTORIO INTERNO</t>
  </si>
  <si>
    <t>SEÑALIZACIÓN INTERNAS OTRAS ÁREAS – TIPO II</t>
  </si>
  <si>
    <t>SEÑALIZACIÓN AVISO COLGANTE INTERNO TIPO II</t>
  </si>
  <si>
    <t>SEÑALIZACIÓN TIPO II (AVISO DE PISO)</t>
  </si>
  <si>
    <t>AVISO PUNTO DE ENCUENTRO</t>
  </si>
  <si>
    <t>SUMINISTRO INSTALACIÓN Y MANTENIMIENTO DE ELEMENTOS DE SEÑALÉTICA INSTITUCIONAL PARA LAS DIFERENTES SEDES DE LA FISCALÍA GENERAL DE LA NACIÓN EN TODO EL TERRITORIO NACIONAL.</t>
  </si>
  <si>
    <r>
      <t xml:space="preserve">DESCRIPCIÓN DEL BIEN O SERVICIO </t>
    </r>
    <r>
      <rPr>
        <b/>
        <i/>
        <sz val="11"/>
        <color theme="0"/>
        <rFont val="Arial Narrow"/>
        <family val="2"/>
      </rPr>
      <t>(</t>
    </r>
    <r>
      <rPr>
        <b/>
        <i/>
        <u/>
        <sz val="11"/>
        <color theme="0"/>
        <rFont val="Arial Narrow"/>
        <family val="2"/>
      </rPr>
      <t>* CONSULTAR EL ANEXO TÉCNICO)</t>
    </r>
    <r>
      <rPr>
        <b/>
        <sz val="11"/>
        <color theme="0"/>
        <rFont val="Arial Narrow"/>
        <family val="2"/>
      </rPr>
      <t xml:space="preserve"> </t>
    </r>
  </si>
  <si>
    <t>SEDE A ENTREGAR ELEMENTO DE  NECESIDAD PRIORIZADA</t>
  </si>
  <si>
    <t>TELEFONO</t>
  </si>
  <si>
    <t>SEDE / AREA</t>
  </si>
  <si>
    <t>DIRECCIÓN EXACTA (PISO)</t>
  </si>
  <si>
    <t>PERSONA CONTACTO</t>
  </si>
  <si>
    <t>OTROS</t>
  </si>
  <si>
    <t>N/A</t>
  </si>
  <si>
    <t>TOTAL</t>
  </si>
  <si>
    <t>Nelmar</t>
  </si>
  <si>
    <t>NECESIDAD PRIORIZADA (Filtrar sedes priorizadas y pasar la información)</t>
  </si>
  <si>
    <t>CESPA</t>
  </si>
  <si>
    <t>CAV</t>
  </si>
  <si>
    <t>Lara Bonilla</t>
  </si>
  <si>
    <t>BOLIVAR</t>
  </si>
  <si>
    <t>CESAR</t>
  </si>
  <si>
    <t>La Paz</t>
  </si>
  <si>
    <t>Grupo Apoyo Cesar</t>
  </si>
  <si>
    <t>Palacio de Justicia</t>
  </si>
  <si>
    <t>GUAJIRA</t>
  </si>
  <si>
    <t>Parqueadero</t>
  </si>
  <si>
    <t>Archivo Central</t>
  </si>
  <si>
    <t>TOTAL REGIONAL CARIBE</t>
  </si>
  <si>
    <t>REGIONAL CARIBE</t>
  </si>
  <si>
    <t>ATLANTICO</t>
  </si>
  <si>
    <t>Cal.</t>
  </si>
  <si>
    <t>MAGDALENA</t>
  </si>
  <si>
    <t>SAN ANDRRES</t>
  </si>
  <si>
    <t>Sedes Intervenidas</t>
  </si>
  <si>
    <t>Clemencia</t>
  </si>
  <si>
    <t>SEDE LA ESPERANZA</t>
  </si>
  <si>
    <t>Barrio Serie Bay CL 1 A KR 9 A</t>
  </si>
  <si>
    <t>Cal. 5 =2
Cal. 4 =5
Cal. 3 =0
Cal. 2 =1
Cal. 1 =0</t>
  </si>
  <si>
    <t xml:space="preserve"> San Juan Nepomuceno</t>
  </si>
  <si>
    <t xml:space="preserve"> Arjona</t>
  </si>
  <si>
    <t>Tiquisio "Cambio Sede"</t>
  </si>
  <si>
    <t>Mompox "Cambio Sede"</t>
  </si>
  <si>
    <t>Sedes En Proceso de Intervención</t>
  </si>
  <si>
    <t>Malambo</t>
  </si>
  <si>
    <t>CAF Canapote</t>
  </si>
  <si>
    <t xml:space="preserve">Policia Judicial CTI Valledupar </t>
  </si>
  <si>
    <t xml:space="preserve">SEDE SAN JOSE – URI  </t>
  </si>
  <si>
    <t xml:space="preserve">Patio Único </t>
  </si>
  <si>
    <t>Cal. 5 =1
Cal. 4 =10
Cal. 3 =9
Cal. 2 =2
Cal. 1 =0</t>
  </si>
  <si>
    <t>Soledad SAU</t>
  </si>
  <si>
    <t>Maria La Baja</t>
  </si>
  <si>
    <t>Cll 1ª No. 6-65 – Riohacha</t>
  </si>
  <si>
    <t xml:space="preserve">SEDE FUNDACION – MAGDALENA </t>
  </si>
  <si>
    <t xml:space="preserve"> Uri Soledad</t>
  </si>
  <si>
    <t>Hocol</t>
  </si>
  <si>
    <t>URI VALLEDUPAR</t>
  </si>
  <si>
    <t xml:space="preserve">Unidad Local Maicao </t>
  </si>
  <si>
    <t xml:space="preserve">SEDE SANTA ANA  - MAGDALENA </t>
  </si>
  <si>
    <t xml:space="preserve"> Soledad ULF</t>
  </si>
  <si>
    <t>Pinillos (FONSET)</t>
  </si>
  <si>
    <t xml:space="preserve">El Paso </t>
  </si>
  <si>
    <t>San Martin (FONSET)</t>
  </si>
  <si>
    <t>Turbaco</t>
  </si>
  <si>
    <t>Sedes Proyectadas a Intervenir</t>
  </si>
  <si>
    <t>Santo Tomas</t>
  </si>
  <si>
    <t>Carmen de Bolivar</t>
  </si>
  <si>
    <t>Chiriguana  - Recursos de la entidad</t>
  </si>
  <si>
    <t xml:space="preserve">Unidad Local Fonseca </t>
  </si>
  <si>
    <t xml:space="preserve">POLICIA JUDICIAL C.T.I. UNIDAD LOCAL DE CIENAGA – MAGDALENA </t>
  </si>
  <si>
    <t>Barrio Sarie Bay, CL 2 6 28 Antiguo ED Caprecom,</t>
  </si>
  <si>
    <t>Cal. 5 =0
Cal.4 =8
Cal.3 =18
Cal.2 =3
Cal.1 =1</t>
  </si>
  <si>
    <t xml:space="preserve"> DAS</t>
  </si>
  <si>
    <t>Calamar</t>
  </si>
  <si>
    <t>Curumani  - Recursos de la Entidad y apoyo del contratista</t>
  </si>
  <si>
    <t xml:space="preserve">SEDE PLATO -  MAGDALENA </t>
  </si>
  <si>
    <t>CL 2 1 A 28 SC Big PoIN LT 1 o Sección 1</t>
  </si>
  <si>
    <t xml:space="preserve"> Puerto Colombia</t>
  </si>
  <si>
    <t>Santa Rosa</t>
  </si>
  <si>
    <t xml:space="preserve">SEDE BANCO  - MAGDALENA  </t>
  </si>
  <si>
    <t>Sector de Ketty Ware o San Felipe.</t>
  </si>
  <si>
    <t xml:space="preserve"> Uri Barranquilla</t>
  </si>
  <si>
    <t>Magangue (cambio de sede)</t>
  </si>
  <si>
    <t xml:space="preserve">Pailitas </t>
  </si>
  <si>
    <t xml:space="preserve">SEDE PIVIJAY- MAGDALENA  </t>
  </si>
  <si>
    <t>Bosconia  - Recursos FONSET</t>
  </si>
  <si>
    <t xml:space="preserve">SEDE CHIBOLO - MAGDALENA </t>
  </si>
  <si>
    <t>Casa Justicia Chiquinquira</t>
  </si>
  <si>
    <t>Infancia y adolescencia Valledupar</t>
  </si>
  <si>
    <t>SEDE GALAXIA – SANTA MARTA</t>
  </si>
  <si>
    <t>Casa Justicia Canapote</t>
  </si>
  <si>
    <t>Casino Fiscalia Valledupar  - Recursos FONSET</t>
  </si>
  <si>
    <t>Sedes que no Requieren Intervenición</t>
  </si>
  <si>
    <t>PARQUEADERO DE VEH. INSTITUCIONALES</t>
  </si>
  <si>
    <t xml:space="preserve">Justicia Transicional </t>
  </si>
  <si>
    <t xml:space="preserve">Unidad Local Villanueva </t>
  </si>
  <si>
    <t xml:space="preserve">SEDE UNIFICADA- SANTA MARTA </t>
  </si>
  <si>
    <t> AV Newball KR 1 Dann Centro Ccial, OF 161,163,165,167, 169</t>
  </si>
  <si>
    <t>Cal. 5 =5
Cal. 4=19
Cal. 3 =6
Cal. 2 =2
Cal. 1 =0</t>
  </si>
  <si>
    <t>CAV Pie de la Popa</t>
  </si>
  <si>
    <t xml:space="preserve">Dirección Seccional y Archivo </t>
  </si>
  <si>
    <t xml:space="preserve">Unidad Local Dibulla </t>
  </si>
  <si>
    <t>SEDE SAN RAFAEL – SANTA MARTA (DESOCUPADA)</t>
  </si>
  <si>
    <t>Sector Santa Isabel, antigua casa de la cultura.</t>
  </si>
  <si>
    <t>UCJ</t>
  </si>
  <si>
    <t>Casa Justicia country (Se solicitará a la Alcaldía)</t>
  </si>
  <si>
    <t xml:space="preserve">Edificio Olimpia </t>
  </si>
  <si>
    <t>Patio Único – Riohacha</t>
  </si>
  <si>
    <t>SEDE PATIO UNICO – SANTA MARTA</t>
  </si>
  <si>
    <t>Bodega Ternera y Parqueadero</t>
  </si>
  <si>
    <t xml:space="preserve">Patio incautados Valledupar </t>
  </si>
  <si>
    <t xml:space="preserve">CAIVAS – Riohacha </t>
  </si>
  <si>
    <t xml:space="preserve">PLAYA SALGUERO – SANTA MARTA (no aplica) </t>
  </si>
  <si>
    <t>COLPATRIA (Desocupada)</t>
  </si>
  <si>
    <t xml:space="preserve">La Jagua de Ibirico </t>
  </si>
  <si>
    <t>VILLA MARLE – PALOMINO (no aplica)</t>
  </si>
  <si>
    <t>SOLEDAD SEDE ÚNICA</t>
  </si>
  <si>
    <t xml:space="preserve">Pueblo Bello </t>
  </si>
  <si>
    <t>Baranoa</t>
  </si>
  <si>
    <t>Parqueadero incautados Chiriguana</t>
  </si>
  <si>
    <t>Sabanalarga</t>
  </si>
  <si>
    <t xml:space="preserve">Codazzi </t>
  </si>
  <si>
    <t>Campo de la Cruz</t>
  </si>
  <si>
    <t>Feab</t>
  </si>
  <si>
    <t>Donado Bquilla, Antena</t>
  </si>
  <si>
    <t>Repetido Guajira</t>
  </si>
  <si>
    <t>Cll 5ª  No. 4-48- Riohacha*</t>
  </si>
  <si>
    <t>Unidad Local Uribía*</t>
  </si>
  <si>
    <t>Unidad Local San Juan *</t>
  </si>
  <si>
    <t>Palacio de Justicia *</t>
  </si>
  <si>
    <t>VALOR UNITARIO INCLUIDO IVA</t>
  </si>
  <si>
    <t>M2</t>
  </si>
  <si>
    <t>COTIZACIÓN No.1</t>
  </si>
  <si>
    <t>GRAFIC PLANET</t>
  </si>
  <si>
    <t>COTIZACIÓN No.2</t>
  </si>
  <si>
    <t>Bedoya Publicidad </t>
  </si>
  <si>
    <t>COTIZACIÓN No.3</t>
  </si>
  <si>
    <t>MENOR VALOR</t>
  </si>
  <si>
    <t>PROMEDIO</t>
  </si>
  <si>
    <t>MAB</t>
  </si>
  <si>
    <t>VALOR TOTAL</t>
  </si>
  <si>
    <t>COMERCIAL JFI</t>
  </si>
  <si>
    <t>COTIZACIÓN No.4</t>
  </si>
  <si>
    <t xml:space="preserve">CURVA GRAFICA </t>
  </si>
  <si>
    <r>
      <t xml:space="preserve">DESCRIPCIÓN DEL BIEN O SERVICIO </t>
    </r>
    <r>
      <rPr>
        <b/>
        <i/>
        <sz val="9"/>
        <color rgb="FF000000"/>
        <rFont val="Arial"/>
        <family val="2"/>
      </rPr>
      <t>(</t>
    </r>
    <r>
      <rPr>
        <b/>
        <i/>
        <u/>
        <sz val="9"/>
        <color rgb="FF000000"/>
        <rFont val="Arial"/>
        <family val="2"/>
      </rPr>
      <t>* CONSULTAR EL ANEXO TÉCNICO)</t>
    </r>
    <r>
      <rPr>
        <b/>
        <sz val="9"/>
        <color rgb="FF000000"/>
        <rFont val="Arial"/>
        <family val="2"/>
      </rPr>
      <t xml:space="preserve"> </t>
    </r>
  </si>
  <si>
    <t>ANEXO I - ESTUDIO DEL SECTOR</t>
  </si>
  <si>
    <t xml:space="preserve"> ELEMENTOS DE SEÑALÉTICA INSTITUCIONAL PARA LAS DIFERENTES SEDES DE LA FISCALÍA GENERAL DE LA NACIÓN REGIONAL CARIBE.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</si>
</sst>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1" formatCode="_-* #,##0_-;\-* #,##0_-;_-* &quot;-&quot;_-;_-@_-"/>
  </numFmts>
  <fonts count="33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2"/>
      <color rgb="FF000000"/>
      <name val="Arial Narrow"/>
      <family val="2"/>
    </font>
    <font>
      <b/>
      <sz val="11"/>
      <color rgb="FF000000"/>
      <name val="Arial Narrow"/>
      <family val="2"/>
    </font>
    <font>
      <b/>
      <i/>
      <sz val="11"/>
      <color rgb="FF000000"/>
      <name val="Arial Narrow"/>
      <family val="2"/>
    </font>
    <font>
      <b/>
      <i/>
      <u/>
      <sz val="11"/>
      <color rgb="FF000000"/>
      <name val="Arial Narrow"/>
      <family val="2"/>
    </font>
    <font>
      <sz val="9"/>
      <color rgb="FF000000"/>
      <name val="Arial Narrow"/>
      <family val="2"/>
    </font>
    <font>
      <sz val="11"/>
      <color rgb="FF000000"/>
      <name val="Arial Narrow"/>
      <family val="2"/>
    </font>
    <font>
      <sz val="12"/>
      <color rgb="FF000000"/>
      <name val="Arial Narrow"/>
      <family val="2"/>
    </font>
    <font>
      <b/>
      <sz val="12"/>
      <color theme="0"/>
      <name val="Arial Narrow"/>
      <family val="2"/>
    </font>
    <font>
      <b/>
      <sz val="11"/>
      <color theme="0"/>
      <name val="Arial Narrow"/>
      <family val="2"/>
    </font>
    <font>
      <b/>
      <i/>
      <sz val="11"/>
      <color theme="0"/>
      <name val="Arial Narrow"/>
      <family val="2"/>
    </font>
    <font>
      <b/>
      <i/>
      <u/>
      <sz val="11"/>
      <color theme="0"/>
      <name val="Arial Narrow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sz val="14"/>
      <color rgb="FF000000"/>
      <name val="Calibri"/>
      <family val="2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7" tint="0.39997558519241921"/>
      <name val="Arial"/>
      <family val="2"/>
    </font>
    <font>
      <b/>
      <sz val="12"/>
      <color rgb="FF000000"/>
      <name val="Arial"/>
      <family val="2"/>
    </font>
    <font>
      <b/>
      <sz val="9"/>
      <color rgb="FF000000"/>
      <name val="Arial"/>
      <family val="2"/>
    </font>
    <font>
      <b/>
      <i/>
      <sz val="9"/>
      <color rgb="FF000000"/>
      <name val="Arial"/>
      <family val="2"/>
    </font>
    <font>
      <b/>
      <i/>
      <u/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rgb="FFFFC000"/>
      <name val="Arial"/>
      <family val="2"/>
    </font>
    <font>
      <sz val="9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9"/>
      <color theme="1" tint="4.9989318521683403E-2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249977111117893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41" fontId="18" fillId="0" borderId="0" applyFont="0" applyFill="0" applyBorder="0" applyAlignment="0" applyProtection="0"/>
    <xf numFmtId="42" fontId="18" fillId="0" borderId="0" applyFont="0" applyFill="0" applyBorder="0" applyAlignment="0" applyProtection="0"/>
  </cellStyleXfs>
  <cellXfs count="146">
    <xf numFmtId="0" fontId="0" fillId="0" borderId="0" xfId="0"/>
    <xf numFmtId="0" fontId="3" fillId="3" borderId="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center" vertical="center" wrapText="1"/>
    </xf>
    <xf numFmtId="0" fontId="0" fillId="0" borderId="7" xfId="0" applyBorder="1"/>
    <xf numFmtId="0" fontId="8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6" borderId="20" xfId="0" applyFont="1" applyFill="1" applyBorder="1" applyAlignment="1">
      <alignment horizontal="center" vertical="center" wrapText="1"/>
    </xf>
    <xf numFmtId="0" fontId="13" fillId="6" borderId="22" xfId="0" applyFont="1" applyFill="1" applyBorder="1" applyAlignment="1">
      <alignment horizontal="center" vertical="center" wrapText="1"/>
    </xf>
    <xf numFmtId="0" fontId="13" fillId="6" borderId="21" xfId="0" applyFont="1" applyFill="1" applyBorder="1" applyAlignment="1">
      <alignment horizontal="center" vertical="center" wrapText="1"/>
    </xf>
    <xf numFmtId="0" fontId="14" fillId="6" borderId="19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7" borderId="11" xfId="0" applyFont="1" applyFill="1" applyBorder="1" applyAlignment="1">
      <alignment horizontal="center" vertical="center" wrapText="1"/>
    </xf>
    <xf numFmtId="0" fontId="15" fillId="9" borderId="12" xfId="0" applyFont="1" applyFill="1" applyBorder="1" applyAlignment="1">
      <alignment horizontal="center" vertical="center" wrapText="1"/>
    </xf>
    <xf numFmtId="0" fontId="15" fillId="7" borderId="13" xfId="0" applyFont="1" applyFill="1" applyBorder="1" applyAlignment="1">
      <alignment horizontal="center" vertical="center" wrapText="1"/>
    </xf>
    <xf numFmtId="0" fontId="15" fillId="8" borderId="13" xfId="0" applyFont="1" applyFill="1" applyBorder="1" applyAlignment="1">
      <alignment horizontal="center" vertical="center" wrapText="1"/>
    </xf>
    <xf numFmtId="0" fontId="15" fillId="9" borderId="14" xfId="0" applyFont="1" applyFill="1" applyBorder="1" applyAlignment="1">
      <alignment horizontal="center" vertical="center" wrapText="1"/>
    </xf>
    <xf numFmtId="0" fontId="15" fillId="10" borderId="15" xfId="0" applyFont="1" applyFill="1" applyBorder="1" applyAlignment="1">
      <alignment horizontal="center" vertical="center" wrapText="1"/>
    </xf>
    <xf numFmtId="0" fontId="15" fillId="5" borderId="24" xfId="0" applyFont="1" applyFill="1" applyBorder="1" applyAlignment="1">
      <alignment horizontal="center" vertical="center" wrapText="1"/>
    </xf>
    <xf numFmtId="0" fontId="15" fillId="9" borderId="10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5" borderId="27" xfId="0" applyFont="1" applyFill="1" applyBorder="1" applyAlignment="1">
      <alignment horizontal="center" vertical="center" wrapText="1"/>
    </xf>
    <xf numFmtId="0" fontId="15" fillId="10" borderId="13" xfId="0" applyFont="1" applyFill="1" applyBorder="1" applyAlignment="1">
      <alignment horizontal="center" vertical="center" wrapText="1"/>
    </xf>
    <xf numFmtId="0" fontId="15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6" fillId="9" borderId="13" xfId="0" applyFont="1" applyFill="1" applyBorder="1" applyAlignment="1">
      <alignment horizontal="center" vertical="center" wrapText="1"/>
    </xf>
    <xf numFmtId="0" fontId="15" fillId="10" borderId="27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6" fillId="9" borderId="29" xfId="0" applyFont="1" applyFill="1" applyBorder="1" applyAlignment="1">
      <alignment horizontal="center" vertical="center" wrapText="1"/>
    </xf>
    <xf numFmtId="0" fontId="15" fillId="7" borderId="15" xfId="0" applyFont="1" applyFill="1" applyBorder="1" applyAlignment="1">
      <alignment horizontal="center" vertical="center" wrapText="1"/>
    </xf>
    <xf numFmtId="0" fontId="16" fillId="9" borderId="15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5" fillId="11" borderId="13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 wrapText="1"/>
    </xf>
    <xf numFmtId="0" fontId="15" fillId="5" borderId="15" xfId="0" applyFont="1" applyFill="1" applyBorder="1" applyAlignment="1">
      <alignment horizontal="center" vertical="center" wrapText="1"/>
    </xf>
    <xf numFmtId="0" fontId="15" fillId="7" borderId="24" xfId="0" applyFont="1" applyFill="1" applyBorder="1" applyAlignment="1">
      <alignment horizontal="center" vertical="center" wrapText="1"/>
    </xf>
    <xf numFmtId="0" fontId="15" fillId="8" borderId="11" xfId="0" applyFont="1" applyFill="1" applyBorder="1" applyAlignment="1">
      <alignment horizontal="center" vertical="center" wrapText="1"/>
    </xf>
    <xf numFmtId="0" fontId="15" fillId="8" borderId="27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5" borderId="35" xfId="0" applyFont="1" applyFill="1" applyBorder="1" applyAlignment="1">
      <alignment horizontal="center" vertical="center" wrapText="1"/>
    </xf>
    <xf numFmtId="0" fontId="15" fillId="9" borderId="17" xfId="0" applyFont="1" applyFill="1" applyBorder="1" applyAlignment="1">
      <alignment horizontal="center" vertical="center" wrapText="1"/>
    </xf>
    <xf numFmtId="0" fontId="16" fillId="9" borderId="18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5" fillId="7" borderId="12" xfId="0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wrapText="1"/>
    </xf>
    <xf numFmtId="0" fontId="15" fillId="7" borderId="14" xfId="0" applyFont="1" applyFill="1" applyBorder="1" applyAlignment="1">
      <alignment horizontal="center" vertical="center" wrapText="1"/>
    </xf>
    <xf numFmtId="0" fontId="15" fillId="7" borderId="10" xfId="0" applyFont="1" applyFill="1" applyBorder="1" applyAlignment="1">
      <alignment horizontal="center" vertical="center" wrapText="1"/>
    </xf>
    <xf numFmtId="0" fontId="15" fillId="12" borderId="10" xfId="0" applyFont="1" applyFill="1" applyBorder="1" applyAlignment="1">
      <alignment horizontal="center" vertical="center" wrapText="1"/>
    </xf>
    <xf numFmtId="0" fontId="15" fillId="12" borderId="12" xfId="0" applyFont="1" applyFill="1" applyBorder="1" applyAlignment="1">
      <alignment horizontal="center" vertical="center" wrapText="1"/>
    </xf>
    <xf numFmtId="0" fontId="15" fillId="12" borderId="14" xfId="0" applyFont="1" applyFill="1" applyBorder="1" applyAlignment="1">
      <alignment horizontal="center" vertical="center" wrapText="1"/>
    </xf>
    <xf numFmtId="0" fontId="17" fillId="0" borderId="0" xfId="0" applyFont="1"/>
    <xf numFmtId="0" fontId="21" fillId="3" borderId="37" xfId="0" applyFont="1" applyFill="1" applyBorder="1" applyAlignment="1">
      <alignment horizontal="center" vertical="center" wrapText="1"/>
    </xf>
    <xf numFmtId="0" fontId="24" fillId="0" borderId="0" xfId="0" applyFont="1"/>
    <xf numFmtId="0" fontId="21" fillId="3" borderId="4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justify" vertical="center" wrapText="1"/>
    </xf>
    <xf numFmtId="0" fontId="26" fillId="0" borderId="4" xfId="0" applyFont="1" applyFill="1" applyBorder="1" applyAlignment="1">
      <alignment horizontal="center" vertical="center" wrapText="1"/>
    </xf>
    <xf numFmtId="42" fontId="26" fillId="13" borderId="4" xfId="2" applyFont="1" applyFill="1" applyBorder="1" applyAlignment="1">
      <alignment horizontal="center" vertical="center" wrapText="1"/>
    </xf>
    <xf numFmtId="42" fontId="26" fillId="0" borderId="4" xfId="2" applyFont="1" applyFill="1" applyBorder="1" applyAlignment="1">
      <alignment horizontal="center" vertical="center" wrapText="1"/>
    </xf>
    <xf numFmtId="41" fontId="24" fillId="0" borderId="0" xfId="1" applyFont="1"/>
    <xf numFmtId="0" fontId="26" fillId="0" borderId="4" xfId="0" applyFont="1" applyFill="1" applyBorder="1" applyAlignment="1">
      <alignment horizontal="justify" vertical="center" wrapText="1"/>
    </xf>
    <xf numFmtId="42" fontId="17" fillId="0" borderId="0" xfId="0" applyNumberFormat="1" applyFont="1"/>
    <xf numFmtId="0" fontId="28" fillId="0" borderId="4" xfId="0" applyFont="1" applyFill="1" applyBorder="1" applyAlignment="1">
      <alignment horizontal="center" vertical="center" wrapText="1"/>
    </xf>
    <xf numFmtId="42" fontId="28" fillId="0" borderId="4" xfId="0" applyNumberFormat="1" applyFont="1" applyFill="1" applyBorder="1" applyAlignment="1">
      <alignment horizontal="center" vertical="center" wrapText="1"/>
    </xf>
    <xf numFmtId="0" fontId="29" fillId="0" borderId="0" xfId="0" applyFont="1"/>
    <xf numFmtId="42" fontId="30" fillId="13" borderId="4" xfId="2" applyFont="1" applyFill="1" applyBorder="1" applyAlignment="1">
      <alignment horizontal="center" vertical="center" wrapText="1"/>
    </xf>
    <xf numFmtId="41" fontId="24" fillId="0" borderId="0" xfId="0" applyNumberFormat="1" applyFont="1"/>
    <xf numFmtId="42" fontId="26" fillId="13" borderId="7" xfId="2" applyFont="1" applyFill="1" applyBorder="1" applyAlignment="1">
      <alignment horizontal="center" vertical="center" wrapText="1"/>
    </xf>
    <xf numFmtId="42" fontId="26" fillId="0" borderId="7" xfId="2" applyFont="1" applyFill="1" applyBorder="1" applyAlignment="1">
      <alignment horizontal="center" vertical="center" wrapText="1"/>
    </xf>
    <xf numFmtId="42" fontId="28" fillId="0" borderId="7" xfId="0" applyNumberFormat="1" applyFont="1" applyFill="1" applyBorder="1" applyAlignment="1">
      <alignment horizontal="center" vertical="center" wrapText="1"/>
    </xf>
    <xf numFmtId="42" fontId="32" fillId="0" borderId="4" xfId="0" applyNumberFormat="1" applyFont="1" applyFill="1" applyBorder="1" applyAlignment="1">
      <alignment horizontal="center" vertical="center" wrapText="1"/>
    </xf>
    <xf numFmtId="0" fontId="31" fillId="15" borderId="1" xfId="0" applyFont="1" applyFill="1" applyBorder="1" applyAlignment="1">
      <alignment horizontal="center"/>
    </xf>
    <xf numFmtId="0" fontId="31" fillId="15" borderId="2" xfId="0" applyFont="1" applyFill="1" applyBorder="1" applyAlignment="1">
      <alignment horizontal="center"/>
    </xf>
    <xf numFmtId="0" fontId="31" fillId="15" borderId="16" xfId="0" applyFont="1" applyFill="1" applyBorder="1" applyAlignment="1">
      <alignment horizontal="center"/>
    </xf>
    <xf numFmtId="0" fontId="19" fillId="4" borderId="38" xfId="0" applyFont="1" applyFill="1" applyBorder="1" applyAlignment="1">
      <alignment horizontal="center" vertical="center" wrapText="1"/>
    </xf>
    <xf numFmtId="0" fontId="19" fillId="4" borderId="37" xfId="0" applyFont="1" applyFill="1" applyBorder="1" applyAlignment="1">
      <alignment horizontal="center" vertical="center" wrapText="1"/>
    </xf>
    <xf numFmtId="0" fontId="19" fillId="4" borderId="32" xfId="0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center" vertical="center" wrapText="1"/>
    </xf>
    <xf numFmtId="0" fontId="20" fillId="2" borderId="39" xfId="0" applyFont="1" applyFill="1" applyBorder="1" applyAlignment="1">
      <alignment horizontal="center" vertical="center" wrapText="1"/>
    </xf>
    <xf numFmtId="0" fontId="20" fillId="2" borderId="40" xfId="0" applyFont="1" applyFill="1" applyBorder="1" applyAlignment="1">
      <alignment horizontal="center" vertical="center" wrapText="1"/>
    </xf>
    <xf numFmtId="0" fontId="19" fillId="14" borderId="7" xfId="0" applyFont="1" applyFill="1" applyBorder="1" applyAlignment="1">
      <alignment horizontal="center" wrapText="1"/>
    </xf>
    <xf numFmtId="0" fontId="21" fillId="3" borderId="6" xfId="0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25" fillId="14" borderId="7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6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5" fillId="6" borderId="23" xfId="0" applyFont="1" applyFill="1" applyBorder="1" applyAlignment="1">
      <alignment horizontal="center" vertical="center" wrapText="1"/>
    </xf>
    <xf numFmtId="0" fontId="15" fillId="6" borderId="26" xfId="0" applyFont="1" applyFill="1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 wrapText="1"/>
    </xf>
    <xf numFmtId="0" fontId="14" fillId="9" borderId="34" xfId="0" applyFont="1" applyFill="1" applyBorder="1" applyAlignment="1">
      <alignment horizontal="center" vertical="center" wrapText="1"/>
    </xf>
    <xf numFmtId="0" fontId="14" fillId="9" borderId="25" xfId="0" applyFont="1" applyFill="1" applyBorder="1" applyAlignment="1">
      <alignment horizontal="center" vertical="center" wrapText="1"/>
    </xf>
    <xf numFmtId="0" fontId="14" fillId="9" borderId="3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13" fillId="6" borderId="23" xfId="0" applyFont="1" applyFill="1" applyBorder="1" applyAlignment="1">
      <alignment horizontal="center" vertical="center" wrapText="1"/>
    </xf>
    <xf numFmtId="0" fontId="13" fillId="6" borderId="26" xfId="0" applyFont="1" applyFill="1" applyBorder="1" applyAlignment="1">
      <alignment horizontal="center" vertical="center" wrapText="1"/>
    </xf>
    <xf numFmtId="0" fontId="13" fillId="6" borderId="30" xfId="0" applyFont="1" applyFill="1" applyBorder="1" applyAlignment="1">
      <alignment horizontal="center" vertical="center" wrapText="1"/>
    </xf>
    <xf numFmtId="0" fontId="13" fillId="6" borderId="28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9" borderId="32" xfId="0" applyFont="1" applyFill="1" applyBorder="1" applyAlignment="1">
      <alignment horizontal="center" vertical="center" wrapText="1"/>
    </xf>
    <xf numFmtId="0" fontId="14" fillId="9" borderId="33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 wrapText="1"/>
    </xf>
    <xf numFmtId="0" fontId="15" fillId="7" borderId="10" xfId="0" applyFont="1" applyFill="1" applyBorder="1" applyAlignment="1">
      <alignment horizontal="center" vertical="center" wrapText="1"/>
    </xf>
    <xf numFmtId="0" fontId="15" fillId="7" borderId="12" xfId="0" applyFont="1" applyFill="1" applyBorder="1" applyAlignment="1">
      <alignment horizontal="center" vertical="center" wrapText="1"/>
    </xf>
    <xf numFmtId="0" fontId="15" fillId="7" borderId="14" xfId="0" applyFont="1" applyFill="1" applyBorder="1" applyAlignment="1">
      <alignment horizontal="center" vertical="center" wrapText="1"/>
    </xf>
    <xf numFmtId="0" fontId="15" fillId="7" borderId="11" xfId="0" applyFont="1" applyFill="1" applyBorder="1" applyAlignment="1">
      <alignment horizontal="center" vertical="center" wrapText="1"/>
    </xf>
    <xf numFmtId="0" fontId="15" fillId="7" borderId="13" xfId="0" applyFont="1" applyFill="1" applyBorder="1" applyAlignment="1">
      <alignment horizontal="center" vertical="center" wrapText="1"/>
    </xf>
    <xf numFmtId="0" fontId="15" fillId="7" borderId="15" xfId="0" applyFont="1" applyFill="1" applyBorder="1" applyAlignment="1">
      <alignment horizontal="center" vertical="center" wrapText="1"/>
    </xf>
    <xf numFmtId="0" fontId="15" fillId="8" borderId="11" xfId="0" applyFont="1" applyFill="1" applyBorder="1" applyAlignment="1">
      <alignment horizontal="center" vertical="center" wrapText="1"/>
    </xf>
    <xf numFmtId="0" fontId="15" fillId="8" borderId="13" xfId="0" applyFont="1" applyFill="1" applyBorder="1" applyAlignment="1">
      <alignment horizontal="center" vertical="center" wrapText="1"/>
    </xf>
    <xf numFmtId="0" fontId="15" fillId="8" borderId="15" xfId="0" applyFont="1" applyFill="1" applyBorder="1" applyAlignment="1">
      <alignment horizontal="center" vertical="center" wrapText="1"/>
    </xf>
    <xf numFmtId="0" fontId="15" fillId="9" borderId="10" xfId="0" applyFont="1" applyFill="1" applyBorder="1" applyAlignment="1">
      <alignment horizontal="center" vertical="center" wrapText="1"/>
    </xf>
    <xf numFmtId="0" fontId="15" fillId="9" borderId="12" xfId="0" applyFont="1" applyFill="1" applyBorder="1" applyAlignment="1">
      <alignment horizontal="center" vertical="center" wrapText="1"/>
    </xf>
    <xf numFmtId="0" fontId="15" fillId="9" borderId="14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</cellXfs>
  <cellStyles count="3">
    <cellStyle name="Millares [0]" xfId="1" builtinId="6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W35"/>
  <sheetViews>
    <sheetView tabSelected="1" zoomScale="74" zoomScaleNormal="130" workbookViewId="0">
      <selection activeCell="G5" sqref="G5"/>
    </sheetView>
  </sheetViews>
  <sheetFormatPr baseColWidth="10" defaultColWidth="11.453125" defaultRowHeight="14" x14ac:dyDescent="0.3"/>
  <cols>
    <col min="1" max="1" width="4" style="70" customWidth="1"/>
    <col min="2" max="2" width="6.81640625" style="70" customWidth="1"/>
    <col min="3" max="3" width="29.7265625" style="70" customWidth="1"/>
    <col min="4" max="4" width="14.453125" style="70" customWidth="1"/>
    <col min="5" max="5" width="12.7265625" style="70" customWidth="1"/>
    <col min="6" max="6" width="15.26953125" style="70" customWidth="1"/>
    <col min="7" max="7" width="13.81640625" style="70" customWidth="1"/>
    <col min="8" max="9" width="15.453125" style="70" customWidth="1"/>
    <col min="10" max="10" width="13.7265625" style="70" customWidth="1"/>
    <col min="11" max="11" width="17.54296875" style="70" customWidth="1"/>
    <col min="12" max="12" width="13.7265625" style="70" customWidth="1"/>
    <col min="13" max="13" width="16.54296875" style="70" customWidth="1"/>
    <col min="14" max="14" width="6.26953125" style="70" customWidth="1"/>
    <col min="15" max="15" width="13.26953125" style="70" hidden="1" customWidth="1"/>
    <col min="16" max="16" width="17.54296875" style="70" hidden="1" customWidth="1"/>
    <col min="17" max="17" width="14.81640625" style="70" hidden="1" customWidth="1"/>
    <col min="18" max="18" width="17.54296875" style="70" hidden="1" customWidth="1"/>
    <col min="19" max="19" width="14.81640625" style="70" customWidth="1"/>
    <col min="20" max="20" width="17.54296875" style="70" customWidth="1"/>
    <col min="21" max="21" width="11.453125" style="70"/>
    <col min="22" max="22" width="14" style="70" hidden="1" customWidth="1"/>
    <col min="23" max="23" width="13.81640625" style="70" hidden="1" customWidth="1"/>
    <col min="24" max="16384" width="11.453125" style="70"/>
  </cols>
  <sheetData>
    <row r="1" spans="2:23" ht="14.5" thickBot="1" x14ac:dyDescent="0.35">
      <c r="B1" s="91" t="s">
        <v>165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3"/>
    </row>
    <row r="2" spans="2:23" ht="15.75" customHeight="1" x14ac:dyDescent="0.3">
      <c r="B2" s="98" t="s">
        <v>166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</row>
    <row r="4" spans="2:23" hidden="1" x14ac:dyDescent="0.3">
      <c r="F4" s="70" t="s">
        <v>153</v>
      </c>
      <c r="H4" s="70" t="s">
        <v>155</v>
      </c>
      <c r="J4" s="70" t="s">
        <v>161</v>
      </c>
      <c r="L4" s="70" t="s">
        <v>163</v>
      </c>
    </row>
    <row r="5" spans="2:23" ht="14.5" thickBot="1" x14ac:dyDescent="0.35"/>
    <row r="6" spans="2:23" ht="29.25" customHeight="1" thickBot="1" x14ac:dyDescent="0.35">
      <c r="F6" s="94" t="s">
        <v>152</v>
      </c>
      <c r="G6" s="95"/>
      <c r="H6" s="94" t="s">
        <v>154</v>
      </c>
      <c r="I6" s="95"/>
      <c r="J6" s="96" t="s">
        <v>156</v>
      </c>
      <c r="K6" s="97"/>
      <c r="L6" s="96" t="s">
        <v>162</v>
      </c>
      <c r="M6" s="97"/>
      <c r="O6" s="100" t="s">
        <v>157</v>
      </c>
      <c r="P6" s="100"/>
      <c r="Q6" s="100" t="s">
        <v>158</v>
      </c>
      <c r="R6" s="100"/>
      <c r="S6" s="100" t="s">
        <v>159</v>
      </c>
      <c r="T6" s="100"/>
    </row>
    <row r="7" spans="2:23" s="72" customFormat="1" ht="48" customHeight="1" x14ac:dyDescent="0.25">
      <c r="B7" s="101" t="s">
        <v>1</v>
      </c>
      <c r="C7" s="101" t="s">
        <v>164</v>
      </c>
      <c r="D7" s="101" t="s">
        <v>3</v>
      </c>
      <c r="E7" s="71" t="s">
        <v>4</v>
      </c>
      <c r="F7" s="101" t="s">
        <v>150</v>
      </c>
      <c r="G7" s="101" t="s">
        <v>160</v>
      </c>
      <c r="H7" s="101" t="s">
        <v>150</v>
      </c>
      <c r="I7" s="101" t="s">
        <v>160</v>
      </c>
      <c r="J7" s="101" t="s">
        <v>150</v>
      </c>
      <c r="K7" s="101" t="s">
        <v>160</v>
      </c>
      <c r="L7" s="101" t="s">
        <v>150</v>
      </c>
      <c r="M7" s="101" t="s">
        <v>160</v>
      </c>
      <c r="O7" s="103" t="s">
        <v>150</v>
      </c>
      <c r="P7" s="103" t="s">
        <v>160</v>
      </c>
      <c r="Q7" s="103" t="s">
        <v>150</v>
      </c>
      <c r="R7" s="103" t="s">
        <v>160</v>
      </c>
      <c r="S7" s="103" t="s">
        <v>150</v>
      </c>
      <c r="T7" s="103" t="s">
        <v>160</v>
      </c>
    </row>
    <row r="8" spans="2:23" s="72" customFormat="1" ht="12" thickBot="1" x14ac:dyDescent="0.3">
      <c r="B8" s="102"/>
      <c r="C8" s="102"/>
      <c r="D8" s="102"/>
      <c r="E8" s="73"/>
      <c r="F8" s="102"/>
      <c r="G8" s="102"/>
      <c r="H8" s="102"/>
      <c r="I8" s="102"/>
      <c r="J8" s="102"/>
      <c r="K8" s="102"/>
      <c r="L8" s="102"/>
      <c r="M8" s="102"/>
      <c r="O8" s="103"/>
      <c r="P8" s="103"/>
      <c r="Q8" s="103"/>
      <c r="R8" s="103"/>
      <c r="S8" s="103"/>
      <c r="T8" s="103"/>
    </row>
    <row r="9" spans="2:23" s="72" customFormat="1" ht="23.5" thickBot="1" x14ac:dyDescent="0.3">
      <c r="B9" s="74">
        <v>1</v>
      </c>
      <c r="C9" s="75" t="s">
        <v>5</v>
      </c>
      <c r="D9" s="76" t="s">
        <v>151</v>
      </c>
      <c r="E9" s="76">
        <v>93.06</v>
      </c>
      <c r="F9" s="77">
        <v>450000</v>
      </c>
      <c r="G9" s="78">
        <f t="shared" ref="G9:G27" si="0">+F9*E9</f>
        <v>41877000</v>
      </c>
      <c r="H9" s="77">
        <v>465290</v>
      </c>
      <c r="I9" s="78">
        <f t="shared" ref="I9:I27" si="1">+H9*E9</f>
        <v>43299887.399999999</v>
      </c>
      <c r="J9" s="77">
        <v>890000</v>
      </c>
      <c r="K9" s="78">
        <f>+J9*E9</f>
        <v>82823400</v>
      </c>
      <c r="L9" s="85">
        <v>405999</v>
      </c>
      <c r="M9" s="78">
        <f t="shared" ref="M9:M27" si="2">+L9*E9</f>
        <v>37782266.939999998</v>
      </c>
      <c r="O9" s="87">
        <f>+MIN(F9,H9,L9)</f>
        <v>405999</v>
      </c>
      <c r="P9" s="88">
        <f t="shared" ref="P9:P27" si="3">+O9*E9</f>
        <v>37782266.939999998</v>
      </c>
      <c r="Q9" s="87">
        <f>+ROUND(AVERAGE(F9,H9,L9),0)</f>
        <v>440430</v>
      </c>
      <c r="R9" s="88">
        <f t="shared" ref="R9:R27" si="4">+Q9*E9</f>
        <v>40986415.800000004</v>
      </c>
      <c r="S9" s="87">
        <f>+ROUND(AVERAGE(O9,Q9),0)</f>
        <v>423215</v>
      </c>
      <c r="T9" s="88">
        <f t="shared" ref="T9:T27" si="5">+S9*E9</f>
        <v>39384387.899999999</v>
      </c>
      <c r="U9" s="86"/>
      <c r="V9" s="79" t="e">
        <f>+((MIN(F9,H9,#REF!,L9))+(AVERAGE(F9,H9,L9)))/2</f>
        <v>#REF!</v>
      </c>
      <c r="W9" s="79" t="e">
        <f t="shared" ref="W9:W27" si="6">+V9*E9</f>
        <v>#REF!</v>
      </c>
    </row>
    <row r="10" spans="2:23" s="72" customFormat="1" ht="23.5" thickBot="1" x14ac:dyDescent="0.3">
      <c r="B10" s="74">
        <v>2</v>
      </c>
      <c r="C10" s="80" t="s">
        <v>7</v>
      </c>
      <c r="D10" s="76" t="s">
        <v>151</v>
      </c>
      <c r="E10" s="76">
        <v>0</v>
      </c>
      <c r="F10" s="77">
        <v>350000</v>
      </c>
      <c r="G10" s="78">
        <f t="shared" si="0"/>
        <v>0</v>
      </c>
      <c r="H10" s="77">
        <v>179273.5</v>
      </c>
      <c r="I10" s="78">
        <f t="shared" si="1"/>
        <v>0</v>
      </c>
      <c r="J10" s="77">
        <v>700000</v>
      </c>
      <c r="K10" s="78">
        <f t="shared" ref="K10:K27" si="7">+J10*E10</f>
        <v>0</v>
      </c>
      <c r="L10" s="85">
        <v>210000</v>
      </c>
      <c r="M10" s="78">
        <f t="shared" si="2"/>
        <v>0</v>
      </c>
      <c r="O10" s="87">
        <f t="shared" ref="O10:O27" si="8">+MIN(F10,H10,L10)</f>
        <v>179273.5</v>
      </c>
      <c r="P10" s="88">
        <f t="shared" si="3"/>
        <v>0</v>
      </c>
      <c r="Q10" s="87">
        <f t="shared" ref="Q10:Q27" si="9">+ROUND(AVERAGE(F10,H10,L10),0)</f>
        <v>246425</v>
      </c>
      <c r="R10" s="88">
        <f t="shared" si="4"/>
        <v>0</v>
      </c>
      <c r="S10" s="87">
        <f t="shared" ref="S10:S27" si="10">+ROUND(AVERAGE(O10,Q10),0)</f>
        <v>212849</v>
      </c>
      <c r="T10" s="88">
        <f t="shared" si="5"/>
        <v>0</v>
      </c>
      <c r="U10" s="86"/>
      <c r="V10" s="79" t="e">
        <f>+((MIN(F10,H10,#REF!,L10))+(AVERAGE(F10,H10,#REF!,L10)))/2</f>
        <v>#REF!</v>
      </c>
      <c r="W10" s="79" t="e">
        <f t="shared" si="6"/>
        <v>#REF!</v>
      </c>
    </row>
    <row r="11" spans="2:23" s="72" customFormat="1" ht="12" thickBot="1" x14ac:dyDescent="0.3">
      <c r="B11" s="74">
        <v>3</v>
      </c>
      <c r="C11" s="75" t="s">
        <v>8</v>
      </c>
      <c r="D11" s="76" t="s">
        <v>6</v>
      </c>
      <c r="E11" s="76">
        <v>5</v>
      </c>
      <c r="F11" s="77">
        <v>300000</v>
      </c>
      <c r="G11" s="78">
        <f t="shared" si="0"/>
        <v>1500000</v>
      </c>
      <c r="H11" s="77">
        <v>514556</v>
      </c>
      <c r="I11" s="78">
        <f t="shared" si="1"/>
        <v>2572780</v>
      </c>
      <c r="J11" s="77">
        <v>1200000</v>
      </c>
      <c r="K11" s="78">
        <f t="shared" si="7"/>
        <v>6000000</v>
      </c>
      <c r="L11" s="85">
        <v>742000</v>
      </c>
      <c r="M11" s="78">
        <f t="shared" si="2"/>
        <v>3710000</v>
      </c>
      <c r="O11" s="87">
        <f t="shared" si="8"/>
        <v>300000</v>
      </c>
      <c r="P11" s="88">
        <f t="shared" si="3"/>
        <v>1500000</v>
      </c>
      <c r="Q11" s="87">
        <f t="shared" si="9"/>
        <v>518852</v>
      </c>
      <c r="R11" s="88">
        <f t="shared" si="4"/>
        <v>2594260</v>
      </c>
      <c r="S11" s="87">
        <f t="shared" si="10"/>
        <v>409426</v>
      </c>
      <c r="T11" s="88">
        <f t="shared" si="5"/>
        <v>2047130</v>
      </c>
      <c r="U11" s="86"/>
      <c r="V11" s="79" t="e">
        <f>+((MIN(F11,H11,#REF!,L11))+(AVERAGE(F11,H11,#REF!,L11)))/2</f>
        <v>#REF!</v>
      </c>
      <c r="W11" s="79" t="e">
        <f t="shared" si="6"/>
        <v>#REF!</v>
      </c>
    </row>
    <row r="12" spans="2:23" s="72" customFormat="1" ht="23.5" thickBot="1" x14ac:dyDescent="0.3">
      <c r="B12" s="74">
        <v>4</v>
      </c>
      <c r="C12" s="75" t="s">
        <v>9</v>
      </c>
      <c r="D12" s="76" t="s">
        <v>6</v>
      </c>
      <c r="E12" s="76">
        <v>601</v>
      </c>
      <c r="F12" s="77">
        <v>170000</v>
      </c>
      <c r="G12" s="78">
        <f t="shared" si="0"/>
        <v>102170000</v>
      </c>
      <c r="H12" s="77">
        <v>45707.9</v>
      </c>
      <c r="I12" s="78">
        <f t="shared" si="1"/>
        <v>27470447.900000002</v>
      </c>
      <c r="J12" s="77">
        <v>205000</v>
      </c>
      <c r="K12" s="78">
        <f t="shared" si="7"/>
        <v>123205000</v>
      </c>
      <c r="L12" s="85">
        <v>43400</v>
      </c>
      <c r="M12" s="78">
        <f t="shared" si="2"/>
        <v>26083400</v>
      </c>
      <c r="O12" s="87">
        <f t="shared" si="8"/>
        <v>43400</v>
      </c>
      <c r="P12" s="88">
        <f t="shared" si="3"/>
        <v>26083400</v>
      </c>
      <c r="Q12" s="87">
        <f t="shared" si="9"/>
        <v>86369</v>
      </c>
      <c r="R12" s="88">
        <f t="shared" si="4"/>
        <v>51907769</v>
      </c>
      <c r="S12" s="87">
        <f t="shared" si="10"/>
        <v>64885</v>
      </c>
      <c r="T12" s="88">
        <f t="shared" si="5"/>
        <v>38995885</v>
      </c>
      <c r="U12" s="86"/>
      <c r="V12" s="79" t="e">
        <f>+((MIN(F12,H12,#REF!,L12))+(AVERAGE(F12,H12,#REF!,L12)))/2</f>
        <v>#REF!</v>
      </c>
      <c r="W12" s="79" t="e">
        <f t="shared" si="6"/>
        <v>#REF!</v>
      </c>
    </row>
    <row r="13" spans="2:23" s="72" customFormat="1" ht="23.5" thickBot="1" x14ac:dyDescent="0.3">
      <c r="B13" s="74">
        <v>5</v>
      </c>
      <c r="C13" s="75" t="s">
        <v>10</v>
      </c>
      <c r="D13" s="76" t="s">
        <v>6</v>
      </c>
      <c r="E13" s="76">
        <v>40</v>
      </c>
      <c r="F13" s="77">
        <v>150000</v>
      </c>
      <c r="G13" s="78">
        <f t="shared" si="0"/>
        <v>6000000</v>
      </c>
      <c r="H13" s="77">
        <v>31749.200000000001</v>
      </c>
      <c r="I13" s="78">
        <f t="shared" si="1"/>
        <v>1269968</v>
      </c>
      <c r="J13" s="77">
        <v>54000</v>
      </c>
      <c r="K13" s="78">
        <f t="shared" si="7"/>
        <v>2160000</v>
      </c>
      <c r="L13" s="85">
        <v>43400</v>
      </c>
      <c r="M13" s="78">
        <f t="shared" si="2"/>
        <v>1736000</v>
      </c>
      <c r="O13" s="87">
        <f t="shared" si="8"/>
        <v>31749.200000000001</v>
      </c>
      <c r="P13" s="88">
        <f t="shared" si="3"/>
        <v>1269968</v>
      </c>
      <c r="Q13" s="87">
        <f t="shared" si="9"/>
        <v>75050</v>
      </c>
      <c r="R13" s="88">
        <f t="shared" si="4"/>
        <v>3002000</v>
      </c>
      <c r="S13" s="87">
        <f t="shared" si="10"/>
        <v>53400</v>
      </c>
      <c r="T13" s="88">
        <f t="shared" si="5"/>
        <v>2136000</v>
      </c>
      <c r="U13" s="86"/>
      <c r="V13" s="79" t="e">
        <f>+((MIN(F13,H13,#REF!,L13))+(AVERAGE(F13,H13,#REF!,L13)))/2</f>
        <v>#REF!</v>
      </c>
      <c r="W13" s="79" t="e">
        <f t="shared" si="6"/>
        <v>#REF!</v>
      </c>
    </row>
    <row r="14" spans="2:23" s="72" customFormat="1" ht="23.5" thickBot="1" x14ac:dyDescent="0.3">
      <c r="B14" s="74">
        <v>6</v>
      </c>
      <c r="C14" s="75" t="s">
        <v>11</v>
      </c>
      <c r="D14" s="76" t="s">
        <v>6</v>
      </c>
      <c r="E14" s="76">
        <v>74</v>
      </c>
      <c r="F14" s="77">
        <v>490000</v>
      </c>
      <c r="G14" s="78">
        <f t="shared" si="0"/>
        <v>36260000</v>
      </c>
      <c r="H14" s="77">
        <v>405486.55</v>
      </c>
      <c r="I14" s="78">
        <f t="shared" si="1"/>
        <v>30006004.699999999</v>
      </c>
      <c r="J14" s="77">
        <v>1100000</v>
      </c>
      <c r="K14" s="78">
        <f t="shared" si="7"/>
        <v>81400000</v>
      </c>
      <c r="L14" s="85">
        <v>756400</v>
      </c>
      <c r="M14" s="78">
        <f t="shared" si="2"/>
        <v>55973600</v>
      </c>
      <c r="O14" s="87">
        <f t="shared" si="8"/>
        <v>405486.55</v>
      </c>
      <c r="P14" s="88">
        <f t="shared" si="3"/>
        <v>30006004.699999999</v>
      </c>
      <c r="Q14" s="87">
        <f t="shared" si="9"/>
        <v>550629</v>
      </c>
      <c r="R14" s="88">
        <f t="shared" si="4"/>
        <v>40746546</v>
      </c>
      <c r="S14" s="87">
        <f t="shared" si="10"/>
        <v>478058</v>
      </c>
      <c r="T14" s="88">
        <f t="shared" si="5"/>
        <v>35376292</v>
      </c>
      <c r="U14" s="86"/>
      <c r="V14" s="79" t="e">
        <f>+((MIN(F14,H14,#REF!,L14))+(AVERAGE(F14,H14,#REF!,L14)))/2</f>
        <v>#REF!</v>
      </c>
      <c r="W14" s="79" t="e">
        <f t="shared" si="6"/>
        <v>#REF!</v>
      </c>
    </row>
    <row r="15" spans="2:23" s="72" customFormat="1" ht="23.5" thickBot="1" x14ac:dyDescent="0.3">
      <c r="B15" s="74">
        <v>7</v>
      </c>
      <c r="C15" s="75" t="s">
        <v>12</v>
      </c>
      <c r="D15" s="76" t="s">
        <v>151</v>
      </c>
      <c r="E15" s="76">
        <v>86.9</v>
      </c>
      <c r="F15" s="77">
        <v>450000</v>
      </c>
      <c r="G15" s="78">
        <f t="shared" si="0"/>
        <v>39105000</v>
      </c>
      <c r="H15" s="77">
        <v>417392.5</v>
      </c>
      <c r="I15" s="78">
        <f t="shared" si="1"/>
        <v>36271408.25</v>
      </c>
      <c r="J15" s="77">
        <v>930000</v>
      </c>
      <c r="K15" s="78">
        <f t="shared" si="7"/>
        <v>80817000</v>
      </c>
      <c r="L15" s="85">
        <v>405999</v>
      </c>
      <c r="M15" s="78">
        <f t="shared" si="2"/>
        <v>35281313.100000001</v>
      </c>
      <c r="O15" s="87">
        <f t="shared" si="8"/>
        <v>405999</v>
      </c>
      <c r="P15" s="88">
        <f t="shared" si="3"/>
        <v>35281313.100000001</v>
      </c>
      <c r="Q15" s="87">
        <f t="shared" si="9"/>
        <v>424464</v>
      </c>
      <c r="R15" s="88">
        <f t="shared" si="4"/>
        <v>36885921.600000001</v>
      </c>
      <c r="S15" s="87">
        <f t="shared" si="10"/>
        <v>415232</v>
      </c>
      <c r="T15" s="88">
        <f t="shared" si="5"/>
        <v>36083660.800000004</v>
      </c>
      <c r="U15" s="86"/>
      <c r="V15" s="79" t="e">
        <f>+((MIN(F15,H15,#REF!,L15))+(AVERAGE(F15,H15,L15)))/2</f>
        <v>#REF!</v>
      </c>
      <c r="W15" s="79" t="e">
        <f t="shared" si="6"/>
        <v>#REF!</v>
      </c>
    </row>
    <row r="16" spans="2:23" s="72" customFormat="1" ht="23.5" thickBot="1" x14ac:dyDescent="0.3">
      <c r="B16" s="74">
        <v>8</v>
      </c>
      <c r="C16" s="75" t="s">
        <v>13</v>
      </c>
      <c r="D16" s="76" t="s">
        <v>151</v>
      </c>
      <c r="E16" s="76">
        <v>0</v>
      </c>
      <c r="F16" s="77">
        <v>350000</v>
      </c>
      <c r="G16" s="78">
        <f t="shared" si="0"/>
        <v>0</v>
      </c>
      <c r="H16" s="77">
        <v>179273.5</v>
      </c>
      <c r="I16" s="78">
        <f t="shared" si="1"/>
        <v>0</v>
      </c>
      <c r="J16" s="77">
        <v>700000</v>
      </c>
      <c r="K16" s="78">
        <f t="shared" si="7"/>
        <v>0</v>
      </c>
      <c r="L16" s="85">
        <v>210000</v>
      </c>
      <c r="M16" s="78">
        <f t="shared" si="2"/>
        <v>0</v>
      </c>
      <c r="O16" s="87">
        <f t="shared" si="8"/>
        <v>179273.5</v>
      </c>
      <c r="P16" s="88">
        <f t="shared" si="3"/>
        <v>0</v>
      </c>
      <c r="Q16" s="87">
        <f t="shared" si="9"/>
        <v>246425</v>
      </c>
      <c r="R16" s="88">
        <f t="shared" si="4"/>
        <v>0</v>
      </c>
      <c r="S16" s="87">
        <f t="shared" si="10"/>
        <v>212849</v>
      </c>
      <c r="T16" s="88">
        <f t="shared" si="5"/>
        <v>0</v>
      </c>
      <c r="U16" s="86"/>
      <c r="V16" s="79" t="e">
        <f>+((MIN(F16,H16,#REF!,L16))+(AVERAGE(F16,H16,L16)))/2</f>
        <v>#REF!</v>
      </c>
      <c r="W16" s="79" t="e">
        <f t="shared" si="6"/>
        <v>#REF!</v>
      </c>
    </row>
    <row r="17" spans="2:23" s="72" customFormat="1" ht="23.5" thickBot="1" x14ac:dyDescent="0.3">
      <c r="B17" s="74">
        <v>9</v>
      </c>
      <c r="C17" s="75" t="s">
        <v>14</v>
      </c>
      <c r="D17" s="76" t="s">
        <v>6</v>
      </c>
      <c r="E17" s="76">
        <v>581</v>
      </c>
      <c r="F17" s="77">
        <v>19000</v>
      </c>
      <c r="G17" s="78">
        <f t="shared" si="0"/>
        <v>11039000</v>
      </c>
      <c r="H17" s="77">
        <v>11632.25</v>
      </c>
      <c r="I17" s="78">
        <f t="shared" si="1"/>
        <v>6758337.25</v>
      </c>
      <c r="J17" s="77">
        <v>35000</v>
      </c>
      <c r="K17" s="78">
        <f t="shared" si="7"/>
        <v>20335000</v>
      </c>
      <c r="L17" s="85">
        <v>16800</v>
      </c>
      <c r="M17" s="78">
        <f t="shared" si="2"/>
        <v>9760800</v>
      </c>
      <c r="O17" s="87">
        <f t="shared" si="8"/>
        <v>11632.25</v>
      </c>
      <c r="P17" s="88">
        <f t="shared" si="3"/>
        <v>6758337.25</v>
      </c>
      <c r="Q17" s="87">
        <f t="shared" si="9"/>
        <v>15811</v>
      </c>
      <c r="R17" s="88">
        <f t="shared" si="4"/>
        <v>9186191</v>
      </c>
      <c r="S17" s="87">
        <f t="shared" si="10"/>
        <v>13722</v>
      </c>
      <c r="T17" s="88">
        <f t="shared" si="5"/>
        <v>7972482</v>
      </c>
      <c r="U17" s="86"/>
      <c r="V17" s="79" t="e">
        <f>+((MIN(F17,H17,#REF!,L17))+(AVERAGE(F17,H17,#REF!,L17)))/2</f>
        <v>#REF!</v>
      </c>
      <c r="W17" s="79" t="e">
        <f t="shared" si="6"/>
        <v>#REF!</v>
      </c>
    </row>
    <row r="18" spans="2:23" s="72" customFormat="1" ht="23.5" thickBot="1" x14ac:dyDescent="0.3">
      <c r="B18" s="74">
        <v>10</v>
      </c>
      <c r="C18" s="75" t="s">
        <v>15</v>
      </c>
      <c r="D18" s="76" t="s">
        <v>6</v>
      </c>
      <c r="E18" s="76">
        <v>61</v>
      </c>
      <c r="F18" s="77">
        <v>49000</v>
      </c>
      <c r="G18" s="78">
        <f t="shared" si="0"/>
        <v>2989000</v>
      </c>
      <c r="H18" s="77">
        <v>44712</v>
      </c>
      <c r="I18" s="78">
        <f t="shared" si="1"/>
        <v>2727432</v>
      </c>
      <c r="J18" s="77">
        <v>55000</v>
      </c>
      <c r="K18" s="78">
        <f t="shared" si="7"/>
        <v>3355000</v>
      </c>
      <c r="L18" s="85">
        <v>72799</v>
      </c>
      <c r="M18" s="78">
        <f t="shared" si="2"/>
        <v>4440739</v>
      </c>
      <c r="O18" s="87">
        <f t="shared" si="8"/>
        <v>44712</v>
      </c>
      <c r="P18" s="88">
        <f t="shared" si="3"/>
        <v>2727432</v>
      </c>
      <c r="Q18" s="87">
        <f t="shared" si="9"/>
        <v>55504</v>
      </c>
      <c r="R18" s="88">
        <f t="shared" si="4"/>
        <v>3385744</v>
      </c>
      <c r="S18" s="87">
        <f t="shared" si="10"/>
        <v>50108</v>
      </c>
      <c r="T18" s="88">
        <f t="shared" si="5"/>
        <v>3056588</v>
      </c>
      <c r="U18" s="86"/>
      <c r="V18" s="79" t="e">
        <f>+((MIN(F18,H18,#REF!,L18))+(AVERAGE(F18,H18,#REF!,L18)))/2</f>
        <v>#REF!</v>
      </c>
      <c r="W18" s="79" t="e">
        <f t="shared" si="6"/>
        <v>#REF!</v>
      </c>
    </row>
    <row r="19" spans="2:23" s="72" customFormat="1" ht="19.5" customHeight="1" thickBot="1" x14ac:dyDescent="0.3">
      <c r="B19" s="74">
        <v>11</v>
      </c>
      <c r="C19" s="75" t="s">
        <v>16</v>
      </c>
      <c r="D19" s="76" t="s">
        <v>151</v>
      </c>
      <c r="E19" s="76">
        <v>5.19</v>
      </c>
      <c r="F19" s="77">
        <v>49000</v>
      </c>
      <c r="G19" s="78">
        <f t="shared" si="0"/>
        <v>254310.00000000003</v>
      </c>
      <c r="H19" s="77">
        <v>26412.05</v>
      </c>
      <c r="I19" s="78">
        <f t="shared" si="1"/>
        <v>137078.53950000001</v>
      </c>
      <c r="J19" s="77">
        <v>428000</v>
      </c>
      <c r="K19" s="78">
        <f t="shared" si="7"/>
        <v>2221320</v>
      </c>
      <c r="L19" s="85">
        <v>898000</v>
      </c>
      <c r="M19" s="78">
        <f t="shared" si="2"/>
        <v>4660620</v>
      </c>
      <c r="O19" s="87">
        <f t="shared" si="8"/>
        <v>26412.05</v>
      </c>
      <c r="P19" s="88">
        <f t="shared" si="3"/>
        <v>137078.53950000001</v>
      </c>
      <c r="Q19" s="87">
        <f t="shared" si="9"/>
        <v>324471</v>
      </c>
      <c r="R19" s="88">
        <f t="shared" si="4"/>
        <v>1684004.4900000002</v>
      </c>
      <c r="S19" s="87">
        <f t="shared" si="10"/>
        <v>175442</v>
      </c>
      <c r="T19" s="88">
        <f t="shared" si="5"/>
        <v>910543.9800000001</v>
      </c>
      <c r="U19" s="86"/>
      <c r="V19" s="79" t="e">
        <f>+((MIN(F19,H19,#REF!,L19))+(AVERAGE(F19,H19,#REF!,L19)))/2</f>
        <v>#REF!</v>
      </c>
      <c r="W19" s="79" t="e">
        <f t="shared" si="6"/>
        <v>#REF!</v>
      </c>
    </row>
    <row r="20" spans="2:23" s="72" customFormat="1" ht="23.5" thickBot="1" x14ac:dyDescent="0.3">
      <c r="B20" s="74">
        <v>12</v>
      </c>
      <c r="C20" s="75" t="s">
        <v>17</v>
      </c>
      <c r="D20" s="76" t="s">
        <v>151</v>
      </c>
      <c r="E20" s="76">
        <v>2.1</v>
      </c>
      <c r="F20" s="77">
        <v>430000</v>
      </c>
      <c r="G20" s="78">
        <f t="shared" si="0"/>
        <v>903000</v>
      </c>
      <c r="H20" s="77">
        <v>221697</v>
      </c>
      <c r="I20" s="78">
        <f t="shared" si="1"/>
        <v>465563.7</v>
      </c>
      <c r="J20" s="77">
        <v>1250000</v>
      </c>
      <c r="K20" s="78">
        <f t="shared" si="7"/>
        <v>2625000</v>
      </c>
      <c r="L20" s="85">
        <v>546001</v>
      </c>
      <c r="M20" s="78">
        <f t="shared" si="2"/>
        <v>1146602.1000000001</v>
      </c>
      <c r="O20" s="87">
        <f t="shared" si="8"/>
        <v>221697</v>
      </c>
      <c r="P20" s="88">
        <f t="shared" si="3"/>
        <v>465563.7</v>
      </c>
      <c r="Q20" s="87">
        <f t="shared" si="9"/>
        <v>399233</v>
      </c>
      <c r="R20" s="88">
        <f t="shared" si="4"/>
        <v>838389.3</v>
      </c>
      <c r="S20" s="87">
        <f t="shared" si="10"/>
        <v>310465</v>
      </c>
      <c r="T20" s="88">
        <f t="shared" si="5"/>
        <v>651976.5</v>
      </c>
      <c r="U20" s="86"/>
      <c r="V20" s="79" t="e">
        <f>+((MIN(F20,H20,#REF!,L20))+(AVERAGE(F20,H20,#REF!,L20)))/2</f>
        <v>#REF!</v>
      </c>
      <c r="W20" s="79" t="e">
        <f t="shared" si="6"/>
        <v>#REF!</v>
      </c>
    </row>
    <row r="21" spans="2:23" s="72" customFormat="1" ht="23.5" thickBot="1" x14ac:dyDescent="0.3">
      <c r="B21" s="74">
        <v>13</v>
      </c>
      <c r="C21" s="75" t="s">
        <v>18</v>
      </c>
      <c r="D21" s="76" t="s">
        <v>6</v>
      </c>
      <c r="E21" s="76">
        <v>795</v>
      </c>
      <c r="F21" s="77">
        <v>40000</v>
      </c>
      <c r="G21" s="78">
        <f t="shared" si="0"/>
        <v>31800000</v>
      </c>
      <c r="H21" s="77">
        <v>37496.9</v>
      </c>
      <c r="I21" s="78">
        <f t="shared" si="1"/>
        <v>29810035.5</v>
      </c>
      <c r="J21" s="77">
        <v>75000</v>
      </c>
      <c r="K21" s="78">
        <f t="shared" si="7"/>
        <v>59625000</v>
      </c>
      <c r="L21" s="85">
        <v>52500</v>
      </c>
      <c r="M21" s="78">
        <f t="shared" si="2"/>
        <v>41737500</v>
      </c>
      <c r="O21" s="87">
        <f t="shared" si="8"/>
        <v>37496.9</v>
      </c>
      <c r="P21" s="88">
        <f t="shared" si="3"/>
        <v>29810035.5</v>
      </c>
      <c r="Q21" s="87">
        <f t="shared" si="9"/>
        <v>43332</v>
      </c>
      <c r="R21" s="88">
        <f t="shared" si="4"/>
        <v>34448940</v>
      </c>
      <c r="S21" s="87">
        <f t="shared" si="10"/>
        <v>40414</v>
      </c>
      <c r="T21" s="88">
        <f t="shared" si="5"/>
        <v>32129130</v>
      </c>
      <c r="U21" s="86"/>
      <c r="V21" s="79" t="e">
        <f>+((MIN(F21,H21,#REF!,L21))+(AVERAGE(F21,H21,#REF!,L21)))/2</f>
        <v>#REF!</v>
      </c>
      <c r="W21" s="79" t="e">
        <f t="shared" si="6"/>
        <v>#REF!</v>
      </c>
    </row>
    <row r="22" spans="2:23" s="72" customFormat="1" ht="23.5" thickBot="1" x14ac:dyDescent="0.3">
      <c r="B22" s="74">
        <v>14</v>
      </c>
      <c r="C22" s="75" t="s">
        <v>19</v>
      </c>
      <c r="D22" s="76" t="s">
        <v>151</v>
      </c>
      <c r="E22" s="76">
        <v>0.35</v>
      </c>
      <c r="F22" s="77">
        <v>170000</v>
      </c>
      <c r="G22" s="78">
        <f t="shared" si="0"/>
        <v>59499.999999999993</v>
      </c>
      <c r="H22" s="77">
        <v>351714.85</v>
      </c>
      <c r="I22" s="78">
        <f t="shared" si="1"/>
        <v>123100.19749999998</v>
      </c>
      <c r="J22" s="77">
        <v>580000</v>
      </c>
      <c r="K22" s="78">
        <f t="shared" si="7"/>
        <v>203000</v>
      </c>
      <c r="L22" s="85">
        <v>831810</v>
      </c>
      <c r="M22" s="78">
        <f t="shared" si="2"/>
        <v>291133.5</v>
      </c>
      <c r="O22" s="87">
        <f t="shared" si="8"/>
        <v>170000</v>
      </c>
      <c r="P22" s="88">
        <f t="shared" si="3"/>
        <v>59499.999999999993</v>
      </c>
      <c r="Q22" s="87">
        <f t="shared" si="9"/>
        <v>451175</v>
      </c>
      <c r="R22" s="88">
        <f t="shared" si="4"/>
        <v>157911.25</v>
      </c>
      <c r="S22" s="87">
        <f t="shared" si="10"/>
        <v>310588</v>
      </c>
      <c r="T22" s="88">
        <f t="shared" si="5"/>
        <v>108705.79999999999</v>
      </c>
      <c r="U22" s="86"/>
      <c r="V22" s="79" t="e">
        <f>+((MIN(F22,H22,#REF!,L22))+(AVERAGE(F22,H22,#REF!,L22)))/2</f>
        <v>#REF!</v>
      </c>
      <c r="W22" s="79" t="e">
        <f t="shared" si="6"/>
        <v>#REF!</v>
      </c>
    </row>
    <row r="23" spans="2:23" s="72" customFormat="1" ht="23.5" thickBot="1" x14ac:dyDescent="0.3">
      <c r="B23" s="74">
        <v>15</v>
      </c>
      <c r="C23" s="75" t="s">
        <v>20</v>
      </c>
      <c r="D23" s="76" t="s">
        <v>6</v>
      </c>
      <c r="E23" s="76">
        <v>6</v>
      </c>
      <c r="F23" s="77">
        <v>650000</v>
      </c>
      <c r="G23" s="78">
        <f t="shared" si="0"/>
        <v>3900000</v>
      </c>
      <c r="H23" s="77">
        <v>292865.90000000002</v>
      </c>
      <c r="I23" s="78">
        <f t="shared" si="1"/>
        <v>1757195.4000000001</v>
      </c>
      <c r="J23" s="77">
        <v>1750000</v>
      </c>
      <c r="K23" s="78">
        <f t="shared" si="7"/>
        <v>10500000</v>
      </c>
      <c r="L23" s="85">
        <v>1204000</v>
      </c>
      <c r="M23" s="78">
        <f t="shared" si="2"/>
        <v>7224000</v>
      </c>
      <c r="O23" s="87">
        <f t="shared" si="8"/>
        <v>292865.90000000002</v>
      </c>
      <c r="P23" s="88">
        <f t="shared" si="3"/>
        <v>1757195.4000000001</v>
      </c>
      <c r="Q23" s="87">
        <f t="shared" si="9"/>
        <v>715622</v>
      </c>
      <c r="R23" s="88">
        <f t="shared" si="4"/>
        <v>4293732</v>
      </c>
      <c r="S23" s="87">
        <f t="shared" si="10"/>
        <v>504244</v>
      </c>
      <c r="T23" s="88">
        <f t="shared" si="5"/>
        <v>3025464</v>
      </c>
      <c r="U23" s="86"/>
      <c r="V23" s="79" t="e">
        <f>+((MIN(F23,H23,#REF!,L23))+(AVERAGE(F23,H23,#REF!,L23)))/2</f>
        <v>#REF!</v>
      </c>
      <c r="W23" s="79" t="e">
        <f t="shared" si="6"/>
        <v>#REF!</v>
      </c>
    </row>
    <row r="24" spans="2:23" s="72" customFormat="1" ht="23.5" thickBot="1" x14ac:dyDescent="0.3">
      <c r="B24" s="74">
        <v>16</v>
      </c>
      <c r="C24" s="75" t="s">
        <v>21</v>
      </c>
      <c r="D24" s="76" t="s">
        <v>6</v>
      </c>
      <c r="E24" s="76">
        <v>111</v>
      </c>
      <c r="F24" s="77">
        <v>32000</v>
      </c>
      <c r="G24" s="78">
        <f t="shared" si="0"/>
        <v>3552000</v>
      </c>
      <c r="H24" s="77">
        <v>29285.9</v>
      </c>
      <c r="I24" s="78">
        <f t="shared" si="1"/>
        <v>3250734.9000000004</v>
      </c>
      <c r="J24" s="77">
        <v>49000</v>
      </c>
      <c r="K24" s="78">
        <f t="shared" si="7"/>
        <v>5439000</v>
      </c>
      <c r="L24" s="85">
        <v>39061</v>
      </c>
      <c r="M24" s="78">
        <f t="shared" si="2"/>
        <v>4335771</v>
      </c>
      <c r="O24" s="87">
        <f t="shared" si="8"/>
        <v>29285.9</v>
      </c>
      <c r="P24" s="88">
        <f t="shared" si="3"/>
        <v>3250734.9000000004</v>
      </c>
      <c r="Q24" s="87">
        <f t="shared" si="9"/>
        <v>33449</v>
      </c>
      <c r="R24" s="88">
        <f t="shared" si="4"/>
        <v>3712839</v>
      </c>
      <c r="S24" s="87">
        <f t="shared" si="10"/>
        <v>31367</v>
      </c>
      <c r="T24" s="88">
        <f t="shared" si="5"/>
        <v>3481737</v>
      </c>
      <c r="U24" s="86"/>
      <c r="V24" s="79" t="e">
        <f>+((MIN(F24,H24,#REF!,L24))+(AVERAGE(F24,H24,#REF!,L24)))/2</f>
        <v>#REF!</v>
      </c>
      <c r="W24" s="79" t="e">
        <f t="shared" si="6"/>
        <v>#REF!</v>
      </c>
    </row>
    <row r="25" spans="2:23" s="72" customFormat="1" ht="23.5" thickBot="1" x14ac:dyDescent="0.3">
      <c r="B25" s="74">
        <v>17</v>
      </c>
      <c r="C25" s="80" t="s">
        <v>22</v>
      </c>
      <c r="D25" s="76" t="s">
        <v>6</v>
      </c>
      <c r="E25" s="76">
        <v>0</v>
      </c>
      <c r="F25" s="77">
        <v>430000</v>
      </c>
      <c r="G25" s="78">
        <f t="shared" si="0"/>
        <v>0</v>
      </c>
      <c r="H25" s="77">
        <v>424622.55</v>
      </c>
      <c r="I25" s="78">
        <f t="shared" si="1"/>
        <v>0</v>
      </c>
      <c r="J25" s="77">
        <v>450000</v>
      </c>
      <c r="K25" s="78">
        <f t="shared" si="7"/>
        <v>0</v>
      </c>
      <c r="L25" s="85">
        <v>485000</v>
      </c>
      <c r="M25" s="78">
        <f t="shared" si="2"/>
        <v>0</v>
      </c>
      <c r="O25" s="87">
        <f t="shared" si="8"/>
        <v>424622.55</v>
      </c>
      <c r="P25" s="88">
        <f t="shared" si="3"/>
        <v>0</v>
      </c>
      <c r="Q25" s="87">
        <f t="shared" si="9"/>
        <v>446541</v>
      </c>
      <c r="R25" s="88">
        <f t="shared" si="4"/>
        <v>0</v>
      </c>
      <c r="S25" s="87">
        <f t="shared" si="10"/>
        <v>435582</v>
      </c>
      <c r="T25" s="88">
        <f t="shared" si="5"/>
        <v>0</v>
      </c>
      <c r="U25" s="86"/>
      <c r="V25" s="79" t="e">
        <f>+((MIN(F25,H25,#REF!,L25))+(AVERAGE(F25,H25,#REF!,L25)))/2</f>
        <v>#REF!</v>
      </c>
      <c r="W25" s="79" t="e">
        <f t="shared" si="6"/>
        <v>#REF!</v>
      </c>
    </row>
    <row r="26" spans="2:23" s="72" customFormat="1" ht="23.5" thickBot="1" x14ac:dyDescent="0.3">
      <c r="B26" s="74">
        <v>18</v>
      </c>
      <c r="C26" s="75" t="s">
        <v>23</v>
      </c>
      <c r="D26" s="76" t="s">
        <v>151</v>
      </c>
      <c r="E26" s="76">
        <v>0.72</v>
      </c>
      <c r="F26" s="77">
        <v>200000</v>
      </c>
      <c r="G26" s="78">
        <f t="shared" si="0"/>
        <v>144000</v>
      </c>
      <c r="H26" s="77">
        <v>335282.5</v>
      </c>
      <c r="I26" s="78">
        <f t="shared" si="1"/>
        <v>241403.4</v>
      </c>
      <c r="J26" s="77">
        <v>1400000</v>
      </c>
      <c r="K26" s="78">
        <f t="shared" si="7"/>
        <v>1008000</v>
      </c>
      <c r="L26" s="85">
        <v>558600</v>
      </c>
      <c r="M26" s="78">
        <f t="shared" si="2"/>
        <v>402192</v>
      </c>
      <c r="O26" s="87">
        <f t="shared" si="8"/>
        <v>200000</v>
      </c>
      <c r="P26" s="88">
        <f t="shared" si="3"/>
        <v>144000</v>
      </c>
      <c r="Q26" s="87">
        <f t="shared" si="9"/>
        <v>364628</v>
      </c>
      <c r="R26" s="88">
        <f t="shared" si="4"/>
        <v>262532.15999999997</v>
      </c>
      <c r="S26" s="87">
        <f t="shared" si="10"/>
        <v>282314</v>
      </c>
      <c r="T26" s="88">
        <f t="shared" si="5"/>
        <v>203266.08</v>
      </c>
      <c r="U26" s="86"/>
      <c r="V26" s="79" t="e">
        <f>+((MIN(F26,H26,#REF!,L26))+(AVERAGE(F26,H26,#REF!,L26)))/2</f>
        <v>#REF!</v>
      </c>
      <c r="W26" s="79" t="e">
        <f t="shared" si="6"/>
        <v>#REF!</v>
      </c>
    </row>
    <row r="27" spans="2:23" s="72" customFormat="1" ht="12" thickBot="1" x14ac:dyDescent="0.3">
      <c r="B27" s="74">
        <v>19</v>
      </c>
      <c r="C27" s="75" t="s">
        <v>24</v>
      </c>
      <c r="D27" s="76" t="s">
        <v>151</v>
      </c>
      <c r="E27" s="76">
        <v>7.5</v>
      </c>
      <c r="F27" s="77">
        <v>60000</v>
      </c>
      <c r="G27" s="78">
        <f t="shared" si="0"/>
        <v>450000</v>
      </c>
      <c r="H27" s="77">
        <v>156693.25</v>
      </c>
      <c r="I27" s="78">
        <f t="shared" si="1"/>
        <v>1175199.375</v>
      </c>
      <c r="J27" s="77">
        <v>580000</v>
      </c>
      <c r="K27" s="78">
        <f t="shared" si="7"/>
        <v>4350000</v>
      </c>
      <c r="L27" s="85">
        <v>252000</v>
      </c>
      <c r="M27" s="78">
        <f t="shared" si="2"/>
        <v>1890000</v>
      </c>
      <c r="O27" s="87">
        <f t="shared" si="8"/>
        <v>60000</v>
      </c>
      <c r="P27" s="88">
        <f t="shared" si="3"/>
        <v>450000</v>
      </c>
      <c r="Q27" s="87">
        <f t="shared" si="9"/>
        <v>156231</v>
      </c>
      <c r="R27" s="88">
        <f t="shared" si="4"/>
        <v>1171732.5</v>
      </c>
      <c r="S27" s="87">
        <f t="shared" si="10"/>
        <v>108116</v>
      </c>
      <c r="T27" s="88">
        <f t="shared" si="5"/>
        <v>810870</v>
      </c>
      <c r="U27" s="86"/>
      <c r="V27" s="79" t="e">
        <f>+((MIN(F27,H27,#REF!,L27))+(AVERAGE(F27,H27,#REF!,L27)))/2</f>
        <v>#REF!</v>
      </c>
      <c r="W27" s="79" t="e">
        <f t="shared" si="6"/>
        <v>#REF!</v>
      </c>
    </row>
    <row r="28" spans="2:23" s="84" customFormat="1" ht="13.5" thickBot="1" x14ac:dyDescent="0.35">
      <c r="B28" s="104" t="s">
        <v>48</v>
      </c>
      <c r="C28" s="105"/>
      <c r="D28" s="106"/>
      <c r="E28" s="82">
        <f>SUM(E9:E27)</f>
        <v>2469.8199999999997</v>
      </c>
      <c r="F28" s="83"/>
      <c r="G28" s="83">
        <f>SUM(G9:G27)</f>
        <v>282002810</v>
      </c>
      <c r="H28" s="83"/>
      <c r="I28" s="83">
        <f t="shared" ref="I28" si="11">SUM(I9:I27)</f>
        <v>187336576.51199999</v>
      </c>
      <c r="J28" s="83"/>
      <c r="K28" s="83">
        <f t="shared" ref="K28" si="12">SUM(K9:K27)</f>
        <v>486066720</v>
      </c>
      <c r="L28" s="83"/>
      <c r="M28" s="90">
        <f t="shared" ref="M28" si="13">SUM(M9:M27)</f>
        <v>236455937.63999999</v>
      </c>
      <c r="O28" s="89"/>
      <c r="P28" s="89">
        <f>SUM(P9:P27)</f>
        <v>177482830.02950001</v>
      </c>
      <c r="Q28" s="89"/>
      <c r="R28" s="89">
        <f>SUM(R9:R27)</f>
        <v>235264928.10000002</v>
      </c>
      <c r="S28" s="89"/>
      <c r="T28" s="89">
        <f>SUM(T9:T27)</f>
        <v>206374119.06000003</v>
      </c>
      <c r="V28" s="83" t="e">
        <f>SUM(V9:V27)</f>
        <v>#REF!</v>
      </c>
      <c r="W28" s="83" t="e">
        <f>SUM(W9:W27)</f>
        <v>#REF!</v>
      </c>
    </row>
    <row r="30" spans="2:23" x14ac:dyDescent="0.3">
      <c r="J30" s="81"/>
      <c r="L30" s="81"/>
      <c r="W30" s="81" t="e">
        <f>+W28-T28</f>
        <v>#REF!</v>
      </c>
    </row>
    <row r="31" spans="2:23" x14ac:dyDescent="0.3">
      <c r="J31" s="81"/>
      <c r="K31" s="81"/>
      <c r="L31" s="81"/>
    </row>
    <row r="33" spans="10:12" x14ac:dyDescent="0.3">
      <c r="J33" s="81"/>
      <c r="L33" s="81"/>
    </row>
    <row r="35" spans="10:12" x14ac:dyDescent="0.3">
      <c r="J35" s="81"/>
      <c r="L35" s="81"/>
    </row>
  </sheetData>
  <sheetProtection algorithmName="SHA-512" hashValue="nhMlpAT71VTklgkZPgfPzrtJNYmkYE3I5jsQ5FkazsmvkxtvGJ5bZ4S7ePXlqC8wvKlLP+jlbFbBGpL2DdLfgQ==" saltValue="D6CoxiVjq4FAykDnIuAzFg==" spinCount="100000" sheet="1" objects="1" scenarios="1"/>
  <mergeCells count="27">
    <mergeCell ref="B28:D28"/>
    <mergeCell ref="M7:M8"/>
    <mergeCell ref="O7:O8"/>
    <mergeCell ref="P7:P8"/>
    <mergeCell ref="Q7:Q8"/>
    <mergeCell ref="Q6:R6"/>
    <mergeCell ref="S6:T6"/>
    <mergeCell ref="B7:B8"/>
    <mergeCell ref="C7:C8"/>
    <mergeCell ref="D7:D8"/>
    <mergeCell ref="F7:F8"/>
    <mergeCell ref="G7:G8"/>
    <mergeCell ref="H7:H8"/>
    <mergeCell ref="I7:I8"/>
    <mergeCell ref="L7:L8"/>
    <mergeCell ref="O6:P6"/>
    <mergeCell ref="J7:J8"/>
    <mergeCell ref="K7:K8"/>
    <mergeCell ref="T7:T8"/>
    <mergeCell ref="R7:R8"/>
    <mergeCell ref="S7:S8"/>
    <mergeCell ref="B1:M1"/>
    <mergeCell ref="F6:G6"/>
    <mergeCell ref="H6:I6"/>
    <mergeCell ref="L6:M6"/>
    <mergeCell ref="J6:K6"/>
    <mergeCell ref="B2:M2"/>
  </mergeCells>
  <pageMargins left="0.7" right="0.7" top="0.75" bottom="0.75" header="0.3" footer="0.3"/>
  <pageSetup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B1:E24"/>
  <sheetViews>
    <sheetView topLeftCell="A2" workbookViewId="0">
      <pane xSplit="4" ySplit="3" topLeftCell="E18" activePane="bottomRight" state="frozen"/>
      <selection activeCell="A2" sqref="A2"/>
      <selection pane="topRight" activeCell="E2" sqref="E2"/>
      <selection pane="bottomLeft" activeCell="A5" sqref="A5"/>
      <selection pane="bottomRight" activeCell="E5" sqref="E5:E23"/>
    </sheetView>
  </sheetViews>
  <sheetFormatPr baseColWidth="10" defaultRowHeight="14.5" x14ac:dyDescent="0.35"/>
  <cols>
    <col min="1" max="1" width="4" customWidth="1"/>
    <col min="3" max="3" width="29.7265625" customWidth="1"/>
    <col min="4" max="4" width="11.26953125" bestFit="1" customWidth="1"/>
    <col min="5" max="5" width="18.7265625" customWidth="1"/>
  </cols>
  <sheetData>
    <row r="1" spans="2:5" ht="15" thickBot="1" x14ac:dyDescent="0.4"/>
    <row r="2" spans="2:5" ht="63" customHeight="1" thickBot="1" x14ac:dyDescent="0.4">
      <c r="B2" s="107" t="s">
        <v>0</v>
      </c>
      <c r="C2" s="108"/>
      <c r="D2" s="108"/>
      <c r="E2" s="108"/>
    </row>
    <row r="3" spans="2:5" ht="81.75" customHeight="1" x14ac:dyDescent="0.35">
      <c r="B3" s="109" t="s">
        <v>1</v>
      </c>
      <c r="C3" s="109" t="s">
        <v>2</v>
      </c>
      <c r="D3" s="109" t="s">
        <v>3</v>
      </c>
      <c r="E3" s="1" t="s">
        <v>4</v>
      </c>
    </row>
    <row r="4" spans="2:5" ht="56.5" thickBot="1" x14ac:dyDescent="0.4">
      <c r="B4" s="110"/>
      <c r="C4" s="110"/>
      <c r="D4" s="110"/>
      <c r="E4" s="15" t="s">
        <v>36</v>
      </c>
    </row>
    <row r="5" spans="2:5" ht="15" thickBot="1" x14ac:dyDescent="0.4">
      <c r="B5" s="2">
        <v>1</v>
      </c>
      <c r="C5" s="3" t="s">
        <v>5</v>
      </c>
      <c r="D5" s="4" t="s">
        <v>6</v>
      </c>
      <c r="E5" s="16" t="e">
        <f>#REF!</f>
        <v>#REF!</v>
      </c>
    </row>
    <row r="6" spans="2:5" ht="16" thickBot="1" x14ac:dyDescent="0.4">
      <c r="B6" s="2">
        <v>2</v>
      </c>
      <c r="C6" s="3" t="s">
        <v>7</v>
      </c>
      <c r="D6" s="4" t="s">
        <v>6</v>
      </c>
      <c r="E6" s="17" t="e">
        <f>#REF!</f>
        <v>#REF!</v>
      </c>
    </row>
    <row r="7" spans="2:5" ht="16" thickBot="1" x14ac:dyDescent="0.4">
      <c r="B7" s="2">
        <v>3</v>
      </c>
      <c r="C7" s="3" t="s">
        <v>8</v>
      </c>
      <c r="D7" s="4" t="s">
        <v>6</v>
      </c>
      <c r="E7" s="17" t="e">
        <f>#REF!</f>
        <v>#REF!</v>
      </c>
    </row>
    <row r="8" spans="2:5" ht="23.5" thickBot="1" x14ac:dyDescent="0.4">
      <c r="B8" s="2">
        <v>4</v>
      </c>
      <c r="C8" s="3" t="s">
        <v>9</v>
      </c>
      <c r="D8" s="4" t="s">
        <v>6</v>
      </c>
      <c r="E8" s="17" t="e">
        <f>#REF!</f>
        <v>#REF!</v>
      </c>
    </row>
    <row r="9" spans="2:5" ht="23.5" thickBot="1" x14ac:dyDescent="0.4">
      <c r="B9" s="2">
        <v>5</v>
      </c>
      <c r="C9" s="3" t="s">
        <v>10</v>
      </c>
      <c r="D9" s="4" t="s">
        <v>6</v>
      </c>
      <c r="E9" s="17" t="e">
        <f>#REF!</f>
        <v>#REF!</v>
      </c>
    </row>
    <row r="10" spans="2:5" ht="16" thickBot="1" x14ac:dyDescent="0.4">
      <c r="B10" s="2">
        <v>6</v>
      </c>
      <c r="C10" s="3" t="s">
        <v>11</v>
      </c>
      <c r="D10" s="4" t="s">
        <v>6</v>
      </c>
      <c r="E10" s="17" t="e">
        <f>#REF!</f>
        <v>#REF!</v>
      </c>
    </row>
    <row r="11" spans="2:5" ht="23.5" thickBot="1" x14ac:dyDescent="0.4">
      <c r="B11" s="2">
        <v>7</v>
      </c>
      <c r="C11" s="3" t="s">
        <v>12</v>
      </c>
      <c r="D11" s="4" t="s">
        <v>6</v>
      </c>
      <c r="E11" s="17" t="e">
        <f>#REF!</f>
        <v>#REF!</v>
      </c>
    </row>
    <row r="12" spans="2:5" ht="23.5" thickBot="1" x14ac:dyDescent="0.4">
      <c r="B12" s="2">
        <v>8</v>
      </c>
      <c r="C12" s="3" t="s">
        <v>13</v>
      </c>
      <c r="D12" s="4" t="s">
        <v>6</v>
      </c>
      <c r="E12" s="17" t="e">
        <f>#REF!</f>
        <v>#REF!</v>
      </c>
    </row>
    <row r="13" spans="2:5" ht="23.5" thickBot="1" x14ac:dyDescent="0.4">
      <c r="B13" s="2">
        <v>9</v>
      </c>
      <c r="C13" s="3" t="s">
        <v>14</v>
      </c>
      <c r="D13" s="4" t="s">
        <v>6</v>
      </c>
      <c r="E13" s="17" t="e">
        <f>#REF!</f>
        <v>#REF!</v>
      </c>
    </row>
    <row r="14" spans="2:5" ht="16" thickBot="1" x14ac:dyDescent="0.4">
      <c r="B14" s="2">
        <v>10</v>
      </c>
      <c r="C14" s="3" t="s">
        <v>15</v>
      </c>
      <c r="D14" s="4" t="s">
        <v>6</v>
      </c>
      <c r="E14" s="17" t="e">
        <f>#REF!</f>
        <v>#REF!</v>
      </c>
    </row>
    <row r="15" spans="2:5" ht="16" thickBot="1" x14ac:dyDescent="0.4">
      <c r="B15" s="2">
        <v>11</v>
      </c>
      <c r="C15" s="3" t="s">
        <v>16</v>
      </c>
      <c r="D15" s="4" t="s">
        <v>6</v>
      </c>
      <c r="E15" s="17" t="e">
        <f>#REF!</f>
        <v>#REF!</v>
      </c>
    </row>
    <row r="16" spans="2:5" ht="23.5" thickBot="1" x14ac:dyDescent="0.4">
      <c r="B16" s="2">
        <v>12</v>
      </c>
      <c r="C16" s="3" t="s">
        <v>17</v>
      </c>
      <c r="D16" s="4" t="s">
        <v>6</v>
      </c>
      <c r="E16" s="17" t="e">
        <f>#REF!</f>
        <v>#REF!</v>
      </c>
    </row>
    <row r="17" spans="2:5" ht="23.5" thickBot="1" x14ac:dyDescent="0.4">
      <c r="B17" s="2">
        <v>13</v>
      </c>
      <c r="C17" s="3" t="s">
        <v>18</v>
      </c>
      <c r="D17" s="4" t="s">
        <v>6</v>
      </c>
      <c r="E17" s="17" t="e">
        <f>#REF!</f>
        <v>#REF!</v>
      </c>
    </row>
    <row r="18" spans="2:5" ht="16" thickBot="1" x14ac:dyDescent="0.4">
      <c r="B18" s="2">
        <v>14</v>
      </c>
      <c r="C18" s="3" t="s">
        <v>19</v>
      </c>
      <c r="D18" s="4" t="s">
        <v>6</v>
      </c>
      <c r="E18" s="17" t="e">
        <f>#REF!</f>
        <v>#REF!</v>
      </c>
    </row>
    <row r="19" spans="2:5" ht="16" thickBot="1" x14ac:dyDescent="0.4">
      <c r="B19" s="2">
        <v>15</v>
      </c>
      <c r="C19" s="3" t="s">
        <v>20</v>
      </c>
      <c r="D19" s="4" t="s">
        <v>6</v>
      </c>
      <c r="E19" s="17" t="e">
        <f>#REF!</f>
        <v>#REF!</v>
      </c>
    </row>
    <row r="20" spans="2:5" ht="23.5" thickBot="1" x14ac:dyDescent="0.4">
      <c r="B20" s="2">
        <v>16</v>
      </c>
      <c r="C20" s="3" t="s">
        <v>21</v>
      </c>
      <c r="D20" s="4" t="s">
        <v>6</v>
      </c>
      <c r="E20" s="17" t="e">
        <f>#REF!</f>
        <v>#REF!</v>
      </c>
    </row>
    <row r="21" spans="2:5" ht="23.5" thickBot="1" x14ac:dyDescent="0.4">
      <c r="B21" s="2">
        <v>17</v>
      </c>
      <c r="C21" s="3" t="s">
        <v>22</v>
      </c>
      <c r="D21" s="4" t="s">
        <v>6</v>
      </c>
      <c r="E21" s="17" t="e">
        <f>#REF!</f>
        <v>#REF!</v>
      </c>
    </row>
    <row r="22" spans="2:5" ht="16" thickBot="1" x14ac:dyDescent="0.4">
      <c r="B22" s="2">
        <v>18</v>
      </c>
      <c r="C22" s="3" t="s">
        <v>23</v>
      </c>
      <c r="D22" s="4" t="s">
        <v>6</v>
      </c>
      <c r="E22" s="17" t="e">
        <f>#REF!</f>
        <v>#REF!</v>
      </c>
    </row>
    <row r="23" spans="2:5" ht="16" thickBot="1" x14ac:dyDescent="0.4">
      <c r="B23" s="2">
        <v>19</v>
      </c>
      <c r="C23" s="3" t="s">
        <v>24</v>
      </c>
      <c r="D23" s="4" t="s">
        <v>6</v>
      </c>
      <c r="E23" s="17" t="e">
        <f>#REF!</f>
        <v>#REF!</v>
      </c>
    </row>
    <row r="24" spans="2:5" ht="16" thickBot="1" x14ac:dyDescent="0.4">
      <c r="E24" s="17" t="e">
        <f>SUM(E5:E23)</f>
        <v>#REF!</v>
      </c>
    </row>
  </sheetData>
  <mergeCells count="4">
    <mergeCell ref="B2:E2"/>
    <mergeCell ref="B3:B4"/>
    <mergeCell ref="C3:C4"/>
    <mergeCell ref="D3:D4"/>
  </mergeCells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5"/>
  <sheetViews>
    <sheetView zoomScale="80" zoomScaleNormal="80" workbookViewId="0">
      <pane xSplit="1" ySplit="2" topLeftCell="E3" activePane="bottomRight" state="frozen"/>
      <selection pane="topRight" activeCell="B1" sqref="B1"/>
      <selection pane="bottomLeft" activeCell="A3" sqref="A3"/>
      <selection pane="bottomRight" activeCell="J3" sqref="J3:J7"/>
    </sheetView>
  </sheetViews>
  <sheetFormatPr baseColWidth="10" defaultColWidth="10.81640625" defaultRowHeight="14.5" x14ac:dyDescent="0.35"/>
  <cols>
    <col min="1" max="1" width="30.54296875" style="12" customWidth="1"/>
    <col min="2" max="2" width="47.453125" style="12" customWidth="1"/>
    <col min="3" max="3" width="6.54296875" style="12" customWidth="1"/>
    <col min="4" max="4" width="46.54296875" style="12" customWidth="1"/>
    <col min="5" max="5" width="4.81640625" style="12" bestFit="1" customWidth="1"/>
    <col min="6" max="6" width="46.54296875" style="12" customWidth="1"/>
    <col min="7" max="7" width="4.81640625" style="12" bestFit="1" customWidth="1"/>
    <col min="8" max="8" width="46.54296875" style="12" customWidth="1"/>
    <col min="9" max="9" width="5.54296875" style="12" customWidth="1"/>
    <col min="10" max="10" width="46.54296875" style="12" customWidth="1"/>
    <col min="11" max="11" width="5.1796875" style="12" bestFit="1" customWidth="1"/>
    <col min="12" max="12" width="46.54296875" style="12" customWidth="1"/>
    <col min="13" max="13" width="5.26953125" style="11" customWidth="1"/>
    <col min="14" max="14" width="9.81640625" style="11" customWidth="1"/>
    <col min="15" max="19" width="10.81640625" style="11" customWidth="1"/>
    <col min="20" max="20" width="2" style="11" bestFit="1" customWidth="1"/>
    <col min="21" max="16384" width="10.81640625" style="11"/>
  </cols>
  <sheetData>
    <row r="1" spans="1:21" ht="15" thickBot="1" x14ac:dyDescent="0.4"/>
    <row r="2" spans="1:21" ht="41.15" customHeight="1" thickBot="1" x14ac:dyDescent="0.4">
      <c r="A2" s="18" t="s">
        <v>49</v>
      </c>
      <c r="B2" s="19" t="s">
        <v>50</v>
      </c>
      <c r="C2" s="20" t="s">
        <v>51</v>
      </c>
      <c r="D2" s="19" t="s">
        <v>40</v>
      </c>
      <c r="E2" s="21" t="s">
        <v>51</v>
      </c>
      <c r="F2" s="19" t="s">
        <v>41</v>
      </c>
      <c r="G2" s="21" t="s">
        <v>51</v>
      </c>
      <c r="H2" s="19" t="s">
        <v>45</v>
      </c>
      <c r="I2" s="21" t="s">
        <v>51</v>
      </c>
      <c r="J2" s="19" t="s">
        <v>52</v>
      </c>
      <c r="K2" s="21" t="s">
        <v>51</v>
      </c>
      <c r="L2" s="18" t="s">
        <v>53</v>
      </c>
      <c r="M2" s="21" t="s">
        <v>51</v>
      </c>
      <c r="N2" s="22" t="s">
        <v>34</v>
      </c>
      <c r="P2" s="11">
        <v>5</v>
      </c>
      <c r="Q2" s="11">
        <v>4</v>
      </c>
      <c r="R2" s="11">
        <v>3</v>
      </c>
      <c r="S2" s="11">
        <v>2</v>
      </c>
      <c r="T2" s="11">
        <v>1</v>
      </c>
    </row>
    <row r="3" spans="1:21" ht="15" customHeight="1" x14ac:dyDescent="0.35">
      <c r="A3" s="118" t="s">
        <v>54</v>
      </c>
      <c r="B3" s="141" t="s">
        <v>33</v>
      </c>
      <c r="C3" s="126" t="s">
        <v>33</v>
      </c>
      <c r="D3" s="67" t="s">
        <v>55</v>
      </c>
      <c r="E3" s="24">
        <v>4</v>
      </c>
      <c r="F3" s="129" t="s">
        <v>43</v>
      </c>
      <c r="G3" s="132">
        <v>4</v>
      </c>
      <c r="H3" s="138" t="s">
        <v>33</v>
      </c>
      <c r="I3" s="126" t="s">
        <v>33</v>
      </c>
      <c r="J3" s="129" t="s">
        <v>56</v>
      </c>
      <c r="K3" s="132">
        <v>4</v>
      </c>
      <c r="L3" s="129" t="s">
        <v>57</v>
      </c>
      <c r="M3" s="135">
        <v>5</v>
      </c>
      <c r="N3" s="115" t="s">
        <v>58</v>
      </c>
      <c r="O3" s="117">
        <v>8</v>
      </c>
      <c r="P3" s="11">
        <f>3+0+0+5</f>
        <v>8</v>
      </c>
      <c r="Q3" s="11">
        <v>42</v>
      </c>
      <c r="R3" s="11">
        <f>0+7+20+6</f>
        <v>33</v>
      </c>
      <c r="S3" s="11">
        <f>0+2+4+2</f>
        <v>8</v>
      </c>
      <c r="T3" s="11">
        <f>0+0+1+0</f>
        <v>1</v>
      </c>
      <c r="U3" s="11">
        <f>SUM(P3:T3)</f>
        <v>92</v>
      </c>
    </row>
    <row r="4" spans="1:21" ht="16" customHeight="1" x14ac:dyDescent="0.35">
      <c r="A4" s="119"/>
      <c r="B4" s="142"/>
      <c r="C4" s="127"/>
      <c r="D4" s="68" t="s">
        <v>59</v>
      </c>
      <c r="E4" s="26">
        <v>4</v>
      </c>
      <c r="F4" s="130"/>
      <c r="G4" s="133"/>
      <c r="H4" s="139"/>
      <c r="I4" s="127"/>
      <c r="J4" s="130"/>
      <c r="K4" s="133"/>
      <c r="L4" s="130"/>
      <c r="M4" s="136"/>
      <c r="N4" s="115"/>
      <c r="O4" s="117"/>
    </row>
    <row r="5" spans="1:21" ht="16" customHeight="1" x14ac:dyDescent="0.35">
      <c r="A5" s="119"/>
      <c r="B5" s="142"/>
      <c r="C5" s="127"/>
      <c r="D5" s="68" t="s">
        <v>60</v>
      </c>
      <c r="E5" s="26">
        <v>4</v>
      </c>
      <c r="F5" s="130"/>
      <c r="G5" s="133"/>
      <c r="H5" s="139"/>
      <c r="I5" s="127"/>
      <c r="J5" s="130"/>
      <c r="K5" s="133"/>
      <c r="L5" s="130"/>
      <c r="M5" s="136"/>
      <c r="N5" s="115"/>
      <c r="O5" s="117"/>
    </row>
    <row r="6" spans="1:21" ht="16" customHeight="1" x14ac:dyDescent="0.35">
      <c r="A6" s="119"/>
      <c r="B6" s="142"/>
      <c r="C6" s="127"/>
      <c r="D6" s="63" t="s">
        <v>61</v>
      </c>
      <c r="E6" s="27">
        <v>5</v>
      </c>
      <c r="F6" s="130"/>
      <c r="G6" s="133"/>
      <c r="H6" s="139"/>
      <c r="I6" s="127"/>
      <c r="J6" s="130"/>
      <c r="K6" s="133"/>
      <c r="L6" s="130"/>
      <c r="M6" s="136"/>
      <c r="N6" s="115"/>
      <c r="O6" s="117"/>
    </row>
    <row r="7" spans="1:21" ht="16" customHeight="1" thickBot="1" x14ac:dyDescent="0.4">
      <c r="A7" s="121"/>
      <c r="B7" s="143"/>
      <c r="C7" s="128"/>
      <c r="D7" s="65" t="s">
        <v>62</v>
      </c>
      <c r="E7" s="29">
        <v>2</v>
      </c>
      <c r="F7" s="131"/>
      <c r="G7" s="134"/>
      <c r="H7" s="140"/>
      <c r="I7" s="128"/>
      <c r="J7" s="131"/>
      <c r="K7" s="134"/>
      <c r="L7" s="131"/>
      <c r="M7" s="137"/>
      <c r="N7" s="115"/>
      <c r="O7" s="117"/>
    </row>
    <row r="8" spans="1:21" ht="18.5" x14ac:dyDescent="0.35">
      <c r="A8" s="118" t="s">
        <v>63</v>
      </c>
      <c r="B8" s="67" t="s">
        <v>64</v>
      </c>
      <c r="C8" s="30">
        <v>3</v>
      </c>
      <c r="D8" s="66" t="s">
        <v>65</v>
      </c>
      <c r="E8" s="24">
        <v>4</v>
      </c>
      <c r="F8" s="67" t="s">
        <v>66</v>
      </c>
      <c r="G8" s="32">
        <v>3</v>
      </c>
      <c r="H8" s="67" t="s">
        <v>146</v>
      </c>
      <c r="I8" s="32">
        <v>3</v>
      </c>
      <c r="J8" s="66" t="s">
        <v>67</v>
      </c>
      <c r="K8" s="24">
        <v>4</v>
      </c>
      <c r="L8" s="31" t="s">
        <v>68</v>
      </c>
      <c r="M8" s="24">
        <v>4</v>
      </c>
      <c r="N8" s="122" t="s">
        <v>69</v>
      </c>
      <c r="O8" s="117">
        <v>22</v>
      </c>
    </row>
    <row r="9" spans="1:21" ht="18.5" x14ac:dyDescent="0.35">
      <c r="A9" s="119"/>
      <c r="B9" s="63" t="s">
        <v>70</v>
      </c>
      <c r="C9" s="34">
        <v>3</v>
      </c>
      <c r="D9" s="63" t="s">
        <v>71</v>
      </c>
      <c r="E9" s="35">
        <v>2</v>
      </c>
      <c r="F9" s="63" t="s">
        <v>44</v>
      </c>
      <c r="G9" s="26">
        <v>4</v>
      </c>
      <c r="H9" s="63" t="s">
        <v>72</v>
      </c>
      <c r="I9" s="36">
        <v>3</v>
      </c>
      <c r="J9" s="63" t="s">
        <v>73</v>
      </c>
      <c r="K9" s="37">
        <v>3</v>
      </c>
      <c r="L9" s="25"/>
      <c r="M9" s="38"/>
      <c r="N9" s="122"/>
      <c r="O9" s="117"/>
    </row>
    <row r="10" spans="1:21" ht="18.5" x14ac:dyDescent="0.35">
      <c r="A10" s="119"/>
      <c r="B10" s="63" t="s">
        <v>74</v>
      </c>
      <c r="C10" s="39">
        <v>2</v>
      </c>
      <c r="D10" s="63" t="s">
        <v>75</v>
      </c>
      <c r="E10" s="26">
        <v>4</v>
      </c>
      <c r="F10" s="63" t="s">
        <v>76</v>
      </c>
      <c r="G10" s="26">
        <v>4</v>
      </c>
      <c r="H10" s="63" t="s">
        <v>77</v>
      </c>
      <c r="I10" s="36">
        <v>3</v>
      </c>
      <c r="J10" s="68" t="s">
        <v>78</v>
      </c>
      <c r="K10" s="26">
        <v>4</v>
      </c>
      <c r="L10" s="25"/>
      <c r="M10" s="38"/>
      <c r="N10" s="122"/>
      <c r="O10" s="117"/>
    </row>
    <row r="11" spans="1:21" ht="18.5" x14ac:dyDescent="0.35">
      <c r="A11" s="119"/>
      <c r="B11" s="63" t="s">
        <v>79</v>
      </c>
      <c r="C11" s="40">
        <v>4</v>
      </c>
      <c r="D11" s="63" t="s">
        <v>80</v>
      </c>
      <c r="E11" s="36">
        <v>3</v>
      </c>
      <c r="F11" s="68" t="s">
        <v>81</v>
      </c>
      <c r="G11" s="26">
        <v>4</v>
      </c>
      <c r="H11" s="68" t="s">
        <v>147</v>
      </c>
      <c r="I11" s="27">
        <v>5</v>
      </c>
      <c r="J11" s="41"/>
      <c r="K11" s="42"/>
      <c r="L11" s="25"/>
      <c r="M11" s="38"/>
      <c r="N11" s="122"/>
      <c r="O11" s="117"/>
    </row>
    <row r="12" spans="1:21" ht="18.5" x14ac:dyDescent="0.35">
      <c r="A12" s="120"/>
      <c r="B12" s="14"/>
      <c r="C12" s="14"/>
      <c r="D12" s="64" t="s">
        <v>82</v>
      </c>
      <c r="E12" s="36">
        <v>3</v>
      </c>
      <c r="F12" s="25"/>
      <c r="G12" s="38"/>
      <c r="H12" s="33"/>
      <c r="I12" s="43"/>
      <c r="J12" s="33"/>
      <c r="K12" s="43"/>
      <c r="L12" s="25"/>
      <c r="M12" s="38"/>
      <c r="N12" s="122"/>
      <c r="O12" s="117"/>
    </row>
    <row r="13" spans="1:21" ht="19" thickBot="1" x14ac:dyDescent="0.4">
      <c r="A13" s="121"/>
      <c r="B13" s="44"/>
      <c r="C13" s="45"/>
      <c r="D13" s="69" t="s">
        <v>83</v>
      </c>
      <c r="E13" s="46">
        <v>4</v>
      </c>
      <c r="F13" s="28"/>
      <c r="G13" s="47"/>
      <c r="H13" s="44"/>
      <c r="I13" s="48"/>
      <c r="J13" s="44"/>
      <c r="K13" s="48"/>
      <c r="L13" s="28"/>
      <c r="M13" s="47"/>
      <c r="N13" s="122"/>
      <c r="O13" s="117"/>
    </row>
    <row r="14" spans="1:21" ht="37" customHeight="1" x14ac:dyDescent="0.35">
      <c r="A14" s="118" t="s">
        <v>84</v>
      </c>
      <c r="B14" s="23" t="s">
        <v>85</v>
      </c>
      <c r="C14" s="30">
        <v>3</v>
      </c>
      <c r="D14" s="23" t="s">
        <v>86</v>
      </c>
      <c r="E14" s="49">
        <v>3</v>
      </c>
      <c r="F14" s="67" t="s">
        <v>87</v>
      </c>
      <c r="G14" s="24">
        <v>4</v>
      </c>
      <c r="H14" s="66" t="s">
        <v>88</v>
      </c>
      <c r="I14" s="32">
        <v>3</v>
      </c>
      <c r="J14" s="66" t="s">
        <v>89</v>
      </c>
      <c r="K14" s="49">
        <v>3</v>
      </c>
      <c r="L14" s="66" t="s">
        <v>90</v>
      </c>
      <c r="M14" s="24">
        <v>4</v>
      </c>
      <c r="N14" s="123" t="s">
        <v>91</v>
      </c>
      <c r="O14" s="117">
        <v>30</v>
      </c>
    </row>
    <row r="15" spans="1:21" ht="37" x14ac:dyDescent="0.35">
      <c r="A15" s="119"/>
      <c r="B15" s="33" t="s">
        <v>92</v>
      </c>
      <c r="C15" s="39">
        <v>2</v>
      </c>
      <c r="D15" s="63" t="s">
        <v>93</v>
      </c>
      <c r="E15" s="36">
        <v>3</v>
      </c>
      <c r="F15" s="68" t="s">
        <v>94</v>
      </c>
      <c r="G15" s="36">
        <v>3</v>
      </c>
      <c r="H15" s="68" t="s">
        <v>148</v>
      </c>
      <c r="I15" s="36">
        <v>3</v>
      </c>
      <c r="J15" s="25" t="s">
        <v>95</v>
      </c>
      <c r="K15" s="37">
        <v>3</v>
      </c>
      <c r="L15" s="25" t="s">
        <v>96</v>
      </c>
      <c r="M15" s="37">
        <v>3</v>
      </c>
      <c r="N15" s="124"/>
      <c r="O15" s="117"/>
    </row>
    <row r="16" spans="1:21" ht="18.5" x14ac:dyDescent="0.35">
      <c r="A16" s="119"/>
      <c r="B16" s="33" t="s">
        <v>97</v>
      </c>
      <c r="C16" s="36">
        <v>3</v>
      </c>
      <c r="D16" s="68" t="s">
        <v>98</v>
      </c>
      <c r="E16" s="36">
        <v>3</v>
      </c>
      <c r="F16" s="68" t="s">
        <v>42</v>
      </c>
      <c r="G16" s="26">
        <v>4</v>
      </c>
      <c r="H16" s="68" t="s">
        <v>149</v>
      </c>
      <c r="I16" s="37">
        <v>3</v>
      </c>
      <c r="J16" s="25" t="s">
        <v>99</v>
      </c>
      <c r="K16" s="37">
        <v>3</v>
      </c>
      <c r="L16" s="25" t="s">
        <v>100</v>
      </c>
      <c r="M16" s="50">
        <v>1</v>
      </c>
      <c r="N16" s="124"/>
      <c r="O16" s="117"/>
    </row>
    <row r="17" spans="1:15" ht="18.5" x14ac:dyDescent="0.35">
      <c r="A17" s="119"/>
      <c r="B17" s="33" t="s">
        <v>101</v>
      </c>
      <c r="C17" s="36">
        <v>3</v>
      </c>
      <c r="D17" s="25" t="s">
        <v>102</v>
      </c>
      <c r="E17" s="36">
        <v>3</v>
      </c>
      <c r="F17" s="68" t="s">
        <v>103</v>
      </c>
      <c r="G17" s="26">
        <v>4</v>
      </c>
      <c r="H17" s="25"/>
      <c r="I17" s="38"/>
      <c r="J17" s="25" t="s">
        <v>104</v>
      </c>
      <c r="K17" s="26">
        <v>4</v>
      </c>
      <c r="L17" s="25"/>
      <c r="M17" s="38"/>
      <c r="N17" s="124"/>
      <c r="O17" s="117"/>
    </row>
    <row r="18" spans="1:15" ht="18.5" x14ac:dyDescent="0.35">
      <c r="A18" s="119"/>
      <c r="B18" s="33"/>
      <c r="C18" s="51"/>
      <c r="D18" s="25" t="s">
        <v>47</v>
      </c>
      <c r="E18" s="35">
        <v>2</v>
      </c>
      <c r="F18" s="68" t="s">
        <v>105</v>
      </c>
      <c r="G18" s="35">
        <v>2</v>
      </c>
      <c r="H18" s="25"/>
      <c r="I18" s="38"/>
      <c r="J18" s="25" t="s">
        <v>106</v>
      </c>
      <c r="K18" s="26">
        <v>4</v>
      </c>
      <c r="L18" s="25"/>
      <c r="M18" s="38"/>
      <c r="N18" s="124"/>
      <c r="O18" s="117"/>
    </row>
    <row r="19" spans="1:15" ht="18.5" x14ac:dyDescent="0.35">
      <c r="A19" s="119"/>
      <c r="B19" s="33"/>
      <c r="C19" s="51"/>
      <c r="D19" s="25" t="s">
        <v>107</v>
      </c>
      <c r="E19" s="36">
        <v>3</v>
      </c>
      <c r="F19" s="68" t="s">
        <v>108</v>
      </c>
      <c r="G19" s="26">
        <v>4</v>
      </c>
      <c r="H19" s="25"/>
      <c r="I19" s="38"/>
      <c r="J19" s="25" t="s">
        <v>109</v>
      </c>
      <c r="K19" s="26">
        <v>4</v>
      </c>
      <c r="L19" s="25"/>
      <c r="M19" s="38"/>
      <c r="N19" s="124"/>
      <c r="O19" s="117"/>
    </row>
    <row r="20" spans="1:15" ht="37.5" thickBot="1" x14ac:dyDescent="0.4">
      <c r="A20" s="121"/>
      <c r="B20" s="44"/>
      <c r="C20" s="52"/>
      <c r="D20" s="28" t="s">
        <v>110</v>
      </c>
      <c r="E20" s="53">
        <v>3</v>
      </c>
      <c r="F20" s="28" t="s">
        <v>111</v>
      </c>
      <c r="G20" s="53">
        <v>3</v>
      </c>
      <c r="H20" s="28"/>
      <c r="I20" s="47"/>
      <c r="J20" s="44"/>
      <c r="K20" s="48"/>
      <c r="L20" s="28"/>
      <c r="M20" s="47"/>
      <c r="N20" s="125"/>
      <c r="O20" s="117"/>
    </row>
    <row r="21" spans="1:15" ht="37" customHeight="1" x14ac:dyDescent="0.35">
      <c r="A21" s="111" t="s">
        <v>112</v>
      </c>
      <c r="B21" s="23" t="s">
        <v>113</v>
      </c>
      <c r="C21" s="54">
        <v>4</v>
      </c>
      <c r="D21" s="31" t="s">
        <v>46</v>
      </c>
      <c r="E21" s="24">
        <v>4</v>
      </c>
      <c r="F21" s="31" t="s">
        <v>114</v>
      </c>
      <c r="G21" s="55">
        <v>5</v>
      </c>
      <c r="H21" s="31" t="s">
        <v>115</v>
      </c>
      <c r="I21" s="24">
        <v>4</v>
      </c>
      <c r="J21" s="66" t="s">
        <v>116</v>
      </c>
      <c r="K21" s="55">
        <v>5</v>
      </c>
      <c r="L21" s="31" t="s">
        <v>117</v>
      </c>
      <c r="M21" s="49">
        <v>3</v>
      </c>
      <c r="N21" s="114" t="s">
        <v>118</v>
      </c>
      <c r="O21" s="117">
        <v>32</v>
      </c>
    </row>
    <row r="22" spans="1:15" ht="37" x14ac:dyDescent="0.35">
      <c r="A22" s="112"/>
      <c r="B22" s="33" t="s">
        <v>38</v>
      </c>
      <c r="C22" s="40">
        <v>4</v>
      </c>
      <c r="D22" s="25" t="s">
        <v>119</v>
      </c>
      <c r="E22" s="26">
        <v>4</v>
      </c>
      <c r="F22" s="25" t="s">
        <v>120</v>
      </c>
      <c r="G22" s="27">
        <v>5</v>
      </c>
      <c r="H22" s="25" t="s">
        <v>121</v>
      </c>
      <c r="I22" s="26">
        <v>4</v>
      </c>
      <c r="J22" s="25" t="s">
        <v>122</v>
      </c>
      <c r="K22" s="35">
        <v>2</v>
      </c>
      <c r="L22" s="25" t="s">
        <v>123</v>
      </c>
      <c r="M22" s="26">
        <v>4</v>
      </c>
      <c r="N22" s="115"/>
      <c r="O22" s="117"/>
    </row>
    <row r="23" spans="1:15" ht="37" x14ac:dyDescent="0.35">
      <c r="A23" s="112"/>
      <c r="B23" s="33" t="s">
        <v>124</v>
      </c>
      <c r="C23" s="40">
        <v>4</v>
      </c>
      <c r="D23" s="25" t="s">
        <v>125</v>
      </c>
      <c r="E23" s="36">
        <v>3</v>
      </c>
      <c r="F23" s="25" t="s">
        <v>126</v>
      </c>
      <c r="G23" s="26">
        <v>4</v>
      </c>
      <c r="H23" s="25" t="s">
        <v>127</v>
      </c>
      <c r="I23" s="26">
        <v>4</v>
      </c>
      <c r="J23" s="25" t="s">
        <v>128</v>
      </c>
      <c r="K23" s="26">
        <v>4</v>
      </c>
      <c r="L23" s="25"/>
      <c r="M23" s="38"/>
      <c r="N23" s="115"/>
      <c r="O23" s="117"/>
    </row>
    <row r="24" spans="1:15" ht="37" x14ac:dyDescent="0.35">
      <c r="A24" s="112"/>
      <c r="B24" s="33" t="s">
        <v>37</v>
      </c>
      <c r="C24" s="40">
        <v>4</v>
      </c>
      <c r="D24" s="25" t="s">
        <v>129</v>
      </c>
      <c r="E24" s="36">
        <v>3</v>
      </c>
      <c r="F24" s="25" t="s">
        <v>130</v>
      </c>
      <c r="G24" s="26">
        <v>4</v>
      </c>
      <c r="H24" s="25" t="s">
        <v>131</v>
      </c>
      <c r="I24" s="37">
        <v>3</v>
      </c>
      <c r="J24" s="25" t="s">
        <v>132</v>
      </c>
      <c r="K24" s="38" t="s">
        <v>33</v>
      </c>
      <c r="L24" s="25"/>
      <c r="M24" s="38"/>
      <c r="N24" s="115"/>
      <c r="O24" s="117"/>
    </row>
    <row r="25" spans="1:15" ht="18.5" x14ac:dyDescent="0.35">
      <c r="A25" s="112"/>
      <c r="B25" s="33" t="s">
        <v>133</v>
      </c>
      <c r="C25" s="39">
        <v>2</v>
      </c>
      <c r="D25" s="25"/>
      <c r="E25" s="38"/>
      <c r="F25" s="25" t="s">
        <v>134</v>
      </c>
      <c r="G25" s="26">
        <v>4</v>
      </c>
      <c r="H25" s="25"/>
      <c r="I25" s="38"/>
      <c r="J25" s="25" t="s">
        <v>135</v>
      </c>
      <c r="K25" s="38" t="s">
        <v>33</v>
      </c>
      <c r="L25" s="25"/>
      <c r="M25" s="38"/>
      <c r="N25" s="115"/>
      <c r="O25" s="117"/>
    </row>
    <row r="26" spans="1:15" ht="18.5" x14ac:dyDescent="0.35">
      <c r="A26" s="112"/>
      <c r="B26" s="33" t="s">
        <v>136</v>
      </c>
      <c r="C26" s="56">
        <v>5</v>
      </c>
      <c r="D26" s="25"/>
      <c r="E26" s="38"/>
      <c r="F26" s="25" t="s">
        <v>137</v>
      </c>
      <c r="G26" s="27">
        <v>5</v>
      </c>
      <c r="H26" s="25"/>
      <c r="I26" s="38"/>
      <c r="J26" s="25"/>
      <c r="K26" s="38"/>
      <c r="L26" s="25"/>
      <c r="M26" s="38"/>
      <c r="N26" s="115"/>
      <c r="O26" s="117"/>
    </row>
    <row r="27" spans="1:15" ht="18.5" x14ac:dyDescent="0.35">
      <c r="A27" s="112"/>
      <c r="B27" s="33" t="s">
        <v>138</v>
      </c>
      <c r="C27" s="40">
        <v>4</v>
      </c>
      <c r="D27" s="25"/>
      <c r="E27" s="38"/>
      <c r="F27" s="25" t="s">
        <v>139</v>
      </c>
      <c r="G27" s="26">
        <v>4</v>
      </c>
      <c r="H27" s="25"/>
      <c r="I27" s="38"/>
      <c r="J27" s="25"/>
      <c r="K27" s="38"/>
      <c r="L27" s="25"/>
      <c r="M27" s="38"/>
      <c r="N27" s="115"/>
      <c r="O27" s="117"/>
    </row>
    <row r="28" spans="1:15" ht="18.5" x14ac:dyDescent="0.35">
      <c r="A28" s="112"/>
      <c r="B28" s="33" t="s">
        <v>140</v>
      </c>
      <c r="C28" s="40">
        <v>4</v>
      </c>
      <c r="D28" s="25"/>
      <c r="E28" s="38"/>
      <c r="F28" s="25" t="s">
        <v>141</v>
      </c>
      <c r="G28" s="26">
        <v>4</v>
      </c>
      <c r="H28" s="25"/>
      <c r="I28" s="38"/>
      <c r="J28" s="25"/>
      <c r="K28" s="38"/>
      <c r="L28" s="25"/>
      <c r="M28" s="38"/>
      <c r="N28" s="115"/>
      <c r="O28" s="117"/>
    </row>
    <row r="29" spans="1:15" ht="18.5" x14ac:dyDescent="0.35">
      <c r="A29" s="112"/>
      <c r="B29" s="33" t="s">
        <v>142</v>
      </c>
      <c r="C29" s="40">
        <v>4</v>
      </c>
      <c r="D29" s="25"/>
      <c r="E29" s="38"/>
      <c r="F29" s="25"/>
      <c r="G29" s="38"/>
      <c r="H29" s="25"/>
      <c r="I29" s="38"/>
      <c r="J29" s="25"/>
      <c r="K29" s="38"/>
      <c r="L29" s="25"/>
      <c r="M29" s="38"/>
      <c r="N29" s="115"/>
      <c r="O29" s="117"/>
    </row>
    <row r="30" spans="1:15" ht="18.5" x14ac:dyDescent="0.35">
      <c r="A30" s="112"/>
      <c r="B30" s="33" t="s">
        <v>35</v>
      </c>
      <c r="C30" s="34">
        <v>3</v>
      </c>
      <c r="D30" s="25"/>
      <c r="E30" s="38"/>
      <c r="F30" s="25"/>
      <c r="G30" s="38"/>
      <c r="H30" s="25"/>
      <c r="I30" s="38"/>
      <c r="J30" s="25"/>
      <c r="K30" s="38"/>
      <c r="L30" s="25"/>
      <c r="M30" s="38"/>
      <c r="N30" s="115"/>
      <c r="O30" s="117"/>
    </row>
    <row r="31" spans="1:15" ht="19" thickBot="1" x14ac:dyDescent="0.4">
      <c r="A31" s="113"/>
      <c r="B31" s="57" t="s">
        <v>39</v>
      </c>
      <c r="C31" s="58">
        <v>3</v>
      </c>
      <c r="D31" s="59"/>
      <c r="E31" s="60"/>
      <c r="F31" s="57"/>
      <c r="G31" s="61"/>
      <c r="H31" s="59"/>
      <c r="I31" s="60"/>
      <c r="J31" s="59"/>
      <c r="K31" s="60"/>
      <c r="L31" s="59"/>
      <c r="M31" s="60"/>
      <c r="N31" s="116"/>
      <c r="O31" s="117"/>
    </row>
    <row r="32" spans="1:15" x14ac:dyDescent="0.35">
      <c r="B32" s="14">
        <v>19</v>
      </c>
      <c r="C32" s="14"/>
      <c r="D32" s="14">
        <v>22</v>
      </c>
      <c r="E32" s="14"/>
      <c r="F32" s="14">
        <v>20</v>
      </c>
      <c r="G32" s="14"/>
      <c r="H32" s="14">
        <v>11</v>
      </c>
      <c r="I32" s="14"/>
      <c r="J32" s="14">
        <v>13</v>
      </c>
      <c r="K32" s="14"/>
      <c r="L32" s="14">
        <v>7</v>
      </c>
      <c r="M32" s="14">
        <f>SUM(B32:L32)</f>
        <v>92</v>
      </c>
      <c r="N32" s="13"/>
      <c r="O32" s="13">
        <f>SUM(O3:O21)</f>
        <v>92</v>
      </c>
    </row>
    <row r="33" spans="10:16" x14ac:dyDescent="0.35">
      <c r="J33" s="12">
        <v>15</v>
      </c>
      <c r="O33" s="13">
        <f>92+2</f>
        <v>94</v>
      </c>
      <c r="P33" s="11" t="s">
        <v>143</v>
      </c>
    </row>
    <row r="34" spans="10:16" x14ac:dyDescent="0.35">
      <c r="O34" s="13">
        <f>O33+1+1</f>
        <v>96</v>
      </c>
      <c r="P34" s="62" t="s">
        <v>144</v>
      </c>
    </row>
    <row r="35" spans="10:16" x14ac:dyDescent="0.35">
      <c r="O35" s="13">
        <f>O34+2</f>
        <v>98</v>
      </c>
      <c r="P35" s="62" t="s">
        <v>145</v>
      </c>
    </row>
  </sheetData>
  <mergeCells count="22">
    <mergeCell ref="H3:H7"/>
    <mergeCell ref="A3:A7"/>
    <mergeCell ref="B3:B7"/>
    <mergeCell ref="C3:C7"/>
    <mergeCell ref="F3:F7"/>
    <mergeCell ref="G3:G7"/>
    <mergeCell ref="A21:A31"/>
    <mergeCell ref="N21:N31"/>
    <mergeCell ref="O21:O31"/>
    <mergeCell ref="O3:O7"/>
    <mergeCell ref="A8:A13"/>
    <mergeCell ref="N8:N13"/>
    <mergeCell ref="O8:O13"/>
    <mergeCell ref="A14:A20"/>
    <mergeCell ref="N14:N20"/>
    <mergeCell ref="O14:O20"/>
    <mergeCell ref="I3:I7"/>
    <mergeCell ref="J3:J7"/>
    <mergeCell ref="K3:K7"/>
    <mergeCell ref="L3:L7"/>
    <mergeCell ref="M3:M7"/>
    <mergeCell ref="N3:N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I23"/>
  <sheetViews>
    <sheetView topLeftCell="B1" workbookViewId="0">
      <selection activeCell="E5" sqref="E5"/>
    </sheetView>
  </sheetViews>
  <sheetFormatPr baseColWidth="10" defaultRowHeight="14.5" x14ac:dyDescent="0.35"/>
  <cols>
    <col min="3" max="3" width="32" customWidth="1"/>
    <col min="5" max="5" width="58" customWidth="1"/>
    <col min="6" max="6" width="18.81640625" customWidth="1"/>
    <col min="8" max="8" width="19.81640625" bestFit="1" customWidth="1"/>
  </cols>
  <sheetData>
    <row r="2" spans="2:9" ht="59.25" customHeight="1" x14ac:dyDescent="0.35">
      <c r="B2" s="145" t="s">
        <v>25</v>
      </c>
      <c r="C2" s="145"/>
      <c r="D2" s="145"/>
      <c r="E2" s="145"/>
      <c r="F2" s="145"/>
      <c r="G2" s="145"/>
      <c r="H2" s="145"/>
      <c r="I2" s="145"/>
    </row>
    <row r="3" spans="2:9" x14ac:dyDescent="0.35">
      <c r="B3" s="144" t="s">
        <v>1</v>
      </c>
      <c r="C3" s="144" t="s">
        <v>26</v>
      </c>
      <c r="D3" s="144" t="s">
        <v>3</v>
      </c>
      <c r="E3" s="5" t="s">
        <v>27</v>
      </c>
      <c r="F3" s="5"/>
      <c r="G3" s="5"/>
      <c r="H3" s="5"/>
      <c r="I3" s="5"/>
    </row>
    <row r="4" spans="2:9" ht="28" x14ac:dyDescent="0.35">
      <c r="B4" s="144"/>
      <c r="C4" s="144"/>
      <c r="D4" s="144"/>
      <c r="E4" s="5" t="s">
        <v>29</v>
      </c>
      <c r="F4" s="5" t="s">
        <v>30</v>
      </c>
      <c r="G4" s="5" t="s">
        <v>28</v>
      </c>
      <c r="H4" s="5" t="s">
        <v>31</v>
      </c>
      <c r="I4" s="5" t="s">
        <v>32</v>
      </c>
    </row>
    <row r="5" spans="2:9" x14ac:dyDescent="0.35">
      <c r="B5" s="6">
        <v>1</v>
      </c>
      <c r="C5" s="7" t="s">
        <v>5</v>
      </c>
      <c r="D5" s="8" t="s">
        <v>6</v>
      </c>
      <c r="E5" s="8"/>
      <c r="F5" s="9"/>
      <c r="G5" s="9"/>
      <c r="H5" s="9"/>
      <c r="I5" s="9"/>
    </row>
    <row r="6" spans="2:9" ht="15.5" x14ac:dyDescent="0.35">
      <c r="B6" s="6">
        <v>2</v>
      </c>
      <c r="C6" s="7" t="s">
        <v>7</v>
      </c>
      <c r="D6" s="8" t="s">
        <v>6</v>
      </c>
      <c r="E6" s="10"/>
      <c r="F6" s="9"/>
      <c r="G6" s="9"/>
      <c r="H6" s="9"/>
      <c r="I6" s="9"/>
    </row>
    <row r="7" spans="2:9" ht="15.5" x14ac:dyDescent="0.35">
      <c r="B7" s="6">
        <v>3</v>
      </c>
      <c r="C7" s="7" t="s">
        <v>8</v>
      </c>
      <c r="D7" s="8" t="s">
        <v>6</v>
      </c>
      <c r="E7" s="10"/>
      <c r="F7" s="9"/>
      <c r="G7" s="9"/>
      <c r="H7" s="9"/>
      <c r="I7" s="9"/>
    </row>
    <row r="8" spans="2:9" ht="23" x14ac:dyDescent="0.35">
      <c r="B8" s="6">
        <v>4</v>
      </c>
      <c r="C8" s="7" t="s">
        <v>9</v>
      </c>
      <c r="D8" s="8" t="s">
        <v>6</v>
      </c>
      <c r="E8" s="10"/>
      <c r="F8" s="9"/>
      <c r="G8" s="9"/>
      <c r="H8" s="9"/>
      <c r="I8" s="9"/>
    </row>
    <row r="9" spans="2:9" ht="23" x14ac:dyDescent="0.35">
      <c r="B9" s="6">
        <v>5</v>
      </c>
      <c r="C9" s="7" t="s">
        <v>10</v>
      </c>
      <c r="D9" s="8" t="s">
        <v>6</v>
      </c>
      <c r="E9" s="10"/>
      <c r="F9" s="9"/>
      <c r="G9" s="9"/>
      <c r="H9" s="9"/>
      <c r="I9" s="9"/>
    </row>
    <row r="10" spans="2:9" ht="15.5" x14ac:dyDescent="0.35">
      <c r="B10" s="6">
        <v>6</v>
      </c>
      <c r="C10" s="7" t="s">
        <v>11</v>
      </c>
      <c r="D10" s="8" t="s">
        <v>6</v>
      </c>
      <c r="E10" s="10"/>
      <c r="F10" s="9"/>
      <c r="G10" s="9"/>
      <c r="H10" s="9"/>
      <c r="I10" s="9"/>
    </row>
    <row r="11" spans="2:9" ht="23" x14ac:dyDescent="0.35">
      <c r="B11" s="6">
        <v>7</v>
      </c>
      <c r="C11" s="7" t="s">
        <v>12</v>
      </c>
      <c r="D11" s="8" t="s">
        <v>6</v>
      </c>
      <c r="E11" s="10"/>
      <c r="F11" s="9"/>
      <c r="G11" s="9"/>
      <c r="H11" s="9"/>
      <c r="I11" s="9"/>
    </row>
    <row r="12" spans="2:9" ht="23" x14ac:dyDescent="0.35">
      <c r="B12" s="6">
        <v>8</v>
      </c>
      <c r="C12" s="7" t="s">
        <v>13</v>
      </c>
      <c r="D12" s="8" t="s">
        <v>6</v>
      </c>
      <c r="E12" s="10"/>
      <c r="F12" s="9"/>
      <c r="G12" s="9"/>
      <c r="H12" s="9"/>
      <c r="I12" s="9"/>
    </row>
    <row r="13" spans="2:9" ht="23" x14ac:dyDescent="0.35">
      <c r="B13" s="6">
        <v>9</v>
      </c>
      <c r="C13" s="7" t="s">
        <v>14</v>
      </c>
      <c r="D13" s="8" t="s">
        <v>6</v>
      </c>
      <c r="E13" s="10"/>
      <c r="F13" s="9"/>
      <c r="G13" s="9"/>
      <c r="H13" s="9"/>
      <c r="I13" s="9"/>
    </row>
    <row r="14" spans="2:9" ht="15.5" x14ac:dyDescent="0.35">
      <c r="B14" s="6">
        <v>10</v>
      </c>
      <c r="C14" s="7" t="s">
        <v>15</v>
      </c>
      <c r="D14" s="8" t="s">
        <v>6</v>
      </c>
      <c r="E14" s="10"/>
      <c r="F14" s="9"/>
      <c r="G14" s="9"/>
      <c r="H14" s="9"/>
      <c r="I14" s="9"/>
    </row>
    <row r="15" spans="2:9" ht="15.5" x14ac:dyDescent="0.35">
      <c r="B15" s="6">
        <v>11</v>
      </c>
      <c r="C15" s="7" t="s">
        <v>16</v>
      </c>
      <c r="D15" s="8" t="s">
        <v>6</v>
      </c>
      <c r="E15" s="10"/>
      <c r="F15" s="9"/>
      <c r="G15" s="9"/>
      <c r="H15" s="9"/>
      <c r="I15" s="9"/>
    </row>
    <row r="16" spans="2:9" ht="15.5" x14ac:dyDescent="0.35">
      <c r="B16" s="6">
        <v>12</v>
      </c>
      <c r="C16" s="7" t="s">
        <v>17</v>
      </c>
      <c r="D16" s="8" t="s">
        <v>6</v>
      </c>
      <c r="E16" s="10"/>
      <c r="F16" s="9"/>
      <c r="G16" s="9"/>
      <c r="H16" s="9"/>
      <c r="I16" s="9"/>
    </row>
    <row r="17" spans="2:9" ht="23" x14ac:dyDescent="0.35">
      <c r="B17" s="6">
        <v>13</v>
      </c>
      <c r="C17" s="7" t="s">
        <v>18</v>
      </c>
      <c r="D17" s="8" t="s">
        <v>6</v>
      </c>
      <c r="E17" s="10"/>
      <c r="F17" s="9"/>
      <c r="G17" s="9"/>
      <c r="H17" s="9"/>
      <c r="I17" s="9"/>
    </row>
    <row r="18" spans="2:9" ht="15.5" x14ac:dyDescent="0.35">
      <c r="B18" s="6">
        <v>14</v>
      </c>
      <c r="C18" s="7" t="s">
        <v>19</v>
      </c>
      <c r="D18" s="8" t="s">
        <v>6</v>
      </c>
      <c r="E18" s="10"/>
      <c r="F18" s="9"/>
      <c r="G18" s="9"/>
      <c r="H18" s="9"/>
      <c r="I18" s="9"/>
    </row>
    <row r="19" spans="2:9" ht="15.5" x14ac:dyDescent="0.35">
      <c r="B19" s="6">
        <v>15</v>
      </c>
      <c r="C19" s="7" t="s">
        <v>20</v>
      </c>
      <c r="D19" s="8" t="s">
        <v>6</v>
      </c>
      <c r="E19" s="10"/>
      <c r="F19" s="9"/>
      <c r="G19" s="9"/>
      <c r="H19" s="9"/>
      <c r="I19" s="9"/>
    </row>
    <row r="20" spans="2:9" ht="23" x14ac:dyDescent="0.35">
      <c r="B20" s="6">
        <v>16</v>
      </c>
      <c r="C20" s="7" t="s">
        <v>21</v>
      </c>
      <c r="D20" s="8" t="s">
        <v>6</v>
      </c>
      <c r="E20" s="10"/>
      <c r="F20" s="9"/>
      <c r="G20" s="9"/>
      <c r="H20" s="9"/>
      <c r="I20" s="9"/>
    </row>
    <row r="21" spans="2:9" ht="23" x14ac:dyDescent="0.35">
      <c r="B21" s="6">
        <v>17</v>
      </c>
      <c r="C21" s="7" t="s">
        <v>22</v>
      </c>
      <c r="D21" s="8" t="s">
        <v>6</v>
      </c>
      <c r="E21" s="10"/>
      <c r="F21" s="9"/>
      <c r="G21" s="9"/>
      <c r="H21" s="9"/>
      <c r="I21" s="9"/>
    </row>
    <row r="22" spans="2:9" ht="15.5" x14ac:dyDescent="0.35">
      <c r="B22" s="6">
        <v>18</v>
      </c>
      <c r="C22" s="7" t="s">
        <v>23</v>
      </c>
      <c r="D22" s="8" t="s">
        <v>6</v>
      </c>
      <c r="E22" s="10"/>
      <c r="F22" s="9"/>
      <c r="G22" s="9"/>
      <c r="H22" s="9"/>
      <c r="I22" s="9"/>
    </row>
    <row r="23" spans="2:9" ht="15.5" x14ac:dyDescent="0.35">
      <c r="B23" s="6">
        <v>19</v>
      </c>
      <c r="C23" s="7" t="s">
        <v>24</v>
      </c>
      <c r="D23" s="8" t="s">
        <v>6</v>
      </c>
      <c r="E23" s="10"/>
      <c r="F23" s="9"/>
      <c r="G23" s="9"/>
      <c r="H23" s="9"/>
      <c r="I23" s="9"/>
    </row>
  </sheetData>
  <mergeCells count="4">
    <mergeCell ref="B3:B4"/>
    <mergeCell ref="C3:C4"/>
    <mergeCell ref="D3:D4"/>
    <mergeCell ref="B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ESTUDIO</vt:lpstr>
      <vt:lpstr>CANTIDADES PRIORIZADAS</vt:lpstr>
      <vt:lpstr>FINAL</vt:lpstr>
      <vt:lpstr>PRIORIZACIÓN POR SEDE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edith cobaleda</dc:creator>
  <cp:lastModifiedBy>Maria Ligia Jimenez Ferrucho</cp:lastModifiedBy>
  <dcterms:created xsi:type="dcterms:W3CDTF">2021-07-14T21:02:14Z</dcterms:created>
  <dcterms:modified xsi:type="dcterms:W3CDTF">2021-08-27T23:10:07Z</dcterms:modified>
</cp:coreProperties>
</file>