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b454a137ebb9cde/Documents/DIRAF/Contrato III/"/>
    </mc:Choice>
  </mc:AlternateContent>
  <xr:revisionPtr revIDLastSave="0" documentId="8_{D04A5F76-C273-4EAE-AB8D-6FAE0A1502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ALANCE TOTAL OBRA-VENTANAS (4)" sheetId="44" r:id="rId1"/>
    <sheet name="3.1011" sheetId="2" state="hidden" r:id="rId2"/>
  </sheets>
  <externalReferences>
    <externalReference r:id="rId3"/>
    <externalReference r:id="rId4"/>
  </externalReferences>
  <definedNames>
    <definedName name="_xlnm.Print_Area" localSheetId="0">'BALANCE TOTAL OBRA-VENTANAS (4)'!$A$1:$H$73</definedName>
    <definedName name="_xlnm.Print_Titles" localSheetId="0">'BALANCE TOTAL OBRA-VENTANAS (4)'!$16:$17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9" i="44" l="1"/>
  <c r="F71" i="44"/>
  <c r="F64" i="44"/>
  <c r="E57" i="44"/>
  <c r="H57" i="44" s="1"/>
  <c r="E58" i="44"/>
  <c r="H58" i="44" s="1"/>
  <c r="E59" i="44"/>
  <c r="H59" i="44" s="1"/>
  <c r="E60" i="44"/>
  <c r="H60" i="44" s="1"/>
  <c r="E56" i="44"/>
  <c r="H56" i="44" s="1"/>
  <c r="E52" i="44"/>
  <c r="H52" i="44" s="1"/>
  <c r="E53" i="44"/>
  <c r="H53" i="44"/>
  <c r="E51" i="44"/>
  <c r="H51" i="44" s="1"/>
  <c r="E48" i="44"/>
  <c r="H48" i="44" s="1"/>
  <c r="E47" i="44"/>
  <c r="H47" i="44" s="1"/>
  <c r="E42" i="44"/>
  <c r="H42" i="44" s="1"/>
  <c r="E43" i="44"/>
  <c r="H43" i="44" s="1"/>
  <c r="E44" i="44"/>
  <c r="H44" i="44" s="1"/>
  <c r="E41" i="44"/>
  <c r="H41" i="44" s="1"/>
  <c r="E30" i="44"/>
  <c r="H30" i="44" s="1"/>
  <c r="E31" i="44"/>
  <c r="H31" i="44"/>
  <c r="E32" i="44"/>
  <c r="H32" i="44" s="1"/>
  <c r="E33" i="44"/>
  <c r="H33" i="44" s="1"/>
  <c r="E34" i="44"/>
  <c r="H34" i="44" s="1"/>
  <c r="E35" i="44"/>
  <c r="H35" i="44" s="1"/>
  <c r="H36" i="44"/>
  <c r="E37" i="44"/>
  <c r="H37" i="44" s="1"/>
  <c r="E38" i="44"/>
  <c r="H38" i="44" s="1"/>
  <c r="E29" i="44"/>
  <c r="H29" i="44" s="1"/>
  <c r="E26" i="44"/>
  <c r="H26" i="44" s="1"/>
  <c r="H27" i="44" s="1"/>
  <c r="E25" i="44"/>
  <c r="H25" i="44" s="1"/>
  <c r="E21" i="44"/>
  <c r="H21" i="44" s="1"/>
  <c r="E22" i="44"/>
  <c r="H22" i="44" s="1"/>
  <c r="E20" i="44"/>
  <c r="H20" i="44" s="1"/>
  <c r="D60" i="44"/>
  <c r="D59" i="44"/>
  <c r="D58" i="44"/>
  <c r="D57" i="44"/>
  <c r="F57" i="44" s="1"/>
  <c r="D56" i="44"/>
  <c r="D53" i="44"/>
  <c r="F53" i="44" s="1"/>
  <c r="D52" i="44"/>
  <c r="D51" i="44"/>
  <c r="F51" i="44" s="1"/>
  <c r="D48" i="44"/>
  <c r="F48" i="44" s="1"/>
  <c r="D47" i="44"/>
  <c r="D44" i="44"/>
  <c r="D43" i="44"/>
  <c r="D42" i="44"/>
  <c r="D41" i="44"/>
  <c r="D38" i="44"/>
  <c r="D37" i="44"/>
  <c r="F37" i="44" s="1"/>
  <c r="D36" i="44"/>
  <c r="F36" i="44" s="1"/>
  <c r="D35" i="44"/>
  <c r="D34" i="44"/>
  <c r="D33" i="44"/>
  <c r="D32" i="44"/>
  <c r="D31" i="44"/>
  <c r="F31" i="44" s="1"/>
  <c r="D30" i="44"/>
  <c r="F30" i="44" s="1"/>
  <c r="D29" i="44"/>
  <c r="D26" i="44"/>
  <c r="F26" i="44" s="1"/>
  <c r="D25" i="44"/>
  <c r="D22" i="44"/>
  <c r="D21" i="44"/>
  <c r="D20" i="44"/>
  <c r="B61" i="44"/>
  <c r="B54" i="44"/>
  <c r="C47" i="44"/>
  <c r="B47" i="44"/>
  <c r="C44" i="44"/>
  <c r="C42" i="44"/>
  <c r="B42" i="44"/>
  <c r="C41" i="44"/>
  <c r="B41" i="44"/>
  <c r="B39" i="44"/>
  <c r="C37" i="44"/>
  <c r="C36" i="44"/>
  <c r="C35" i="44"/>
  <c r="B27" i="44"/>
  <c r="F44" i="44"/>
  <c r="F58" i="44"/>
  <c r="F35" i="44"/>
  <c r="F22" i="44"/>
  <c r="F34" i="44"/>
  <c r="F47" i="44"/>
  <c r="F56" i="44"/>
  <c r="F59" i="44"/>
  <c r="D28" i="2"/>
  <c r="G28" i="2" s="1"/>
  <c r="C28" i="2"/>
  <c r="D27" i="2"/>
  <c r="C27" i="2"/>
  <c r="G27" i="2" s="1"/>
  <c r="D26" i="2"/>
  <c r="C26" i="2"/>
  <c r="G26" i="2" s="1"/>
  <c r="D25" i="2"/>
  <c r="C25" i="2"/>
  <c r="D24" i="2"/>
  <c r="C24" i="2"/>
  <c r="D23" i="2"/>
  <c r="C23" i="2"/>
  <c r="D22" i="2"/>
  <c r="G22" i="2"/>
  <c r="C22" i="2"/>
  <c r="D21" i="2"/>
  <c r="C21" i="2"/>
  <c r="D20" i="2"/>
  <c r="C20" i="2"/>
  <c r="D19" i="2"/>
  <c r="C19" i="2"/>
  <c r="D16" i="2"/>
  <c r="G16" i="2" s="1"/>
  <c r="C16" i="2"/>
  <c r="D15" i="2"/>
  <c r="C15" i="2"/>
  <c r="D14" i="2"/>
  <c r="G14" i="2" s="1"/>
  <c r="C14" i="2"/>
  <c r="D13" i="2"/>
  <c r="G13" i="2" s="1"/>
  <c r="C13" i="2"/>
  <c r="D12" i="2"/>
  <c r="C12" i="2"/>
  <c r="D8" i="2"/>
  <c r="C8" i="2"/>
  <c r="D7" i="2"/>
  <c r="G7" i="2" s="1"/>
  <c r="C7" i="2"/>
  <c r="D5" i="2"/>
  <c r="G5" i="2"/>
  <c r="C5" i="2"/>
  <c r="G24" i="2"/>
  <c r="G15" i="2"/>
  <c r="G21" i="2"/>
  <c r="G19" i="2"/>
  <c r="G23" i="2"/>
  <c r="G25" i="2"/>
  <c r="G8" i="2"/>
  <c r="G12" i="2"/>
  <c r="G20" i="2"/>
  <c r="H61" i="44" l="1"/>
  <c r="H54" i="44"/>
  <c r="H49" i="44"/>
  <c r="H45" i="44"/>
  <c r="H39" i="44"/>
  <c r="H23" i="44"/>
  <c r="F49" i="44"/>
  <c r="F52" i="44"/>
  <c r="F54" i="44" s="1"/>
  <c r="F21" i="44"/>
  <c r="F33" i="44"/>
  <c r="F43" i="44"/>
  <c r="F32" i="44"/>
  <c r="F20" i="44"/>
  <c r="F23" i="44" s="1"/>
  <c r="F41" i="44"/>
  <c r="F29" i="44"/>
  <c r="G29" i="2"/>
  <c r="F42" i="44"/>
  <c r="F25" i="44"/>
  <c r="F27" i="44" s="1"/>
  <c r="F60" i="44"/>
  <c r="F61" i="44" s="1"/>
  <c r="F38" i="44"/>
  <c r="H63" i="44" l="1"/>
  <c r="F45" i="44"/>
  <c r="F39" i="44"/>
  <c r="F63" i="44" s="1"/>
  <c r="H65" i="44" l="1"/>
  <c r="H64" i="44"/>
  <c r="H66" i="44" s="1"/>
  <c r="F66" i="44"/>
  <c r="F68" i="44" s="1"/>
  <c r="F65" i="44"/>
  <c r="H67" i="44" l="1"/>
  <c r="H68" i="44" s="1"/>
  <c r="H69" i="44" s="1"/>
  <c r="H71" i="44" s="1"/>
  <c r="F67" i="4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DIRAF - JAIRO ERNESTO JIMENEZ PINEDA</author>
  </authors>
  <commentList>
    <comment ref="A5" authorId="0" shapeId="0" xr:uid="{32DE1F07-36DB-4C65-8A04-444030639B9C}">
      <text>
        <r>
          <rPr>
            <b/>
            <sz val="9"/>
            <color indexed="81"/>
            <rFont val="Tahoma"/>
            <family val="2"/>
          </rPr>
          <t>DIRAF - Número y objeto del contrato</t>
        </r>
      </text>
    </comment>
  </commentList>
</comments>
</file>

<file path=xl/sharedStrings.xml><?xml version="1.0" encoding="utf-8"?>
<sst xmlns="http://schemas.openxmlformats.org/spreadsheetml/2006/main" count="179" uniqueCount="122">
  <si>
    <t xml:space="preserve">Página </t>
  </si>
  <si>
    <t>Código: 2BS-FR-0064</t>
  </si>
  <si>
    <t xml:space="preserve">Fecha:    </t>
  </si>
  <si>
    <t>Versión:  0</t>
  </si>
  <si>
    <t xml:space="preserve">OBJETO DEL CONTRATO:                                                                                                                                                                                                                                                                                                             
RECONSTRUCCIÓN   Y   DOTACIÓN   DE   LA   ESTACIÓN   DE   POLICIA  EN   EL CORREGIMIENTO  DE  BUENAVISTA  DEL  MUNICIPIO  DE  SANTA  ROSA  DEL SUR  EN  EL DEPARTAMENTO DE BOLIVAR,  A PRECIO UNITARIOS FIJOS SIN FORMULÁA DE REAJUSTE </t>
  </si>
  <si>
    <t>FECHA DE INICIO DEL CONTRATO</t>
  </si>
  <si>
    <t>FECHA DE TERMINACIÓN DEL CONTRATO</t>
  </si>
  <si>
    <t>VALOR INICIAL DEL CONTRATO</t>
  </si>
  <si>
    <t>VALOR ACTUAL DEL CONTRATO</t>
  </si>
  <si>
    <t>ITEM</t>
  </si>
  <si>
    <t>DESCRIPCION</t>
  </si>
  <si>
    <t>UND</t>
  </si>
  <si>
    <t>VR. UNITARIO</t>
  </si>
  <si>
    <t>VR. TOTAL</t>
  </si>
  <si>
    <t>CANT.</t>
  </si>
  <si>
    <t>m2</t>
  </si>
  <si>
    <t>ml</t>
  </si>
  <si>
    <t>und</t>
  </si>
  <si>
    <t>Cap. 2</t>
  </si>
  <si>
    <t>Cap. 3</t>
  </si>
  <si>
    <t>Cap. 4</t>
  </si>
  <si>
    <t>Cap. 5</t>
  </si>
  <si>
    <t>Cap. 6</t>
  </si>
  <si>
    <t>ML</t>
  </si>
  <si>
    <t>Acabados</t>
  </si>
  <si>
    <t>Estuco muros interiores</t>
  </si>
  <si>
    <t>Pintura en vinilo tipo 1 - muros interiores</t>
  </si>
  <si>
    <t>Pintura Koraza muros exteriores</t>
  </si>
  <si>
    <t>Cap. 7</t>
  </si>
  <si>
    <t>PISOS, ENCHAPES Y ZOCALOS</t>
  </si>
  <si>
    <t>Concreto bordillo  0.20 x 0.5 mts. + refuerzo</t>
  </si>
  <si>
    <t>CARPINTERIA Y MOBILIARIO</t>
  </si>
  <si>
    <t>BANCA EN CONCRETO CELDA DE REFLEXIONES. Incluye acero de refuerzo</t>
  </si>
  <si>
    <t xml:space="preserve">LOCKER ALOJAMIENTOS </t>
  </si>
  <si>
    <t>CLOSET MADERA ENTAMBORADA CON ENTREPAÑOS Y CAJONES EN CEDRO</t>
  </si>
  <si>
    <t xml:space="preserve">PV-1 A PV-2 Y DV-1 PUERTAS EN VIDRIO TEMPLADO INCLUYE CERRADURA SEGUN ESPECIFICACION DE DISEÑO. PV-1 al PV-3 Y DV-1 </t>
  </si>
  <si>
    <t>PUERTA EN BARROTES- INCLUYE CERRADURA SEGUN ESPECIFICACION DE DISEÑO. PB-1</t>
  </si>
  <si>
    <t>PUERTA ARMERILLO EN LAMINA COLD ROLL CAL 18 CON ANTICORROSIVO Y ESMALTE A 2 CUERPOS</t>
  </si>
  <si>
    <t>un</t>
  </si>
  <si>
    <t>RED CONTRA INCENDIO</t>
  </si>
  <si>
    <t>Gabinete Clase II completo,incluye accesorios</t>
  </si>
  <si>
    <t>VARIOS</t>
  </si>
  <si>
    <t>Limpieza general de la Obra</t>
  </si>
  <si>
    <t>Suministro e instalacion de pabellón de banderas, incluye pedestal</t>
  </si>
  <si>
    <t>Suministro e instalacion de Escudo y letras de caracter institucional</t>
  </si>
  <si>
    <t xml:space="preserve">Suministro e instalación EQUIPO A/A 18.000 BTU/H TIPO MINISPLIT CON CONDENSADORA </t>
  </si>
  <si>
    <t xml:space="preserve">Suministro e instalación EQUIPO A/A 24.000 BTU/H TIPO MINISPLIT CON CONDENSADORA </t>
  </si>
  <si>
    <t xml:space="preserve">Suministro e instalación EQUIPO A/A 36.000 BTU/H TIPO CASSETTE 4 VIAS CON CONDENSADORA </t>
  </si>
  <si>
    <t>Refrigerante R410A</t>
  </si>
  <si>
    <t>LBR</t>
  </si>
  <si>
    <t xml:space="preserve">SUMINISTRO E INSTALACION DE MUEBLE ARMERILLO EN MADERA DE LA ZONA, CON MEDIDAS 3.87 METROS DE ANCHO X 2.55 DE ALTO Y POR 0.60 METROS DE PROFUNDIDAD, DIVIDIDO EN DOS CUERPOS CON ESPACIO PARA ARMAS CORTAS Y LARGAS DE ACUERDO CON DISEÑO </t>
  </si>
  <si>
    <t>GUARDAESCOBA EN GRES</t>
  </si>
  <si>
    <t>MODULO DE CARPINTERIA INFERIOR PARA COCINAS</t>
  </si>
  <si>
    <t>COSTOS INDIRECTOS OBRA CIVIL</t>
  </si>
  <si>
    <t>TOTAL COSTOS DIRECTOS OBRA</t>
  </si>
  <si>
    <t>ADMINISTRACION</t>
  </si>
  <si>
    <t>IMPREVISTOS</t>
  </si>
  <si>
    <t>UTILIDAD</t>
  </si>
  <si>
    <t>TOTAL AIU</t>
  </si>
  <si>
    <t>VALOR TOTAL OBRA</t>
  </si>
  <si>
    <t>VALOR TOTAL CONTRATO</t>
  </si>
  <si>
    <t>ING MIGUEL CERON
REPRESENTANTE LEGAL SAFRID INGENIERIA S,A,S,
CONTRATISTA DE OBRA</t>
  </si>
  <si>
    <t>UBICACION</t>
  </si>
  <si>
    <t>ANCHO</t>
  </si>
  <si>
    <t>ALTURA</t>
  </si>
  <si>
    <t>VENTANA</t>
  </si>
  <si>
    <t>CANT  VENTANA VIDRIO BLINDADO (M2)</t>
  </si>
  <si>
    <t>IMAGEN</t>
  </si>
  <si>
    <t>TIPO DE VENTANA</t>
  </si>
  <si>
    <t>MEDIA</t>
  </si>
  <si>
    <t>CENTRO</t>
  </si>
  <si>
    <t>PRIMER PISO OFICINA COMANDANTE INTERNA</t>
  </si>
  <si>
    <t>ALUMINIO TIPO PESADO</t>
  </si>
  <si>
    <t>LADO IZQUIERDO CORREDISO Y LADO DERECHO FIJO</t>
  </si>
  <si>
    <t>OFICINA DISPONIBLE PRIMER PISO FACHADA POSTERIOR</t>
  </si>
  <si>
    <t xml:space="preserve">VENTANA EN MARCO METALICO </t>
  </si>
  <si>
    <t>PARTE SUPERIOR PERSIANA PARTE INFERIOR BASCULANTE.     NOTA: LA PARTE DE LA PERSIANA DEBERA SER DE 60CM DE ALTURA Y LA PARTE BASCULANTE DEBERA SER DE 1.19 M</t>
  </si>
  <si>
    <t>BAÑO SOCIAL PRIMER PISO</t>
  </si>
  <si>
    <t>VENTANA TIPO PERSIANA</t>
  </si>
  <si>
    <t>SEGUNDO PISO ALOJAMIENTO PATRULLEROS</t>
  </si>
  <si>
    <t>VENTANA FIJA</t>
  </si>
  <si>
    <t xml:space="preserve">SEGUNDO PISO ALOJAMIENTO PATRULLEROS SOBRE LOKER </t>
  </si>
  <si>
    <t>SEGUNDO PISO BAÑO ALOJAMIENTO PATRULLEROS</t>
  </si>
  <si>
    <t>TIPO PERSIANA</t>
  </si>
  <si>
    <t>VENTANA PASILLO SEGUNDO PISO</t>
  </si>
  <si>
    <t>VENTANA EN COCINA SEGUNDO PISO</t>
  </si>
  <si>
    <t>PARTE SUPERIOR PERSIANA PARTE INFERIOR BASCULANTE. NOTA: LA PARTE DE LA PERSIANA DEBERA SER DE 60CM DE ALTURA Y LA BASCULANTE DE 97.5CM</t>
  </si>
  <si>
    <t>PARTE SUPERIOR PERSIANA, PARTE MEDIA BASCULANTE Y PARTE  BAJA FIJA  NOTA: LA PARTE DE LA PERSIANA DEBERA SER DE 60CM, LA BASCULANTE DEBERA SER DE 1.10 M ALTURA Y LA PARTE BAJA  VIDRIO FIJO DE 1.10 M(VARIABLE ACORDE A LA ALTURA)</t>
  </si>
  <si>
    <t>VENTANA 1 EN COMEDOR SEGUNDO PISO</t>
  </si>
  <si>
    <t>PARTE SUPERIOR PERSIANA, PARTE MEDIA BASCULANTE Y PARTE  BAJA FIJA  NOTA: LA PARTE DE LA PERSIANA DEBERA SER DE 60CM, LA BASCULANTE DEBERA SER DE 1.10 M ALTURA Y LA PARTE BAJA VIDRIO FIJO DE 1.06 M(VARIABLE ACORDE A LA ALTURA)</t>
  </si>
  <si>
    <t>VENTANA 2 EN COMEDOR  SEGUNDO PISO</t>
  </si>
  <si>
    <t>VENTANA 3 EN COMEDOR SEGUNDO PISO</t>
  </si>
  <si>
    <t>VENTANA BAÑO SOCIAL AL FRENTE A ESCALERA SEGUNDO PISO</t>
  </si>
  <si>
    <t>VENTANA BAÑO FRENTE A PASILLO SEGUNDO PISO</t>
  </si>
  <si>
    <t>VENTANA TERCER PISO ALOJAMIENTO SOBRE LOKER</t>
  </si>
  <si>
    <t>VENTANA TERCER PISO ALOJAMIENTO</t>
  </si>
  <si>
    <t>TERCER PISO BAÑO ALOJAMIENTO PATRULLEROS</t>
  </si>
  <si>
    <t>TERCER PISO ALOJAMIENTO T2</t>
  </si>
  <si>
    <t>PARTE SUPERIOR FIJA, LA PARTE MEDIA BASCULANTE Y PARTE  BAJA FIJA  NOTA: LA PARTE SUPERIOR DEBERA SER DE 60CM, LA BASCULANTE DEBERA SER DE 1.10 M ALTURA Y LA PARTE BAJA DEBERA SER EN VENTANA FIJA DE  1.10 M(VARIABLE ACORDE A LA ALTURA)</t>
  </si>
  <si>
    <t>TERCER PISO SALA FISCAL</t>
  </si>
  <si>
    <t>TERCER PISO SALA DE APARTAMENTO FISCAL</t>
  </si>
  <si>
    <t>PARTE SUPERIOR PERSIANA, PARTE MEDIA BASCULANTE Y PARTE  BAJA FIJA  NOTA: LA PARTE DE LA PERSIANA DEBERA SER DE 60CM, LA BASCULANTE DEBERA SER DE 1.10 M ALTURA Y LA PARTE BAJA DE 1.10 M(VARIABLE ACORDE A LA ALTURA)</t>
  </si>
  <si>
    <t>TERCER PISO ALOJAMIENTO FISCAL</t>
  </si>
  <si>
    <t>PARTE SUPERIOR FIJA, LA PARTE MEDIA BASCULANTE Y PARTE  BAJA FIJA  NOTA: LA PARTE SUPERIOR DEBERA SER DE 60CM, LA BASCULANTE DEBERA SER DE 1.10 M ALTURA Y LA PARTE BAJA DEBERA SER VENTANA FIJA DE 1.10 M(VARIABLE ACORDE A LA ALTURA)</t>
  </si>
  <si>
    <t>BAÑO FISCAL TERCER PISO</t>
  </si>
  <si>
    <t>TUBERIA DE ACERO AL CARBON DE 2" INCLUYE ACCESORIOS</t>
  </si>
  <si>
    <t xml:space="preserve">SUMINISTRO E INSTALACION DE PUERTA INTERIOR EN MADERA  ENTAMBORADA E=0,04 CON QUINTUPLEX DE 4 MM CON SELLADOR Y LACA MATE CATALIZADA CON TINTILLA Y COLOR DE 2,5 DE ALTURA CON ANCHOS DE 0,7 A 1,0M INCLUYE MARCO EN MADERA </t>
  </si>
  <si>
    <t>CONDICIONES CONTRACTUALES</t>
  </si>
  <si>
    <t>S/I de Aire Acondicionado tipo split 12.000 btu, con condensadora</t>
  </si>
  <si>
    <t>Equipos de Aires Acondicionados</t>
  </si>
  <si>
    <t>SUMINISTRO E INSTALACION DE VENTANA FIJA EN PLATINA  DE 1/8" ANCLADO MEDIANTE CHAZO EXPANSIVO Y RESANE EN ANTICORROSIVO CON VIDRIO BLINDADO NIVEL IV CALIBRE 56mm</t>
  </si>
  <si>
    <t>Elemento de Concreto</t>
  </si>
  <si>
    <t>SUB TOTAL RED CONTRAINCENDIO</t>
  </si>
  <si>
    <t>SUBTOTAL ACABADOS</t>
  </si>
  <si>
    <t>SUBTOTAL PISOS, ENCHAPES Y ZOCALOS</t>
  </si>
  <si>
    <t>Cap. 1</t>
  </si>
  <si>
    <t>ACABADOS</t>
  </si>
  <si>
    <t>PUERTA  EN ALUMINIO  INCLUYE  MARCO Y PASADOR PARA BAÑOS.</t>
  </si>
  <si>
    <t>VALOR UNITARIO</t>
  </si>
  <si>
    <t>VALOR TOTAL</t>
  </si>
  <si>
    <t>propuesta economica</t>
  </si>
  <si>
    <t xml:space="preserve">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</si>
</sst>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;[Red]#,##0.00"/>
    <numFmt numFmtId="165" formatCode="[$$-240A]\ #,##0.00;[Red][$$-240A]\ #,##0.00"/>
    <numFmt numFmtId="166" formatCode="_(&quot;$&quot;* #,##0_);_(&quot;$&quot;* \(#,##0\);_(&quot;$&quot;* &quot;-&quot;_);_(@_)"/>
    <numFmt numFmtId="167" formatCode="_(* #,##0_);_(* \(#,##0\);_(* &quot;-&quot;??_);_(@_)"/>
    <numFmt numFmtId="168" formatCode="_-&quot;$&quot;* #,##0_-;\-&quot;$&quot;* #,##0_-;_-&quot;$&quot;* &quot;-&quot;_-;_-@_-"/>
    <numFmt numFmtId="169" formatCode="_-&quot;$&quot;\ * #,##0.00_-;\-&quot;$&quot;\ * #,##0.00_-;_-&quot;$&quot;\ * &quot;-&quot;_-;_-@_-"/>
    <numFmt numFmtId="170" formatCode="_-* #,##0.00\ &quot;$&quot;_-;\-* #,##0.00\ &quot;$&quot;_-;_-* &quot;-&quot;??\ &quot;$&quot;_-;_-@_-"/>
    <numFmt numFmtId="171" formatCode="_-* #,##0.00\ _$_-;\-* #,##0.00\ _$_-;_-* &quot;-&quot;??\ _$_-;_-@_-"/>
    <numFmt numFmtId="172" formatCode="_-[$$-80A]* #,##0.00_-;\-[$$-80A]* #,##0.00_-;_-[$$-80A]* &quot;-&quot;??_-;_-@_-"/>
    <numFmt numFmtId="173" formatCode="[$-240A]General"/>
    <numFmt numFmtId="176" formatCode="&quot;$&quot;\ #,##0.00"/>
  </numFmts>
  <fonts count="29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7.95"/>
      <color indexed="8"/>
      <name val="Arial"/>
      <family val="2"/>
    </font>
    <font>
      <sz val="12"/>
      <color theme="1"/>
      <name val="Arial"/>
      <family val="2"/>
    </font>
    <font>
      <u/>
      <sz val="10"/>
      <color indexed="12"/>
      <name val="Arial"/>
      <family val="2"/>
    </font>
    <font>
      <u/>
      <sz val="12"/>
      <color rgb="FF0000FF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8"/>
      <color indexed="8"/>
      <name val="Arial"/>
      <family val="2"/>
    </font>
    <font>
      <b/>
      <u/>
      <sz val="12"/>
      <color rgb="FF000000"/>
      <name val="Arial"/>
      <family val="2"/>
    </font>
    <font>
      <b/>
      <u/>
      <sz val="12"/>
      <name val="Arial"/>
      <family val="2"/>
    </font>
    <font>
      <b/>
      <u val="singleAccounting"/>
      <sz val="12"/>
      <color indexed="8"/>
      <name val="Arial"/>
      <family val="2"/>
    </font>
    <font>
      <u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171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2" fillId="0" borderId="0"/>
    <xf numFmtId="173" fontId="23" fillId="0" borderId="0" applyBorder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4">
    <xf numFmtId="0" fontId="0" fillId="0" borderId="0" xfId="0"/>
    <xf numFmtId="0" fontId="19" fillId="0" borderId="0" xfId="7" applyFont="1" applyFill="1" applyBorder="1" applyAlignment="1" applyProtection="1">
      <alignment vertical="center"/>
    </xf>
    <xf numFmtId="10" fontId="11" fillId="3" borderId="0" xfId="4" applyNumberFormat="1" applyFont="1" applyFill="1" applyBorder="1" applyAlignment="1" applyProtection="1">
      <alignment horizontal="center" vertical="center"/>
    </xf>
    <xf numFmtId="10" fontId="11" fillId="3" borderId="0" xfId="4" applyNumberFormat="1" applyFont="1" applyFill="1" applyBorder="1" applyAlignment="1" applyProtection="1">
      <alignment vertical="center"/>
    </xf>
    <xf numFmtId="0" fontId="2" fillId="0" borderId="0" xfId="8"/>
    <xf numFmtId="0" fontId="2" fillId="0" borderId="25" xfId="8" applyBorder="1"/>
    <xf numFmtId="0" fontId="2" fillId="7" borderId="25" xfId="8" applyFill="1" applyBorder="1" applyAlignment="1">
      <alignment horizontal="center" vertical="center"/>
    </xf>
    <xf numFmtId="0" fontId="2" fillId="0" borderId="25" xfId="8" applyBorder="1" applyAlignment="1">
      <alignment horizontal="center" vertical="center" wrapText="1"/>
    </xf>
    <xf numFmtId="0" fontId="2" fillId="0" borderId="25" xfId="8" applyBorder="1" applyAlignment="1">
      <alignment horizontal="center" vertical="center"/>
    </xf>
    <xf numFmtId="2" fontId="2" fillId="0" borderId="25" xfId="8" applyNumberFormat="1" applyBorder="1" applyAlignment="1">
      <alignment horizontal="center" vertical="center" wrapText="1"/>
    </xf>
    <xf numFmtId="2" fontId="2" fillId="0" borderId="15" xfId="8" applyNumberFormat="1" applyBorder="1" applyAlignment="1">
      <alignment horizontal="center" vertical="center" wrapText="1"/>
    </xf>
    <xf numFmtId="0" fontId="2" fillId="0" borderId="25" xfId="8" applyBorder="1" applyAlignment="1">
      <alignment vertical="center" wrapText="1"/>
    </xf>
    <xf numFmtId="0" fontId="2" fillId="3" borderId="25" xfId="8" applyFill="1" applyBorder="1" applyAlignment="1">
      <alignment horizontal="center" vertical="center"/>
    </xf>
    <xf numFmtId="0" fontId="3" fillId="0" borderId="25" xfId="8" applyFont="1" applyBorder="1" applyAlignment="1">
      <alignment horizontal="center" vertical="center" wrapText="1"/>
    </xf>
    <xf numFmtId="0" fontId="2" fillId="0" borderId="25" xfId="8" applyBorder="1" applyAlignment="1">
      <alignment horizontal="left" vertical="center" wrapText="1" indent="1"/>
    </xf>
    <xf numFmtId="0" fontId="2" fillId="3" borderId="25" xfId="8" applyFill="1" applyBorder="1" applyAlignment="1">
      <alignment horizontal="center" vertical="center" wrapText="1"/>
    </xf>
    <xf numFmtId="2" fontId="2" fillId="3" borderId="25" xfId="8" applyNumberFormat="1" applyFill="1" applyBorder="1" applyAlignment="1">
      <alignment horizontal="center" vertical="center" wrapText="1"/>
    </xf>
    <xf numFmtId="0" fontId="2" fillId="0" borderId="0" xfId="8" applyAlignment="1">
      <alignment horizontal="center"/>
    </xf>
    <xf numFmtId="0" fontId="2" fillId="0" borderId="0" xfId="8" applyAlignment="1">
      <alignment vertical="center"/>
    </xf>
    <xf numFmtId="2" fontId="2" fillId="0" borderId="0" xfId="8" applyNumberFormat="1" applyAlignment="1">
      <alignment horizontal="center"/>
    </xf>
    <xf numFmtId="2" fontId="2" fillId="0" borderId="0" xfId="8" applyNumberFormat="1"/>
    <xf numFmtId="0" fontId="3" fillId="0" borderId="25" xfId="8" applyFont="1" applyBorder="1" applyAlignment="1"/>
    <xf numFmtId="0" fontId="3" fillId="0" borderId="25" xfId="8" applyFont="1" applyBorder="1" applyAlignment="1">
      <alignment horizontal="center" vertical="center"/>
    </xf>
    <xf numFmtId="0" fontId="2" fillId="0" borderId="25" xfId="8" applyBorder="1" applyAlignment="1">
      <alignment horizontal="center"/>
    </xf>
    <xf numFmtId="0" fontId="3" fillId="0" borderId="15" xfId="8" applyFont="1" applyBorder="1" applyAlignment="1">
      <alignment horizontal="center" vertical="center"/>
    </xf>
    <xf numFmtId="0" fontId="3" fillId="0" borderId="21" xfId="8" applyFont="1" applyBorder="1" applyAlignment="1">
      <alignment horizontal="center" vertical="center" wrapText="1"/>
    </xf>
    <xf numFmtId="0" fontId="3" fillId="0" borderId="24" xfId="8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13" xfId="8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center" vertical="center"/>
    </xf>
    <xf numFmtId="0" fontId="7" fillId="3" borderId="0" xfId="0" applyFont="1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4" fillId="2" borderId="7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0" fillId="0" borderId="25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6" fillId="0" borderId="0" xfId="0" applyNumberFormat="1" applyFont="1" applyBorder="1" applyAlignment="1" applyProtection="1">
      <alignment horizontal="center" vertical="center"/>
    </xf>
    <xf numFmtId="165" fontId="6" fillId="0" borderId="0" xfId="0" applyNumberFormat="1" applyFont="1" applyBorder="1" applyAlignment="1" applyProtection="1">
      <alignment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left" vertical="center" wrapText="1"/>
    </xf>
    <xf numFmtId="0" fontId="6" fillId="0" borderId="16" xfId="0" applyFont="1" applyBorder="1" applyAlignment="1" applyProtection="1">
      <alignment horizontal="left" vertical="center" wrapText="1"/>
    </xf>
    <xf numFmtId="0" fontId="6" fillId="0" borderId="17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vertical="center"/>
    </xf>
    <xf numFmtId="0" fontId="6" fillId="0" borderId="18" xfId="0" applyFont="1" applyBorder="1" applyAlignment="1" applyProtection="1">
      <alignment horizontal="left" vertical="center" wrapText="1"/>
    </xf>
    <xf numFmtId="0" fontId="6" fillId="0" borderId="19" xfId="0" applyFont="1" applyBorder="1" applyAlignment="1" applyProtection="1">
      <alignment horizontal="left" vertical="center" wrapText="1"/>
    </xf>
    <xf numFmtId="0" fontId="6" fillId="0" borderId="20" xfId="0" applyFont="1" applyBorder="1" applyAlignment="1" applyProtection="1">
      <alignment horizontal="left" vertical="center" wrapText="1"/>
    </xf>
    <xf numFmtId="0" fontId="12" fillId="0" borderId="13" xfId="0" applyFont="1" applyBorder="1" applyAlignment="1" applyProtection="1">
      <alignment horizontal="right" vertical="center"/>
    </xf>
    <xf numFmtId="0" fontId="12" fillId="0" borderId="0" xfId="0" applyFont="1" applyAlignment="1" applyProtection="1">
      <alignment horizontal="justify" vertical="center" wrapText="1"/>
    </xf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center" vertical="center"/>
    </xf>
    <xf numFmtId="4" fontId="12" fillId="0" borderId="0" xfId="5" applyNumberFormat="1" applyFont="1" applyAlignment="1" applyProtection="1">
      <alignment horizontal="center" vertical="center"/>
    </xf>
    <xf numFmtId="165" fontId="12" fillId="0" borderId="0" xfId="5" applyNumberFormat="1" applyFont="1" applyAlignment="1" applyProtection="1">
      <alignment horizontal="center" vertical="center"/>
    </xf>
    <xf numFmtId="164" fontId="12" fillId="0" borderId="0" xfId="5" applyNumberFormat="1" applyFont="1" applyAlignment="1" applyProtection="1">
      <alignment horizontal="center" vertical="center"/>
    </xf>
    <xf numFmtId="167" fontId="12" fillId="0" borderId="0" xfId="5" applyNumberFormat="1" applyFont="1" applyFill="1" applyBorder="1" applyAlignment="1" applyProtection="1">
      <alignment horizontal="center" vertical="center"/>
    </xf>
    <xf numFmtId="4" fontId="12" fillId="0" borderId="0" xfId="5" applyNumberFormat="1" applyFont="1" applyFill="1" applyBorder="1" applyAlignment="1" applyProtection="1">
      <alignment horizontal="center" vertical="center"/>
    </xf>
    <xf numFmtId="165" fontId="14" fillId="0" borderId="0" xfId="0" applyNumberFormat="1" applyFont="1" applyAlignment="1" applyProtection="1">
      <alignment vertical="center"/>
    </xf>
    <xf numFmtId="164" fontId="14" fillId="0" borderId="0" xfId="0" applyNumberFormat="1" applyFont="1" applyAlignment="1" applyProtection="1">
      <alignment horizontal="center" vertical="center"/>
    </xf>
    <xf numFmtId="0" fontId="4" fillId="2" borderId="2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2" xfId="0" applyFont="1" applyFill="1" applyBorder="1" applyAlignment="1" applyProtection="1">
      <alignment horizontal="center" vertical="center" wrapText="1"/>
    </xf>
    <xf numFmtId="165" fontId="24" fillId="2" borderId="46" xfId="0" applyNumberFormat="1" applyFont="1" applyFill="1" applyBorder="1" applyAlignment="1" applyProtection="1">
      <alignment horizontal="center" vertical="center" wrapText="1"/>
    </xf>
    <xf numFmtId="165" fontId="24" fillId="2" borderId="8" xfId="0" applyNumberFormat="1" applyFont="1" applyFill="1" applyBorder="1" applyAlignment="1" applyProtection="1">
      <alignment horizontal="center" vertical="center" wrapText="1"/>
    </xf>
    <xf numFmtId="165" fontId="24" fillId="2" borderId="23" xfId="0" applyNumberFormat="1" applyFont="1" applyFill="1" applyBorder="1" applyAlignment="1" applyProtection="1">
      <alignment horizontal="center" vertical="center" wrapText="1"/>
    </xf>
    <xf numFmtId="165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27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28" xfId="0" applyFont="1" applyFill="1" applyBorder="1" applyAlignment="1" applyProtection="1">
      <alignment horizontal="center" vertical="center" wrapText="1"/>
    </xf>
    <xf numFmtId="0" fontId="6" fillId="4" borderId="30" xfId="0" applyFont="1" applyFill="1" applyBorder="1" applyAlignment="1" applyProtection="1">
      <alignment horizontal="center" vertical="center" wrapText="1"/>
    </xf>
    <xf numFmtId="0" fontId="6" fillId="4" borderId="31" xfId="0" applyFont="1" applyFill="1" applyBorder="1" applyAlignment="1" applyProtection="1">
      <alignment vertical="center"/>
    </xf>
    <xf numFmtId="0" fontId="6" fillId="4" borderId="31" xfId="0" applyFont="1" applyFill="1" applyBorder="1" applyAlignment="1" applyProtection="1">
      <alignment vertical="center" wrapText="1"/>
    </xf>
    <xf numFmtId="169" fontId="6" fillId="4" borderId="31" xfId="0" applyNumberFormat="1" applyFont="1" applyFill="1" applyBorder="1" applyAlignment="1" applyProtection="1">
      <alignment vertical="center" wrapText="1"/>
    </xf>
    <xf numFmtId="4" fontId="17" fillId="2" borderId="30" xfId="2" applyNumberFormat="1" applyFont="1" applyFill="1" applyBorder="1" applyAlignment="1" applyProtection="1">
      <alignment horizontal="center" vertical="center"/>
    </xf>
    <xf numFmtId="165" fontId="17" fillId="2" borderId="32" xfId="2" applyNumberFormat="1" applyFont="1" applyFill="1" applyBorder="1" applyAlignment="1" applyProtection="1">
      <alignment horizontal="right" vertical="center"/>
    </xf>
    <xf numFmtId="164" fontId="17" fillId="2" borderId="30" xfId="2" applyNumberFormat="1" applyFont="1" applyFill="1" applyBorder="1" applyAlignment="1" applyProtection="1">
      <alignment horizontal="center" vertical="center"/>
    </xf>
    <xf numFmtId="165" fontId="17" fillId="2" borderId="31" xfId="2" applyNumberFormat="1" applyFont="1" applyFill="1" applyBorder="1" applyAlignment="1" applyProtection="1">
      <alignment horizontal="right" vertical="center"/>
    </xf>
    <xf numFmtId="0" fontId="7" fillId="2" borderId="0" xfId="0" applyFont="1" applyFill="1" applyAlignment="1" applyProtection="1">
      <alignment vertical="center"/>
    </xf>
    <xf numFmtId="0" fontId="11" fillId="0" borderId="30" xfId="0" applyFont="1" applyBorder="1" applyAlignment="1" applyProtection="1">
      <alignment horizontal="center" vertical="center"/>
    </xf>
    <xf numFmtId="0" fontId="6" fillId="0" borderId="31" xfId="0" applyFont="1" applyBorder="1" applyAlignment="1" applyProtection="1">
      <alignment vertical="center" wrapText="1"/>
    </xf>
    <xf numFmtId="0" fontId="15" fillId="0" borderId="31" xfId="0" applyFont="1" applyBorder="1" applyAlignment="1" applyProtection="1">
      <alignment horizontal="center" vertical="center"/>
    </xf>
    <xf numFmtId="169" fontId="15" fillId="0" borderId="31" xfId="1" applyNumberFormat="1" applyFont="1" applyBorder="1" applyAlignment="1" applyProtection="1">
      <alignment horizontal="right" vertical="center"/>
    </xf>
    <xf numFmtId="4" fontId="17" fillId="0" borderId="30" xfId="2" applyNumberFormat="1" applyFont="1" applyFill="1" applyBorder="1" applyAlignment="1" applyProtection="1">
      <alignment horizontal="center" vertical="center"/>
    </xf>
    <xf numFmtId="165" fontId="17" fillId="0" borderId="32" xfId="2" applyNumberFormat="1" applyFont="1" applyFill="1" applyBorder="1" applyAlignment="1" applyProtection="1">
      <alignment horizontal="right" vertical="center"/>
    </xf>
    <xf numFmtId="164" fontId="7" fillId="0" borderId="30" xfId="1" applyNumberFormat="1" applyFont="1" applyFill="1" applyBorder="1" applyAlignment="1" applyProtection="1">
      <alignment horizontal="center" vertical="center"/>
    </xf>
    <xf numFmtId="165" fontId="11" fillId="0" borderId="31" xfId="3" applyNumberFormat="1" applyFont="1" applyFill="1" applyBorder="1" applyAlignment="1" applyProtection="1">
      <alignment horizontal="right" vertical="center"/>
    </xf>
    <xf numFmtId="0" fontId="11" fillId="0" borderId="30" xfId="0" applyFont="1" applyBorder="1" applyAlignment="1" applyProtection="1">
      <alignment horizontal="center" vertical="center" wrapText="1"/>
    </xf>
    <xf numFmtId="0" fontId="11" fillId="8" borderId="31" xfId="0" applyFont="1" applyFill="1" applyBorder="1" applyAlignment="1" applyProtection="1">
      <alignment vertical="center" wrapText="1"/>
    </xf>
    <xf numFmtId="0" fontId="15" fillId="0" borderId="31" xfId="0" applyFont="1" applyBorder="1" applyAlignment="1" applyProtection="1">
      <alignment horizontal="center" vertical="center" wrapText="1"/>
    </xf>
    <xf numFmtId="169" fontId="15" fillId="0" borderId="31" xfId="3" applyNumberFormat="1" applyFont="1" applyBorder="1" applyAlignment="1" applyProtection="1">
      <alignment horizontal="right" vertical="center"/>
    </xf>
    <xf numFmtId="4" fontId="15" fillId="0" borderId="30" xfId="0" applyNumberFormat="1" applyFont="1" applyBorder="1" applyAlignment="1" applyProtection="1">
      <alignment horizontal="center" vertical="center" wrapText="1"/>
    </xf>
    <xf numFmtId="0" fontId="6" fillId="4" borderId="30" xfId="0" applyFont="1" applyFill="1" applyBorder="1" applyAlignment="1" applyProtection="1">
      <alignment horizontal="center" vertical="center"/>
    </xf>
    <xf numFmtId="169" fontId="6" fillId="4" borderId="34" xfId="1" applyNumberFormat="1" applyFont="1" applyFill="1" applyBorder="1" applyAlignment="1" applyProtection="1">
      <alignment horizontal="center" vertical="center"/>
    </xf>
    <xf numFmtId="169" fontId="6" fillId="4" borderId="35" xfId="1" applyNumberFormat="1" applyFont="1" applyFill="1" applyBorder="1" applyAlignment="1" applyProtection="1">
      <alignment horizontal="center" vertical="center"/>
    </xf>
    <xf numFmtId="169" fontId="6" fillId="4" borderId="36" xfId="1" applyNumberFormat="1" applyFont="1" applyFill="1" applyBorder="1" applyAlignment="1" applyProtection="1">
      <alignment horizontal="center" vertical="center"/>
    </xf>
    <xf numFmtId="4" fontId="5" fillId="2" borderId="30" xfId="2" applyNumberFormat="1" applyFont="1" applyFill="1" applyBorder="1" applyAlignment="1" applyProtection="1">
      <alignment horizontal="center" vertical="center"/>
    </xf>
    <xf numFmtId="165" fontId="5" fillId="2" borderId="32" xfId="2" applyNumberFormat="1" applyFont="1" applyFill="1" applyBorder="1" applyAlignment="1" applyProtection="1">
      <alignment horizontal="right" vertical="center"/>
    </xf>
    <xf numFmtId="0" fontId="4" fillId="3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69" fontId="15" fillId="3" borderId="31" xfId="3" applyNumberFormat="1" applyFont="1" applyFill="1" applyBorder="1" applyAlignment="1" applyProtection="1">
      <alignment horizontal="right" vertical="center"/>
    </xf>
    <xf numFmtId="0" fontId="11" fillId="8" borderId="31" xfId="0" applyFont="1" applyFill="1" applyBorder="1" applyAlignment="1" applyProtection="1">
      <alignment horizontal="left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4" fillId="3" borderId="0" xfId="0" applyFont="1" applyFill="1" applyAlignment="1" applyProtection="1">
      <alignment vertical="center"/>
    </xf>
    <xf numFmtId="2" fontId="11" fillId="0" borderId="30" xfId="0" applyNumberFormat="1" applyFont="1" applyBorder="1" applyAlignment="1" applyProtection="1">
      <alignment horizontal="center" vertical="center" wrapText="1"/>
    </xf>
    <xf numFmtId="172" fontId="17" fillId="8" borderId="33" xfId="2" applyNumberFormat="1" applyFont="1" applyFill="1" applyBorder="1" applyAlignment="1" applyProtection="1">
      <alignment horizontal="justify" vertical="center"/>
    </xf>
    <xf numFmtId="4" fontId="14" fillId="0" borderId="30" xfId="0" applyNumberFormat="1" applyFont="1" applyBorder="1" applyAlignment="1" applyProtection="1">
      <alignment horizontal="center" vertical="center" wrapText="1"/>
    </xf>
    <xf numFmtId="2" fontId="11" fillId="3" borderId="30" xfId="0" applyNumberFormat="1" applyFont="1" applyFill="1" applyBorder="1" applyAlignment="1" applyProtection="1">
      <alignment horizontal="center" vertical="center" wrapText="1"/>
    </xf>
    <xf numFmtId="169" fontId="6" fillId="4" borderId="47" xfId="1" applyNumberFormat="1" applyFont="1" applyFill="1" applyBorder="1" applyAlignment="1" applyProtection="1">
      <alignment horizontal="center" vertical="center"/>
    </xf>
    <xf numFmtId="169" fontId="15" fillId="0" borderId="31" xfId="3" applyNumberFormat="1" applyFont="1" applyFill="1" applyBorder="1" applyAlignment="1" applyProtection="1">
      <alignment horizontal="right" vertical="center"/>
    </xf>
    <xf numFmtId="0" fontId="11" fillId="3" borderId="30" xfId="0" applyFont="1" applyFill="1" applyBorder="1" applyAlignment="1" applyProtection="1">
      <alignment horizontal="center" vertical="center" wrapText="1"/>
    </xf>
    <xf numFmtId="0" fontId="11" fillId="3" borderId="31" xfId="0" applyFont="1" applyFill="1" applyBorder="1" applyAlignment="1" applyProtection="1">
      <alignment vertical="center" wrapText="1"/>
    </xf>
    <xf numFmtId="0" fontId="6" fillId="4" borderId="37" xfId="0" applyFont="1" applyFill="1" applyBorder="1" applyAlignment="1" applyProtection="1">
      <alignment horizontal="center" vertical="center"/>
    </xf>
    <xf numFmtId="169" fontId="6" fillId="4" borderId="38" xfId="1" applyNumberFormat="1" applyFont="1" applyFill="1" applyBorder="1" applyAlignment="1" applyProtection="1">
      <alignment horizontal="center" vertical="center"/>
    </xf>
    <xf numFmtId="169" fontId="6" fillId="4" borderId="39" xfId="1" applyNumberFormat="1" applyFont="1" applyFill="1" applyBorder="1" applyAlignment="1" applyProtection="1">
      <alignment horizontal="center" vertical="center"/>
    </xf>
    <xf numFmtId="169" fontId="6" fillId="4" borderId="40" xfId="1" applyNumberFormat="1" applyFont="1" applyFill="1" applyBorder="1" applyAlignment="1" applyProtection="1">
      <alignment horizontal="center" vertical="center"/>
    </xf>
    <xf numFmtId="4" fontId="5" fillId="2" borderId="37" xfId="2" applyNumberFormat="1" applyFont="1" applyFill="1" applyBorder="1" applyAlignment="1" applyProtection="1">
      <alignment horizontal="center" vertical="center"/>
    </xf>
    <xf numFmtId="165" fontId="5" fillId="2" borderId="41" xfId="2" applyNumberFormat="1" applyFont="1" applyFill="1" applyBorder="1" applyAlignment="1" applyProtection="1">
      <alignment horizontal="right" vertical="center"/>
    </xf>
    <xf numFmtId="164" fontId="5" fillId="2" borderId="37" xfId="2" applyNumberFormat="1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0" borderId="26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4" fontId="7" fillId="0" borderId="25" xfId="0" applyNumberFormat="1" applyFont="1" applyBorder="1" applyAlignment="1" applyProtection="1">
      <alignment horizontal="center" vertical="center"/>
    </xf>
    <xf numFmtId="165" fontId="7" fillId="0" borderId="25" xfId="0" applyNumberFormat="1" applyFont="1" applyBorder="1" applyAlignment="1" applyProtection="1">
      <alignment horizontal="center" vertical="center"/>
    </xf>
    <xf numFmtId="10" fontId="15" fillId="0" borderId="25" xfId="0" applyNumberFormat="1" applyFont="1" applyBorder="1" applyAlignment="1" applyProtection="1">
      <alignment horizontal="center" vertical="center"/>
    </xf>
    <xf numFmtId="0" fontId="15" fillId="0" borderId="26" xfId="0" applyFont="1" applyBorder="1" applyAlignment="1" applyProtection="1">
      <alignment horizontal="right" vertical="center"/>
    </xf>
    <xf numFmtId="0" fontId="15" fillId="0" borderId="16" xfId="0" applyFont="1" applyBorder="1" applyAlignment="1" applyProtection="1">
      <alignment horizontal="right" vertical="center"/>
    </xf>
    <xf numFmtId="165" fontId="15" fillId="0" borderId="25" xfId="3" applyNumberFormat="1" applyFont="1" applyBorder="1" applyAlignment="1" applyProtection="1">
      <alignment vertical="center"/>
    </xf>
    <xf numFmtId="10" fontId="11" fillId="0" borderId="25" xfId="0" applyNumberFormat="1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right" vertical="center"/>
    </xf>
    <xf numFmtId="0" fontId="11" fillId="0" borderId="16" xfId="0" applyFont="1" applyBorder="1" applyAlignment="1" applyProtection="1">
      <alignment horizontal="right" vertical="center"/>
    </xf>
    <xf numFmtId="0" fontId="15" fillId="0" borderId="42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vertical="center"/>
    </xf>
    <xf numFmtId="0" fontId="6" fillId="5" borderId="43" xfId="0" applyFont="1" applyFill="1" applyBorder="1" applyAlignment="1" applyProtection="1">
      <alignment horizontal="center" vertical="center"/>
    </xf>
    <xf numFmtId="0" fontId="6" fillId="5" borderId="19" xfId="0" applyFont="1" applyFill="1" applyBorder="1" applyAlignment="1" applyProtection="1">
      <alignment horizontal="center" vertical="center"/>
    </xf>
    <xf numFmtId="0" fontId="6" fillId="5" borderId="20" xfId="0" applyFont="1" applyFill="1" applyBorder="1" applyAlignment="1" applyProtection="1">
      <alignment horizontal="center" vertical="center"/>
    </xf>
    <xf numFmtId="4" fontId="7" fillId="0" borderId="28" xfId="0" applyNumberFormat="1" applyFont="1" applyBorder="1" applyAlignment="1" applyProtection="1">
      <alignment horizontal="center" vertical="center"/>
    </xf>
    <xf numFmtId="165" fontId="6" fillId="5" borderId="28" xfId="3" applyNumberFormat="1" applyFont="1" applyFill="1" applyBorder="1" applyAlignment="1" applyProtection="1">
      <alignment horizontal="right" vertical="center"/>
    </xf>
    <xf numFmtId="0" fontId="1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4" fontId="7" fillId="0" borderId="44" xfId="0" applyNumberFormat="1" applyFont="1" applyBorder="1" applyAlignment="1" applyProtection="1">
      <alignment horizontal="center" vertical="center"/>
    </xf>
    <xf numFmtId="165" fontId="6" fillId="0" borderId="45" xfId="3" applyNumberFormat="1" applyFont="1" applyFill="1" applyBorder="1" applyAlignment="1" applyProtection="1">
      <alignment horizontal="right" vertical="center"/>
    </xf>
    <xf numFmtId="165" fontId="6" fillId="0" borderId="10" xfId="3" applyNumberFormat="1" applyFont="1" applyFill="1" applyBorder="1" applyAlignment="1" applyProtection="1">
      <alignment horizontal="right" vertical="center"/>
    </xf>
    <xf numFmtId="165" fontId="6" fillId="6" borderId="28" xfId="3" applyNumberFormat="1" applyFont="1" applyFill="1" applyBorder="1" applyAlignment="1" applyProtection="1">
      <alignment horizontal="right" vertical="center"/>
    </xf>
    <xf numFmtId="2" fontId="20" fillId="3" borderId="0" xfId="0" applyNumberFormat="1" applyFont="1" applyFill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 wrapText="1"/>
    </xf>
    <xf numFmtId="0" fontId="6" fillId="0" borderId="0" xfId="0" applyFont="1" applyAlignment="1" applyProtection="1">
      <alignment vertical="center" wrapText="1"/>
    </xf>
    <xf numFmtId="4" fontId="6" fillId="0" borderId="0" xfId="0" applyNumberFormat="1" applyFont="1" applyAlignment="1" applyProtection="1">
      <alignment vertical="center" wrapText="1"/>
    </xf>
    <xf numFmtId="165" fontId="6" fillId="0" borderId="0" xfId="0" applyNumberFormat="1" applyFont="1" applyAlignment="1" applyProtection="1">
      <alignment vertical="center" wrapText="1"/>
    </xf>
    <xf numFmtId="167" fontId="6" fillId="0" borderId="0" xfId="5" applyNumberFormat="1" applyFont="1" applyFill="1" applyBorder="1" applyAlignment="1" applyProtection="1"/>
    <xf numFmtId="0" fontId="20" fillId="0" borderId="0" xfId="0" applyFont="1" applyProtection="1"/>
    <xf numFmtId="0" fontId="7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horizontal="center" vertical="center"/>
    </xf>
    <xf numFmtId="4" fontId="7" fillId="0" borderId="0" xfId="0" applyNumberFormat="1" applyFont="1" applyAlignment="1" applyProtection="1">
      <alignment horizontal="center" vertical="center"/>
    </xf>
    <xf numFmtId="165" fontId="7" fillId="0" borderId="0" xfId="0" applyNumberFormat="1" applyFont="1" applyAlignment="1" applyProtection="1">
      <alignment vertical="center"/>
    </xf>
    <xf numFmtId="164" fontId="7" fillId="0" borderId="0" xfId="0" applyNumberFormat="1" applyFont="1" applyAlignment="1" applyProtection="1">
      <alignment horizontal="center" vertical="center"/>
    </xf>
    <xf numFmtId="2" fontId="20" fillId="0" borderId="0" xfId="0" applyNumberFormat="1" applyFont="1" applyAlignment="1" applyProtection="1">
      <alignment horizontal="center" vertical="center"/>
    </xf>
    <xf numFmtId="4" fontId="6" fillId="0" borderId="9" xfId="0" applyNumberFormat="1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7" fontId="6" fillId="0" borderId="0" xfId="5" applyNumberFormat="1" applyFont="1" applyFill="1" applyAlignment="1" applyProtection="1"/>
    <xf numFmtId="0" fontId="20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167" fontId="11" fillId="0" borderId="0" xfId="5" applyNumberFormat="1" applyFont="1" applyFill="1" applyAlignment="1" applyProtection="1"/>
    <xf numFmtId="167" fontId="11" fillId="0" borderId="0" xfId="5" applyNumberFormat="1" applyFont="1" applyFill="1" applyAlignment="1" applyProtection="1">
      <alignment vertical="center"/>
    </xf>
    <xf numFmtId="4" fontId="11" fillId="0" borderId="0" xfId="0" applyNumberFormat="1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center" vertical="center" wrapText="1"/>
    </xf>
    <xf numFmtId="166" fontId="11" fillId="0" borderId="0" xfId="5" applyFont="1" applyFill="1" applyProtection="1"/>
    <xf numFmtId="0" fontId="6" fillId="0" borderId="0" xfId="0" applyFont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</xf>
    <xf numFmtId="4" fontId="11" fillId="0" borderId="0" xfId="0" applyNumberFormat="1" applyFont="1" applyAlignment="1" applyProtection="1">
      <alignment horizontal="center" vertical="center"/>
    </xf>
    <xf numFmtId="165" fontId="11" fillId="0" borderId="0" xfId="0" applyNumberFormat="1" applyFont="1" applyAlignment="1" applyProtection="1">
      <alignment vertical="center"/>
    </xf>
    <xf numFmtId="164" fontId="11" fillId="0" borderId="0" xfId="0" applyNumberFormat="1" applyFont="1" applyAlignment="1" applyProtection="1">
      <alignment horizontal="center" vertical="center"/>
    </xf>
    <xf numFmtId="4" fontId="11" fillId="3" borderId="0" xfId="0" applyNumberFormat="1" applyFont="1" applyFill="1" applyAlignment="1" applyProtection="1">
      <alignment horizontal="center" vertical="center"/>
    </xf>
    <xf numFmtId="165" fontId="11" fillId="3" borderId="0" xfId="0" applyNumberFormat="1" applyFont="1" applyFill="1" applyAlignment="1" applyProtection="1">
      <alignment vertical="center"/>
    </xf>
    <xf numFmtId="164" fontId="11" fillId="3" borderId="0" xfId="0" applyNumberFormat="1" applyFont="1" applyFill="1" applyAlignment="1" applyProtection="1">
      <alignment horizontal="center" vertical="center"/>
    </xf>
    <xf numFmtId="4" fontId="11" fillId="0" borderId="0" xfId="0" applyNumberFormat="1" applyFont="1" applyAlignment="1" applyProtection="1">
      <alignment horizontal="right" vertical="center"/>
    </xf>
    <xf numFmtId="170" fontId="11" fillId="0" borderId="31" xfId="2" applyFont="1" applyFill="1" applyBorder="1" applyAlignment="1" applyProtection="1">
      <alignment horizontal="right" vertical="center"/>
    </xf>
    <xf numFmtId="170" fontId="5" fillId="2" borderId="30" xfId="2" applyFont="1" applyFill="1" applyBorder="1" applyAlignment="1" applyProtection="1">
      <alignment horizontal="center" vertical="center"/>
    </xf>
    <xf numFmtId="0" fontId="4" fillId="2" borderId="28" xfId="0" applyFont="1" applyFill="1" applyBorder="1" applyAlignment="1" applyProtection="1">
      <alignment horizontal="center" vertical="center" wrapText="1"/>
    </xf>
    <xf numFmtId="4" fontId="4" fillId="2" borderId="28" xfId="0" applyNumberFormat="1" applyFont="1" applyFill="1" applyBorder="1" applyAlignment="1" applyProtection="1">
      <alignment horizontal="center" vertical="center" wrapText="1"/>
    </xf>
    <xf numFmtId="165" fontId="4" fillId="2" borderId="29" xfId="0" applyNumberFormat="1" applyFont="1" applyFill="1" applyBorder="1" applyAlignment="1" applyProtection="1">
      <alignment horizontal="center" vertical="center" wrapText="1"/>
    </xf>
    <xf numFmtId="0" fontId="6" fillId="4" borderId="48" xfId="0" applyFont="1" applyFill="1" applyBorder="1" applyAlignment="1" applyProtection="1">
      <alignment horizontal="center" vertical="center" wrapText="1"/>
    </xf>
    <xf numFmtId="0" fontId="6" fillId="4" borderId="49" xfId="0" applyFont="1" applyFill="1" applyBorder="1" applyAlignment="1" applyProtection="1">
      <alignment vertical="center"/>
    </xf>
    <xf numFmtId="0" fontId="6" fillId="4" borderId="49" xfId="0" applyFont="1" applyFill="1" applyBorder="1" applyAlignment="1" applyProtection="1">
      <alignment vertical="center" wrapText="1"/>
    </xf>
    <xf numFmtId="169" fontId="6" fillId="4" borderId="49" xfId="0" applyNumberFormat="1" applyFont="1" applyFill="1" applyBorder="1" applyAlignment="1" applyProtection="1">
      <alignment vertical="center" wrapText="1"/>
    </xf>
    <xf numFmtId="4" fontId="17" fillId="2" borderId="48" xfId="2" applyNumberFormat="1" applyFont="1" applyFill="1" applyBorder="1" applyAlignment="1" applyProtection="1">
      <alignment horizontal="center" vertical="center"/>
    </xf>
    <xf numFmtId="165" fontId="17" fillId="2" borderId="50" xfId="2" applyNumberFormat="1" applyFont="1" applyFill="1" applyBorder="1" applyAlignment="1" applyProtection="1">
      <alignment horizontal="right" vertical="center"/>
    </xf>
    <xf numFmtId="164" fontId="17" fillId="2" borderId="48" xfId="2" applyNumberFormat="1" applyFont="1" applyFill="1" applyBorder="1" applyAlignment="1" applyProtection="1">
      <alignment horizontal="center" vertical="center"/>
    </xf>
    <xf numFmtId="165" fontId="17" fillId="2" borderId="49" xfId="2" applyNumberFormat="1" applyFont="1" applyFill="1" applyBorder="1" applyAlignment="1" applyProtection="1">
      <alignment horizontal="right" vertical="center"/>
    </xf>
    <xf numFmtId="165" fontId="4" fillId="2" borderId="23" xfId="0" applyNumberFormat="1" applyFont="1" applyFill="1" applyBorder="1" applyAlignment="1" applyProtection="1">
      <alignment horizontal="center" vertical="center" wrapText="1"/>
    </xf>
    <xf numFmtId="164" fontId="4" fillId="2" borderId="51" xfId="0" applyNumberFormat="1" applyFont="1" applyFill="1" applyBorder="1" applyAlignment="1" applyProtection="1">
      <alignment horizontal="center" vertical="center" wrapText="1"/>
    </xf>
    <xf numFmtId="165" fontId="25" fillId="0" borderId="25" xfId="3" applyNumberFormat="1" applyFont="1" applyBorder="1" applyAlignment="1" applyProtection="1">
      <alignment vertical="center"/>
    </xf>
    <xf numFmtId="165" fontId="26" fillId="0" borderId="25" xfId="3" applyNumberFormat="1" applyFont="1" applyBorder="1" applyAlignment="1" applyProtection="1">
      <alignment vertical="center"/>
    </xf>
    <xf numFmtId="44" fontId="27" fillId="0" borderId="25" xfId="0" applyNumberFormat="1" applyFont="1" applyBorder="1" applyAlignment="1" applyProtection="1">
      <alignment vertical="center"/>
    </xf>
    <xf numFmtId="165" fontId="28" fillId="0" borderId="25" xfId="0" applyNumberFormat="1" applyFont="1" applyBorder="1" applyAlignment="1" applyProtection="1">
      <alignment horizontal="right" vertical="center"/>
    </xf>
    <xf numFmtId="176" fontId="7" fillId="0" borderId="30" xfId="2" applyNumberFormat="1" applyFont="1" applyFill="1" applyBorder="1" applyAlignment="1" applyProtection="1">
      <alignment horizontal="right" vertical="center"/>
      <protection locked="0"/>
    </xf>
    <xf numFmtId="176" fontId="5" fillId="2" borderId="30" xfId="2" applyNumberFormat="1" applyFont="1" applyFill="1" applyBorder="1" applyAlignment="1" applyProtection="1">
      <alignment horizontal="right" vertical="center"/>
    </xf>
    <xf numFmtId="176" fontId="17" fillId="2" borderId="30" xfId="2" applyNumberFormat="1" applyFont="1" applyFill="1" applyBorder="1" applyAlignment="1" applyProtection="1">
      <alignment horizontal="right" vertical="center"/>
    </xf>
  </cellXfs>
  <cellStyles count="20">
    <cellStyle name="Hipervínculo" xfId="7" builtinId="8"/>
    <cellStyle name="Millares" xfId="1" builtinId="3"/>
    <cellStyle name="Millares [0] 2" xfId="14" xr:uid="{00000000-0005-0000-0000-000003000000}"/>
    <cellStyle name="Millares [0] 3" xfId="19" xr:uid="{00000000-0005-0000-0000-000004000000}"/>
    <cellStyle name="Millares 2" xfId="16" xr:uid="{00000000-0005-0000-0000-000005000000}"/>
    <cellStyle name="Millares 2 2" xfId="5" xr:uid="{00000000-0005-0000-0000-000006000000}"/>
    <cellStyle name="Millares 4" xfId="11" xr:uid="{00000000-0005-0000-0000-000007000000}"/>
    <cellStyle name="Moneda" xfId="2" builtinId="4"/>
    <cellStyle name="Moneda [0]" xfId="3" builtinId="7"/>
    <cellStyle name="Moneda [0] 2" xfId="12" xr:uid="{00000000-0005-0000-0000-00000A000000}"/>
    <cellStyle name="Moneda [0] 3" xfId="17" xr:uid="{00000000-0005-0000-0000-00000B000000}"/>
    <cellStyle name="Normal" xfId="0" builtinId="0"/>
    <cellStyle name="Normal 10" xfId="10" xr:uid="{00000000-0005-0000-0000-00000D000000}"/>
    <cellStyle name="Normal 2" xfId="8" xr:uid="{00000000-0005-0000-0000-00000E000000}"/>
    <cellStyle name="Normal 2 10" xfId="6" xr:uid="{00000000-0005-0000-0000-00000F000000}"/>
    <cellStyle name="Normal 3" xfId="9" xr:uid="{00000000-0005-0000-0000-000010000000}"/>
    <cellStyle name="Normal 4" xfId="15" xr:uid="{00000000-0005-0000-0000-000011000000}"/>
    <cellStyle name="Porcentaje" xfId="4" builtinId="5"/>
    <cellStyle name="Porcentaje 2" xfId="13" xr:uid="{00000000-0005-0000-0000-000013000000}"/>
    <cellStyle name="Porcentaje 3" xfId="18" xr:uid="{00000000-0005-0000-0000-000014000000}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  <dxf>
      <font>
        <b/>
        <i val="0"/>
        <condense val="0"/>
        <extend val="0"/>
        <color rgb="FF0000FF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104775</xdr:rowOff>
        </xdr:from>
        <xdr:to>
          <xdr:col>8</xdr:col>
          <xdr:colOff>0</xdr:colOff>
          <xdr:row>3</xdr:row>
          <xdr:rowOff>381000</xdr:rowOff>
        </xdr:to>
        <xdr:sp macro="" textlink="">
          <xdr:nvSpPr>
            <xdr:cNvPr id="136193" name="Object 1" hidden="1">
              <a:extLst>
                <a:ext uri="{63B3BB69-23CF-44E3-9099-C40C66FF867C}">
                  <a14:compatExt spid="_x0000_s136193"/>
                </a:ext>
                <a:ext uri="{FF2B5EF4-FFF2-40B4-BE49-F238E27FC236}">
                  <a16:creationId xmlns:a16="http://schemas.microsoft.com/office/drawing/2014/main" id="{00000000-0008-0000-0000-0000011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370417</xdr:colOff>
      <xdr:row>6</xdr:row>
      <xdr:rowOff>179916</xdr:rowOff>
    </xdr:from>
    <xdr:to>
      <xdr:col>7</xdr:col>
      <xdr:colOff>2450684</xdr:colOff>
      <xdr:row>6</xdr:row>
      <xdr:rowOff>2709333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016" t="39436" r="40665" b="18786"/>
        <a:stretch/>
      </xdr:blipFill>
      <xdr:spPr>
        <a:xfrm>
          <a:off x="6942667" y="3132666"/>
          <a:ext cx="2080267" cy="2529417"/>
        </a:xfrm>
        <a:prstGeom prst="rect">
          <a:avLst/>
        </a:prstGeom>
      </xdr:spPr>
    </xdr:pic>
    <xdr:clientData/>
  </xdr:twoCellAnchor>
  <xdr:oneCellAnchor>
    <xdr:from>
      <xdr:col>7</xdr:col>
      <xdr:colOff>762001</xdr:colOff>
      <xdr:row>18</xdr:row>
      <xdr:rowOff>1142999</xdr:rowOff>
    </xdr:from>
    <xdr:ext cx="1436168" cy="1746251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016" t="39436" r="40665" b="18786"/>
        <a:stretch/>
      </xdr:blipFill>
      <xdr:spPr>
        <a:xfrm>
          <a:off x="7334251" y="26308049"/>
          <a:ext cx="1436168" cy="1746251"/>
        </a:xfrm>
        <a:prstGeom prst="rect">
          <a:avLst/>
        </a:prstGeom>
      </xdr:spPr>
    </xdr:pic>
    <xdr:clientData/>
  </xdr:oneCellAnchor>
  <xdr:twoCellAnchor editAs="oneCell">
    <xdr:from>
      <xdr:col>7</xdr:col>
      <xdr:colOff>137583</xdr:colOff>
      <xdr:row>7</xdr:row>
      <xdr:rowOff>30887</xdr:rowOff>
    </xdr:from>
    <xdr:to>
      <xdr:col>7</xdr:col>
      <xdr:colOff>2777619</xdr:colOff>
      <xdr:row>7</xdr:row>
      <xdr:rowOff>1174750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765" t="24598" r="26296" b="39228"/>
        <a:stretch/>
      </xdr:blipFill>
      <xdr:spPr>
        <a:xfrm>
          <a:off x="6709833" y="5755412"/>
          <a:ext cx="2640036" cy="1143863"/>
        </a:xfrm>
        <a:prstGeom prst="rect">
          <a:avLst/>
        </a:prstGeom>
      </xdr:spPr>
    </xdr:pic>
    <xdr:clientData/>
  </xdr:twoCellAnchor>
  <xdr:twoCellAnchor editAs="oneCell">
    <xdr:from>
      <xdr:col>7</xdr:col>
      <xdr:colOff>328082</xdr:colOff>
      <xdr:row>18</xdr:row>
      <xdr:rowOff>52919</xdr:rowOff>
    </xdr:from>
    <xdr:to>
      <xdr:col>7</xdr:col>
      <xdr:colOff>2698749</xdr:colOff>
      <xdr:row>18</xdr:row>
      <xdr:rowOff>1080071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765" t="24598" r="26296" b="39228"/>
        <a:stretch/>
      </xdr:blipFill>
      <xdr:spPr>
        <a:xfrm>
          <a:off x="6900332" y="25217969"/>
          <a:ext cx="2370667" cy="1027152"/>
        </a:xfrm>
        <a:prstGeom prst="rect">
          <a:avLst/>
        </a:prstGeom>
      </xdr:spPr>
    </xdr:pic>
    <xdr:clientData/>
  </xdr:twoCellAnchor>
  <xdr:twoCellAnchor editAs="oneCell">
    <xdr:from>
      <xdr:col>7</xdr:col>
      <xdr:colOff>529168</xdr:colOff>
      <xdr:row>4</xdr:row>
      <xdr:rowOff>63501</xdr:rowOff>
    </xdr:from>
    <xdr:to>
      <xdr:col>7</xdr:col>
      <xdr:colOff>2125696</xdr:colOff>
      <xdr:row>4</xdr:row>
      <xdr:rowOff>2497666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8235" t="27058" r="43624" b="23746"/>
        <a:stretch/>
      </xdr:blipFill>
      <xdr:spPr>
        <a:xfrm>
          <a:off x="7101418" y="444501"/>
          <a:ext cx="1596528" cy="2434165"/>
        </a:xfrm>
        <a:prstGeom prst="rect">
          <a:avLst/>
        </a:prstGeom>
      </xdr:spPr>
    </xdr:pic>
    <xdr:clientData/>
  </xdr:twoCellAnchor>
  <xdr:twoCellAnchor editAs="oneCell">
    <xdr:from>
      <xdr:col>7</xdr:col>
      <xdr:colOff>867833</xdr:colOff>
      <xdr:row>11</xdr:row>
      <xdr:rowOff>52917</xdr:rowOff>
    </xdr:from>
    <xdr:to>
      <xdr:col>7</xdr:col>
      <xdr:colOff>2464361</xdr:colOff>
      <xdr:row>11</xdr:row>
      <xdr:rowOff>2487082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8235" t="27058" r="43624" b="23746"/>
        <a:stretch/>
      </xdr:blipFill>
      <xdr:spPr>
        <a:xfrm>
          <a:off x="7440083" y="6968067"/>
          <a:ext cx="1596528" cy="2434165"/>
        </a:xfrm>
        <a:prstGeom prst="rect">
          <a:avLst/>
        </a:prstGeom>
      </xdr:spPr>
    </xdr:pic>
    <xdr:clientData/>
  </xdr:twoCellAnchor>
  <xdr:twoCellAnchor editAs="oneCell">
    <xdr:from>
      <xdr:col>7</xdr:col>
      <xdr:colOff>789957</xdr:colOff>
      <xdr:row>12</xdr:row>
      <xdr:rowOff>63500</xdr:rowOff>
    </xdr:from>
    <xdr:to>
      <xdr:col>7</xdr:col>
      <xdr:colOff>2000251</xdr:colOff>
      <xdr:row>12</xdr:row>
      <xdr:rowOff>3439583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362207" y="9607550"/>
          <a:ext cx="1210294" cy="3376083"/>
        </a:xfrm>
        <a:prstGeom prst="rect">
          <a:avLst/>
        </a:prstGeom>
      </xdr:spPr>
    </xdr:pic>
    <xdr:clientData/>
  </xdr:twoCellAnchor>
  <xdr:twoCellAnchor editAs="oneCell">
    <xdr:from>
      <xdr:col>7</xdr:col>
      <xdr:colOff>772583</xdr:colOff>
      <xdr:row>13</xdr:row>
      <xdr:rowOff>137583</xdr:rowOff>
    </xdr:from>
    <xdr:to>
      <xdr:col>7</xdr:col>
      <xdr:colOff>1982877</xdr:colOff>
      <xdr:row>13</xdr:row>
      <xdr:rowOff>3513666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344833" y="13605933"/>
          <a:ext cx="1210294" cy="3376083"/>
        </a:xfrm>
        <a:prstGeom prst="rect">
          <a:avLst/>
        </a:prstGeom>
      </xdr:spPr>
    </xdr:pic>
    <xdr:clientData/>
  </xdr:twoCellAnchor>
  <xdr:twoCellAnchor editAs="oneCell">
    <xdr:from>
      <xdr:col>7</xdr:col>
      <xdr:colOff>709084</xdr:colOff>
      <xdr:row>14</xdr:row>
      <xdr:rowOff>338666</xdr:rowOff>
    </xdr:from>
    <xdr:to>
      <xdr:col>7</xdr:col>
      <xdr:colOff>1919378</xdr:colOff>
      <xdr:row>14</xdr:row>
      <xdr:rowOff>3714749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281334" y="17645591"/>
          <a:ext cx="1210294" cy="3376083"/>
        </a:xfrm>
        <a:prstGeom prst="rect">
          <a:avLst/>
        </a:prstGeom>
      </xdr:spPr>
    </xdr:pic>
    <xdr:clientData/>
  </xdr:twoCellAnchor>
  <xdr:twoCellAnchor editAs="oneCell">
    <xdr:from>
      <xdr:col>7</xdr:col>
      <xdr:colOff>582083</xdr:colOff>
      <xdr:row>15</xdr:row>
      <xdr:rowOff>52916</xdr:rowOff>
    </xdr:from>
    <xdr:to>
      <xdr:col>7</xdr:col>
      <xdr:colOff>1862667</xdr:colOff>
      <xdr:row>15</xdr:row>
      <xdr:rowOff>3625071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154333" y="21455591"/>
          <a:ext cx="1280584" cy="3572155"/>
        </a:xfrm>
        <a:prstGeom prst="rect">
          <a:avLst/>
        </a:prstGeom>
      </xdr:spPr>
    </xdr:pic>
    <xdr:clientData/>
  </xdr:twoCellAnchor>
  <xdr:oneCellAnchor>
    <xdr:from>
      <xdr:col>7</xdr:col>
      <xdr:colOff>677334</xdr:colOff>
      <xdr:row>23</xdr:row>
      <xdr:rowOff>187857</xdr:rowOff>
    </xdr:from>
    <xdr:ext cx="1217083" cy="2182812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016" t="39436" r="40665" b="18786"/>
        <a:stretch/>
      </xdr:blipFill>
      <xdr:spPr>
        <a:xfrm>
          <a:off x="7249584" y="31191732"/>
          <a:ext cx="1217083" cy="2182812"/>
        </a:xfrm>
        <a:prstGeom prst="rect">
          <a:avLst/>
        </a:prstGeom>
      </xdr:spPr>
    </xdr:pic>
    <xdr:clientData/>
  </xdr:oneCellAnchor>
  <xdr:twoCellAnchor editAs="oneCell">
    <xdr:from>
      <xdr:col>7</xdr:col>
      <xdr:colOff>179917</xdr:colOff>
      <xdr:row>24</xdr:row>
      <xdr:rowOff>232835</xdr:rowOff>
    </xdr:from>
    <xdr:to>
      <xdr:col>7</xdr:col>
      <xdr:colOff>2540000</xdr:colOff>
      <xdr:row>24</xdr:row>
      <xdr:rowOff>582085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6283" t="46737" r="23204" b="35031"/>
        <a:stretch/>
      </xdr:blipFill>
      <xdr:spPr>
        <a:xfrm>
          <a:off x="6752167" y="33713210"/>
          <a:ext cx="2360083" cy="349250"/>
        </a:xfrm>
        <a:prstGeom prst="rect">
          <a:avLst/>
        </a:prstGeom>
      </xdr:spPr>
    </xdr:pic>
    <xdr:clientData/>
  </xdr:twoCellAnchor>
  <xdr:twoCellAnchor editAs="oneCell">
    <xdr:from>
      <xdr:col>7</xdr:col>
      <xdr:colOff>889000</xdr:colOff>
      <xdr:row>25</xdr:row>
      <xdr:rowOff>31750</xdr:rowOff>
    </xdr:from>
    <xdr:to>
      <xdr:col>7</xdr:col>
      <xdr:colOff>2099294</xdr:colOff>
      <xdr:row>25</xdr:row>
      <xdr:rowOff>3407833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461250" y="34436050"/>
          <a:ext cx="1210294" cy="3376083"/>
        </a:xfrm>
        <a:prstGeom prst="rect">
          <a:avLst/>
        </a:prstGeom>
      </xdr:spPr>
    </xdr:pic>
    <xdr:clientData/>
  </xdr:twoCellAnchor>
  <xdr:twoCellAnchor editAs="oneCell">
    <xdr:from>
      <xdr:col>7</xdr:col>
      <xdr:colOff>804334</xdr:colOff>
      <xdr:row>26</xdr:row>
      <xdr:rowOff>31750</xdr:rowOff>
    </xdr:from>
    <xdr:to>
      <xdr:col>7</xdr:col>
      <xdr:colOff>1912189</xdr:colOff>
      <xdr:row>26</xdr:row>
      <xdr:rowOff>3122083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8241" t="17942" r="40940" b="28376"/>
        <a:stretch/>
      </xdr:blipFill>
      <xdr:spPr>
        <a:xfrm>
          <a:off x="7376584" y="37969825"/>
          <a:ext cx="1107855" cy="3090333"/>
        </a:xfrm>
        <a:prstGeom prst="rect">
          <a:avLst/>
        </a:prstGeom>
      </xdr:spPr>
    </xdr:pic>
    <xdr:clientData/>
  </xdr:twoCellAnchor>
  <xdr:twoCellAnchor editAs="oneCell">
    <xdr:from>
      <xdr:col>7</xdr:col>
      <xdr:colOff>328675</xdr:colOff>
      <xdr:row>27</xdr:row>
      <xdr:rowOff>84667</xdr:rowOff>
    </xdr:from>
    <xdr:to>
      <xdr:col>7</xdr:col>
      <xdr:colOff>2508251</xdr:colOff>
      <xdr:row>27</xdr:row>
      <xdr:rowOff>1778955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7252" t="40283" r="54854" b="34976"/>
        <a:stretch/>
      </xdr:blipFill>
      <xdr:spPr>
        <a:xfrm>
          <a:off x="6900925" y="41375542"/>
          <a:ext cx="2179576" cy="1694288"/>
        </a:xfrm>
        <a:prstGeom prst="rect">
          <a:avLst/>
        </a:prstGeom>
      </xdr:spPr>
    </xdr:pic>
    <xdr:clientData/>
  </xdr:twoCellAnchor>
  <xdr:twoCellAnchor editAs="oneCell">
    <xdr:from>
      <xdr:col>7</xdr:col>
      <xdr:colOff>211668</xdr:colOff>
      <xdr:row>20</xdr:row>
      <xdr:rowOff>74082</xdr:rowOff>
    </xdr:from>
    <xdr:to>
      <xdr:col>7</xdr:col>
      <xdr:colOff>2815168</xdr:colOff>
      <xdr:row>20</xdr:row>
      <xdr:rowOff>855132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34818" t="45868" r="24507" b="32428"/>
        <a:stretch/>
      </xdr:blipFill>
      <xdr:spPr>
        <a:xfrm>
          <a:off x="6783918" y="28163307"/>
          <a:ext cx="2603500" cy="781050"/>
        </a:xfrm>
        <a:prstGeom prst="rect">
          <a:avLst/>
        </a:prstGeom>
      </xdr:spPr>
    </xdr:pic>
    <xdr:clientData/>
  </xdr:twoCellAnchor>
  <xdr:twoCellAnchor editAs="oneCell">
    <xdr:from>
      <xdr:col>7</xdr:col>
      <xdr:colOff>158750</xdr:colOff>
      <xdr:row>21</xdr:row>
      <xdr:rowOff>52917</xdr:rowOff>
    </xdr:from>
    <xdr:to>
      <xdr:col>7</xdr:col>
      <xdr:colOff>2762250</xdr:colOff>
      <xdr:row>21</xdr:row>
      <xdr:rowOff>833967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34818" t="45868" r="24507" b="32428"/>
        <a:stretch/>
      </xdr:blipFill>
      <xdr:spPr>
        <a:xfrm>
          <a:off x="6731000" y="29075592"/>
          <a:ext cx="2603500" cy="781050"/>
        </a:xfrm>
        <a:prstGeom prst="rect">
          <a:avLst/>
        </a:prstGeom>
      </xdr:spPr>
    </xdr:pic>
    <xdr:clientData/>
  </xdr:twoCellAnchor>
  <xdr:twoCellAnchor editAs="oneCell">
    <xdr:from>
      <xdr:col>7</xdr:col>
      <xdr:colOff>592666</xdr:colOff>
      <xdr:row>22</xdr:row>
      <xdr:rowOff>127000</xdr:rowOff>
    </xdr:from>
    <xdr:to>
      <xdr:col>7</xdr:col>
      <xdr:colOff>2550583</xdr:colOff>
      <xdr:row>22</xdr:row>
      <xdr:rowOff>908050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34818" t="45868" r="24507" b="32428"/>
        <a:stretch/>
      </xdr:blipFill>
      <xdr:spPr>
        <a:xfrm>
          <a:off x="7164916" y="30064075"/>
          <a:ext cx="1957917" cy="7810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1\PROCESOS\2021\ECO%20BUENAVISTA\V3-PRESUPUESTO%20%20PROYECTADO%20%20BUENAVISTA%20-%20JUNIO%202-2021%20-%20V2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CONSOLIDADO%20%20APUS-%20NP%20BUENAVISTA%20%20-MARZO%2018-20..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TOTAL OBRA-SIN VENTANAS"/>
      <sheetName val="APU"/>
      <sheetName val="BALANCE TOTAL OBRA-VENTANAS"/>
      <sheetName val="BALANCE TOTAL OBRA-VENTANAS (3)"/>
      <sheetName val="1.01"/>
      <sheetName val="1.02"/>
      <sheetName val="1.03"/>
      <sheetName val="2.01"/>
      <sheetName val="2.02"/>
      <sheetName val="3.01"/>
      <sheetName val="3.02"/>
      <sheetName val="3.03"/>
      <sheetName val="3.04"/>
      <sheetName val="3.05"/>
      <sheetName val="3.06"/>
      <sheetName val="3,07"/>
      <sheetName val="3,08"/>
      <sheetName val="3.1011"/>
      <sheetName val="3,09"/>
      <sheetName val="3.10"/>
      <sheetName val="4.01"/>
      <sheetName val="4.02"/>
      <sheetName val="4.03"/>
      <sheetName val="4.04"/>
      <sheetName val="5.01"/>
      <sheetName val="5.02"/>
      <sheetName val="6.01"/>
      <sheetName val="6.02"/>
      <sheetName val="6.03"/>
      <sheetName val="7.01"/>
      <sheetName val="7.02"/>
      <sheetName val="7.03"/>
      <sheetName val="7.04"/>
      <sheetName val="7.05"/>
    </sheetNames>
    <sheetDataSet>
      <sheetData sheetId="0"/>
      <sheetData sheetId="1">
        <row r="1497">
          <cell r="F1497">
            <v>17664.482</v>
          </cell>
        </row>
        <row r="1576">
          <cell r="F1576">
            <v>21750.478999999999</v>
          </cell>
        </row>
        <row r="1613">
          <cell r="F1613">
            <v>28153.781000000003</v>
          </cell>
        </row>
        <row r="1653">
          <cell r="F1653">
            <v>116699.75900000001</v>
          </cell>
        </row>
        <row r="2058">
          <cell r="F2058">
            <v>523724.44599999994</v>
          </cell>
        </row>
        <row r="2348">
          <cell r="F2348">
            <v>992248.60000000009</v>
          </cell>
        </row>
        <row r="2426">
          <cell r="F2426">
            <v>985117.39899999998</v>
          </cell>
        </row>
        <row r="2540">
          <cell r="F2540">
            <v>869271.69299999997</v>
          </cell>
        </row>
        <row r="2578">
          <cell r="F2578">
            <v>728425.79999999981</v>
          </cell>
        </row>
        <row r="2618">
          <cell r="F2618">
            <v>489847.67300000007</v>
          </cell>
        </row>
        <row r="2694">
          <cell r="F2694">
            <v>1256466.2080000001</v>
          </cell>
        </row>
        <row r="2732">
          <cell r="F2732">
            <v>734917.39900000009</v>
          </cell>
        </row>
        <row r="2773">
          <cell r="F2773">
            <v>4129527.38</v>
          </cell>
        </row>
        <row r="2805">
          <cell r="F2805">
            <v>1319735.294</v>
          </cell>
        </row>
        <row r="2846">
          <cell r="F2846">
            <v>963399.99900000007</v>
          </cell>
        </row>
        <row r="2892">
          <cell r="F2892">
            <v>331146.391</v>
          </cell>
        </row>
        <row r="2932">
          <cell r="F2932">
            <v>372066.391</v>
          </cell>
        </row>
        <row r="3123">
          <cell r="F3123">
            <v>2300445.9010000005</v>
          </cell>
        </row>
        <row r="6339">
          <cell r="F6339">
            <v>258234.16899999999</v>
          </cell>
        </row>
        <row r="6382">
          <cell r="F6382">
            <v>110527</v>
          </cell>
        </row>
        <row r="6423">
          <cell r="F6423">
            <v>17402.669999999998</v>
          </cell>
        </row>
        <row r="6466">
          <cell r="F6466">
            <v>3417</v>
          </cell>
        </row>
        <row r="6504">
          <cell r="F6504">
            <v>5130234.4000000004</v>
          </cell>
        </row>
        <row r="6543">
          <cell r="F6543">
            <v>4947158.097000001</v>
          </cell>
        </row>
        <row r="6586">
          <cell r="F6586">
            <v>5826326.9910000004</v>
          </cell>
        </row>
        <row r="6628">
          <cell r="F6628">
            <v>6789070.1910000006</v>
          </cell>
        </row>
        <row r="6674">
          <cell r="F6674">
            <v>7670866.9909999995</v>
          </cell>
        </row>
        <row r="6719">
          <cell r="F6719">
            <v>12098356.191000002</v>
          </cell>
        </row>
        <row r="6758">
          <cell r="F6758">
            <v>47728.988999999994</v>
          </cell>
        </row>
      </sheetData>
      <sheetData sheetId="2"/>
      <sheetData sheetId="3"/>
      <sheetData sheetId="4">
        <row r="35">
          <cell r="AN35">
            <v>20.355</v>
          </cell>
        </row>
      </sheetData>
      <sheetData sheetId="5">
        <row r="35">
          <cell r="AN35">
            <v>20.355</v>
          </cell>
        </row>
      </sheetData>
      <sheetData sheetId="6">
        <row r="45">
          <cell r="AN45">
            <v>11.549999999999999</v>
          </cell>
        </row>
      </sheetData>
      <sheetData sheetId="7">
        <row r="36">
          <cell r="AN36">
            <v>19.100000000000001</v>
          </cell>
        </row>
      </sheetData>
      <sheetData sheetId="8">
        <row r="30">
          <cell r="AN30">
            <v>5.57</v>
          </cell>
        </row>
      </sheetData>
      <sheetData sheetId="9">
        <row r="36">
          <cell r="AN36">
            <v>28.275199999999998</v>
          </cell>
        </row>
      </sheetData>
      <sheetData sheetId="10">
        <row r="36">
          <cell r="AN36">
            <v>4.3340000000000005</v>
          </cell>
        </row>
      </sheetData>
      <sheetData sheetId="11">
        <row r="36">
          <cell r="AN36">
            <v>5.9759999999999991</v>
          </cell>
        </row>
      </sheetData>
      <sheetData sheetId="12">
        <row r="36">
          <cell r="AN36">
            <v>2.9400000000000004</v>
          </cell>
        </row>
      </sheetData>
      <sheetData sheetId="13">
        <row r="36">
          <cell r="AN36">
            <v>2.415</v>
          </cell>
        </row>
      </sheetData>
      <sheetData sheetId="14">
        <row r="38">
          <cell r="AN38">
            <v>2.25</v>
          </cell>
        </row>
      </sheetData>
      <sheetData sheetId="15">
        <row r="43">
          <cell r="AN43">
            <v>33.75</v>
          </cell>
        </row>
      </sheetData>
      <sheetData sheetId="16"/>
      <sheetData sheetId="17"/>
      <sheetData sheetId="18">
        <row r="30">
          <cell r="AN30">
            <v>10.549999999999999</v>
          </cell>
        </row>
      </sheetData>
      <sheetData sheetId="19">
        <row r="32">
          <cell r="AN32">
            <v>5.6769999999999996</v>
          </cell>
        </row>
      </sheetData>
      <sheetData sheetId="20">
        <row r="33">
          <cell r="AN33">
            <v>3</v>
          </cell>
        </row>
      </sheetData>
      <sheetData sheetId="21">
        <row r="35">
          <cell r="AN35">
            <v>1</v>
          </cell>
        </row>
      </sheetData>
      <sheetData sheetId="22">
        <row r="35">
          <cell r="AN35">
            <v>3</v>
          </cell>
        </row>
      </sheetData>
      <sheetData sheetId="23">
        <row r="35">
          <cell r="AN35">
            <v>2</v>
          </cell>
        </row>
      </sheetData>
      <sheetData sheetId="24">
        <row r="36">
          <cell r="AN36">
            <v>34.955400000000004</v>
          </cell>
        </row>
      </sheetData>
      <sheetData sheetId="25">
        <row r="37">
          <cell r="AN37">
            <v>37.000000000000007</v>
          </cell>
        </row>
      </sheetData>
      <sheetData sheetId="26">
        <row r="35">
          <cell r="AN35">
            <v>200</v>
          </cell>
        </row>
      </sheetData>
      <sheetData sheetId="27">
        <row r="36">
          <cell r="AN36">
            <v>1</v>
          </cell>
        </row>
      </sheetData>
      <sheetData sheetId="28">
        <row r="36">
          <cell r="AN36">
            <v>1</v>
          </cell>
        </row>
      </sheetData>
      <sheetData sheetId="29">
        <row r="36">
          <cell r="AN36">
            <v>2</v>
          </cell>
        </row>
      </sheetData>
      <sheetData sheetId="30">
        <row r="36">
          <cell r="AN36">
            <v>2</v>
          </cell>
        </row>
      </sheetData>
      <sheetData sheetId="31">
        <row r="36">
          <cell r="AN36">
            <v>1</v>
          </cell>
        </row>
      </sheetData>
      <sheetData sheetId="32">
        <row r="36">
          <cell r="AN36">
            <v>2</v>
          </cell>
        </row>
      </sheetData>
      <sheetData sheetId="33">
        <row r="35">
          <cell r="AN35">
            <v>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PES"/>
      <sheetName val="CONSOLIDADO NPES"/>
    </sheetNames>
    <sheetDataSet>
      <sheetData sheetId="0" refreshError="1"/>
      <sheetData sheetId="1" refreshError="1">
        <row r="15">
          <cell r="A15" t="str">
            <v>NP 13</v>
          </cell>
        </row>
        <row r="83">
          <cell r="C83" t="str">
            <v>ML</v>
          </cell>
        </row>
        <row r="101">
          <cell r="B101" t="str">
            <v>EXTINTORES TIPO K 10 LBS</v>
          </cell>
          <cell r="C101" t="str">
            <v>un</v>
          </cell>
        </row>
        <row r="102">
          <cell r="B102" t="str">
            <v>EXTINTORES TIPO DIOXIDO DE CARBONO 10 LBS</v>
          </cell>
          <cell r="C102" t="str">
            <v>un</v>
          </cell>
        </row>
        <row r="115">
          <cell r="B115" t="str">
            <v>SUMINISTRO E INSTALACION DE PISO EN TABLETA DE GRES</v>
          </cell>
          <cell r="C115" t="str">
            <v>M2</v>
          </cell>
        </row>
        <row r="116">
          <cell r="C116" t="str">
            <v>M2</v>
          </cell>
        </row>
        <row r="128">
          <cell r="C128" t="str">
            <v>M2</v>
          </cell>
        </row>
        <row r="129">
          <cell r="C129" t="str">
            <v>M2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7AB0-1944-41B4-823E-11B77BE67ED2}">
  <sheetPr>
    <tabColor rgb="FFFF0000"/>
  </sheetPr>
  <dimension ref="A1:BP103"/>
  <sheetViews>
    <sheetView showGridLines="0" tabSelected="1" view="pageBreakPreview" topLeftCell="A8" zoomScale="73" zoomScaleNormal="73" zoomScaleSheetLayoutView="73" zoomScalePageLayoutView="50" workbookViewId="0">
      <selection activeCell="G21" sqref="G21"/>
    </sheetView>
  </sheetViews>
  <sheetFormatPr baseColWidth="10" defaultRowHeight="15" x14ac:dyDescent="0.2"/>
  <cols>
    <col min="1" max="1" width="11.5703125" style="34" customWidth="1"/>
    <col min="2" max="2" width="48" style="166" customWidth="1"/>
    <col min="3" max="3" width="7.7109375" style="167" customWidth="1"/>
    <col min="4" max="4" width="24.140625" style="34" customWidth="1"/>
    <col min="5" max="5" width="24.7109375" style="168" customWidth="1"/>
    <col min="6" max="6" width="27.140625" style="169" customWidth="1"/>
    <col min="7" max="7" width="22.140625" style="170" customWidth="1"/>
    <col min="8" max="8" width="28.140625" style="169" customWidth="1"/>
    <col min="9" max="68" width="11.42578125" style="33"/>
    <col min="69" max="248" width="11.42578125" style="34"/>
    <col min="249" max="249" width="11.5703125" style="34" customWidth="1"/>
    <col min="250" max="250" width="109.28515625" style="34" customWidth="1"/>
    <col min="251" max="251" width="10.28515625" style="34" customWidth="1"/>
    <col min="252" max="252" width="14" style="34" customWidth="1"/>
    <col min="253" max="253" width="29.42578125" style="34" customWidth="1"/>
    <col min="254" max="254" width="34" style="34" customWidth="1"/>
    <col min="255" max="255" width="19.42578125" style="34" customWidth="1"/>
    <col min="256" max="256" width="27.140625" style="34" customWidth="1"/>
    <col min="257" max="257" width="19.42578125" style="34" customWidth="1"/>
    <col min="258" max="258" width="26.42578125" style="34" customWidth="1"/>
    <col min="259" max="259" width="19.42578125" style="34" customWidth="1"/>
    <col min="260" max="260" width="26.42578125" style="34" customWidth="1"/>
    <col min="261" max="261" width="43" style="34" customWidth="1"/>
    <col min="262" max="262" width="11.7109375" style="34" bestFit="1" customWidth="1"/>
    <col min="263" max="263" width="20.140625" style="34" customWidth="1"/>
    <col min="264" max="504" width="11.42578125" style="34"/>
    <col min="505" max="505" width="11.5703125" style="34" customWidth="1"/>
    <col min="506" max="506" width="109.28515625" style="34" customWidth="1"/>
    <col min="507" max="507" width="10.28515625" style="34" customWidth="1"/>
    <col min="508" max="508" width="14" style="34" customWidth="1"/>
    <col min="509" max="509" width="29.42578125" style="34" customWidth="1"/>
    <col min="510" max="510" width="34" style="34" customWidth="1"/>
    <col min="511" max="511" width="19.42578125" style="34" customWidth="1"/>
    <col min="512" max="512" width="27.140625" style="34" customWidth="1"/>
    <col min="513" max="513" width="19.42578125" style="34" customWidth="1"/>
    <col min="514" max="514" width="26.42578125" style="34" customWidth="1"/>
    <col min="515" max="515" width="19.42578125" style="34" customWidth="1"/>
    <col min="516" max="516" width="26.42578125" style="34" customWidth="1"/>
    <col min="517" max="517" width="43" style="34" customWidth="1"/>
    <col min="518" max="518" width="11.7109375" style="34" bestFit="1" customWidth="1"/>
    <col min="519" max="519" width="20.140625" style="34" customWidth="1"/>
    <col min="520" max="760" width="11.42578125" style="34"/>
    <col min="761" max="761" width="11.5703125" style="34" customWidth="1"/>
    <col min="762" max="762" width="109.28515625" style="34" customWidth="1"/>
    <col min="763" max="763" width="10.28515625" style="34" customWidth="1"/>
    <col min="764" max="764" width="14" style="34" customWidth="1"/>
    <col min="765" max="765" width="29.42578125" style="34" customWidth="1"/>
    <col min="766" max="766" width="34" style="34" customWidth="1"/>
    <col min="767" max="767" width="19.42578125" style="34" customWidth="1"/>
    <col min="768" max="768" width="27.140625" style="34" customWidth="1"/>
    <col min="769" max="769" width="19.42578125" style="34" customWidth="1"/>
    <col min="770" max="770" width="26.42578125" style="34" customWidth="1"/>
    <col min="771" max="771" width="19.42578125" style="34" customWidth="1"/>
    <col min="772" max="772" width="26.42578125" style="34" customWidth="1"/>
    <col min="773" max="773" width="43" style="34" customWidth="1"/>
    <col min="774" max="774" width="11.7109375" style="34" bestFit="1" customWidth="1"/>
    <col min="775" max="775" width="20.140625" style="34" customWidth="1"/>
    <col min="776" max="1016" width="11.42578125" style="34"/>
    <col min="1017" max="1017" width="11.5703125" style="34" customWidth="1"/>
    <col min="1018" max="1018" width="109.28515625" style="34" customWidth="1"/>
    <col min="1019" max="1019" width="10.28515625" style="34" customWidth="1"/>
    <col min="1020" max="1020" width="14" style="34" customWidth="1"/>
    <col min="1021" max="1021" width="29.42578125" style="34" customWidth="1"/>
    <col min="1022" max="1022" width="34" style="34" customWidth="1"/>
    <col min="1023" max="1023" width="19.42578125" style="34" customWidth="1"/>
    <col min="1024" max="1024" width="27.140625" style="34" customWidth="1"/>
    <col min="1025" max="1025" width="19.42578125" style="34" customWidth="1"/>
    <col min="1026" max="1026" width="26.42578125" style="34" customWidth="1"/>
    <col min="1027" max="1027" width="19.42578125" style="34" customWidth="1"/>
    <col min="1028" max="1028" width="26.42578125" style="34" customWidth="1"/>
    <col min="1029" max="1029" width="43" style="34" customWidth="1"/>
    <col min="1030" max="1030" width="11.7109375" style="34" bestFit="1" customWidth="1"/>
    <col min="1031" max="1031" width="20.140625" style="34" customWidth="1"/>
    <col min="1032" max="1272" width="11.42578125" style="34"/>
    <col min="1273" max="1273" width="11.5703125" style="34" customWidth="1"/>
    <col min="1274" max="1274" width="109.28515625" style="34" customWidth="1"/>
    <col min="1275" max="1275" width="10.28515625" style="34" customWidth="1"/>
    <col min="1276" max="1276" width="14" style="34" customWidth="1"/>
    <col min="1277" max="1277" width="29.42578125" style="34" customWidth="1"/>
    <col min="1278" max="1278" width="34" style="34" customWidth="1"/>
    <col min="1279" max="1279" width="19.42578125" style="34" customWidth="1"/>
    <col min="1280" max="1280" width="27.140625" style="34" customWidth="1"/>
    <col min="1281" max="1281" width="19.42578125" style="34" customWidth="1"/>
    <col min="1282" max="1282" width="26.42578125" style="34" customWidth="1"/>
    <col min="1283" max="1283" width="19.42578125" style="34" customWidth="1"/>
    <col min="1284" max="1284" width="26.42578125" style="34" customWidth="1"/>
    <col min="1285" max="1285" width="43" style="34" customWidth="1"/>
    <col min="1286" max="1286" width="11.7109375" style="34" bestFit="1" customWidth="1"/>
    <col min="1287" max="1287" width="20.140625" style="34" customWidth="1"/>
    <col min="1288" max="1528" width="11.42578125" style="34"/>
    <col min="1529" max="1529" width="11.5703125" style="34" customWidth="1"/>
    <col min="1530" max="1530" width="109.28515625" style="34" customWidth="1"/>
    <col min="1531" max="1531" width="10.28515625" style="34" customWidth="1"/>
    <col min="1532" max="1532" width="14" style="34" customWidth="1"/>
    <col min="1533" max="1533" width="29.42578125" style="34" customWidth="1"/>
    <col min="1534" max="1534" width="34" style="34" customWidth="1"/>
    <col min="1535" max="1535" width="19.42578125" style="34" customWidth="1"/>
    <col min="1536" max="1536" width="27.140625" style="34" customWidth="1"/>
    <col min="1537" max="1537" width="19.42578125" style="34" customWidth="1"/>
    <col min="1538" max="1538" width="26.42578125" style="34" customWidth="1"/>
    <col min="1539" max="1539" width="19.42578125" style="34" customWidth="1"/>
    <col min="1540" max="1540" width="26.42578125" style="34" customWidth="1"/>
    <col min="1541" max="1541" width="43" style="34" customWidth="1"/>
    <col min="1542" max="1542" width="11.7109375" style="34" bestFit="1" customWidth="1"/>
    <col min="1543" max="1543" width="20.140625" style="34" customWidth="1"/>
    <col min="1544" max="1784" width="11.42578125" style="34"/>
    <col min="1785" max="1785" width="11.5703125" style="34" customWidth="1"/>
    <col min="1786" max="1786" width="109.28515625" style="34" customWidth="1"/>
    <col min="1787" max="1787" width="10.28515625" style="34" customWidth="1"/>
    <col min="1788" max="1788" width="14" style="34" customWidth="1"/>
    <col min="1789" max="1789" width="29.42578125" style="34" customWidth="1"/>
    <col min="1790" max="1790" width="34" style="34" customWidth="1"/>
    <col min="1791" max="1791" width="19.42578125" style="34" customWidth="1"/>
    <col min="1792" max="1792" width="27.140625" style="34" customWidth="1"/>
    <col min="1793" max="1793" width="19.42578125" style="34" customWidth="1"/>
    <col min="1794" max="1794" width="26.42578125" style="34" customWidth="1"/>
    <col min="1795" max="1795" width="19.42578125" style="34" customWidth="1"/>
    <col min="1796" max="1796" width="26.42578125" style="34" customWidth="1"/>
    <col min="1797" max="1797" width="43" style="34" customWidth="1"/>
    <col min="1798" max="1798" width="11.7109375" style="34" bestFit="1" customWidth="1"/>
    <col min="1799" max="1799" width="20.140625" style="34" customWidth="1"/>
    <col min="1800" max="2040" width="11.42578125" style="34"/>
    <col min="2041" max="2041" width="11.5703125" style="34" customWidth="1"/>
    <col min="2042" max="2042" width="109.28515625" style="34" customWidth="1"/>
    <col min="2043" max="2043" width="10.28515625" style="34" customWidth="1"/>
    <col min="2044" max="2044" width="14" style="34" customWidth="1"/>
    <col min="2045" max="2045" width="29.42578125" style="34" customWidth="1"/>
    <col min="2046" max="2046" width="34" style="34" customWidth="1"/>
    <col min="2047" max="2047" width="19.42578125" style="34" customWidth="1"/>
    <col min="2048" max="2048" width="27.140625" style="34" customWidth="1"/>
    <col min="2049" max="2049" width="19.42578125" style="34" customWidth="1"/>
    <col min="2050" max="2050" width="26.42578125" style="34" customWidth="1"/>
    <col min="2051" max="2051" width="19.42578125" style="34" customWidth="1"/>
    <col min="2052" max="2052" width="26.42578125" style="34" customWidth="1"/>
    <col min="2053" max="2053" width="43" style="34" customWidth="1"/>
    <col min="2054" max="2054" width="11.7109375" style="34" bestFit="1" customWidth="1"/>
    <col min="2055" max="2055" width="20.140625" style="34" customWidth="1"/>
    <col min="2056" max="2296" width="11.42578125" style="34"/>
    <col min="2297" max="2297" width="11.5703125" style="34" customWidth="1"/>
    <col min="2298" max="2298" width="109.28515625" style="34" customWidth="1"/>
    <col min="2299" max="2299" width="10.28515625" style="34" customWidth="1"/>
    <col min="2300" max="2300" width="14" style="34" customWidth="1"/>
    <col min="2301" max="2301" width="29.42578125" style="34" customWidth="1"/>
    <col min="2302" max="2302" width="34" style="34" customWidth="1"/>
    <col min="2303" max="2303" width="19.42578125" style="34" customWidth="1"/>
    <col min="2304" max="2304" width="27.140625" style="34" customWidth="1"/>
    <col min="2305" max="2305" width="19.42578125" style="34" customWidth="1"/>
    <col min="2306" max="2306" width="26.42578125" style="34" customWidth="1"/>
    <col min="2307" max="2307" width="19.42578125" style="34" customWidth="1"/>
    <col min="2308" max="2308" width="26.42578125" style="34" customWidth="1"/>
    <col min="2309" max="2309" width="43" style="34" customWidth="1"/>
    <col min="2310" max="2310" width="11.7109375" style="34" bestFit="1" customWidth="1"/>
    <col min="2311" max="2311" width="20.140625" style="34" customWidth="1"/>
    <col min="2312" max="2552" width="11.42578125" style="34"/>
    <col min="2553" max="2553" width="11.5703125" style="34" customWidth="1"/>
    <col min="2554" max="2554" width="109.28515625" style="34" customWidth="1"/>
    <col min="2555" max="2555" width="10.28515625" style="34" customWidth="1"/>
    <col min="2556" max="2556" width="14" style="34" customWidth="1"/>
    <col min="2557" max="2557" width="29.42578125" style="34" customWidth="1"/>
    <col min="2558" max="2558" width="34" style="34" customWidth="1"/>
    <col min="2559" max="2559" width="19.42578125" style="34" customWidth="1"/>
    <col min="2560" max="2560" width="27.140625" style="34" customWidth="1"/>
    <col min="2561" max="2561" width="19.42578125" style="34" customWidth="1"/>
    <col min="2562" max="2562" width="26.42578125" style="34" customWidth="1"/>
    <col min="2563" max="2563" width="19.42578125" style="34" customWidth="1"/>
    <col min="2564" max="2564" width="26.42578125" style="34" customWidth="1"/>
    <col min="2565" max="2565" width="43" style="34" customWidth="1"/>
    <col min="2566" max="2566" width="11.7109375" style="34" bestFit="1" customWidth="1"/>
    <col min="2567" max="2567" width="20.140625" style="34" customWidth="1"/>
    <col min="2568" max="2808" width="11.42578125" style="34"/>
    <col min="2809" max="2809" width="11.5703125" style="34" customWidth="1"/>
    <col min="2810" max="2810" width="109.28515625" style="34" customWidth="1"/>
    <col min="2811" max="2811" width="10.28515625" style="34" customWidth="1"/>
    <col min="2812" max="2812" width="14" style="34" customWidth="1"/>
    <col min="2813" max="2813" width="29.42578125" style="34" customWidth="1"/>
    <col min="2814" max="2814" width="34" style="34" customWidth="1"/>
    <col min="2815" max="2815" width="19.42578125" style="34" customWidth="1"/>
    <col min="2816" max="2816" width="27.140625" style="34" customWidth="1"/>
    <col min="2817" max="2817" width="19.42578125" style="34" customWidth="1"/>
    <col min="2818" max="2818" width="26.42578125" style="34" customWidth="1"/>
    <col min="2819" max="2819" width="19.42578125" style="34" customWidth="1"/>
    <col min="2820" max="2820" width="26.42578125" style="34" customWidth="1"/>
    <col min="2821" max="2821" width="43" style="34" customWidth="1"/>
    <col min="2822" max="2822" width="11.7109375" style="34" bestFit="1" customWidth="1"/>
    <col min="2823" max="2823" width="20.140625" style="34" customWidth="1"/>
    <col min="2824" max="3064" width="11.42578125" style="34"/>
    <col min="3065" max="3065" width="11.5703125" style="34" customWidth="1"/>
    <col min="3066" max="3066" width="109.28515625" style="34" customWidth="1"/>
    <col min="3067" max="3067" width="10.28515625" style="34" customWidth="1"/>
    <col min="3068" max="3068" width="14" style="34" customWidth="1"/>
    <col min="3069" max="3069" width="29.42578125" style="34" customWidth="1"/>
    <col min="3070" max="3070" width="34" style="34" customWidth="1"/>
    <col min="3071" max="3071" width="19.42578125" style="34" customWidth="1"/>
    <col min="3072" max="3072" width="27.140625" style="34" customWidth="1"/>
    <col min="3073" max="3073" width="19.42578125" style="34" customWidth="1"/>
    <col min="3074" max="3074" width="26.42578125" style="34" customWidth="1"/>
    <col min="3075" max="3075" width="19.42578125" style="34" customWidth="1"/>
    <col min="3076" max="3076" width="26.42578125" style="34" customWidth="1"/>
    <col min="3077" max="3077" width="43" style="34" customWidth="1"/>
    <col min="3078" max="3078" width="11.7109375" style="34" bestFit="1" customWidth="1"/>
    <col min="3079" max="3079" width="20.140625" style="34" customWidth="1"/>
    <col min="3080" max="3320" width="11.42578125" style="34"/>
    <col min="3321" max="3321" width="11.5703125" style="34" customWidth="1"/>
    <col min="3322" max="3322" width="109.28515625" style="34" customWidth="1"/>
    <col min="3323" max="3323" width="10.28515625" style="34" customWidth="1"/>
    <col min="3324" max="3324" width="14" style="34" customWidth="1"/>
    <col min="3325" max="3325" width="29.42578125" style="34" customWidth="1"/>
    <col min="3326" max="3326" width="34" style="34" customWidth="1"/>
    <col min="3327" max="3327" width="19.42578125" style="34" customWidth="1"/>
    <col min="3328" max="3328" width="27.140625" style="34" customWidth="1"/>
    <col min="3329" max="3329" width="19.42578125" style="34" customWidth="1"/>
    <col min="3330" max="3330" width="26.42578125" style="34" customWidth="1"/>
    <col min="3331" max="3331" width="19.42578125" style="34" customWidth="1"/>
    <col min="3332" max="3332" width="26.42578125" style="34" customWidth="1"/>
    <col min="3333" max="3333" width="43" style="34" customWidth="1"/>
    <col min="3334" max="3334" width="11.7109375" style="34" bestFit="1" customWidth="1"/>
    <col min="3335" max="3335" width="20.140625" style="34" customWidth="1"/>
    <col min="3336" max="3576" width="11.42578125" style="34"/>
    <col min="3577" max="3577" width="11.5703125" style="34" customWidth="1"/>
    <col min="3578" max="3578" width="109.28515625" style="34" customWidth="1"/>
    <col min="3579" max="3579" width="10.28515625" style="34" customWidth="1"/>
    <col min="3580" max="3580" width="14" style="34" customWidth="1"/>
    <col min="3581" max="3581" width="29.42578125" style="34" customWidth="1"/>
    <col min="3582" max="3582" width="34" style="34" customWidth="1"/>
    <col min="3583" max="3583" width="19.42578125" style="34" customWidth="1"/>
    <col min="3584" max="3584" width="27.140625" style="34" customWidth="1"/>
    <col min="3585" max="3585" width="19.42578125" style="34" customWidth="1"/>
    <col min="3586" max="3586" width="26.42578125" style="34" customWidth="1"/>
    <col min="3587" max="3587" width="19.42578125" style="34" customWidth="1"/>
    <col min="3588" max="3588" width="26.42578125" style="34" customWidth="1"/>
    <col min="3589" max="3589" width="43" style="34" customWidth="1"/>
    <col min="3590" max="3590" width="11.7109375" style="34" bestFit="1" customWidth="1"/>
    <col min="3591" max="3591" width="20.140625" style="34" customWidth="1"/>
    <col min="3592" max="3832" width="11.42578125" style="34"/>
    <col min="3833" max="3833" width="11.5703125" style="34" customWidth="1"/>
    <col min="3834" max="3834" width="109.28515625" style="34" customWidth="1"/>
    <col min="3835" max="3835" width="10.28515625" style="34" customWidth="1"/>
    <col min="3836" max="3836" width="14" style="34" customWidth="1"/>
    <col min="3837" max="3837" width="29.42578125" style="34" customWidth="1"/>
    <col min="3838" max="3838" width="34" style="34" customWidth="1"/>
    <col min="3839" max="3839" width="19.42578125" style="34" customWidth="1"/>
    <col min="3840" max="3840" width="27.140625" style="34" customWidth="1"/>
    <col min="3841" max="3841" width="19.42578125" style="34" customWidth="1"/>
    <col min="3842" max="3842" width="26.42578125" style="34" customWidth="1"/>
    <col min="3843" max="3843" width="19.42578125" style="34" customWidth="1"/>
    <col min="3844" max="3844" width="26.42578125" style="34" customWidth="1"/>
    <col min="3845" max="3845" width="43" style="34" customWidth="1"/>
    <col min="3846" max="3846" width="11.7109375" style="34" bestFit="1" customWidth="1"/>
    <col min="3847" max="3847" width="20.140625" style="34" customWidth="1"/>
    <col min="3848" max="4088" width="11.42578125" style="34"/>
    <col min="4089" max="4089" width="11.5703125" style="34" customWidth="1"/>
    <col min="4090" max="4090" width="109.28515625" style="34" customWidth="1"/>
    <col min="4091" max="4091" width="10.28515625" style="34" customWidth="1"/>
    <col min="4092" max="4092" width="14" style="34" customWidth="1"/>
    <col min="4093" max="4093" width="29.42578125" style="34" customWidth="1"/>
    <col min="4094" max="4094" width="34" style="34" customWidth="1"/>
    <col min="4095" max="4095" width="19.42578125" style="34" customWidth="1"/>
    <col min="4096" max="4096" width="27.140625" style="34" customWidth="1"/>
    <col min="4097" max="4097" width="19.42578125" style="34" customWidth="1"/>
    <col min="4098" max="4098" width="26.42578125" style="34" customWidth="1"/>
    <col min="4099" max="4099" width="19.42578125" style="34" customWidth="1"/>
    <col min="4100" max="4100" width="26.42578125" style="34" customWidth="1"/>
    <col min="4101" max="4101" width="43" style="34" customWidth="1"/>
    <col min="4102" max="4102" width="11.7109375" style="34" bestFit="1" customWidth="1"/>
    <col min="4103" max="4103" width="20.140625" style="34" customWidth="1"/>
    <col min="4104" max="4344" width="11.42578125" style="34"/>
    <col min="4345" max="4345" width="11.5703125" style="34" customWidth="1"/>
    <col min="4346" max="4346" width="109.28515625" style="34" customWidth="1"/>
    <col min="4347" max="4347" width="10.28515625" style="34" customWidth="1"/>
    <col min="4348" max="4348" width="14" style="34" customWidth="1"/>
    <col min="4349" max="4349" width="29.42578125" style="34" customWidth="1"/>
    <col min="4350" max="4350" width="34" style="34" customWidth="1"/>
    <col min="4351" max="4351" width="19.42578125" style="34" customWidth="1"/>
    <col min="4352" max="4352" width="27.140625" style="34" customWidth="1"/>
    <col min="4353" max="4353" width="19.42578125" style="34" customWidth="1"/>
    <col min="4354" max="4354" width="26.42578125" style="34" customWidth="1"/>
    <col min="4355" max="4355" width="19.42578125" style="34" customWidth="1"/>
    <col min="4356" max="4356" width="26.42578125" style="34" customWidth="1"/>
    <col min="4357" max="4357" width="43" style="34" customWidth="1"/>
    <col min="4358" max="4358" width="11.7109375" style="34" bestFit="1" customWidth="1"/>
    <col min="4359" max="4359" width="20.140625" style="34" customWidth="1"/>
    <col min="4360" max="4600" width="11.42578125" style="34"/>
    <col min="4601" max="4601" width="11.5703125" style="34" customWidth="1"/>
    <col min="4602" max="4602" width="109.28515625" style="34" customWidth="1"/>
    <col min="4603" max="4603" width="10.28515625" style="34" customWidth="1"/>
    <col min="4604" max="4604" width="14" style="34" customWidth="1"/>
    <col min="4605" max="4605" width="29.42578125" style="34" customWidth="1"/>
    <col min="4606" max="4606" width="34" style="34" customWidth="1"/>
    <col min="4607" max="4607" width="19.42578125" style="34" customWidth="1"/>
    <col min="4608" max="4608" width="27.140625" style="34" customWidth="1"/>
    <col min="4609" max="4609" width="19.42578125" style="34" customWidth="1"/>
    <col min="4610" max="4610" width="26.42578125" style="34" customWidth="1"/>
    <col min="4611" max="4611" width="19.42578125" style="34" customWidth="1"/>
    <col min="4612" max="4612" width="26.42578125" style="34" customWidth="1"/>
    <col min="4613" max="4613" width="43" style="34" customWidth="1"/>
    <col min="4614" max="4614" width="11.7109375" style="34" bestFit="1" customWidth="1"/>
    <col min="4615" max="4615" width="20.140625" style="34" customWidth="1"/>
    <col min="4616" max="4856" width="11.42578125" style="34"/>
    <col min="4857" max="4857" width="11.5703125" style="34" customWidth="1"/>
    <col min="4858" max="4858" width="109.28515625" style="34" customWidth="1"/>
    <col min="4859" max="4859" width="10.28515625" style="34" customWidth="1"/>
    <col min="4860" max="4860" width="14" style="34" customWidth="1"/>
    <col min="4861" max="4861" width="29.42578125" style="34" customWidth="1"/>
    <col min="4862" max="4862" width="34" style="34" customWidth="1"/>
    <col min="4863" max="4863" width="19.42578125" style="34" customWidth="1"/>
    <col min="4864" max="4864" width="27.140625" style="34" customWidth="1"/>
    <col min="4865" max="4865" width="19.42578125" style="34" customWidth="1"/>
    <col min="4866" max="4866" width="26.42578125" style="34" customWidth="1"/>
    <col min="4867" max="4867" width="19.42578125" style="34" customWidth="1"/>
    <col min="4868" max="4868" width="26.42578125" style="34" customWidth="1"/>
    <col min="4869" max="4869" width="43" style="34" customWidth="1"/>
    <col min="4870" max="4870" width="11.7109375" style="34" bestFit="1" customWidth="1"/>
    <col min="4871" max="4871" width="20.140625" style="34" customWidth="1"/>
    <col min="4872" max="5112" width="11.42578125" style="34"/>
    <col min="5113" max="5113" width="11.5703125" style="34" customWidth="1"/>
    <col min="5114" max="5114" width="109.28515625" style="34" customWidth="1"/>
    <col min="5115" max="5115" width="10.28515625" style="34" customWidth="1"/>
    <col min="5116" max="5116" width="14" style="34" customWidth="1"/>
    <col min="5117" max="5117" width="29.42578125" style="34" customWidth="1"/>
    <col min="5118" max="5118" width="34" style="34" customWidth="1"/>
    <col min="5119" max="5119" width="19.42578125" style="34" customWidth="1"/>
    <col min="5120" max="5120" width="27.140625" style="34" customWidth="1"/>
    <col min="5121" max="5121" width="19.42578125" style="34" customWidth="1"/>
    <col min="5122" max="5122" width="26.42578125" style="34" customWidth="1"/>
    <col min="5123" max="5123" width="19.42578125" style="34" customWidth="1"/>
    <col min="5124" max="5124" width="26.42578125" style="34" customWidth="1"/>
    <col min="5125" max="5125" width="43" style="34" customWidth="1"/>
    <col min="5126" max="5126" width="11.7109375" style="34" bestFit="1" customWidth="1"/>
    <col min="5127" max="5127" width="20.140625" style="34" customWidth="1"/>
    <col min="5128" max="5368" width="11.42578125" style="34"/>
    <col min="5369" max="5369" width="11.5703125" style="34" customWidth="1"/>
    <col min="5370" max="5370" width="109.28515625" style="34" customWidth="1"/>
    <col min="5371" max="5371" width="10.28515625" style="34" customWidth="1"/>
    <col min="5372" max="5372" width="14" style="34" customWidth="1"/>
    <col min="5373" max="5373" width="29.42578125" style="34" customWidth="1"/>
    <col min="5374" max="5374" width="34" style="34" customWidth="1"/>
    <col min="5375" max="5375" width="19.42578125" style="34" customWidth="1"/>
    <col min="5376" max="5376" width="27.140625" style="34" customWidth="1"/>
    <col min="5377" max="5377" width="19.42578125" style="34" customWidth="1"/>
    <col min="5378" max="5378" width="26.42578125" style="34" customWidth="1"/>
    <col min="5379" max="5379" width="19.42578125" style="34" customWidth="1"/>
    <col min="5380" max="5380" width="26.42578125" style="34" customWidth="1"/>
    <col min="5381" max="5381" width="43" style="34" customWidth="1"/>
    <col min="5382" max="5382" width="11.7109375" style="34" bestFit="1" customWidth="1"/>
    <col min="5383" max="5383" width="20.140625" style="34" customWidth="1"/>
    <col min="5384" max="5624" width="11.42578125" style="34"/>
    <col min="5625" max="5625" width="11.5703125" style="34" customWidth="1"/>
    <col min="5626" max="5626" width="109.28515625" style="34" customWidth="1"/>
    <col min="5627" max="5627" width="10.28515625" style="34" customWidth="1"/>
    <col min="5628" max="5628" width="14" style="34" customWidth="1"/>
    <col min="5629" max="5629" width="29.42578125" style="34" customWidth="1"/>
    <col min="5630" max="5630" width="34" style="34" customWidth="1"/>
    <col min="5631" max="5631" width="19.42578125" style="34" customWidth="1"/>
    <col min="5632" max="5632" width="27.140625" style="34" customWidth="1"/>
    <col min="5633" max="5633" width="19.42578125" style="34" customWidth="1"/>
    <col min="5634" max="5634" width="26.42578125" style="34" customWidth="1"/>
    <col min="5635" max="5635" width="19.42578125" style="34" customWidth="1"/>
    <col min="5636" max="5636" width="26.42578125" style="34" customWidth="1"/>
    <col min="5637" max="5637" width="43" style="34" customWidth="1"/>
    <col min="5638" max="5638" width="11.7109375" style="34" bestFit="1" customWidth="1"/>
    <col min="5639" max="5639" width="20.140625" style="34" customWidth="1"/>
    <col min="5640" max="5880" width="11.42578125" style="34"/>
    <col min="5881" max="5881" width="11.5703125" style="34" customWidth="1"/>
    <col min="5882" max="5882" width="109.28515625" style="34" customWidth="1"/>
    <col min="5883" max="5883" width="10.28515625" style="34" customWidth="1"/>
    <col min="5884" max="5884" width="14" style="34" customWidth="1"/>
    <col min="5885" max="5885" width="29.42578125" style="34" customWidth="1"/>
    <col min="5886" max="5886" width="34" style="34" customWidth="1"/>
    <col min="5887" max="5887" width="19.42578125" style="34" customWidth="1"/>
    <col min="5888" max="5888" width="27.140625" style="34" customWidth="1"/>
    <col min="5889" max="5889" width="19.42578125" style="34" customWidth="1"/>
    <col min="5890" max="5890" width="26.42578125" style="34" customWidth="1"/>
    <col min="5891" max="5891" width="19.42578125" style="34" customWidth="1"/>
    <col min="5892" max="5892" width="26.42578125" style="34" customWidth="1"/>
    <col min="5893" max="5893" width="43" style="34" customWidth="1"/>
    <col min="5894" max="5894" width="11.7109375" style="34" bestFit="1" customWidth="1"/>
    <col min="5895" max="5895" width="20.140625" style="34" customWidth="1"/>
    <col min="5896" max="6136" width="11.42578125" style="34"/>
    <col min="6137" max="6137" width="11.5703125" style="34" customWidth="1"/>
    <col min="6138" max="6138" width="109.28515625" style="34" customWidth="1"/>
    <col min="6139" max="6139" width="10.28515625" style="34" customWidth="1"/>
    <col min="6140" max="6140" width="14" style="34" customWidth="1"/>
    <col min="6141" max="6141" width="29.42578125" style="34" customWidth="1"/>
    <col min="6142" max="6142" width="34" style="34" customWidth="1"/>
    <col min="6143" max="6143" width="19.42578125" style="34" customWidth="1"/>
    <col min="6144" max="6144" width="27.140625" style="34" customWidth="1"/>
    <col min="6145" max="6145" width="19.42578125" style="34" customWidth="1"/>
    <col min="6146" max="6146" width="26.42578125" style="34" customWidth="1"/>
    <col min="6147" max="6147" width="19.42578125" style="34" customWidth="1"/>
    <col min="6148" max="6148" width="26.42578125" style="34" customWidth="1"/>
    <col min="6149" max="6149" width="43" style="34" customWidth="1"/>
    <col min="6150" max="6150" width="11.7109375" style="34" bestFit="1" customWidth="1"/>
    <col min="6151" max="6151" width="20.140625" style="34" customWidth="1"/>
    <col min="6152" max="6392" width="11.42578125" style="34"/>
    <col min="6393" max="6393" width="11.5703125" style="34" customWidth="1"/>
    <col min="6394" max="6394" width="109.28515625" style="34" customWidth="1"/>
    <col min="6395" max="6395" width="10.28515625" style="34" customWidth="1"/>
    <col min="6396" max="6396" width="14" style="34" customWidth="1"/>
    <col min="6397" max="6397" width="29.42578125" style="34" customWidth="1"/>
    <col min="6398" max="6398" width="34" style="34" customWidth="1"/>
    <col min="6399" max="6399" width="19.42578125" style="34" customWidth="1"/>
    <col min="6400" max="6400" width="27.140625" style="34" customWidth="1"/>
    <col min="6401" max="6401" width="19.42578125" style="34" customWidth="1"/>
    <col min="6402" max="6402" width="26.42578125" style="34" customWidth="1"/>
    <col min="6403" max="6403" width="19.42578125" style="34" customWidth="1"/>
    <col min="6404" max="6404" width="26.42578125" style="34" customWidth="1"/>
    <col min="6405" max="6405" width="43" style="34" customWidth="1"/>
    <col min="6406" max="6406" width="11.7109375" style="34" bestFit="1" customWidth="1"/>
    <col min="6407" max="6407" width="20.140625" style="34" customWidth="1"/>
    <col min="6408" max="6648" width="11.42578125" style="34"/>
    <col min="6649" max="6649" width="11.5703125" style="34" customWidth="1"/>
    <col min="6650" max="6650" width="109.28515625" style="34" customWidth="1"/>
    <col min="6651" max="6651" width="10.28515625" style="34" customWidth="1"/>
    <col min="6652" max="6652" width="14" style="34" customWidth="1"/>
    <col min="6653" max="6653" width="29.42578125" style="34" customWidth="1"/>
    <col min="6654" max="6654" width="34" style="34" customWidth="1"/>
    <col min="6655" max="6655" width="19.42578125" style="34" customWidth="1"/>
    <col min="6656" max="6656" width="27.140625" style="34" customWidth="1"/>
    <col min="6657" max="6657" width="19.42578125" style="34" customWidth="1"/>
    <col min="6658" max="6658" width="26.42578125" style="34" customWidth="1"/>
    <col min="6659" max="6659" width="19.42578125" style="34" customWidth="1"/>
    <col min="6660" max="6660" width="26.42578125" style="34" customWidth="1"/>
    <col min="6661" max="6661" width="43" style="34" customWidth="1"/>
    <col min="6662" max="6662" width="11.7109375" style="34" bestFit="1" customWidth="1"/>
    <col min="6663" max="6663" width="20.140625" style="34" customWidth="1"/>
    <col min="6664" max="6904" width="11.42578125" style="34"/>
    <col min="6905" max="6905" width="11.5703125" style="34" customWidth="1"/>
    <col min="6906" max="6906" width="109.28515625" style="34" customWidth="1"/>
    <col min="6907" max="6907" width="10.28515625" style="34" customWidth="1"/>
    <col min="6908" max="6908" width="14" style="34" customWidth="1"/>
    <col min="6909" max="6909" width="29.42578125" style="34" customWidth="1"/>
    <col min="6910" max="6910" width="34" style="34" customWidth="1"/>
    <col min="6911" max="6911" width="19.42578125" style="34" customWidth="1"/>
    <col min="6912" max="6912" width="27.140625" style="34" customWidth="1"/>
    <col min="6913" max="6913" width="19.42578125" style="34" customWidth="1"/>
    <col min="6914" max="6914" width="26.42578125" style="34" customWidth="1"/>
    <col min="6915" max="6915" width="19.42578125" style="34" customWidth="1"/>
    <col min="6916" max="6916" width="26.42578125" style="34" customWidth="1"/>
    <col min="6917" max="6917" width="43" style="34" customWidth="1"/>
    <col min="6918" max="6918" width="11.7109375" style="34" bestFit="1" customWidth="1"/>
    <col min="6919" max="6919" width="20.140625" style="34" customWidth="1"/>
    <col min="6920" max="7160" width="11.42578125" style="34"/>
    <col min="7161" max="7161" width="11.5703125" style="34" customWidth="1"/>
    <col min="7162" max="7162" width="109.28515625" style="34" customWidth="1"/>
    <col min="7163" max="7163" width="10.28515625" style="34" customWidth="1"/>
    <col min="7164" max="7164" width="14" style="34" customWidth="1"/>
    <col min="7165" max="7165" width="29.42578125" style="34" customWidth="1"/>
    <col min="7166" max="7166" width="34" style="34" customWidth="1"/>
    <col min="7167" max="7167" width="19.42578125" style="34" customWidth="1"/>
    <col min="7168" max="7168" width="27.140625" style="34" customWidth="1"/>
    <col min="7169" max="7169" width="19.42578125" style="34" customWidth="1"/>
    <col min="7170" max="7170" width="26.42578125" style="34" customWidth="1"/>
    <col min="7171" max="7171" width="19.42578125" style="34" customWidth="1"/>
    <col min="7172" max="7172" width="26.42578125" style="34" customWidth="1"/>
    <col min="7173" max="7173" width="43" style="34" customWidth="1"/>
    <col min="7174" max="7174" width="11.7109375" style="34" bestFit="1" customWidth="1"/>
    <col min="7175" max="7175" width="20.140625" style="34" customWidth="1"/>
    <col min="7176" max="7416" width="11.42578125" style="34"/>
    <col min="7417" max="7417" width="11.5703125" style="34" customWidth="1"/>
    <col min="7418" max="7418" width="109.28515625" style="34" customWidth="1"/>
    <col min="7419" max="7419" width="10.28515625" style="34" customWidth="1"/>
    <col min="7420" max="7420" width="14" style="34" customWidth="1"/>
    <col min="7421" max="7421" width="29.42578125" style="34" customWidth="1"/>
    <col min="7422" max="7422" width="34" style="34" customWidth="1"/>
    <col min="7423" max="7423" width="19.42578125" style="34" customWidth="1"/>
    <col min="7424" max="7424" width="27.140625" style="34" customWidth="1"/>
    <col min="7425" max="7425" width="19.42578125" style="34" customWidth="1"/>
    <col min="7426" max="7426" width="26.42578125" style="34" customWidth="1"/>
    <col min="7427" max="7427" width="19.42578125" style="34" customWidth="1"/>
    <col min="7428" max="7428" width="26.42578125" style="34" customWidth="1"/>
    <col min="7429" max="7429" width="43" style="34" customWidth="1"/>
    <col min="7430" max="7430" width="11.7109375" style="34" bestFit="1" customWidth="1"/>
    <col min="7431" max="7431" width="20.140625" style="34" customWidth="1"/>
    <col min="7432" max="7672" width="11.42578125" style="34"/>
    <col min="7673" max="7673" width="11.5703125" style="34" customWidth="1"/>
    <col min="7674" max="7674" width="109.28515625" style="34" customWidth="1"/>
    <col min="7675" max="7675" width="10.28515625" style="34" customWidth="1"/>
    <col min="7676" max="7676" width="14" style="34" customWidth="1"/>
    <col min="7677" max="7677" width="29.42578125" style="34" customWidth="1"/>
    <col min="7678" max="7678" width="34" style="34" customWidth="1"/>
    <col min="7679" max="7679" width="19.42578125" style="34" customWidth="1"/>
    <col min="7680" max="7680" width="27.140625" style="34" customWidth="1"/>
    <col min="7681" max="7681" width="19.42578125" style="34" customWidth="1"/>
    <col min="7682" max="7682" width="26.42578125" style="34" customWidth="1"/>
    <col min="7683" max="7683" width="19.42578125" style="34" customWidth="1"/>
    <col min="7684" max="7684" width="26.42578125" style="34" customWidth="1"/>
    <col min="7685" max="7685" width="43" style="34" customWidth="1"/>
    <col min="7686" max="7686" width="11.7109375" style="34" bestFit="1" customWidth="1"/>
    <col min="7687" max="7687" width="20.140625" style="34" customWidth="1"/>
    <col min="7688" max="7928" width="11.42578125" style="34"/>
    <col min="7929" max="7929" width="11.5703125" style="34" customWidth="1"/>
    <col min="7930" max="7930" width="109.28515625" style="34" customWidth="1"/>
    <col min="7931" max="7931" width="10.28515625" style="34" customWidth="1"/>
    <col min="7932" max="7932" width="14" style="34" customWidth="1"/>
    <col min="7933" max="7933" width="29.42578125" style="34" customWidth="1"/>
    <col min="7934" max="7934" width="34" style="34" customWidth="1"/>
    <col min="7935" max="7935" width="19.42578125" style="34" customWidth="1"/>
    <col min="7936" max="7936" width="27.140625" style="34" customWidth="1"/>
    <col min="7937" max="7937" width="19.42578125" style="34" customWidth="1"/>
    <col min="7938" max="7938" width="26.42578125" style="34" customWidth="1"/>
    <col min="7939" max="7939" width="19.42578125" style="34" customWidth="1"/>
    <col min="7940" max="7940" width="26.42578125" style="34" customWidth="1"/>
    <col min="7941" max="7941" width="43" style="34" customWidth="1"/>
    <col min="7942" max="7942" width="11.7109375" style="34" bestFit="1" customWidth="1"/>
    <col min="7943" max="7943" width="20.140625" style="34" customWidth="1"/>
    <col min="7944" max="8184" width="11.42578125" style="34"/>
    <col min="8185" max="8185" width="11.5703125" style="34" customWidth="1"/>
    <col min="8186" max="8186" width="109.28515625" style="34" customWidth="1"/>
    <col min="8187" max="8187" width="10.28515625" style="34" customWidth="1"/>
    <col min="8188" max="8188" width="14" style="34" customWidth="1"/>
    <col min="8189" max="8189" width="29.42578125" style="34" customWidth="1"/>
    <col min="8190" max="8190" width="34" style="34" customWidth="1"/>
    <col min="8191" max="8191" width="19.42578125" style="34" customWidth="1"/>
    <col min="8192" max="8192" width="27.140625" style="34" customWidth="1"/>
    <col min="8193" max="8193" width="19.42578125" style="34" customWidth="1"/>
    <col min="8194" max="8194" width="26.42578125" style="34" customWidth="1"/>
    <col min="8195" max="8195" width="19.42578125" style="34" customWidth="1"/>
    <col min="8196" max="8196" width="26.42578125" style="34" customWidth="1"/>
    <col min="8197" max="8197" width="43" style="34" customWidth="1"/>
    <col min="8198" max="8198" width="11.7109375" style="34" bestFit="1" customWidth="1"/>
    <col min="8199" max="8199" width="20.140625" style="34" customWidth="1"/>
    <col min="8200" max="8440" width="11.42578125" style="34"/>
    <col min="8441" max="8441" width="11.5703125" style="34" customWidth="1"/>
    <col min="8442" max="8442" width="109.28515625" style="34" customWidth="1"/>
    <col min="8443" max="8443" width="10.28515625" style="34" customWidth="1"/>
    <col min="8444" max="8444" width="14" style="34" customWidth="1"/>
    <col min="8445" max="8445" width="29.42578125" style="34" customWidth="1"/>
    <col min="8446" max="8446" width="34" style="34" customWidth="1"/>
    <col min="8447" max="8447" width="19.42578125" style="34" customWidth="1"/>
    <col min="8448" max="8448" width="27.140625" style="34" customWidth="1"/>
    <col min="8449" max="8449" width="19.42578125" style="34" customWidth="1"/>
    <col min="8450" max="8450" width="26.42578125" style="34" customWidth="1"/>
    <col min="8451" max="8451" width="19.42578125" style="34" customWidth="1"/>
    <col min="8452" max="8452" width="26.42578125" style="34" customWidth="1"/>
    <col min="8453" max="8453" width="43" style="34" customWidth="1"/>
    <col min="8454" max="8454" width="11.7109375" style="34" bestFit="1" customWidth="1"/>
    <col min="8455" max="8455" width="20.140625" style="34" customWidth="1"/>
    <col min="8456" max="8696" width="11.42578125" style="34"/>
    <col min="8697" max="8697" width="11.5703125" style="34" customWidth="1"/>
    <col min="8698" max="8698" width="109.28515625" style="34" customWidth="1"/>
    <col min="8699" max="8699" width="10.28515625" style="34" customWidth="1"/>
    <col min="8700" max="8700" width="14" style="34" customWidth="1"/>
    <col min="8701" max="8701" width="29.42578125" style="34" customWidth="1"/>
    <col min="8702" max="8702" width="34" style="34" customWidth="1"/>
    <col min="8703" max="8703" width="19.42578125" style="34" customWidth="1"/>
    <col min="8704" max="8704" width="27.140625" style="34" customWidth="1"/>
    <col min="8705" max="8705" width="19.42578125" style="34" customWidth="1"/>
    <col min="8706" max="8706" width="26.42578125" style="34" customWidth="1"/>
    <col min="8707" max="8707" width="19.42578125" style="34" customWidth="1"/>
    <col min="8708" max="8708" width="26.42578125" style="34" customWidth="1"/>
    <col min="8709" max="8709" width="43" style="34" customWidth="1"/>
    <col min="8710" max="8710" width="11.7109375" style="34" bestFit="1" customWidth="1"/>
    <col min="8711" max="8711" width="20.140625" style="34" customWidth="1"/>
    <col min="8712" max="8952" width="11.42578125" style="34"/>
    <col min="8953" max="8953" width="11.5703125" style="34" customWidth="1"/>
    <col min="8954" max="8954" width="109.28515625" style="34" customWidth="1"/>
    <col min="8955" max="8955" width="10.28515625" style="34" customWidth="1"/>
    <col min="8956" max="8956" width="14" style="34" customWidth="1"/>
    <col min="8957" max="8957" width="29.42578125" style="34" customWidth="1"/>
    <col min="8958" max="8958" width="34" style="34" customWidth="1"/>
    <col min="8959" max="8959" width="19.42578125" style="34" customWidth="1"/>
    <col min="8960" max="8960" width="27.140625" style="34" customWidth="1"/>
    <col min="8961" max="8961" width="19.42578125" style="34" customWidth="1"/>
    <col min="8962" max="8962" width="26.42578125" style="34" customWidth="1"/>
    <col min="8963" max="8963" width="19.42578125" style="34" customWidth="1"/>
    <col min="8964" max="8964" width="26.42578125" style="34" customWidth="1"/>
    <col min="8965" max="8965" width="43" style="34" customWidth="1"/>
    <col min="8966" max="8966" width="11.7109375" style="34" bestFit="1" customWidth="1"/>
    <col min="8967" max="8967" width="20.140625" style="34" customWidth="1"/>
    <col min="8968" max="9208" width="11.42578125" style="34"/>
    <col min="9209" max="9209" width="11.5703125" style="34" customWidth="1"/>
    <col min="9210" max="9210" width="109.28515625" style="34" customWidth="1"/>
    <col min="9211" max="9211" width="10.28515625" style="34" customWidth="1"/>
    <col min="9212" max="9212" width="14" style="34" customWidth="1"/>
    <col min="9213" max="9213" width="29.42578125" style="34" customWidth="1"/>
    <col min="9214" max="9214" width="34" style="34" customWidth="1"/>
    <col min="9215" max="9215" width="19.42578125" style="34" customWidth="1"/>
    <col min="9216" max="9216" width="27.140625" style="34" customWidth="1"/>
    <col min="9217" max="9217" width="19.42578125" style="34" customWidth="1"/>
    <col min="9218" max="9218" width="26.42578125" style="34" customWidth="1"/>
    <col min="9219" max="9219" width="19.42578125" style="34" customWidth="1"/>
    <col min="9220" max="9220" width="26.42578125" style="34" customWidth="1"/>
    <col min="9221" max="9221" width="43" style="34" customWidth="1"/>
    <col min="9222" max="9222" width="11.7109375" style="34" bestFit="1" customWidth="1"/>
    <col min="9223" max="9223" width="20.140625" style="34" customWidth="1"/>
    <col min="9224" max="9464" width="11.42578125" style="34"/>
    <col min="9465" max="9465" width="11.5703125" style="34" customWidth="1"/>
    <col min="9466" max="9466" width="109.28515625" style="34" customWidth="1"/>
    <col min="9467" max="9467" width="10.28515625" style="34" customWidth="1"/>
    <col min="9468" max="9468" width="14" style="34" customWidth="1"/>
    <col min="9469" max="9469" width="29.42578125" style="34" customWidth="1"/>
    <col min="9470" max="9470" width="34" style="34" customWidth="1"/>
    <col min="9471" max="9471" width="19.42578125" style="34" customWidth="1"/>
    <col min="9472" max="9472" width="27.140625" style="34" customWidth="1"/>
    <col min="9473" max="9473" width="19.42578125" style="34" customWidth="1"/>
    <col min="9474" max="9474" width="26.42578125" style="34" customWidth="1"/>
    <col min="9475" max="9475" width="19.42578125" style="34" customWidth="1"/>
    <col min="9476" max="9476" width="26.42578125" style="34" customWidth="1"/>
    <col min="9477" max="9477" width="43" style="34" customWidth="1"/>
    <col min="9478" max="9478" width="11.7109375" style="34" bestFit="1" customWidth="1"/>
    <col min="9479" max="9479" width="20.140625" style="34" customWidth="1"/>
    <col min="9480" max="9720" width="11.42578125" style="34"/>
    <col min="9721" max="9721" width="11.5703125" style="34" customWidth="1"/>
    <col min="9722" max="9722" width="109.28515625" style="34" customWidth="1"/>
    <col min="9723" max="9723" width="10.28515625" style="34" customWidth="1"/>
    <col min="9724" max="9724" width="14" style="34" customWidth="1"/>
    <col min="9725" max="9725" width="29.42578125" style="34" customWidth="1"/>
    <col min="9726" max="9726" width="34" style="34" customWidth="1"/>
    <col min="9727" max="9727" width="19.42578125" style="34" customWidth="1"/>
    <col min="9728" max="9728" width="27.140625" style="34" customWidth="1"/>
    <col min="9729" max="9729" width="19.42578125" style="34" customWidth="1"/>
    <col min="9730" max="9730" width="26.42578125" style="34" customWidth="1"/>
    <col min="9731" max="9731" width="19.42578125" style="34" customWidth="1"/>
    <col min="9732" max="9732" width="26.42578125" style="34" customWidth="1"/>
    <col min="9733" max="9733" width="43" style="34" customWidth="1"/>
    <col min="9734" max="9734" width="11.7109375" style="34" bestFit="1" customWidth="1"/>
    <col min="9735" max="9735" width="20.140625" style="34" customWidth="1"/>
    <col min="9736" max="9976" width="11.42578125" style="34"/>
    <col min="9977" max="9977" width="11.5703125" style="34" customWidth="1"/>
    <col min="9978" max="9978" width="109.28515625" style="34" customWidth="1"/>
    <col min="9979" max="9979" width="10.28515625" style="34" customWidth="1"/>
    <col min="9980" max="9980" width="14" style="34" customWidth="1"/>
    <col min="9981" max="9981" width="29.42578125" style="34" customWidth="1"/>
    <col min="9982" max="9982" width="34" style="34" customWidth="1"/>
    <col min="9983" max="9983" width="19.42578125" style="34" customWidth="1"/>
    <col min="9984" max="9984" width="27.140625" style="34" customWidth="1"/>
    <col min="9985" max="9985" width="19.42578125" style="34" customWidth="1"/>
    <col min="9986" max="9986" width="26.42578125" style="34" customWidth="1"/>
    <col min="9987" max="9987" width="19.42578125" style="34" customWidth="1"/>
    <col min="9988" max="9988" width="26.42578125" style="34" customWidth="1"/>
    <col min="9989" max="9989" width="43" style="34" customWidth="1"/>
    <col min="9990" max="9990" width="11.7109375" style="34" bestFit="1" customWidth="1"/>
    <col min="9991" max="9991" width="20.140625" style="34" customWidth="1"/>
    <col min="9992" max="10232" width="11.42578125" style="34"/>
    <col min="10233" max="10233" width="11.5703125" style="34" customWidth="1"/>
    <col min="10234" max="10234" width="109.28515625" style="34" customWidth="1"/>
    <col min="10235" max="10235" width="10.28515625" style="34" customWidth="1"/>
    <col min="10236" max="10236" width="14" style="34" customWidth="1"/>
    <col min="10237" max="10237" width="29.42578125" style="34" customWidth="1"/>
    <col min="10238" max="10238" width="34" style="34" customWidth="1"/>
    <col min="10239" max="10239" width="19.42578125" style="34" customWidth="1"/>
    <col min="10240" max="10240" width="27.140625" style="34" customWidth="1"/>
    <col min="10241" max="10241" width="19.42578125" style="34" customWidth="1"/>
    <col min="10242" max="10242" width="26.42578125" style="34" customWidth="1"/>
    <col min="10243" max="10243" width="19.42578125" style="34" customWidth="1"/>
    <col min="10244" max="10244" width="26.42578125" style="34" customWidth="1"/>
    <col min="10245" max="10245" width="43" style="34" customWidth="1"/>
    <col min="10246" max="10246" width="11.7109375" style="34" bestFit="1" customWidth="1"/>
    <col min="10247" max="10247" width="20.140625" style="34" customWidth="1"/>
    <col min="10248" max="10488" width="11.42578125" style="34"/>
    <col min="10489" max="10489" width="11.5703125" style="34" customWidth="1"/>
    <col min="10490" max="10490" width="109.28515625" style="34" customWidth="1"/>
    <col min="10491" max="10491" width="10.28515625" style="34" customWidth="1"/>
    <col min="10492" max="10492" width="14" style="34" customWidth="1"/>
    <col min="10493" max="10493" width="29.42578125" style="34" customWidth="1"/>
    <col min="10494" max="10494" width="34" style="34" customWidth="1"/>
    <col min="10495" max="10495" width="19.42578125" style="34" customWidth="1"/>
    <col min="10496" max="10496" width="27.140625" style="34" customWidth="1"/>
    <col min="10497" max="10497" width="19.42578125" style="34" customWidth="1"/>
    <col min="10498" max="10498" width="26.42578125" style="34" customWidth="1"/>
    <col min="10499" max="10499" width="19.42578125" style="34" customWidth="1"/>
    <col min="10500" max="10500" width="26.42578125" style="34" customWidth="1"/>
    <col min="10501" max="10501" width="43" style="34" customWidth="1"/>
    <col min="10502" max="10502" width="11.7109375" style="34" bestFit="1" customWidth="1"/>
    <col min="10503" max="10503" width="20.140625" style="34" customWidth="1"/>
    <col min="10504" max="10744" width="11.42578125" style="34"/>
    <col min="10745" max="10745" width="11.5703125" style="34" customWidth="1"/>
    <col min="10746" max="10746" width="109.28515625" style="34" customWidth="1"/>
    <col min="10747" max="10747" width="10.28515625" style="34" customWidth="1"/>
    <col min="10748" max="10748" width="14" style="34" customWidth="1"/>
    <col min="10749" max="10749" width="29.42578125" style="34" customWidth="1"/>
    <col min="10750" max="10750" width="34" style="34" customWidth="1"/>
    <col min="10751" max="10751" width="19.42578125" style="34" customWidth="1"/>
    <col min="10752" max="10752" width="27.140625" style="34" customWidth="1"/>
    <col min="10753" max="10753" width="19.42578125" style="34" customWidth="1"/>
    <col min="10754" max="10754" width="26.42578125" style="34" customWidth="1"/>
    <col min="10755" max="10755" width="19.42578125" style="34" customWidth="1"/>
    <col min="10756" max="10756" width="26.42578125" style="34" customWidth="1"/>
    <col min="10757" max="10757" width="43" style="34" customWidth="1"/>
    <col min="10758" max="10758" width="11.7109375" style="34" bestFit="1" customWidth="1"/>
    <col min="10759" max="10759" width="20.140625" style="34" customWidth="1"/>
    <col min="10760" max="11000" width="11.42578125" style="34"/>
    <col min="11001" max="11001" width="11.5703125" style="34" customWidth="1"/>
    <col min="11002" max="11002" width="109.28515625" style="34" customWidth="1"/>
    <col min="11003" max="11003" width="10.28515625" style="34" customWidth="1"/>
    <col min="11004" max="11004" width="14" style="34" customWidth="1"/>
    <col min="11005" max="11005" width="29.42578125" style="34" customWidth="1"/>
    <col min="11006" max="11006" width="34" style="34" customWidth="1"/>
    <col min="11007" max="11007" width="19.42578125" style="34" customWidth="1"/>
    <col min="11008" max="11008" width="27.140625" style="34" customWidth="1"/>
    <col min="11009" max="11009" width="19.42578125" style="34" customWidth="1"/>
    <col min="11010" max="11010" width="26.42578125" style="34" customWidth="1"/>
    <col min="11011" max="11011" width="19.42578125" style="34" customWidth="1"/>
    <col min="11012" max="11012" width="26.42578125" style="34" customWidth="1"/>
    <col min="11013" max="11013" width="43" style="34" customWidth="1"/>
    <col min="11014" max="11014" width="11.7109375" style="34" bestFit="1" customWidth="1"/>
    <col min="11015" max="11015" width="20.140625" style="34" customWidth="1"/>
    <col min="11016" max="11256" width="11.42578125" style="34"/>
    <col min="11257" max="11257" width="11.5703125" style="34" customWidth="1"/>
    <col min="11258" max="11258" width="109.28515625" style="34" customWidth="1"/>
    <col min="11259" max="11259" width="10.28515625" style="34" customWidth="1"/>
    <col min="11260" max="11260" width="14" style="34" customWidth="1"/>
    <col min="11261" max="11261" width="29.42578125" style="34" customWidth="1"/>
    <col min="11262" max="11262" width="34" style="34" customWidth="1"/>
    <col min="11263" max="11263" width="19.42578125" style="34" customWidth="1"/>
    <col min="11264" max="11264" width="27.140625" style="34" customWidth="1"/>
    <col min="11265" max="11265" width="19.42578125" style="34" customWidth="1"/>
    <col min="11266" max="11266" width="26.42578125" style="34" customWidth="1"/>
    <col min="11267" max="11267" width="19.42578125" style="34" customWidth="1"/>
    <col min="11268" max="11268" width="26.42578125" style="34" customWidth="1"/>
    <col min="11269" max="11269" width="43" style="34" customWidth="1"/>
    <col min="11270" max="11270" width="11.7109375" style="34" bestFit="1" customWidth="1"/>
    <col min="11271" max="11271" width="20.140625" style="34" customWidth="1"/>
    <col min="11272" max="11512" width="11.42578125" style="34"/>
    <col min="11513" max="11513" width="11.5703125" style="34" customWidth="1"/>
    <col min="11514" max="11514" width="109.28515625" style="34" customWidth="1"/>
    <col min="11515" max="11515" width="10.28515625" style="34" customWidth="1"/>
    <col min="11516" max="11516" width="14" style="34" customWidth="1"/>
    <col min="11517" max="11517" width="29.42578125" style="34" customWidth="1"/>
    <col min="11518" max="11518" width="34" style="34" customWidth="1"/>
    <col min="11519" max="11519" width="19.42578125" style="34" customWidth="1"/>
    <col min="11520" max="11520" width="27.140625" style="34" customWidth="1"/>
    <col min="11521" max="11521" width="19.42578125" style="34" customWidth="1"/>
    <col min="11522" max="11522" width="26.42578125" style="34" customWidth="1"/>
    <col min="11523" max="11523" width="19.42578125" style="34" customWidth="1"/>
    <col min="11524" max="11524" width="26.42578125" style="34" customWidth="1"/>
    <col min="11525" max="11525" width="43" style="34" customWidth="1"/>
    <col min="11526" max="11526" width="11.7109375" style="34" bestFit="1" customWidth="1"/>
    <col min="11527" max="11527" width="20.140625" style="34" customWidth="1"/>
    <col min="11528" max="11768" width="11.42578125" style="34"/>
    <col min="11769" max="11769" width="11.5703125" style="34" customWidth="1"/>
    <col min="11770" max="11770" width="109.28515625" style="34" customWidth="1"/>
    <col min="11771" max="11771" width="10.28515625" style="34" customWidth="1"/>
    <col min="11772" max="11772" width="14" style="34" customWidth="1"/>
    <col min="11773" max="11773" width="29.42578125" style="34" customWidth="1"/>
    <col min="11774" max="11774" width="34" style="34" customWidth="1"/>
    <col min="11775" max="11775" width="19.42578125" style="34" customWidth="1"/>
    <col min="11776" max="11776" width="27.140625" style="34" customWidth="1"/>
    <col min="11777" max="11777" width="19.42578125" style="34" customWidth="1"/>
    <col min="11778" max="11778" width="26.42578125" style="34" customWidth="1"/>
    <col min="11779" max="11779" width="19.42578125" style="34" customWidth="1"/>
    <col min="11780" max="11780" width="26.42578125" style="34" customWidth="1"/>
    <col min="11781" max="11781" width="43" style="34" customWidth="1"/>
    <col min="11782" max="11782" width="11.7109375" style="34" bestFit="1" customWidth="1"/>
    <col min="11783" max="11783" width="20.140625" style="34" customWidth="1"/>
    <col min="11784" max="12024" width="11.42578125" style="34"/>
    <col min="12025" max="12025" width="11.5703125" style="34" customWidth="1"/>
    <col min="12026" max="12026" width="109.28515625" style="34" customWidth="1"/>
    <col min="12027" max="12027" width="10.28515625" style="34" customWidth="1"/>
    <col min="12028" max="12028" width="14" style="34" customWidth="1"/>
    <col min="12029" max="12029" width="29.42578125" style="34" customWidth="1"/>
    <col min="12030" max="12030" width="34" style="34" customWidth="1"/>
    <col min="12031" max="12031" width="19.42578125" style="34" customWidth="1"/>
    <col min="12032" max="12032" width="27.140625" style="34" customWidth="1"/>
    <col min="12033" max="12033" width="19.42578125" style="34" customWidth="1"/>
    <col min="12034" max="12034" width="26.42578125" style="34" customWidth="1"/>
    <col min="12035" max="12035" width="19.42578125" style="34" customWidth="1"/>
    <col min="12036" max="12036" width="26.42578125" style="34" customWidth="1"/>
    <col min="12037" max="12037" width="43" style="34" customWidth="1"/>
    <col min="12038" max="12038" width="11.7109375" style="34" bestFit="1" customWidth="1"/>
    <col min="12039" max="12039" width="20.140625" style="34" customWidth="1"/>
    <col min="12040" max="12280" width="11.42578125" style="34"/>
    <col min="12281" max="12281" width="11.5703125" style="34" customWidth="1"/>
    <col min="12282" max="12282" width="109.28515625" style="34" customWidth="1"/>
    <col min="12283" max="12283" width="10.28515625" style="34" customWidth="1"/>
    <col min="12284" max="12284" width="14" style="34" customWidth="1"/>
    <col min="12285" max="12285" width="29.42578125" style="34" customWidth="1"/>
    <col min="12286" max="12286" width="34" style="34" customWidth="1"/>
    <col min="12287" max="12287" width="19.42578125" style="34" customWidth="1"/>
    <col min="12288" max="12288" width="27.140625" style="34" customWidth="1"/>
    <col min="12289" max="12289" width="19.42578125" style="34" customWidth="1"/>
    <col min="12290" max="12290" width="26.42578125" style="34" customWidth="1"/>
    <col min="12291" max="12291" width="19.42578125" style="34" customWidth="1"/>
    <col min="12292" max="12292" width="26.42578125" style="34" customWidth="1"/>
    <col min="12293" max="12293" width="43" style="34" customWidth="1"/>
    <col min="12294" max="12294" width="11.7109375" style="34" bestFit="1" customWidth="1"/>
    <col min="12295" max="12295" width="20.140625" style="34" customWidth="1"/>
    <col min="12296" max="12536" width="11.42578125" style="34"/>
    <col min="12537" max="12537" width="11.5703125" style="34" customWidth="1"/>
    <col min="12538" max="12538" width="109.28515625" style="34" customWidth="1"/>
    <col min="12539" max="12539" width="10.28515625" style="34" customWidth="1"/>
    <col min="12540" max="12540" width="14" style="34" customWidth="1"/>
    <col min="12541" max="12541" width="29.42578125" style="34" customWidth="1"/>
    <col min="12542" max="12542" width="34" style="34" customWidth="1"/>
    <col min="12543" max="12543" width="19.42578125" style="34" customWidth="1"/>
    <col min="12544" max="12544" width="27.140625" style="34" customWidth="1"/>
    <col min="12545" max="12545" width="19.42578125" style="34" customWidth="1"/>
    <col min="12546" max="12546" width="26.42578125" style="34" customWidth="1"/>
    <col min="12547" max="12547" width="19.42578125" style="34" customWidth="1"/>
    <col min="12548" max="12548" width="26.42578125" style="34" customWidth="1"/>
    <col min="12549" max="12549" width="43" style="34" customWidth="1"/>
    <col min="12550" max="12550" width="11.7109375" style="34" bestFit="1" customWidth="1"/>
    <col min="12551" max="12551" width="20.140625" style="34" customWidth="1"/>
    <col min="12552" max="12792" width="11.42578125" style="34"/>
    <col min="12793" max="12793" width="11.5703125" style="34" customWidth="1"/>
    <col min="12794" max="12794" width="109.28515625" style="34" customWidth="1"/>
    <col min="12795" max="12795" width="10.28515625" style="34" customWidth="1"/>
    <col min="12796" max="12796" width="14" style="34" customWidth="1"/>
    <col min="12797" max="12797" width="29.42578125" style="34" customWidth="1"/>
    <col min="12798" max="12798" width="34" style="34" customWidth="1"/>
    <col min="12799" max="12799" width="19.42578125" style="34" customWidth="1"/>
    <col min="12800" max="12800" width="27.140625" style="34" customWidth="1"/>
    <col min="12801" max="12801" width="19.42578125" style="34" customWidth="1"/>
    <col min="12802" max="12802" width="26.42578125" style="34" customWidth="1"/>
    <col min="12803" max="12803" width="19.42578125" style="34" customWidth="1"/>
    <col min="12804" max="12804" width="26.42578125" style="34" customWidth="1"/>
    <col min="12805" max="12805" width="43" style="34" customWidth="1"/>
    <col min="12806" max="12806" width="11.7109375" style="34" bestFit="1" customWidth="1"/>
    <col min="12807" max="12807" width="20.140625" style="34" customWidth="1"/>
    <col min="12808" max="13048" width="11.42578125" style="34"/>
    <col min="13049" max="13049" width="11.5703125" style="34" customWidth="1"/>
    <col min="13050" max="13050" width="109.28515625" style="34" customWidth="1"/>
    <col min="13051" max="13051" width="10.28515625" style="34" customWidth="1"/>
    <col min="13052" max="13052" width="14" style="34" customWidth="1"/>
    <col min="13053" max="13053" width="29.42578125" style="34" customWidth="1"/>
    <col min="13054" max="13054" width="34" style="34" customWidth="1"/>
    <col min="13055" max="13055" width="19.42578125" style="34" customWidth="1"/>
    <col min="13056" max="13056" width="27.140625" style="34" customWidth="1"/>
    <col min="13057" max="13057" width="19.42578125" style="34" customWidth="1"/>
    <col min="13058" max="13058" width="26.42578125" style="34" customWidth="1"/>
    <col min="13059" max="13059" width="19.42578125" style="34" customWidth="1"/>
    <col min="13060" max="13060" width="26.42578125" style="34" customWidth="1"/>
    <col min="13061" max="13061" width="43" style="34" customWidth="1"/>
    <col min="13062" max="13062" width="11.7109375" style="34" bestFit="1" customWidth="1"/>
    <col min="13063" max="13063" width="20.140625" style="34" customWidth="1"/>
    <col min="13064" max="13304" width="11.42578125" style="34"/>
    <col min="13305" max="13305" width="11.5703125" style="34" customWidth="1"/>
    <col min="13306" max="13306" width="109.28515625" style="34" customWidth="1"/>
    <col min="13307" max="13307" width="10.28515625" style="34" customWidth="1"/>
    <col min="13308" max="13308" width="14" style="34" customWidth="1"/>
    <col min="13309" max="13309" width="29.42578125" style="34" customWidth="1"/>
    <col min="13310" max="13310" width="34" style="34" customWidth="1"/>
    <col min="13311" max="13311" width="19.42578125" style="34" customWidth="1"/>
    <col min="13312" max="13312" width="27.140625" style="34" customWidth="1"/>
    <col min="13313" max="13313" width="19.42578125" style="34" customWidth="1"/>
    <col min="13314" max="13314" width="26.42578125" style="34" customWidth="1"/>
    <col min="13315" max="13315" width="19.42578125" style="34" customWidth="1"/>
    <col min="13316" max="13316" width="26.42578125" style="34" customWidth="1"/>
    <col min="13317" max="13317" width="43" style="34" customWidth="1"/>
    <col min="13318" max="13318" width="11.7109375" style="34" bestFit="1" customWidth="1"/>
    <col min="13319" max="13319" width="20.140625" style="34" customWidth="1"/>
    <col min="13320" max="13560" width="11.42578125" style="34"/>
    <col min="13561" max="13561" width="11.5703125" style="34" customWidth="1"/>
    <col min="13562" max="13562" width="109.28515625" style="34" customWidth="1"/>
    <col min="13563" max="13563" width="10.28515625" style="34" customWidth="1"/>
    <col min="13564" max="13564" width="14" style="34" customWidth="1"/>
    <col min="13565" max="13565" width="29.42578125" style="34" customWidth="1"/>
    <col min="13566" max="13566" width="34" style="34" customWidth="1"/>
    <col min="13567" max="13567" width="19.42578125" style="34" customWidth="1"/>
    <col min="13568" max="13568" width="27.140625" style="34" customWidth="1"/>
    <col min="13569" max="13569" width="19.42578125" style="34" customWidth="1"/>
    <col min="13570" max="13570" width="26.42578125" style="34" customWidth="1"/>
    <col min="13571" max="13571" width="19.42578125" style="34" customWidth="1"/>
    <col min="13572" max="13572" width="26.42578125" style="34" customWidth="1"/>
    <col min="13573" max="13573" width="43" style="34" customWidth="1"/>
    <col min="13574" max="13574" width="11.7109375" style="34" bestFit="1" customWidth="1"/>
    <col min="13575" max="13575" width="20.140625" style="34" customWidth="1"/>
    <col min="13576" max="13816" width="11.42578125" style="34"/>
    <col min="13817" max="13817" width="11.5703125" style="34" customWidth="1"/>
    <col min="13818" max="13818" width="109.28515625" style="34" customWidth="1"/>
    <col min="13819" max="13819" width="10.28515625" style="34" customWidth="1"/>
    <col min="13820" max="13820" width="14" style="34" customWidth="1"/>
    <col min="13821" max="13821" width="29.42578125" style="34" customWidth="1"/>
    <col min="13822" max="13822" width="34" style="34" customWidth="1"/>
    <col min="13823" max="13823" width="19.42578125" style="34" customWidth="1"/>
    <col min="13824" max="13824" width="27.140625" style="34" customWidth="1"/>
    <col min="13825" max="13825" width="19.42578125" style="34" customWidth="1"/>
    <col min="13826" max="13826" width="26.42578125" style="34" customWidth="1"/>
    <col min="13827" max="13827" width="19.42578125" style="34" customWidth="1"/>
    <col min="13828" max="13828" width="26.42578125" style="34" customWidth="1"/>
    <col min="13829" max="13829" width="43" style="34" customWidth="1"/>
    <col min="13830" max="13830" width="11.7109375" style="34" bestFit="1" customWidth="1"/>
    <col min="13831" max="13831" width="20.140625" style="34" customWidth="1"/>
    <col min="13832" max="14072" width="11.42578125" style="34"/>
    <col min="14073" max="14073" width="11.5703125" style="34" customWidth="1"/>
    <col min="14074" max="14074" width="109.28515625" style="34" customWidth="1"/>
    <col min="14075" max="14075" width="10.28515625" style="34" customWidth="1"/>
    <col min="14076" max="14076" width="14" style="34" customWidth="1"/>
    <col min="14077" max="14077" width="29.42578125" style="34" customWidth="1"/>
    <col min="14078" max="14078" width="34" style="34" customWidth="1"/>
    <col min="14079" max="14079" width="19.42578125" style="34" customWidth="1"/>
    <col min="14080" max="14080" width="27.140625" style="34" customWidth="1"/>
    <col min="14081" max="14081" width="19.42578125" style="34" customWidth="1"/>
    <col min="14082" max="14082" width="26.42578125" style="34" customWidth="1"/>
    <col min="14083" max="14083" width="19.42578125" style="34" customWidth="1"/>
    <col min="14084" max="14084" width="26.42578125" style="34" customWidth="1"/>
    <col min="14085" max="14085" width="43" style="34" customWidth="1"/>
    <col min="14086" max="14086" width="11.7109375" style="34" bestFit="1" customWidth="1"/>
    <col min="14087" max="14087" width="20.140625" style="34" customWidth="1"/>
    <col min="14088" max="14328" width="11.42578125" style="34"/>
    <col min="14329" max="14329" width="11.5703125" style="34" customWidth="1"/>
    <col min="14330" max="14330" width="109.28515625" style="34" customWidth="1"/>
    <col min="14331" max="14331" width="10.28515625" style="34" customWidth="1"/>
    <col min="14332" max="14332" width="14" style="34" customWidth="1"/>
    <col min="14333" max="14333" width="29.42578125" style="34" customWidth="1"/>
    <col min="14334" max="14334" width="34" style="34" customWidth="1"/>
    <col min="14335" max="14335" width="19.42578125" style="34" customWidth="1"/>
    <col min="14336" max="14336" width="27.140625" style="34" customWidth="1"/>
    <col min="14337" max="14337" width="19.42578125" style="34" customWidth="1"/>
    <col min="14338" max="14338" width="26.42578125" style="34" customWidth="1"/>
    <col min="14339" max="14339" width="19.42578125" style="34" customWidth="1"/>
    <col min="14340" max="14340" width="26.42578125" style="34" customWidth="1"/>
    <col min="14341" max="14341" width="43" style="34" customWidth="1"/>
    <col min="14342" max="14342" width="11.7109375" style="34" bestFit="1" customWidth="1"/>
    <col min="14343" max="14343" width="20.140625" style="34" customWidth="1"/>
    <col min="14344" max="14584" width="11.42578125" style="34"/>
    <col min="14585" max="14585" width="11.5703125" style="34" customWidth="1"/>
    <col min="14586" max="14586" width="109.28515625" style="34" customWidth="1"/>
    <col min="14587" max="14587" width="10.28515625" style="34" customWidth="1"/>
    <col min="14588" max="14588" width="14" style="34" customWidth="1"/>
    <col min="14589" max="14589" width="29.42578125" style="34" customWidth="1"/>
    <col min="14590" max="14590" width="34" style="34" customWidth="1"/>
    <col min="14591" max="14591" width="19.42578125" style="34" customWidth="1"/>
    <col min="14592" max="14592" width="27.140625" style="34" customWidth="1"/>
    <col min="14593" max="14593" width="19.42578125" style="34" customWidth="1"/>
    <col min="14594" max="14594" width="26.42578125" style="34" customWidth="1"/>
    <col min="14595" max="14595" width="19.42578125" style="34" customWidth="1"/>
    <col min="14596" max="14596" width="26.42578125" style="34" customWidth="1"/>
    <col min="14597" max="14597" width="43" style="34" customWidth="1"/>
    <col min="14598" max="14598" width="11.7109375" style="34" bestFit="1" customWidth="1"/>
    <col min="14599" max="14599" width="20.140625" style="34" customWidth="1"/>
    <col min="14600" max="14840" width="11.42578125" style="34"/>
    <col min="14841" max="14841" width="11.5703125" style="34" customWidth="1"/>
    <col min="14842" max="14842" width="109.28515625" style="34" customWidth="1"/>
    <col min="14843" max="14843" width="10.28515625" style="34" customWidth="1"/>
    <col min="14844" max="14844" width="14" style="34" customWidth="1"/>
    <col min="14845" max="14845" width="29.42578125" style="34" customWidth="1"/>
    <col min="14846" max="14846" width="34" style="34" customWidth="1"/>
    <col min="14847" max="14847" width="19.42578125" style="34" customWidth="1"/>
    <col min="14848" max="14848" width="27.140625" style="34" customWidth="1"/>
    <col min="14849" max="14849" width="19.42578125" style="34" customWidth="1"/>
    <col min="14850" max="14850" width="26.42578125" style="34" customWidth="1"/>
    <col min="14851" max="14851" width="19.42578125" style="34" customWidth="1"/>
    <col min="14852" max="14852" width="26.42578125" style="34" customWidth="1"/>
    <col min="14853" max="14853" width="43" style="34" customWidth="1"/>
    <col min="14854" max="14854" width="11.7109375" style="34" bestFit="1" customWidth="1"/>
    <col min="14855" max="14855" width="20.140625" style="34" customWidth="1"/>
    <col min="14856" max="15096" width="11.42578125" style="34"/>
    <col min="15097" max="15097" width="11.5703125" style="34" customWidth="1"/>
    <col min="15098" max="15098" width="109.28515625" style="34" customWidth="1"/>
    <col min="15099" max="15099" width="10.28515625" style="34" customWidth="1"/>
    <col min="15100" max="15100" width="14" style="34" customWidth="1"/>
    <col min="15101" max="15101" width="29.42578125" style="34" customWidth="1"/>
    <col min="15102" max="15102" width="34" style="34" customWidth="1"/>
    <col min="15103" max="15103" width="19.42578125" style="34" customWidth="1"/>
    <col min="15104" max="15104" width="27.140625" style="34" customWidth="1"/>
    <col min="15105" max="15105" width="19.42578125" style="34" customWidth="1"/>
    <col min="15106" max="15106" width="26.42578125" style="34" customWidth="1"/>
    <col min="15107" max="15107" width="19.42578125" style="34" customWidth="1"/>
    <col min="15108" max="15108" width="26.42578125" style="34" customWidth="1"/>
    <col min="15109" max="15109" width="43" style="34" customWidth="1"/>
    <col min="15110" max="15110" width="11.7109375" style="34" bestFit="1" customWidth="1"/>
    <col min="15111" max="15111" width="20.140625" style="34" customWidth="1"/>
    <col min="15112" max="15352" width="11.42578125" style="34"/>
    <col min="15353" max="15353" width="11.5703125" style="34" customWidth="1"/>
    <col min="15354" max="15354" width="109.28515625" style="34" customWidth="1"/>
    <col min="15355" max="15355" width="10.28515625" style="34" customWidth="1"/>
    <col min="15356" max="15356" width="14" style="34" customWidth="1"/>
    <col min="15357" max="15357" width="29.42578125" style="34" customWidth="1"/>
    <col min="15358" max="15358" width="34" style="34" customWidth="1"/>
    <col min="15359" max="15359" width="19.42578125" style="34" customWidth="1"/>
    <col min="15360" max="15360" width="27.140625" style="34" customWidth="1"/>
    <col min="15361" max="15361" width="19.42578125" style="34" customWidth="1"/>
    <col min="15362" max="15362" width="26.42578125" style="34" customWidth="1"/>
    <col min="15363" max="15363" width="19.42578125" style="34" customWidth="1"/>
    <col min="15364" max="15364" width="26.42578125" style="34" customWidth="1"/>
    <col min="15365" max="15365" width="43" style="34" customWidth="1"/>
    <col min="15366" max="15366" width="11.7109375" style="34" bestFit="1" customWidth="1"/>
    <col min="15367" max="15367" width="20.140625" style="34" customWidth="1"/>
    <col min="15368" max="15608" width="11.42578125" style="34"/>
    <col min="15609" max="15609" width="11.5703125" style="34" customWidth="1"/>
    <col min="15610" max="15610" width="109.28515625" style="34" customWidth="1"/>
    <col min="15611" max="15611" width="10.28515625" style="34" customWidth="1"/>
    <col min="15612" max="15612" width="14" style="34" customWidth="1"/>
    <col min="15613" max="15613" width="29.42578125" style="34" customWidth="1"/>
    <col min="15614" max="15614" width="34" style="34" customWidth="1"/>
    <col min="15615" max="15615" width="19.42578125" style="34" customWidth="1"/>
    <col min="15616" max="15616" width="27.140625" style="34" customWidth="1"/>
    <col min="15617" max="15617" width="19.42578125" style="34" customWidth="1"/>
    <col min="15618" max="15618" width="26.42578125" style="34" customWidth="1"/>
    <col min="15619" max="15619" width="19.42578125" style="34" customWidth="1"/>
    <col min="15620" max="15620" width="26.42578125" style="34" customWidth="1"/>
    <col min="15621" max="15621" width="43" style="34" customWidth="1"/>
    <col min="15622" max="15622" width="11.7109375" style="34" bestFit="1" customWidth="1"/>
    <col min="15623" max="15623" width="20.140625" style="34" customWidth="1"/>
    <col min="15624" max="15864" width="11.42578125" style="34"/>
    <col min="15865" max="15865" width="11.5703125" style="34" customWidth="1"/>
    <col min="15866" max="15866" width="109.28515625" style="34" customWidth="1"/>
    <col min="15867" max="15867" width="10.28515625" style="34" customWidth="1"/>
    <col min="15868" max="15868" width="14" style="34" customWidth="1"/>
    <col min="15869" max="15869" width="29.42578125" style="34" customWidth="1"/>
    <col min="15870" max="15870" width="34" style="34" customWidth="1"/>
    <col min="15871" max="15871" width="19.42578125" style="34" customWidth="1"/>
    <col min="15872" max="15872" width="27.140625" style="34" customWidth="1"/>
    <col min="15873" max="15873" width="19.42578125" style="34" customWidth="1"/>
    <col min="15874" max="15874" width="26.42578125" style="34" customWidth="1"/>
    <col min="15875" max="15875" width="19.42578125" style="34" customWidth="1"/>
    <col min="15876" max="15876" width="26.42578125" style="34" customWidth="1"/>
    <col min="15877" max="15877" width="43" style="34" customWidth="1"/>
    <col min="15878" max="15878" width="11.7109375" style="34" bestFit="1" customWidth="1"/>
    <col min="15879" max="15879" width="20.140625" style="34" customWidth="1"/>
    <col min="15880" max="16120" width="11.42578125" style="34"/>
    <col min="16121" max="16121" width="11.5703125" style="34" customWidth="1"/>
    <col min="16122" max="16122" width="109.28515625" style="34" customWidth="1"/>
    <col min="16123" max="16123" width="10.28515625" style="34" customWidth="1"/>
    <col min="16124" max="16124" width="14" style="34" customWidth="1"/>
    <col min="16125" max="16125" width="29.42578125" style="34" customWidth="1"/>
    <col min="16126" max="16126" width="34" style="34" customWidth="1"/>
    <col min="16127" max="16127" width="19.42578125" style="34" customWidth="1"/>
    <col min="16128" max="16128" width="27.140625" style="34" customWidth="1"/>
    <col min="16129" max="16129" width="19.42578125" style="34" customWidth="1"/>
    <col min="16130" max="16130" width="26.42578125" style="34" customWidth="1"/>
    <col min="16131" max="16131" width="19.42578125" style="34" customWidth="1"/>
    <col min="16132" max="16132" width="26.42578125" style="34" customWidth="1"/>
    <col min="16133" max="16133" width="43" style="34" customWidth="1"/>
    <col min="16134" max="16134" width="11.7109375" style="34" bestFit="1" customWidth="1"/>
    <col min="16135" max="16135" width="20.140625" style="34" customWidth="1"/>
    <col min="16136" max="16384" width="11.42578125" style="34"/>
  </cols>
  <sheetData>
    <row r="1" spans="1:8" ht="33.75" hidden="1" customHeight="1" thickBot="1" x14ac:dyDescent="0.25">
      <c r="A1" s="29" t="s">
        <v>0</v>
      </c>
      <c r="B1" s="30"/>
      <c r="C1" s="31"/>
      <c r="D1" s="32"/>
      <c r="E1" s="32"/>
      <c r="F1" s="32"/>
      <c r="G1" s="32"/>
      <c r="H1" s="32"/>
    </row>
    <row r="2" spans="1:8" ht="33.75" hidden="1" customHeight="1" x14ac:dyDescent="0.2">
      <c r="A2" s="35" t="s">
        <v>1</v>
      </c>
      <c r="B2" s="36"/>
      <c r="C2" s="36"/>
      <c r="D2" s="37"/>
      <c r="E2" s="37"/>
      <c r="F2" s="37"/>
      <c r="G2" s="37"/>
      <c r="H2" s="37"/>
    </row>
    <row r="3" spans="1:8" ht="33.75" hidden="1" customHeight="1" x14ac:dyDescent="0.2">
      <c r="A3" s="29" t="s">
        <v>2</v>
      </c>
      <c r="B3" s="30"/>
      <c r="C3" s="31"/>
      <c r="D3" s="38"/>
      <c r="E3" s="38"/>
      <c r="F3" s="38"/>
      <c r="G3" s="38"/>
      <c r="H3" s="38"/>
    </row>
    <row r="4" spans="1:8" ht="33.75" hidden="1" customHeight="1" x14ac:dyDescent="0.2">
      <c r="A4" s="29" t="s">
        <v>3</v>
      </c>
      <c r="B4" s="30"/>
      <c r="C4" s="31"/>
      <c r="D4" s="39"/>
      <c r="E4" s="39"/>
      <c r="F4" s="39"/>
      <c r="G4" s="39"/>
      <c r="H4" s="39"/>
    </row>
    <row r="5" spans="1:8" ht="47.25" hidden="1" customHeight="1" x14ac:dyDescent="0.2">
      <c r="A5" s="40" t="s">
        <v>4</v>
      </c>
      <c r="B5" s="41"/>
      <c r="C5" s="41"/>
      <c r="D5" s="41"/>
      <c r="E5" s="41"/>
      <c r="F5" s="41"/>
      <c r="G5" s="41"/>
      <c r="H5" s="42"/>
    </row>
    <row r="6" spans="1:8" ht="47.25" hidden="1" customHeight="1" x14ac:dyDescent="0.2">
      <c r="A6" s="43"/>
      <c r="B6" s="44"/>
      <c r="C6" s="44"/>
      <c r="D6" s="44"/>
      <c r="E6" s="44"/>
      <c r="F6" s="44"/>
      <c r="G6" s="44"/>
      <c r="H6" s="45"/>
    </row>
    <row r="7" spans="1:8" ht="47.25" hidden="1" customHeight="1" x14ac:dyDescent="0.2">
      <c r="A7" s="43"/>
      <c r="B7" s="46"/>
      <c r="C7" s="46"/>
      <c r="D7" s="46"/>
      <c r="E7" s="46"/>
      <c r="F7" s="46"/>
      <c r="G7" s="46"/>
      <c r="H7" s="45"/>
    </row>
    <row r="8" spans="1:8" ht="37.5" customHeight="1" x14ac:dyDescent="0.2">
      <c r="A8" s="47" t="s">
        <v>121</v>
      </c>
      <c r="B8" s="47"/>
      <c r="C8" s="47"/>
      <c r="D8" s="47"/>
      <c r="E8" s="47"/>
      <c r="F8" s="47"/>
      <c r="G8" s="47"/>
      <c r="H8" s="47"/>
    </row>
    <row r="9" spans="1:8" ht="25.5" hidden="1" customHeight="1" x14ac:dyDescent="0.2">
      <c r="A9" s="48"/>
      <c r="B9" s="49"/>
      <c r="C9" s="49"/>
      <c r="D9" s="49"/>
      <c r="E9" s="50"/>
      <c r="F9" s="51"/>
      <c r="G9" s="52"/>
      <c r="H9" s="51"/>
    </row>
    <row r="10" spans="1:8" ht="24" hidden="1" customHeight="1" x14ac:dyDescent="0.2">
      <c r="A10" s="53"/>
      <c r="B10" s="34"/>
      <c r="C10" s="34"/>
      <c r="D10" s="54" t="s">
        <v>5</v>
      </c>
      <c r="E10" s="55"/>
      <c r="F10" s="55"/>
      <c r="G10" s="55"/>
      <c r="H10" s="56"/>
    </row>
    <row r="11" spans="1:8" ht="24" hidden="1" customHeight="1" x14ac:dyDescent="0.2">
      <c r="A11" s="53"/>
      <c r="B11" s="34"/>
      <c r="C11" s="34"/>
      <c r="D11" s="54" t="s">
        <v>6</v>
      </c>
      <c r="E11" s="55"/>
      <c r="F11" s="55"/>
      <c r="G11" s="55"/>
      <c r="H11" s="56"/>
    </row>
    <row r="12" spans="1:8" ht="24" hidden="1" customHeight="1" x14ac:dyDescent="0.2">
      <c r="A12" s="53"/>
      <c r="B12" s="34"/>
      <c r="C12" s="34"/>
      <c r="D12" s="54" t="s">
        <v>7</v>
      </c>
      <c r="E12" s="55"/>
      <c r="F12" s="55"/>
      <c r="G12" s="55"/>
      <c r="H12" s="56"/>
    </row>
    <row r="13" spans="1:8" ht="24" hidden="1" customHeight="1" x14ac:dyDescent="0.2">
      <c r="A13" s="57"/>
      <c r="B13" s="58"/>
      <c r="C13" s="58"/>
      <c r="D13" s="59" t="s">
        <v>8</v>
      </c>
      <c r="E13" s="60"/>
      <c r="F13" s="60"/>
      <c r="G13" s="60"/>
      <c r="H13" s="61"/>
    </row>
    <row r="14" spans="1:8" ht="15.75" x14ac:dyDescent="0.2">
      <c r="A14" s="62"/>
      <c r="B14" s="63"/>
      <c r="C14" s="64"/>
      <c r="D14" s="65"/>
      <c r="E14" s="66"/>
      <c r="F14" s="67"/>
      <c r="G14" s="68"/>
      <c r="H14" s="67"/>
    </row>
    <row r="15" spans="1:8" ht="16.5" thickBot="1" x14ac:dyDescent="0.25">
      <c r="A15" s="62"/>
      <c r="B15" s="63"/>
      <c r="C15" s="69"/>
      <c r="D15" s="69"/>
      <c r="E15" s="70"/>
      <c r="F15" s="71"/>
      <c r="G15" s="72"/>
      <c r="H15" s="71"/>
    </row>
    <row r="16" spans="1:8" ht="31.5" customHeight="1" x14ac:dyDescent="0.2">
      <c r="A16" s="73" t="s">
        <v>9</v>
      </c>
      <c r="B16" s="74" t="s">
        <v>10</v>
      </c>
      <c r="C16" s="75" t="s">
        <v>11</v>
      </c>
      <c r="D16" s="76" t="s">
        <v>107</v>
      </c>
      <c r="E16" s="77"/>
      <c r="F16" s="78"/>
      <c r="G16" s="79" t="s">
        <v>120</v>
      </c>
      <c r="H16" s="205"/>
    </row>
    <row r="17" spans="1:68" ht="22.5" customHeight="1" thickBot="1" x14ac:dyDescent="0.25">
      <c r="A17" s="80"/>
      <c r="B17" s="81"/>
      <c r="C17" s="82"/>
      <c r="D17" s="194" t="s">
        <v>12</v>
      </c>
      <c r="E17" s="195" t="s">
        <v>14</v>
      </c>
      <c r="F17" s="196" t="s">
        <v>13</v>
      </c>
      <c r="G17" s="206" t="s">
        <v>118</v>
      </c>
      <c r="H17" s="196" t="s">
        <v>119</v>
      </c>
    </row>
    <row r="18" spans="1:68" s="91" customFormat="1" ht="20.100000000000001" customHeight="1" x14ac:dyDescent="0.2">
      <c r="A18" s="197" t="s">
        <v>115</v>
      </c>
      <c r="B18" s="198" t="s">
        <v>116</v>
      </c>
      <c r="C18" s="199"/>
      <c r="D18" s="200"/>
      <c r="E18" s="201"/>
      <c r="F18" s="202"/>
      <c r="G18" s="203"/>
      <c r="H18" s="204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</row>
    <row r="19" spans="1:68" ht="20.100000000000001" customHeight="1" x14ac:dyDescent="0.2">
      <c r="A19" s="92"/>
      <c r="B19" s="93" t="s">
        <v>24</v>
      </c>
      <c r="C19" s="94"/>
      <c r="D19" s="95"/>
      <c r="E19" s="96"/>
      <c r="F19" s="97"/>
      <c r="G19" s="98"/>
      <c r="H19" s="99"/>
    </row>
    <row r="20" spans="1:68" ht="57.75" customHeight="1" x14ac:dyDescent="0.2">
      <c r="A20" s="100">
        <v>1.01</v>
      </c>
      <c r="B20" s="101" t="s">
        <v>25</v>
      </c>
      <c r="C20" s="102" t="s">
        <v>15</v>
      </c>
      <c r="D20" s="103">
        <f>+[1]APU!F1497</f>
        <v>17664.482</v>
      </c>
      <c r="E20" s="104">
        <f>+'[1]1.01'!AN35</f>
        <v>20.355</v>
      </c>
      <c r="F20" s="97">
        <f>+E20*D20</f>
        <v>359560.53110999998</v>
      </c>
      <c r="G20" s="211"/>
      <c r="H20" s="192">
        <f>G20*E20</f>
        <v>0</v>
      </c>
    </row>
    <row r="21" spans="1:68" ht="56.25" customHeight="1" x14ac:dyDescent="0.2">
      <c r="A21" s="100">
        <v>1.02</v>
      </c>
      <c r="B21" s="101" t="s">
        <v>26</v>
      </c>
      <c r="C21" s="102" t="s">
        <v>15</v>
      </c>
      <c r="D21" s="103">
        <f>+[1]APU!F1576</f>
        <v>21750.478999999999</v>
      </c>
      <c r="E21" s="104">
        <f>+'[1]1.02'!AN35</f>
        <v>20.355</v>
      </c>
      <c r="F21" s="97">
        <f>+E21*D21</f>
        <v>442731.00004499999</v>
      </c>
      <c r="G21" s="211"/>
      <c r="H21" s="192">
        <f t="shared" ref="H21:H22" si="0">G21*E21</f>
        <v>0</v>
      </c>
    </row>
    <row r="22" spans="1:68" ht="56.25" customHeight="1" x14ac:dyDescent="0.2">
      <c r="A22" s="100">
        <v>1.03</v>
      </c>
      <c r="B22" s="101" t="s">
        <v>27</v>
      </c>
      <c r="C22" s="102" t="s">
        <v>15</v>
      </c>
      <c r="D22" s="103">
        <f>+[1]APU!F1613</f>
        <v>28153.781000000003</v>
      </c>
      <c r="E22" s="104">
        <f>+'[1]1.03'!AN45</f>
        <v>11.549999999999999</v>
      </c>
      <c r="F22" s="97">
        <f>+E22*D22</f>
        <v>325176.17054999998</v>
      </c>
      <c r="G22" s="211"/>
      <c r="H22" s="192">
        <f t="shared" si="0"/>
        <v>0</v>
      </c>
    </row>
    <row r="23" spans="1:68" s="112" customFormat="1" ht="20.100000000000001" customHeight="1" x14ac:dyDescent="0.2">
      <c r="A23" s="105"/>
      <c r="B23" s="106" t="s">
        <v>113</v>
      </c>
      <c r="C23" s="107"/>
      <c r="D23" s="108"/>
      <c r="E23" s="109"/>
      <c r="F23" s="110">
        <f>SUM(F19:F22)</f>
        <v>1127467.7017049999</v>
      </c>
      <c r="G23" s="212"/>
      <c r="H23" s="193">
        <f>SUM(H20:H22)</f>
        <v>0</v>
      </c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</row>
    <row r="24" spans="1:68" s="91" customFormat="1" ht="20.100000000000001" customHeight="1" x14ac:dyDescent="0.2">
      <c r="A24" s="83" t="s">
        <v>18</v>
      </c>
      <c r="B24" s="84" t="s">
        <v>111</v>
      </c>
      <c r="C24" s="85"/>
      <c r="D24" s="86"/>
      <c r="E24" s="87"/>
      <c r="F24" s="88"/>
      <c r="G24" s="213"/>
      <c r="H24" s="90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</row>
    <row r="25" spans="1:68" ht="43.5" customHeight="1" x14ac:dyDescent="0.2">
      <c r="A25" s="100">
        <v>2.0099999999999998</v>
      </c>
      <c r="B25" s="101" t="s">
        <v>30</v>
      </c>
      <c r="C25" s="102" t="s">
        <v>16</v>
      </c>
      <c r="D25" s="103">
        <f>+[1]APU!F1653</f>
        <v>116699.75900000001</v>
      </c>
      <c r="E25" s="104">
        <f>+'[1]2.01'!AN36</f>
        <v>19.100000000000001</v>
      </c>
      <c r="F25" s="97">
        <f>+E25*D25</f>
        <v>2228965.3969000001</v>
      </c>
      <c r="G25" s="211"/>
      <c r="H25" s="192">
        <f t="shared" ref="H25:H60" si="1">G25*E25</f>
        <v>0</v>
      </c>
    </row>
    <row r="26" spans="1:68" ht="41.25" customHeight="1" x14ac:dyDescent="0.2">
      <c r="A26" s="100">
        <v>2.02</v>
      </c>
      <c r="B26" s="101" t="s">
        <v>32</v>
      </c>
      <c r="C26" s="102" t="s">
        <v>16</v>
      </c>
      <c r="D26" s="103">
        <f>+[1]APU!F2058</f>
        <v>523724.44599999994</v>
      </c>
      <c r="E26" s="104">
        <f>+'[1]2.02'!AN30</f>
        <v>5.57</v>
      </c>
      <c r="F26" s="97">
        <f>+E26*D26</f>
        <v>2917145.1642199997</v>
      </c>
      <c r="G26" s="211"/>
      <c r="H26" s="192">
        <f t="shared" si="1"/>
        <v>0</v>
      </c>
    </row>
    <row r="27" spans="1:68" s="112" customFormat="1" ht="20.100000000000001" customHeight="1" x14ac:dyDescent="0.2">
      <c r="A27" s="105"/>
      <c r="B27" s="106" t="str">
        <f>IF(B24="ESCRIBA AQUÍ EL NOMBRE DEL CAPITULO","SUBTOTAL","SUBTOTAL "&amp;B24)</f>
        <v>SUBTOTAL Elemento de Concreto</v>
      </c>
      <c r="C27" s="107"/>
      <c r="D27" s="108"/>
      <c r="E27" s="109"/>
      <c r="F27" s="110">
        <f>SUM(F25:F26)</f>
        <v>5146110.5611199997</v>
      </c>
      <c r="G27" s="212"/>
      <c r="H27" s="193">
        <f>SUM(H25:H26)</f>
        <v>0</v>
      </c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</row>
    <row r="28" spans="1:68" s="91" customFormat="1" ht="20.100000000000001" customHeight="1" x14ac:dyDescent="0.2">
      <c r="A28" s="83" t="s">
        <v>19</v>
      </c>
      <c r="B28" s="84" t="s">
        <v>31</v>
      </c>
      <c r="C28" s="85"/>
      <c r="D28" s="86"/>
      <c r="E28" s="87"/>
      <c r="F28" s="88"/>
      <c r="G28" s="213"/>
      <c r="H28" s="89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</row>
    <row r="29" spans="1:68" ht="30.75" customHeight="1" x14ac:dyDescent="0.2">
      <c r="A29" s="100">
        <v>3.01</v>
      </c>
      <c r="B29" s="101" t="s">
        <v>33</v>
      </c>
      <c r="C29" s="94" t="s">
        <v>15</v>
      </c>
      <c r="D29" s="103">
        <f>+[1]APU!F2348</f>
        <v>992248.60000000009</v>
      </c>
      <c r="E29" s="104">
        <f>+'[1]3.01'!AN36</f>
        <v>28.275199999999998</v>
      </c>
      <c r="F29" s="97">
        <f t="shared" ref="F29:F38" si="2">+E29*D29</f>
        <v>28056027.614720002</v>
      </c>
      <c r="G29" s="211"/>
      <c r="H29" s="192">
        <f t="shared" si="1"/>
        <v>0</v>
      </c>
    </row>
    <row r="30" spans="1:68" ht="41.25" customHeight="1" x14ac:dyDescent="0.2">
      <c r="A30" s="100">
        <v>3.02</v>
      </c>
      <c r="B30" s="101" t="s">
        <v>34</v>
      </c>
      <c r="C30" s="102" t="s">
        <v>15</v>
      </c>
      <c r="D30" s="103">
        <f>+[1]APU!F2426</f>
        <v>985117.39899999998</v>
      </c>
      <c r="E30" s="104">
        <f>+'[1]3.02'!AN36</f>
        <v>4.3340000000000005</v>
      </c>
      <c r="F30" s="97">
        <f t="shared" si="2"/>
        <v>4269498.8072660007</v>
      </c>
      <c r="G30" s="211"/>
      <c r="H30" s="192">
        <f t="shared" si="1"/>
        <v>0</v>
      </c>
    </row>
    <row r="31" spans="1:68" ht="60.75" customHeight="1" x14ac:dyDescent="0.2">
      <c r="A31" s="100">
        <v>3.03</v>
      </c>
      <c r="B31" s="101" t="s">
        <v>35</v>
      </c>
      <c r="C31" s="102" t="s">
        <v>15</v>
      </c>
      <c r="D31" s="103">
        <f>+[1]APU!F2540</f>
        <v>869271.69299999997</v>
      </c>
      <c r="E31" s="104">
        <f>+'[1]3.03'!AN36</f>
        <v>5.9759999999999991</v>
      </c>
      <c r="F31" s="97">
        <f t="shared" si="2"/>
        <v>5194767.6373679992</v>
      </c>
      <c r="G31" s="211"/>
      <c r="H31" s="192">
        <f t="shared" si="1"/>
        <v>0</v>
      </c>
    </row>
    <row r="32" spans="1:68" ht="54" customHeight="1" x14ac:dyDescent="0.2">
      <c r="A32" s="100">
        <v>3.04</v>
      </c>
      <c r="B32" s="101" t="s">
        <v>36</v>
      </c>
      <c r="C32" s="102" t="s">
        <v>15</v>
      </c>
      <c r="D32" s="103">
        <f>+[1]APU!F2578</f>
        <v>728425.79999999981</v>
      </c>
      <c r="E32" s="104">
        <f>+'[1]3.04'!$AN$36</f>
        <v>2.9400000000000004</v>
      </c>
      <c r="F32" s="97">
        <f t="shared" si="2"/>
        <v>2141571.852</v>
      </c>
      <c r="G32" s="211"/>
      <c r="H32" s="192">
        <f t="shared" si="1"/>
        <v>0</v>
      </c>
    </row>
    <row r="33" spans="1:68" ht="56.25" customHeight="1" x14ac:dyDescent="0.2">
      <c r="A33" s="100">
        <v>3.05</v>
      </c>
      <c r="B33" s="101" t="s">
        <v>117</v>
      </c>
      <c r="C33" s="102" t="s">
        <v>15</v>
      </c>
      <c r="D33" s="113">
        <f>+[1]APU!F2618</f>
        <v>489847.67300000007</v>
      </c>
      <c r="E33" s="104">
        <f>+'[1]3.05'!AN36</f>
        <v>2.415</v>
      </c>
      <c r="F33" s="97">
        <f t="shared" si="2"/>
        <v>1182982.1302950003</v>
      </c>
      <c r="G33" s="211"/>
      <c r="H33" s="192">
        <f t="shared" si="1"/>
        <v>0</v>
      </c>
    </row>
    <row r="34" spans="1:68" ht="52.5" customHeight="1" x14ac:dyDescent="0.2">
      <c r="A34" s="100">
        <v>3.06</v>
      </c>
      <c r="B34" s="101" t="s">
        <v>37</v>
      </c>
      <c r="C34" s="94" t="s">
        <v>15</v>
      </c>
      <c r="D34" s="113">
        <f>+[1]APU!F2694</f>
        <v>1256466.2080000001</v>
      </c>
      <c r="E34" s="104">
        <f>+'[1]3.06'!AN38</f>
        <v>2.25</v>
      </c>
      <c r="F34" s="97">
        <f t="shared" si="2"/>
        <v>2827048.9680000003</v>
      </c>
      <c r="G34" s="211"/>
      <c r="H34" s="192">
        <f t="shared" si="1"/>
        <v>0</v>
      </c>
    </row>
    <row r="35" spans="1:68" ht="105.75" customHeight="1" x14ac:dyDescent="0.2">
      <c r="A35" s="100">
        <v>3.07</v>
      </c>
      <c r="B35" s="114" t="s">
        <v>106</v>
      </c>
      <c r="C35" s="115" t="str">
        <f>+'[2]CONSOLIDADO NPES'!C116</f>
        <v>M2</v>
      </c>
      <c r="D35" s="113">
        <f>+[1]APU!F2732</f>
        <v>734917.39900000009</v>
      </c>
      <c r="E35" s="104">
        <f>+'[1]3,07'!AN43</f>
        <v>33.75</v>
      </c>
      <c r="F35" s="97">
        <f t="shared" si="2"/>
        <v>24803462.216250002</v>
      </c>
      <c r="G35" s="211"/>
      <c r="H35" s="192">
        <f t="shared" si="1"/>
        <v>0</v>
      </c>
      <c r="M35" s="116"/>
    </row>
    <row r="36" spans="1:68" ht="86.25" customHeight="1" x14ac:dyDescent="0.2">
      <c r="A36" s="117">
        <v>3.08</v>
      </c>
      <c r="B36" s="118" t="s">
        <v>110</v>
      </c>
      <c r="C36" s="115" t="str">
        <f>+'[2]CONSOLIDADO NPES'!C128</f>
        <v>M2</v>
      </c>
      <c r="D36" s="113">
        <f>+[1]APU!F2773</f>
        <v>4129527.38</v>
      </c>
      <c r="E36" s="119">
        <v>7.9211730920773862</v>
      </c>
      <c r="F36" s="97">
        <f t="shared" si="2"/>
        <v>32710701.165452827</v>
      </c>
      <c r="G36" s="211"/>
      <c r="H36" s="192">
        <f t="shared" si="1"/>
        <v>0</v>
      </c>
    </row>
    <row r="37" spans="1:68" ht="123.75" customHeight="1" x14ac:dyDescent="0.2">
      <c r="A37" s="117">
        <v>3.09</v>
      </c>
      <c r="B37" s="114" t="s">
        <v>50</v>
      </c>
      <c r="C37" s="115" t="str">
        <f>+'[2]CONSOLIDADO NPES'!C129</f>
        <v>M2</v>
      </c>
      <c r="D37" s="113">
        <f>+[1]APU!F2805</f>
        <v>1319735.294</v>
      </c>
      <c r="E37" s="104">
        <f>+'[1]3,09'!AN30</f>
        <v>10.549999999999999</v>
      </c>
      <c r="F37" s="97">
        <f t="shared" si="2"/>
        <v>13923207.351699999</v>
      </c>
      <c r="G37" s="211"/>
      <c r="H37" s="192">
        <f t="shared" si="1"/>
        <v>0</v>
      </c>
    </row>
    <row r="38" spans="1:68" ht="38.25" customHeight="1" x14ac:dyDescent="0.2">
      <c r="A38" s="120">
        <v>3.1</v>
      </c>
      <c r="B38" s="114" t="s">
        <v>52</v>
      </c>
      <c r="C38" s="115" t="s">
        <v>23</v>
      </c>
      <c r="D38" s="113">
        <f>+[1]APU!F2846</f>
        <v>963399.99900000007</v>
      </c>
      <c r="E38" s="104">
        <f>+'[1]3.10'!AN32</f>
        <v>5.6769999999999996</v>
      </c>
      <c r="F38" s="97">
        <f t="shared" si="2"/>
        <v>5469221.7943230001</v>
      </c>
      <c r="G38" s="211"/>
      <c r="H38" s="192">
        <f t="shared" si="1"/>
        <v>0</v>
      </c>
    </row>
    <row r="39" spans="1:68" s="112" customFormat="1" ht="20.100000000000001" customHeight="1" x14ac:dyDescent="0.2">
      <c r="A39" s="105"/>
      <c r="B39" s="106" t="str">
        <f>IF(B28="ESCRIBA AQUÍ EL NOMBRE DEL CAPITULO","SUBTOTAL","SUBTOTAL "&amp;B28)</f>
        <v>SUBTOTAL CARPINTERIA Y MOBILIARIO</v>
      </c>
      <c r="C39" s="121"/>
      <c r="D39" s="108"/>
      <c r="E39" s="109"/>
      <c r="F39" s="110">
        <f>SUM(F29:F38)</f>
        <v>120578489.53737482</v>
      </c>
      <c r="G39" s="212"/>
      <c r="H39" s="193">
        <f>SUM(H29:H38)</f>
        <v>0</v>
      </c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</row>
    <row r="40" spans="1:68" s="91" customFormat="1" ht="28.5" customHeight="1" x14ac:dyDescent="0.2">
      <c r="A40" s="83" t="s">
        <v>20</v>
      </c>
      <c r="B40" s="84" t="s">
        <v>39</v>
      </c>
      <c r="C40" s="85"/>
      <c r="D40" s="86"/>
      <c r="E40" s="87"/>
      <c r="F40" s="88"/>
      <c r="G40" s="213"/>
      <c r="H40" s="89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</row>
    <row r="41" spans="1:68" ht="34.5" customHeight="1" x14ac:dyDescent="0.2">
      <c r="A41" s="100">
        <v>4.01</v>
      </c>
      <c r="B41" s="114" t="str">
        <f>+'[2]CONSOLIDADO NPES'!B101</f>
        <v>EXTINTORES TIPO K 10 LBS</v>
      </c>
      <c r="C41" s="115" t="str">
        <f>+'[2]CONSOLIDADO NPES'!C101</f>
        <v>un</v>
      </c>
      <c r="D41" s="122">
        <f>+[1]APU!F2892</f>
        <v>331146.391</v>
      </c>
      <c r="E41" s="104">
        <f>+'[1]4.01'!AN33</f>
        <v>3</v>
      </c>
      <c r="F41" s="97">
        <f>+E41*D41</f>
        <v>993439.17299999995</v>
      </c>
      <c r="G41" s="211"/>
      <c r="H41" s="192">
        <f t="shared" si="1"/>
        <v>0</v>
      </c>
    </row>
    <row r="42" spans="1:68" ht="34.5" customHeight="1" x14ac:dyDescent="0.2">
      <c r="A42" s="123">
        <v>4.0199999999999996</v>
      </c>
      <c r="B42" s="114" t="str">
        <f>+'[2]CONSOLIDADO NPES'!B102</f>
        <v>EXTINTORES TIPO DIOXIDO DE CARBONO 10 LBS</v>
      </c>
      <c r="C42" s="115" t="str">
        <f>+'[2]CONSOLIDADO NPES'!C102</f>
        <v>un</v>
      </c>
      <c r="D42" s="122">
        <f>+[1]APU!F2932</f>
        <v>372066.391</v>
      </c>
      <c r="E42" s="104">
        <f>+'[1]4.02'!AN35</f>
        <v>1</v>
      </c>
      <c r="F42" s="97">
        <f>+E42*D42</f>
        <v>372066.391</v>
      </c>
      <c r="G42" s="211"/>
      <c r="H42" s="192">
        <f t="shared" si="1"/>
        <v>0</v>
      </c>
    </row>
    <row r="43" spans="1:68" ht="28.5" customHeight="1" x14ac:dyDescent="0.2">
      <c r="A43" s="123">
        <v>4.03</v>
      </c>
      <c r="B43" s="124" t="s">
        <v>40</v>
      </c>
      <c r="C43" s="102" t="s">
        <v>38</v>
      </c>
      <c r="D43" s="103">
        <f>+[1]APU!F3123</f>
        <v>2300445.9010000005</v>
      </c>
      <c r="E43" s="104">
        <f>+'[1]4.03'!AN35</f>
        <v>3</v>
      </c>
      <c r="F43" s="97">
        <f>+E43*D43</f>
        <v>6901337.7030000016</v>
      </c>
      <c r="G43" s="211"/>
      <c r="H43" s="192">
        <f t="shared" si="1"/>
        <v>0</v>
      </c>
    </row>
    <row r="44" spans="1:68" ht="39.75" customHeight="1" x14ac:dyDescent="0.2">
      <c r="A44" s="100">
        <v>4.04</v>
      </c>
      <c r="B44" s="114" t="s">
        <v>105</v>
      </c>
      <c r="C44" s="115" t="str">
        <f>+'[2]CONSOLIDADO NPES'!C83</f>
        <v>ML</v>
      </c>
      <c r="D44" s="122">
        <f>+[1]APU!F6339</f>
        <v>258234.16899999999</v>
      </c>
      <c r="E44" s="104">
        <f>+'[1]4.04'!AN35</f>
        <v>2</v>
      </c>
      <c r="F44" s="97">
        <f>+E44*D44</f>
        <v>516468.33799999999</v>
      </c>
      <c r="G44" s="211"/>
      <c r="H44" s="192">
        <f t="shared" si="1"/>
        <v>0</v>
      </c>
    </row>
    <row r="45" spans="1:68" s="112" customFormat="1" ht="20.100000000000001" customHeight="1" x14ac:dyDescent="0.2">
      <c r="A45" s="105"/>
      <c r="B45" s="106" t="s">
        <v>112</v>
      </c>
      <c r="C45" s="107"/>
      <c r="D45" s="108"/>
      <c r="E45" s="109"/>
      <c r="F45" s="110">
        <f>SUM(F41:F44)</f>
        <v>8783311.6050000023</v>
      </c>
      <c r="G45" s="212"/>
      <c r="H45" s="193">
        <f>SUM(H41:H44)</f>
        <v>0</v>
      </c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</row>
    <row r="46" spans="1:68" ht="28.5" customHeight="1" x14ac:dyDescent="0.2">
      <c r="A46" s="83" t="s">
        <v>21</v>
      </c>
      <c r="B46" s="84" t="s">
        <v>29</v>
      </c>
      <c r="C46" s="85"/>
      <c r="D46" s="86"/>
      <c r="E46" s="87"/>
      <c r="F46" s="88"/>
      <c r="G46" s="213"/>
      <c r="H46" s="89"/>
    </row>
    <row r="47" spans="1:68" ht="54.75" customHeight="1" x14ac:dyDescent="0.2">
      <c r="A47" s="100">
        <v>5.01</v>
      </c>
      <c r="B47" s="114" t="str">
        <f>+'[2]CONSOLIDADO NPES'!B115</f>
        <v>SUMINISTRO E INSTALACION DE PISO EN TABLETA DE GRES</v>
      </c>
      <c r="C47" s="115" t="str">
        <f>+'[2]CONSOLIDADO NPES'!C115</f>
        <v>M2</v>
      </c>
      <c r="D47" s="113">
        <f>+[1]APU!F6382</f>
        <v>110527</v>
      </c>
      <c r="E47" s="104">
        <f>+'[1]5.01'!$AN$36</f>
        <v>34.955400000000004</v>
      </c>
      <c r="F47" s="97">
        <f>+E47*D47</f>
        <v>3863515.4958000006</v>
      </c>
      <c r="G47" s="211"/>
      <c r="H47" s="192">
        <f t="shared" si="1"/>
        <v>0</v>
      </c>
    </row>
    <row r="48" spans="1:68" ht="31.5" customHeight="1" x14ac:dyDescent="0.2">
      <c r="A48" s="100">
        <v>5.0199999999999996</v>
      </c>
      <c r="B48" s="114" t="s">
        <v>51</v>
      </c>
      <c r="C48" s="115" t="s">
        <v>23</v>
      </c>
      <c r="D48" s="113">
        <f>+[1]APU!F6423</f>
        <v>17402.669999999998</v>
      </c>
      <c r="E48" s="104">
        <f>+'[1]5.02'!$AN$37</f>
        <v>37.000000000000007</v>
      </c>
      <c r="F48" s="97">
        <f>+E48*D48</f>
        <v>643898.79</v>
      </c>
      <c r="G48" s="211"/>
      <c r="H48" s="192">
        <f t="shared" si="1"/>
        <v>0</v>
      </c>
    </row>
    <row r="49" spans="1:68" s="112" customFormat="1" ht="20.100000000000001" customHeight="1" x14ac:dyDescent="0.2">
      <c r="A49" s="105"/>
      <c r="B49" s="106" t="s">
        <v>114</v>
      </c>
      <c r="C49" s="107"/>
      <c r="D49" s="108"/>
      <c r="E49" s="109"/>
      <c r="F49" s="110">
        <f>SUM(F47:F48)</f>
        <v>4507414.2858000007</v>
      </c>
      <c r="G49" s="212"/>
      <c r="H49" s="193">
        <f>SUM(H47:H48)</f>
        <v>0</v>
      </c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11"/>
      <c r="AF49" s="111"/>
      <c r="AG49" s="111"/>
      <c r="AH49" s="111"/>
      <c r="AI49" s="111"/>
      <c r="AJ49" s="111"/>
      <c r="AK49" s="111"/>
      <c r="AL49" s="111"/>
      <c r="AM49" s="111"/>
      <c r="AN49" s="111"/>
      <c r="AO49" s="111"/>
      <c r="AP49" s="111"/>
      <c r="AQ49" s="111"/>
      <c r="AR49" s="111"/>
      <c r="AS49" s="111"/>
      <c r="AT49" s="111"/>
      <c r="AU49" s="111"/>
      <c r="AV49" s="111"/>
      <c r="AW49" s="111"/>
      <c r="AX49" s="111"/>
      <c r="AY49" s="111"/>
      <c r="AZ49" s="111"/>
      <c r="BA49" s="111"/>
      <c r="BB49" s="111"/>
      <c r="BC49" s="111"/>
      <c r="BD49" s="111"/>
      <c r="BE49" s="111"/>
      <c r="BF49" s="111"/>
      <c r="BG49" s="111"/>
      <c r="BH49" s="111"/>
      <c r="BI49" s="111"/>
      <c r="BJ49" s="111"/>
      <c r="BK49" s="111"/>
      <c r="BL49" s="111"/>
      <c r="BM49" s="111"/>
      <c r="BN49" s="111"/>
      <c r="BO49" s="111"/>
      <c r="BP49" s="111"/>
    </row>
    <row r="50" spans="1:68" s="91" customFormat="1" ht="20.100000000000001" customHeight="1" x14ac:dyDescent="0.2">
      <c r="A50" s="83" t="s">
        <v>22</v>
      </c>
      <c r="B50" s="84" t="s">
        <v>41</v>
      </c>
      <c r="C50" s="85"/>
      <c r="D50" s="86"/>
      <c r="E50" s="87"/>
      <c r="F50" s="88"/>
      <c r="G50" s="213"/>
      <c r="H50" s="89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</row>
    <row r="51" spans="1:68" ht="30" customHeight="1" x14ac:dyDescent="0.2">
      <c r="A51" s="100">
        <v>6.01</v>
      </c>
      <c r="B51" s="101" t="s">
        <v>42</v>
      </c>
      <c r="C51" s="102" t="s">
        <v>15</v>
      </c>
      <c r="D51" s="103">
        <f>+[1]APU!F6466</f>
        <v>3417</v>
      </c>
      <c r="E51" s="104">
        <f>+'[1]6.01'!AN35</f>
        <v>200</v>
      </c>
      <c r="F51" s="97">
        <f>+E51*D51</f>
        <v>683400</v>
      </c>
      <c r="G51" s="211"/>
      <c r="H51" s="192">
        <f t="shared" si="1"/>
        <v>0</v>
      </c>
    </row>
    <row r="52" spans="1:68" ht="41.25" customHeight="1" x14ac:dyDescent="0.2">
      <c r="A52" s="100">
        <v>6.02</v>
      </c>
      <c r="B52" s="101" t="s">
        <v>43</v>
      </c>
      <c r="C52" s="102" t="s">
        <v>17</v>
      </c>
      <c r="D52" s="103">
        <f>+[1]APU!F6504</f>
        <v>5130234.4000000004</v>
      </c>
      <c r="E52" s="104">
        <f>+'[1]6.02'!AN36</f>
        <v>1</v>
      </c>
      <c r="F52" s="97">
        <f>+E52*D52</f>
        <v>5130234.4000000004</v>
      </c>
      <c r="G52" s="211"/>
      <c r="H52" s="192">
        <f t="shared" si="1"/>
        <v>0</v>
      </c>
    </row>
    <row r="53" spans="1:68" ht="37.5" customHeight="1" x14ac:dyDescent="0.2">
      <c r="A53" s="100">
        <v>6.03</v>
      </c>
      <c r="B53" s="101" t="s">
        <v>44</v>
      </c>
      <c r="C53" s="102" t="s">
        <v>17</v>
      </c>
      <c r="D53" s="103">
        <f>+[1]APU!F6543</f>
        <v>4947158.097000001</v>
      </c>
      <c r="E53" s="104">
        <f>+'[1]6.03'!AN36</f>
        <v>1</v>
      </c>
      <c r="F53" s="97">
        <f>+E53*D53</f>
        <v>4947158.097000001</v>
      </c>
      <c r="G53" s="211"/>
      <c r="H53" s="192">
        <f t="shared" si="1"/>
        <v>0</v>
      </c>
    </row>
    <row r="54" spans="1:68" s="112" customFormat="1" ht="20.100000000000001" customHeight="1" x14ac:dyDescent="0.2">
      <c r="A54" s="105"/>
      <c r="B54" s="106" t="str">
        <f>IF(B50="ESCRIBA AQUÍ EL NOMBRE DEL CAPITULO","SUBTOTAL","SUBTOTAL "&amp;B50)</f>
        <v>SUBTOTAL VARIOS</v>
      </c>
      <c r="C54" s="107"/>
      <c r="D54" s="108"/>
      <c r="E54" s="109"/>
      <c r="F54" s="110">
        <f>SUM(F51:F53)</f>
        <v>10760792.497000001</v>
      </c>
      <c r="G54" s="212"/>
      <c r="H54" s="193">
        <f>SUM(H51:H53)</f>
        <v>0</v>
      </c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  <c r="AH54" s="111"/>
      <c r="AI54" s="111"/>
      <c r="AJ54" s="111"/>
      <c r="AK54" s="111"/>
      <c r="AL54" s="111"/>
      <c r="AM54" s="111"/>
      <c r="AN54" s="111"/>
      <c r="AO54" s="111"/>
      <c r="AP54" s="111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111"/>
      <c r="BP54" s="111"/>
    </row>
    <row r="55" spans="1:68" s="91" customFormat="1" ht="20.100000000000001" customHeight="1" x14ac:dyDescent="0.2">
      <c r="A55" s="83" t="s">
        <v>28</v>
      </c>
      <c r="B55" s="84" t="s">
        <v>109</v>
      </c>
      <c r="C55" s="85"/>
      <c r="D55" s="86"/>
      <c r="E55" s="87"/>
      <c r="F55" s="88"/>
      <c r="G55" s="213"/>
      <c r="H55" s="89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</row>
    <row r="56" spans="1:68" ht="36" customHeight="1" x14ac:dyDescent="0.2">
      <c r="A56" s="100">
        <v>7.01</v>
      </c>
      <c r="B56" s="101" t="s">
        <v>108</v>
      </c>
      <c r="C56" s="102" t="s">
        <v>17</v>
      </c>
      <c r="D56" s="113">
        <f>+[1]APU!F6586</f>
        <v>5826326.9910000004</v>
      </c>
      <c r="E56" s="104">
        <f>+'[1]7.01'!$AN$36</f>
        <v>2</v>
      </c>
      <c r="F56" s="97">
        <f>+E56*D56</f>
        <v>11652653.982000001</v>
      </c>
      <c r="G56" s="211"/>
      <c r="H56" s="192">
        <f t="shared" si="1"/>
        <v>0</v>
      </c>
    </row>
    <row r="57" spans="1:68" ht="54.75" customHeight="1" x14ac:dyDescent="0.2">
      <c r="A57" s="100">
        <v>7.02</v>
      </c>
      <c r="B57" s="101" t="s">
        <v>45</v>
      </c>
      <c r="C57" s="102" t="s">
        <v>17</v>
      </c>
      <c r="D57" s="122">
        <f>+[1]APU!F6628</f>
        <v>6789070.1910000006</v>
      </c>
      <c r="E57" s="104">
        <f>+'[1]7.02'!$AN$36</f>
        <v>2</v>
      </c>
      <c r="F57" s="97">
        <f>+E57*D57</f>
        <v>13578140.382000001</v>
      </c>
      <c r="G57" s="211"/>
      <c r="H57" s="192">
        <f t="shared" si="1"/>
        <v>0</v>
      </c>
    </row>
    <row r="58" spans="1:68" ht="54" customHeight="1" x14ac:dyDescent="0.2">
      <c r="A58" s="100">
        <v>7.03</v>
      </c>
      <c r="B58" s="101" t="s">
        <v>46</v>
      </c>
      <c r="C58" s="102" t="s">
        <v>17</v>
      </c>
      <c r="D58" s="122">
        <f>+[1]APU!F6674</f>
        <v>7670866.9909999995</v>
      </c>
      <c r="E58" s="104">
        <f>+'[1]7.03'!$AN$36</f>
        <v>1</v>
      </c>
      <c r="F58" s="97">
        <f>+E58*D58</f>
        <v>7670866.9909999995</v>
      </c>
      <c r="G58" s="211"/>
      <c r="H58" s="192">
        <f t="shared" si="1"/>
        <v>0</v>
      </c>
    </row>
    <row r="59" spans="1:68" ht="51" customHeight="1" x14ac:dyDescent="0.2">
      <c r="A59" s="100">
        <v>7.04</v>
      </c>
      <c r="B59" s="101" t="s">
        <v>47</v>
      </c>
      <c r="C59" s="102" t="s">
        <v>17</v>
      </c>
      <c r="D59" s="122">
        <f>+[1]APU!F6719</f>
        <v>12098356.191000002</v>
      </c>
      <c r="E59" s="104">
        <f>+'[1]7.04'!$AN$36</f>
        <v>2</v>
      </c>
      <c r="F59" s="97">
        <f>+E59*D59</f>
        <v>24196712.382000003</v>
      </c>
      <c r="G59" s="211"/>
      <c r="H59" s="192">
        <f t="shared" si="1"/>
        <v>0</v>
      </c>
    </row>
    <row r="60" spans="1:68" ht="32.25" customHeight="1" x14ac:dyDescent="0.2">
      <c r="A60" s="100">
        <v>7.05</v>
      </c>
      <c r="B60" s="101" t="s">
        <v>48</v>
      </c>
      <c r="C60" s="102" t="s">
        <v>49</v>
      </c>
      <c r="D60" s="122">
        <f>+[1]APU!F6758</f>
        <v>47728.988999999994</v>
      </c>
      <c r="E60" s="104">
        <f>+'[1]7.05'!AN35</f>
        <v>50</v>
      </c>
      <c r="F60" s="97">
        <f>+E60*D60</f>
        <v>2386449.4499999997</v>
      </c>
      <c r="G60" s="211"/>
      <c r="H60" s="192">
        <f t="shared" si="1"/>
        <v>0</v>
      </c>
    </row>
    <row r="61" spans="1:68" s="112" customFormat="1" ht="24.75" customHeight="1" thickBot="1" x14ac:dyDescent="0.25">
      <c r="A61" s="125"/>
      <c r="B61" s="126" t="str">
        <f>IF(B55="ESCRIBA AQUÍ EL NOMBRE DEL CAPITULO","SUBTOTAL","SUBTOTAL "&amp;B55)</f>
        <v>SUBTOTAL Equipos de Aires Acondicionados</v>
      </c>
      <c r="C61" s="127"/>
      <c r="D61" s="128"/>
      <c r="E61" s="129"/>
      <c r="F61" s="130">
        <f>SUM(F56:F60)</f>
        <v>59484823.187000006</v>
      </c>
      <c r="G61" s="131"/>
      <c r="H61" s="193">
        <f>SUM(H56:H60)</f>
        <v>0</v>
      </c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111"/>
      <c r="AT61" s="111"/>
      <c r="AU61" s="111"/>
      <c r="AV61" s="111"/>
      <c r="AW61" s="111"/>
      <c r="AX61" s="111"/>
      <c r="AY61" s="111"/>
      <c r="AZ61" s="111"/>
      <c r="BA61" s="111"/>
      <c r="BB61" s="111"/>
      <c r="BC61" s="111"/>
      <c r="BD61" s="111"/>
      <c r="BE61" s="111"/>
      <c r="BF61" s="111"/>
      <c r="BG61" s="111"/>
      <c r="BH61" s="111"/>
      <c r="BI61" s="111"/>
      <c r="BJ61" s="111"/>
      <c r="BK61" s="111"/>
      <c r="BL61" s="111"/>
      <c r="BM61" s="111"/>
      <c r="BN61" s="111"/>
      <c r="BO61" s="111"/>
      <c r="BP61" s="111"/>
    </row>
    <row r="62" spans="1:68" ht="25.5" customHeight="1" x14ac:dyDescent="0.2">
      <c r="B62" s="132" t="s">
        <v>53</v>
      </c>
      <c r="C62" s="133"/>
      <c r="D62" s="133"/>
      <c r="E62" s="133"/>
      <c r="F62" s="133"/>
      <c r="G62" s="133"/>
      <c r="H62" s="133"/>
    </row>
    <row r="63" spans="1:68" ht="25.5" customHeight="1" x14ac:dyDescent="0.2">
      <c r="B63" s="134" t="s">
        <v>54</v>
      </c>
      <c r="C63" s="135"/>
      <c r="D63" s="136"/>
      <c r="E63" s="137"/>
      <c r="F63" s="208">
        <f>+F61+F54+F49+F39+F27+F23+F45</f>
        <v>210388409.37499985</v>
      </c>
      <c r="G63" s="138"/>
      <c r="H63" s="209">
        <f>H61+H54+H49+H45+H39+H27+H23</f>
        <v>0</v>
      </c>
    </row>
    <row r="64" spans="1:68" ht="25.5" customHeight="1" x14ac:dyDescent="0.2">
      <c r="B64" s="140" t="s">
        <v>55</v>
      </c>
      <c r="C64" s="141"/>
      <c r="D64" s="139">
        <v>0.24</v>
      </c>
      <c r="E64" s="137"/>
      <c r="F64" s="142">
        <f>ROUND(F63*D64,2)</f>
        <v>50493218.25</v>
      </c>
      <c r="G64" s="139">
        <v>0.24</v>
      </c>
      <c r="H64" s="142">
        <f>ROUND(H63*G64,2)</f>
        <v>0</v>
      </c>
    </row>
    <row r="65" spans="1:10" ht="25.5" customHeight="1" x14ac:dyDescent="0.2">
      <c r="B65" s="140" t="s">
        <v>56</v>
      </c>
      <c r="C65" s="141"/>
      <c r="D65" s="139">
        <v>0.01</v>
      </c>
      <c r="E65" s="137"/>
      <c r="F65" s="142">
        <f>ROUND(F63*D65,2)</f>
        <v>2103884.09</v>
      </c>
      <c r="G65" s="139">
        <v>0.01</v>
      </c>
      <c r="H65" s="142">
        <f>ROUND(H63*G65,2)</f>
        <v>0</v>
      </c>
    </row>
    <row r="66" spans="1:10" ht="25.5" customHeight="1" x14ac:dyDescent="0.2">
      <c r="B66" s="140" t="s">
        <v>57</v>
      </c>
      <c r="C66" s="141"/>
      <c r="D66" s="139">
        <v>0.04</v>
      </c>
      <c r="E66" s="137"/>
      <c r="F66" s="142">
        <f>ROUND(F63*D66,2)</f>
        <v>8415536.3699999992</v>
      </c>
      <c r="G66" s="139">
        <v>0.04</v>
      </c>
      <c r="H66" s="142">
        <f>ROUND(H64*G66,2)</f>
        <v>0</v>
      </c>
    </row>
    <row r="67" spans="1:10" ht="25.5" customHeight="1" x14ac:dyDescent="0.2">
      <c r="B67" s="144" t="s">
        <v>58</v>
      </c>
      <c r="C67" s="145"/>
      <c r="D67" s="143"/>
      <c r="E67" s="137"/>
      <c r="F67" s="207">
        <f>SUM(F64:F66)</f>
        <v>61012638.710000001</v>
      </c>
      <c r="G67" s="138"/>
      <c r="H67" s="210">
        <f>SUM(H64:H66)</f>
        <v>0</v>
      </c>
    </row>
    <row r="68" spans="1:10" ht="25.5" customHeight="1" x14ac:dyDescent="0.2">
      <c r="B68" s="146"/>
      <c r="C68" s="147"/>
      <c r="D68" s="143">
        <v>0.19</v>
      </c>
      <c r="E68" s="137"/>
      <c r="F68" s="142">
        <f>ROUND(F66*D68,2)</f>
        <v>1598951.91</v>
      </c>
      <c r="G68" s="143">
        <v>0.19</v>
      </c>
      <c r="H68" s="142">
        <f>ROUND(H67*G68,2)</f>
        <v>0</v>
      </c>
    </row>
    <row r="69" spans="1:10" ht="25.5" customHeight="1" thickBot="1" x14ac:dyDescent="0.25">
      <c r="B69" s="148" t="s">
        <v>59</v>
      </c>
      <c r="C69" s="149"/>
      <c r="D69" s="150"/>
      <c r="E69" s="151"/>
      <c r="F69" s="152">
        <f>F63+F67+F68</f>
        <v>272999999.99499989</v>
      </c>
      <c r="G69" s="152"/>
      <c r="H69" s="152">
        <f>SUM(H68+H67+H63)</f>
        <v>0</v>
      </c>
    </row>
    <row r="70" spans="1:10" ht="15.75" x14ac:dyDescent="0.2">
      <c r="B70" s="1"/>
      <c r="C70" s="153"/>
      <c r="D70" s="154"/>
      <c r="E70" s="155"/>
      <c r="F70" s="156"/>
      <c r="G70" s="157"/>
      <c r="H70" s="157"/>
    </row>
    <row r="71" spans="1:10" s="33" customFormat="1" ht="30" customHeight="1" thickBot="1" x14ac:dyDescent="0.25">
      <c r="A71" s="34"/>
      <c r="B71" s="148" t="s">
        <v>60</v>
      </c>
      <c r="C71" s="149"/>
      <c r="D71" s="150"/>
      <c r="E71" s="151"/>
      <c r="F71" s="152">
        <f>+F69</f>
        <v>272999999.99499989</v>
      </c>
      <c r="G71" s="158"/>
      <c r="H71" s="152">
        <f>H69</f>
        <v>0</v>
      </c>
    </row>
    <row r="73" spans="1:10" s="165" customFormat="1" ht="26.25" customHeight="1" x14ac:dyDescent="0.25">
      <c r="A73" s="159"/>
      <c r="B73" s="160"/>
      <c r="C73" s="161"/>
      <c r="D73" s="161"/>
      <c r="E73" s="162"/>
      <c r="F73" s="163"/>
      <c r="G73" s="161"/>
      <c r="H73" s="160"/>
      <c r="I73" s="164"/>
      <c r="J73" s="164"/>
    </row>
    <row r="75" spans="1:10" s="33" customFormat="1" x14ac:dyDescent="0.2">
      <c r="A75" s="34"/>
      <c r="B75" s="166"/>
      <c r="C75" s="167"/>
      <c r="D75" s="34"/>
      <c r="E75" s="168"/>
      <c r="F75" s="169"/>
      <c r="G75" s="170"/>
      <c r="H75" s="169"/>
    </row>
    <row r="76" spans="1:10" s="33" customFormat="1" hidden="1" x14ac:dyDescent="0.2">
      <c r="A76" s="34"/>
      <c r="B76" s="166"/>
      <c r="C76" s="167"/>
      <c r="D76" s="34"/>
      <c r="E76" s="168"/>
      <c r="F76" s="169"/>
      <c r="G76" s="170"/>
      <c r="H76" s="169"/>
    </row>
    <row r="77" spans="1:10" s="33" customFormat="1" hidden="1" x14ac:dyDescent="0.2">
      <c r="A77" s="34"/>
      <c r="B77" s="166"/>
      <c r="C77" s="167"/>
      <c r="D77" s="34"/>
      <c r="E77" s="168"/>
      <c r="F77" s="169"/>
      <c r="G77" s="170"/>
      <c r="H77" s="169"/>
    </row>
    <row r="78" spans="1:10" s="165" customFormat="1" ht="30.75" hidden="1" customHeight="1" x14ac:dyDescent="0.25">
      <c r="A78" s="171"/>
      <c r="B78" s="160"/>
      <c r="C78" s="161"/>
      <c r="D78" s="161"/>
      <c r="E78" s="172"/>
      <c r="F78" s="173"/>
      <c r="I78" s="174"/>
      <c r="J78" s="174"/>
    </row>
    <row r="79" spans="1:10" s="165" customFormat="1" ht="53.25" hidden="1" customHeight="1" x14ac:dyDescent="0.2">
      <c r="A79" s="175"/>
      <c r="B79" s="176" t="s">
        <v>61</v>
      </c>
      <c r="C79" s="161"/>
      <c r="D79" s="161"/>
      <c r="E79" s="177"/>
      <c r="F79" s="177"/>
      <c r="I79" s="178"/>
      <c r="J79" s="179"/>
    </row>
    <row r="80" spans="1:10" s="165" customFormat="1" ht="60" hidden="1" customHeight="1" x14ac:dyDescent="0.2">
      <c r="A80" s="175"/>
      <c r="B80" s="161"/>
      <c r="C80" s="161"/>
      <c r="D80" s="161"/>
      <c r="E80" s="180"/>
      <c r="F80" s="181"/>
      <c r="G80" s="182"/>
      <c r="H80" s="181"/>
      <c r="I80" s="178"/>
      <c r="J80" s="179"/>
    </row>
    <row r="81" spans="1:10" s="33" customFormat="1" hidden="1" x14ac:dyDescent="0.2">
      <c r="A81" s="34"/>
      <c r="B81" s="166"/>
      <c r="C81" s="167"/>
      <c r="D81" s="34"/>
      <c r="E81" s="168"/>
      <c r="F81" s="169"/>
      <c r="G81" s="170"/>
      <c r="H81" s="169"/>
    </row>
    <row r="82" spans="1:10" s="33" customFormat="1" hidden="1" x14ac:dyDescent="0.2">
      <c r="A82" s="34"/>
      <c r="B82" s="166"/>
      <c r="C82" s="167"/>
      <c r="D82" s="34"/>
      <c r="E82" s="168"/>
      <c r="F82" s="169"/>
      <c r="G82" s="170"/>
      <c r="H82" s="169"/>
    </row>
    <row r="83" spans="1:10" s="33" customFormat="1" hidden="1" x14ac:dyDescent="0.2">
      <c r="A83" s="34"/>
      <c r="B83" s="166"/>
      <c r="C83" s="167"/>
      <c r="D83" s="34"/>
      <c r="E83" s="168"/>
      <c r="F83" s="169"/>
      <c r="G83" s="170"/>
      <c r="H83" s="169"/>
    </row>
    <row r="84" spans="1:10" s="165" customFormat="1" ht="30.75" hidden="1" customHeight="1" x14ac:dyDescent="0.25">
      <c r="A84" s="171"/>
      <c r="B84" s="183"/>
      <c r="C84" s="183"/>
      <c r="D84" s="161"/>
      <c r="E84" s="162"/>
      <c r="F84" s="160"/>
      <c r="G84" s="161"/>
      <c r="H84" s="161"/>
      <c r="I84" s="174"/>
      <c r="J84" s="174"/>
    </row>
    <row r="85" spans="1:10" s="165" customFormat="1" ht="67.5" hidden="1" customHeight="1" x14ac:dyDescent="0.2">
      <c r="A85" s="175"/>
      <c r="B85" s="183"/>
      <c r="C85" s="183"/>
      <c r="D85" s="183"/>
      <c r="E85" s="177"/>
      <c r="F85" s="177"/>
      <c r="I85" s="178"/>
      <c r="J85" s="179"/>
    </row>
    <row r="88" spans="1:10" s="33" customFormat="1" x14ac:dyDescent="0.2">
      <c r="A88" s="34"/>
      <c r="B88" s="166"/>
      <c r="C88" s="167"/>
      <c r="D88" s="184"/>
      <c r="E88" s="185"/>
      <c r="F88" s="186"/>
      <c r="G88" s="187"/>
      <c r="H88" s="186"/>
    </row>
    <row r="89" spans="1:10" s="33" customFormat="1" x14ac:dyDescent="0.2">
      <c r="A89" s="34"/>
      <c r="B89" s="166"/>
      <c r="C89" s="167"/>
      <c r="D89" s="184"/>
      <c r="E89" s="188"/>
      <c r="F89" s="189"/>
      <c r="G89" s="2"/>
      <c r="H89" s="189"/>
    </row>
    <row r="90" spans="1:10" s="33" customFormat="1" x14ac:dyDescent="0.2">
      <c r="A90" s="34"/>
      <c r="B90" s="166"/>
      <c r="C90" s="167"/>
      <c r="D90" s="184"/>
      <c r="E90" s="188"/>
      <c r="F90" s="189"/>
      <c r="G90" s="190"/>
      <c r="H90" s="3"/>
    </row>
    <row r="91" spans="1:10" s="33" customFormat="1" x14ac:dyDescent="0.2">
      <c r="A91" s="34"/>
      <c r="B91" s="166"/>
      <c r="C91" s="167"/>
      <c r="D91" s="184"/>
      <c r="E91" s="188"/>
      <c r="F91" s="189"/>
      <c r="G91" s="2"/>
      <c r="H91" s="189"/>
    </row>
    <row r="92" spans="1:10" s="33" customFormat="1" x14ac:dyDescent="0.2">
      <c r="A92" s="34"/>
      <c r="B92" s="166"/>
      <c r="C92" s="167"/>
      <c r="D92" s="184"/>
      <c r="E92" s="188"/>
      <c r="F92" s="189"/>
      <c r="G92" s="2"/>
      <c r="H92" s="189"/>
    </row>
    <row r="93" spans="1:10" s="33" customFormat="1" x14ac:dyDescent="0.2">
      <c r="A93" s="34"/>
      <c r="B93" s="166"/>
      <c r="C93" s="167"/>
      <c r="D93" s="184"/>
      <c r="E93" s="188"/>
      <c r="F93" s="189"/>
      <c r="G93" s="190"/>
      <c r="H93" s="189"/>
    </row>
    <row r="94" spans="1:10" s="33" customFormat="1" x14ac:dyDescent="0.2">
      <c r="A94" s="34"/>
      <c r="B94" s="166"/>
      <c r="C94" s="167"/>
      <c r="D94" s="184"/>
      <c r="E94" s="188"/>
      <c r="F94" s="189"/>
      <c r="G94" s="190"/>
      <c r="H94" s="189"/>
    </row>
    <row r="95" spans="1:10" s="33" customFormat="1" x14ac:dyDescent="0.2">
      <c r="A95" s="34"/>
      <c r="B95" s="166"/>
      <c r="C95" s="167"/>
      <c r="D95" s="184"/>
      <c r="E95" s="188"/>
      <c r="F95" s="189"/>
      <c r="G95" s="190"/>
      <c r="H95" s="189"/>
    </row>
    <row r="96" spans="1:10" s="33" customFormat="1" x14ac:dyDescent="0.2">
      <c r="A96" s="34"/>
      <c r="B96" s="166"/>
      <c r="C96" s="167"/>
      <c r="D96" s="184"/>
      <c r="E96" s="188"/>
      <c r="F96" s="189"/>
      <c r="G96" s="190"/>
      <c r="H96" s="189"/>
    </row>
    <row r="97" spans="1:8" s="33" customFormat="1" x14ac:dyDescent="0.2">
      <c r="A97" s="34"/>
      <c r="B97" s="166"/>
      <c r="C97" s="167"/>
      <c r="D97" s="184"/>
      <c r="E97" s="191"/>
      <c r="F97" s="186"/>
      <c r="G97" s="190"/>
      <c r="H97" s="189"/>
    </row>
    <row r="98" spans="1:8" s="33" customFormat="1" x14ac:dyDescent="0.2">
      <c r="A98" s="34"/>
      <c r="B98" s="166"/>
      <c r="C98" s="167"/>
      <c r="D98" s="184"/>
      <c r="E98" s="191"/>
      <c r="F98" s="186"/>
      <c r="G98" s="187"/>
      <c r="H98" s="186"/>
    </row>
    <row r="99" spans="1:8" s="33" customFormat="1" x14ac:dyDescent="0.2">
      <c r="A99" s="34"/>
      <c r="B99" s="166"/>
      <c r="C99" s="167"/>
      <c r="D99" s="184"/>
      <c r="E99" s="185"/>
      <c r="F99" s="186"/>
      <c r="G99" s="187"/>
      <c r="H99" s="186"/>
    </row>
    <row r="100" spans="1:8" s="33" customFormat="1" x14ac:dyDescent="0.2">
      <c r="A100" s="34"/>
      <c r="B100" s="166"/>
      <c r="C100" s="167"/>
      <c r="D100" s="184"/>
      <c r="E100" s="168"/>
      <c r="F100" s="169"/>
      <c r="G100" s="187"/>
      <c r="H100" s="189"/>
    </row>
    <row r="101" spans="1:8" s="33" customFormat="1" x14ac:dyDescent="0.2">
      <c r="A101" s="34"/>
      <c r="B101" s="166"/>
      <c r="C101" s="167"/>
      <c r="D101" s="184"/>
      <c r="E101" s="168"/>
      <c r="F101" s="169"/>
      <c r="G101" s="187"/>
      <c r="H101" s="186"/>
    </row>
    <row r="103" spans="1:8" s="33" customFormat="1" x14ac:dyDescent="0.2">
      <c r="A103" s="34"/>
      <c r="B103" s="166"/>
      <c r="C103" s="167"/>
      <c r="D103" s="34"/>
      <c r="E103" s="188"/>
      <c r="F103" s="189"/>
      <c r="G103" s="170"/>
      <c r="H103" s="169"/>
    </row>
  </sheetData>
  <sheetProtection algorithmName="SHA-512" hashValue="ifdX1G9IghW+e9AmvcDGUt6XrgxO4oYuNUaWamd8Z48ZMNqlEroZxAASQWV9SawGpQz18lIqp1u9cJ56BkMpfg==" saltValue="oO2dFHFnM/01HX/wLkV/GQ==" spinCount="100000" sheet="1" objects="1" scenarios="1" formatCells="0" formatColumns="0" formatRows="0"/>
  <mergeCells count="39">
    <mergeCell ref="I73:J73"/>
    <mergeCell ref="B85:D85"/>
    <mergeCell ref="E85:F85"/>
    <mergeCell ref="I78:J78"/>
    <mergeCell ref="E79:F79"/>
    <mergeCell ref="B84:C84"/>
    <mergeCell ref="I84:J84"/>
    <mergeCell ref="B71:D71"/>
    <mergeCell ref="B63:D63"/>
    <mergeCell ref="B23:D23"/>
    <mergeCell ref="B27:D27"/>
    <mergeCell ref="B39:D39"/>
    <mergeCell ref="B45:D45"/>
    <mergeCell ref="B49:D49"/>
    <mergeCell ref="B54:D54"/>
    <mergeCell ref="B61:D61"/>
    <mergeCell ref="B62:H62"/>
    <mergeCell ref="B64:C64"/>
    <mergeCell ref="B65:C65"/>
    <mergeCell ref="B66:C66"/>
    <mergeCell ref="B67:C67"/>
    <mergeCell ref="B69:D69"/>
    <mergeCell ref="A16:A17"/>
    <mergeCell ref="B16:B17"/>
    <mergeCell ref="C16:C17"/>
    <mergeCell ref="D16:F16"/>
    <mergeCell ref="G16:H16"/>
    <mergeCell ref="D11:H11"/>
    <mergeCell ref="D12:H12"/>
    <mergeCell ref="D13:H13"/>
    <mergeCell ref="D10:H10"/>
    <mergeCell ref="A1:C1"/>
    <mergeCell ref="D1:H2"/>
    <mergeCell ref="A2:C2"/>
    <mergeCell ref="A3:C3"/>
    <mergeCell ref="D3:H4"/>
    <mergeCell ref="A4:C4"/>
    <mergeCell ref="A5:H7"/>
    <mergeCell ref="A8:H8"/>
  </mergeCells>
  <conditionalFormatting sqref="F69:H70">
    <cfRule type="expression" dxfId="29" priority="34" stopIfTrue="1">
      <formula>"&gt;G29"</formula>
    </cfRule>
    <cfRule type="expression" dxfId="28" priority="35" stopIfTrue="1">
      <formula>"&lt;G29"""</formula>
    </cfRule>
  </conditionalFormatting>
  <conditionalFormatting sqref="G71">
    <cfRule type="expression" dxfId="27" priority="32" stopIfTrue="1">
      <formula>"&gt;G29"</formula>
    </cfRule>
    <cfRule type="expression" dxfId="26" priority="33" stopIfTrue="1">
      <formula>"&lt;G29"""</formula>
    </cfRule>
  </conditionalFormatting>
  <conditionalFormatting sqref="F71">
    <cfRule type="expression" dxfId="25" priority="30" stopIfTrue="1">
      <formula>"&gt;G29"</formula>
    </cfRule>
    <cfRule type="expression" dxfId="24" priority="31" stopIfTrue="1">
      <formula>"&lt;G29"""</formula>
    </cfRule>
  </conditionalFormatting>
  <conditionalFormatting sqref="H71">
    <cfRule type="expression" dxfId="23" priority="28" stopIfTrue="1">
      <formula>"&gt;G29"</formula>
    </cfRule>
    <cfRule type="expression" dxfId="22" priority="29" stopIfTrue="1">
      <formula>"&lt;G29"""</formula>
    </cfRule>
  </conditionalFormatting>
  <conditionalFormatting sqref="B18 A40:B42 A44:B44">
    <cfRule type="cellIs" dxfId="21" priority="25" operator="equal">
      <formula>"ESCRIBA AQUÍ EL NOMBRE DEL CAPITULO"</formula>
    </cfRule>
  </conditionalFormatting>
  <conditionalFormatting sqref="A18">
    <cfRule type="cellIs" dxfId="20" priority="24" operator="equal">
      <formula>"ESCRIBA AQUÍ EL NOMBRE DEL CAPITULO"</formula>
    </cfRule>
  </conditionalFormatting>
  <conditionalFormatting sqref="B24">
    <cfRule type="cellIs" dxfId="19" priority="23" operator="equal">
      <formula>"ESCRIBA AQUÍ EL NOMBRE DEL CAPITULO"</formula>
    </cfRule>
  </conditionalFormatting>
  <conditionalFormatting sqref="A24">
    <cfRule type="cellIs" dxfId="18" priority="22" operator="equal">
      <formula>"ESCRIBA AQUÍ EL NOMBRE DEL CAPITULO"</formula>
    </cfRule>
  </conditionalFormatting>
  <conditionalFormatting sqref="B28">
    <cfRule type="cellIs" dxfId="17" priority="21" operator="equal">
      <formula>"ESCRIBA AQUÍ EL NOMBRE DEL CAPITULO"</formula>
    </cfRule>
  </conditionalFormatting>
  <conditionalFormatting sqref="A28">
    <cfRule type="cellIs" dxfId="16" priority="20" operator="equal">
      <formula>"ESCRIBA AQUÍ EL NOMBRE DEL CAPITULO"</formula>
    </cfRule>
  </conditionalFormatting>
  <conditionalFormatting sqref="B50">
    <cfRule type="cellIs" dxfId="15" priority="19" operator="equal">
      <formula>"ESCRIBA AQUÍ EL NOMBRE DEL CAPITULO"</formula>
    </cfRule>
  </conditionalFormatting>
  <conditionalFormatting sqref="A50">
    <cfRule type="cellIs" dxfId="14" priority="18" operator="equal">
      <formula>"ESCRIBA AQUÍ EL NOMBRE DEL CAPITULO"</formula>
    </cfRule>
  </conditionalFormatting>
  <conditionalFormatting sqref="E25">
    <cfRule type="cellIs" dxfId="12" priority="8" operator="equal">
      <formula>0</formula>
    </cfRule>
  </conditionalFormatting>
  <conditionalFormatting sqref="B46:B48">
    <cfRule type="cellIs" dxfId="11" priority="15" operator="equal">
      <formula>"ESCRIBA AQUÍ EL NOMBRE DEL CAPITULO"</formula>
    </cfRule>
  </conditionalFormatting>
  <conditionalFormatting sqref="A46:A48">
    <cfRule type="cellIs" dxfId="10" priority="14" operator="equal">
      <formula>"ESCRIBA AQUÍ EL NOMBRE DEL CAPITULO"</formula>
    </cfRule>
  </conditionalFormatting>
  <conditionalFormatting sqref="B55">
    <cfRule type="cellIs" dxfId="9" priority="13" operator="equal">
      <formula>"ESCRIBA AQUÍ EL NOMBRE DEL CAPITULO"</formula>
    </cfRule>
  </conditionalFormatting>
  <conditionalFormatting sqref="A55">
    <cfRule type="cellIs" dxfId="8" priority="12" operator="equal">
      <formula>"ESCRIBA AQUÍ EL NOMBRE DEL CAPITULO"</formula>
    </cfRule>
  </conditionalFormatting>
  <conditionalFormatting sqref="E34:E38">
    <cfRule type="cellIs" dxfId="7" priority="5" operator="equal">
      <formula>0</formula>
    </cfRule>
  </conditionalFormatting>
  <conditionalFormatting sqref="E51:E53">
    <cfRule type="cellIs" dxfId="6" priority="2" operator="equal">
      <formula>0</formula>
    </cfRule>
  </conditionalFormatting>
  <conditionalFormatting sqref="E20:E22">
    <cfRule type="cellIs" dxfId="5" priority="9" operator="equal">
      <formula>0</formula>
    </cfRule>
  </conditionalFormatting>
  <conditionalFormatting sqref="E26">
    <cfRule type="cellIs" dxfId="4" priority="7" operator="equal">
      <formula>0</formula>
    </cfRule>
  </conditionalFormatting>
  <conditionalFormatting sqref="E29:E33 E35:E38">
    <cfRule type="cellIs" dxfId="3" priority="6" operator="equal">
      <formula>0</formula>
    </cfRule>
  </conditionalFormatting>
  <conditionalFormatting sqref="E41:E44">
    <cfRule type="cellIs" dxfId="2" priority="4" operator="equal">
      <formula>0</formula>
    </cfRule>
  </conditionalFormatting>
  <conditionalFormatting sqref="E47:E48">
    <cfRule type="cellIs" dxfId="1" priority="3" operator="equal">
      <formula>0</formula>
    </cfRule>
  </conditionalFormatting>
  <conditionalFormatting sqref="E56:E60">
    <cfRule type="cellIs" dxfId="0" priority="1" operator="equal">
      <formula>0</formula>
    </cfRule>
  </conditionalFormatting>
  <pageMargins left="0.19685039370078741" right="0.19685039370078741" top="0.19685039370078741" bottom="0.39370078740157483" header="0" footer="0.19685039370078741"/>
  <pageSetup paperSize="5" scale="55" fitToHeight="13" orientation="landscape" horizontalDpi="360" verticalDpi="360" r:id="rId1"/>
  <headerFooter alignWithMargins="0">
    <oddHeader xml:space="preserve">&amp;L&amp;12        
                      &amp;10 &amp;P de &amp;N&amp;C
</oddHeader>
    <oddFooter>&amp;R&amp;F
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36193" r:id="rId4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104775</xdr:rowOff>
              </from>
              <to>
                <xdr:col>8</xdr:col>
                <xdr:colOff>0</xdr:colOff>
                <xdr:row>3</xdr:row>
                <xdr:rowOff>381000</xdr:rowOff>
              </to>
            </anchor>
          </objectPr>
        </oleObject>
      </mc:Choice>
      <mc:Fallback>
        <oleObject progId="PBrush" shapeId="1361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"/>
  <dimension ref="A1:I31"/>
  <sheetViews>
    <sheetView zoomScale="90" zoomScaleNormal="90" workbookViewId="0">
      <pane xSplit="2" ySplit="2" topLeftCell="C28" activePane="bottomRight" state="frozen"/>
      <selection pane="topRight" activeCell="B1" sqref="B1"/>
      <selection pane="bottomLeft" activeCell="A3" sqref="A3"/>
      <selection pane="bottomRight" activeCell="G35" sqref="G35"/>
    </sheetView>
  </sheetViews>
  <sheetFormatPr baseColWidth="10" defaultColWidth="11.42578125" defaultRowHeight="15" x14ac:dyDescent="0.25"/>
  <cols>
    <col min="1" max="1" width="7.28515625" style="4" customWidth="1"/>
    <col min="2" max="2" width="36" style="17" customWidth="1"/>
    <col min="3" max="3" width="9.85546875" style="4" customWidth="1"/>
    <col min="4" max="4" width="10.5703125" style="4" customWidth="1"/>
    <col min="5" max="5" width="14.85546875" style="4" customWidth="1"/>
    <col min="6" max="6" width="14.5703125" style="18" hidden="1" customWidth="1"/>
    <col min="7" max="7" width="20" style="4" customWidth="1"/>
    <col min="8" max="8" width="45" style="4" customWidth="1"/>
    <col min="9" max="9" width="18.140625" style="4" hidden="1" customWidth="1"/>
    <col min="10" max="16384" width="11.42578125" style="4"/>
  </cols>
  <sheetData>
    <row r="1" spans="1:9" ht="15" customHeight="1" x14ac:dyDescent="0.25">
      <c r="B1" s="22" t="s">
        <v>62</v>
      </c>
      <c r="C1" s="21" t="s">
        <v>63</v>
      </c>
      <c r="D1" s="21" t="s">
        <v>64</v>
      </c>
      <c r="E1" s="24" t="s">
        <v>65</v>
      </c>
      <c r="F1" s="25"/>
      <c r="G1" s="27" t="s">
        <v>66</v>
      </c>
      <c r="H1" s="22" t="s">
        <v>67</v>
      </c>
      <c r="I1" s="23" t="s">
        <v>68</v>
      </c>
    </row>
    <row r="2" spans="1:9" x14ac:dyDescent="0.25">
      <c r="B2" s="22"/>
      <c r="C2" s="5" t="s">
        <v>69</v>
      </c>
      <c r="D2" s="5" t="s">
        <v>70</v>
      </c>
      <c r="E2" s="24"/>
      <c r="F2" s="26"/>
      <c r="G2" s="28"/>
      <c r="H2" s="22"/>
      <c r="I2" s="23"/>
    </row>
    <row r="3" spans="1:9" ht="137.25" hidden="1" customHeight="1" x14ac:dyDescent="0.25">
      <c r="A3" s="6">
        <v>1</v>
      </c>
      <c r="B3" s="7" t="s">
        <v>71</v>
      </c>
      <c r="C3" s="8">
        <v>0.97</v>
      </c>
      <c r="D3" s="8">
        <v>1.4650000000000001</v>
      </c>
      <c r="E3" s="7" t="s">
        <v>72</v>
      </c>
      <c r="F3" s="9"/>
      <c r="G3" s="10"/>
      <c r="H3" s="5"/>
      <c r="I3" s="11" t="s">
        <v>73</v>
      </c>
    </row>
    <row r="4" spans="1:9" ht="137.25" customHeight="1" x14ac:dyDescent="0.25">
      <c r="A4" s="6"/>
      <c r="B4" s="7"/>
      <c r="C4" s="8"/>
      <c r="D4" s="8"/>
      <c r="E4" s="7"/>
      <c r="F4" s="9"/>
      <c r="G4" s="10"/>
      <c r="H4" s="5"/>
      <c r="I4" s="11"/>
    </row>
    <row r="5" spans="1:9" ht="202.5" customHeight="1" x14ac:dyDescent="0.25">
      <c r="A5" s="12">
        <v>1</v>
      </c>
      <c r="B5" s="7" t="s">
        <v>74</v>
      </c>
      <c r="C5" s="8">
        <f>1-0.016</f>
        <v>0.98399999999999999</v>
      </c>
      <c r="D5" s="8">
        <f>1.785-0.016</f>
        <v>1.7689999999999999</v>
      </c>
      <c r="E5" s="7" t="s">
        <v>75</v>
      </c>
      <c r="F5" s="9"/>
      <c r="G5" s="10">
        <f>D5*C5</f>
        <v>1.7406959999999998</v>
      </c>
      <c r="H5" s="5"/>
      <c r="I5" s="11" t="s">
        <v>76</v>
      </c>
    </row>
    <row r="6" spans="1:9" ht="169.5" hidden="1" customHeight="1" x14ac:dyDescent="0.25">
      <c r="A6" s="6">
        <v>2</v>
      </c>
      <c r="B6" s="8" t="s">
        <v>77</v>
      </c>
      <c r="C6" s="8">
        <v>0.59499999999999997</v>
      </c>
      <c r="D6" s="8">
        <v>0.47</v>
      </c>
      <c r="E6" s="7" t="s">
        <v>72</v>
      </c>
      <c r="F6" s="9"/>
      <c r="G6" s="10"/>
      <c r="H6" s="5"/>
      <c r="I6" s="7" t="s">
        <v>78</v>
      </c>
    </row>
    <row r="7" spans="1:9" ht="218.25" customHeight="1" x14ac:dyDescent="0.25">
      <c r="A7" s="8">
        <v>2</v>
      </c>
      <c r="B7" s="7" t="s">
        <v>79</v>
      </c>
      <c r="C7" s="8">
        <f>0.88-0.016</f>
        <v>0.86399999999999999</v>
      </c>
      <c r="D7" s="8">
        <f>1.16-0.016</f>
        <v>1.1439999999999999</v>
      </c>
      <c r="E7" s="7" t="s">
        <v>75</v>
      </c>
      <c r="F7" s="9"/>
      <c r="G7" s="10">
        <f>D7*C7</f>
        <v>0.98841599999999996</v>
      </c>
      <c r="H7" s="5"/>
      <c r="I7" s="7" t="s">
        <v>80</v>
      </c>
    </row>
    <row r="8" spans="1:9" ht="93.75" customHeight="1" x14ac:dyDescent="0.25">
      <c r="A8" s="8">
        <v>3</v>
      </c>
      <c r="B8" s="7" t="s">
        <v>81</v>
      </c>
      <c r="C8" s="8">
        <f>1.22-0.016</f>
        <v>1.204</v>
      </c>
      <c r="D8" s="8">
        <f>0.39-0.016</f>
        <v>0.374</v>
      </c>
      <c r="E8" s="7" t="s">
        <v>75</v>
      </c>
      <c r="F8" s="9"/>
      <c r="G8" s="10">
        <f>D8*C8</f>
        <v>0.45029599999999997</v>
      </c>
      <c r="H8" s="5"/>
      <c r="I8" s="7" t="s">
        <v>80</v>
      </c>
    </row>
    <row r="9" spans="1:9" ht="82.5" hidden="1" customHeight="1" x14ac:dyDescent="0.25">
      <c r="A9" s="6">
        <v>6</v>
      </c>
      <c r="B9" s="7" t="s">
        <v>82</v>
      </c>
      <c r="C9" s="8">
        <v>2.5350000000000001</v>
      </c>
      <c r="D9" s="8">
        <v>0.48</v>
      </c>
      <c r="E9" s="13" t="s">
        <v>83</v>
      </c>
      <c r="F9" s="9"/>
      <c r="G9" s="10"/>
      <c r="H9" s="5"/>
      <c r="I9" s="7" t="s">
        <v>78</v>
      </c>
    </row>
    <row r="10" spans="1:9" ht="85.5" hidden="1" customHeight="1" x14ac:dyDescent="0.25">
      <c r="A10" s="6">
        <v>7</v>
      </c>
      <c r="B10" s="7" t="s">
        <v>82</v>
      </c>
      <c r="C10" s="8">
        <v>2.23</v>
      </c>
      <c r="D10" s="8">
        <v>0.48</v>
      </c>
      <c r="E10" s="13" t="s">
        <v>83</v>
      </c>
      <c r="F10" s="9"/>
      <c r="G10" s="10"/>
      <c r="H10" s="5"/>
      <c r="I10" s="7" t="s">
        <v>78</v>
      </c>
    </row>
    <row r="11" spans="1:9" ht="106.5" hidden="1" customHeight="1" x14ac:dyDescent="0.25">
      <c r="A11" s="6">
        <v>8</v>
      </c>
      <c r="B11" s="7" t="s">
        <v>84</v>
      </c>
      <c r="C11" s="8">
        <v>1.6</v>
      </c>
      <c r="D11" s="8">
        <v>0.65500000000000003</v>
      </c>
      <c r="E11" s="13" t="s">
        <v>83</v>
      </c>
      <c r="F11" s="9"/>
      <c r="G11" s="10"/>
      <c r="H11" s="5"/>
      <c r="I11" s="7" t="s">
        <v>78</v>
      </c>
    </row>
    <row r="12" spans="1:9" ht="207" customHeight="1" x14ac:dyDescent="0.25">
      <c r="A12" s="8">
        <v>4</v>
      </c>
      <c r="B12" s="7" t="s">
        <v>85</v>
      </c>
      <c r="C12" s="8">
        <f>0.87-0.016</f>
        <v>0.85399999999999998</v>
      </c>
      <c r="D12" s="8">
        <f>1.575-0.016</f>
        <v>1.5589999999999999</v>
      </c>
      <c r="E12" s="7" t="s">
        <v>75</v>
      </c>
      <c r="F12" s="9"/>
      <c r="G12" s="10">
        <f>D12*C12</f>
        <v>1.331386</v>
      </c>
      <c r="H12" s="5"/>
      <c r="I12" s="11" t="s">
        <v>86</v>
      </c>
    </row>
    <row r="13" spans="1:9" ht="309" customHeight="1" x14ac:dyDescent="0.25">
      <c r="A13" s="8">
        <v>5</v>
      </c>
      <c r="B13" s="7" t="s">
        <v>85</v>
      </c>
      <c r="C13" s="8">
        <f>0.87-0.016</f>
        <v>0.85399999999999998</v>
      </c>
      <c r="D13" s="8">
        <f>2.8-0.016</f>
        <v>2.7839999999999998</v>
      </c>
      <c r="E13" s="7" t="s">
        <v>75</v>
      </c>
      <c r="F13" s="9"/>
      <c r="G13" s="10">
        <f>D13*C13</f>
        <v>2.3775359999999996</v>
      </c>
      <c r="H13" s="5"/>
      <c r="I13" s="14" t="s">
        <v>87</v>
      </c>
    </row>
    <row r="14" spans="1:9" ht="302.25" customHeight="1" x14ac:dyDescent="0.25">
      <c r="A14" s="8">
        <v>6</v>
      </c>
      <c r="B14" s="7" t="s">
        <v>88</v>
      </c>
      <c r="C14" s="8">
        <f>0.875-0.016</f>
        <v>0.85899999999999999</v>
      </c>
      <c r="D14" s="8">
        <f>2.755-0.016</f>
        <v>2.7389999999999999</v>
      </c>
      <c r="E14" s="7" t="s">
        <v>75</v>
      </c>
      <c r="F14" s="9"/>
      <c r="G14" s="10">
        <f>D14*C14</f>
        <v>2.3528009999999999</v>
      </c>
      <c r="H14" s="5"/>
      <c r="I14" s="14" t="s">
        <v>89</v>
      </c>
    </row>
    <row r="15" spans="1:9" ht="322.5" customHeight="1" x14ac:dyDescent="0.25">
      <c r="A15" s="8">
        <v>7</v>
      </c>
      <c r="B15" s="7" t="s">
        <v>90</v>
      </c>
      <c r="C15" s="8">
        <f>0.875-0.016</f>
        <v>0.85899999999999999</v>
      </c>
      <c r="D15" s="8">
        <f>2.76-0.016</f>
        <v>2.7439999999999998</v>
      </c>
      <c r="E15" s="7" t="s">
        <v>75</v>
      </c>
      <c r="F15" s="9"/>
      <c r="G15" s="10">
        <f>D15*C15</f>
        <v>2.3570959999999999</v>
      </c>
      <c r="H15" s="5"/>
      <c r="I15" s="14" t="s">
        <v>89</v>
      </c>
    </row>
    <row r="16" spans="1:9" ht="296.25" customHeight="1" x14ac:dyDescent="0.25">
      <c r="A16" s="8">
        <v>8</v>
      </c>
      <c r="B16" s="7" t="s">
        <v>91</v>
      </c>
      <c r="C16" s="8">
        <f>0.87-0.016</f>
        <v>0.85399999999999998</v>
      </c>
      <c r="D16" s="8">
        <f>2.76-0.016</f>
        <v>2.7439999999999998</v>
      </c>
      <c r="E16" s="7" t="s">
        <v>75</v>
      </c>
      <c r="F16" s="9"/>
      <c r="G16" s="10">
        <f>D16*C16</f>
        <v>2.3433759999999997</v>
      </c>
      <c r="H16" s="5"/>
      <c r="I16" s="14" t="s">
        <v>89</v>
      </c>
    </row>
    <row r="17" spans="1:9" ht="146.25" hidden="1" customHeight="1" x14ac:dyDescent="0.25">
      <c r="A17" s="6">
        <v>14</v>
      </c>
      <c r="B17" s="7" t="s">
        <v>92</v>
      </c>
      <c r="C17" s="8">
        <v>0.54</v>
      </c>
      <c r="D17" s="8">
        <v>0.5</v>
      </c>
      <c r="E17" s="7" t="s">
        <v>75</v>
      </c>
      <c r="F17" s="9"/>
      <c r="G17" s="10"/>
      <c r="H17" s="5"/>
      <c r="I17" s="7" t="s">
        <v>78</v>
      </c>
    </row>
    <row r="18" spans="1:9" ht="108" hidden="1" customHeight="1" x14ac:dyDescent="0.25">
      <c r="A18" s="6">
        <v>15</v>
      </c>
      <c r="B18" s="7" t="s">
        <v>93</v>
      </c>
      <c r="C18" s="8">
        <v>1.6</v>
      </c>
      <c r="D18" s="8">
        <v>0.65500000000000003</v>
      </c>
      <c r="E18" s="7" t="s">
        <v>75</v>
      </c>
      <c r="F18" s="9"/>
      <c r="G18" s="10"/>
      <c r="H18" s="5"/>
      <c r="I18" s="7" t="s">
        <v>78</v>
      </c>
    </row>
    <row r="19" spans="1:9" ht="93.75" customHeight="1" x14ac:dyDescent="0.25">
      <c r="A19" s="8">
        <v>9</v>
      </c>
      <c r="B19" s="7" t="s">
        <v>94</v>
      </c>
      <c r="C19" s="8">
        <f>1.24-0.016</f>
        <v>1.224</v>
      </c>
      <c r="D19" s="8">
        <f>0.45-0.016</f>
        <v>0.434</v>
      </c>
      <c r="E19" s="7" t="s">
        <v>75</v>
      </c>
      <c r="F19" s="9"/>
      <c r="G19" s="10">
        <f t="shared" ref="G19:G28" si="0">D19*C19</f>
        <v>0.53121600000000002</v>
      </c>
      <c r="H19" s="5"/>
      <c r="I19" s="7" t="s">
        <v>80</v>
      </c>
    </row>
    <row r="20" spans="1:9" ht="136.5" customHeight="1" x14ac:dyDescent="0.25">
      <c r="A20" s="8">
        <v>10</v>
      </c>
      <c r="B20" s="7" t="s">
        <v>95</v>
      </c>
      <c r="C20" s="8">
        <f>0.9-0.016</f>
        <v>0.88400000000000001</v>
      </c>
      <c r="D20" s="8">
        <f>1.16-0.016</f>
        <v>1.1439999999999999</v>
      </c>
      <c r="E20" s="7" t="s">
        <v>75</v>
      </c>
      <c r="F20" s="9"/>
      <c r="G20" s="10">
        <f t="shared" si="0"/>
        <v>1.011296</v>
      </c>
      <c r="H20" s="5"/>
      <c r="I20" s="7" t="s">
        <v>80</v>
      </c>
    </row>
    <row r="21" spans="1:9" ht="73.5" customHeight="1" x14ac:dyDescent="0.25">
      <c r="A21" s="8">
        <v>11</v>
      </c>
      <c r="B21" s="7" t="s">
        <v>96</v>
      </c>
      <c r="C21" s="8">
        <f>2.63-0.016</f>
        <v>2.6139999999999999</v>
      </c>
      <c r="D21" s="8">
        <f>0.67-0.016</f>
        <v>0.65400000000000003</v>
      </c>
      <c r="E21" s="7" t="s">
        <v>75</v>
      </c>
      <c r="F21" s="9"/>
      <c r="G21" s="10">
        <f t="shared" si="0"/>
        <v>1.7095560000000001</v>
      </c>
      <c r="H21" s="5"/>
      <c r="I21" s="7" t="s">
        <v>78</v>
      </c>
    </row>
    <row r="22" spans="1:9" ht="72" customHeight="1" x14ac:dyDescent="0.25">
      <c r="A22" s="8">
        <v>12</v>
      </c>
      <c r="B22" s="7" t="s">
        <v>96</v>
      </c>
      <c r="C22" s="8">
        <f>2.37-0.016</f>
        <v>2.3540000000000001</v>
      </c>
      <c r="D22" s="8">
        <f>0.75-0.016</f>
        <v>0.73399999999999999</v>
      </c>
      <c r="E22" s="7" t="s">
        <v>75</v>
      </c>
      <c r="F22" s="9"/>
      <c r="G22" s="10">
        <f t="shared" si="0"/>
        <v>1.7278359999999999</v>
      </c>
      <c r="H22" s="5"/>
      <c r="I22" s="7" t="s">
        <v>78</v>
      </c>
    </row>
    <row r="23" spans="1:9" ht="84" customHeight="1" x14ac:dyDescent="0.25">
      <c r="A23" s="12">
        <v>13</v>
      </c>
      <c r="B23" s="15" t="s">
        <v>96</v>
      </c>
      <c r="C23" s="12">
        <f>1.6-0.016</f>
        <v>1.5840000000000001</v>
      </c>
      <c r="D23" s="12">
        <f>0.66-0.016</f>
        <v>0.64400000000000002</v>
      </c>
      <c r="E23" s="7" t="s">
        <v>75</v>
      </c>
      <c r="F23" s="16"/>
      <c r="G23" s="10">
        <f t="shared" si="0"/>
        <v>1.0200960000000001</v>
      </c>
      <c r="H23" s="5"/>
      <c r="I23" s="7" t="s">
        <v>78</v>
      </c>
    </row>
    <row r="24" spans="1:9" ht="195" customHeight="1" x14ac:dyDescent="0.25">
      <c r="A24" s="8">
        <v>14</v>
      </c>
      <c r="B24" s="7" t="s">
        <v>97</v>
      </c>
      <c r="C24" s="8">
        <f>0.85-0.016</f>
        <v>0.83399999999999996</v>
      </c>
      <c r="D24" s="8">
        <f>2.75-0.016</f>
        <v>2.734</v>
      </c>
      <c r="E24" s="7" t="s">
        <v>75</v>
      </c>
      <c r="F24" s="9"/>
      <c r="G24" s="10">
        <f t="shared" si="0"/>
        <v>2.2801559999999998</v>
      </c>
      <c r="H24" s="5"/>
      <c r="I24" s="14" t="s">
        <v>98</v>
      </c>
    </row>
    <row r="25" spans="1:9" ht="72.75" customHeight="1" x14ac:dyDescent="0.25">
      <c r="A25" s="8">
        <v>15</v>
      </c>
      <c r="B25" s="7" t="s">
        <v>99</v>
      </c>
      <c r="C25" s="8">
        <f>0.95-0.016</f>
        <v>0.93399999999999994</v>
      </c>
      <c r="D25" s="8">
        <f>0.24-0.016</f>
        <v>0.22399999999999998</v>
      </c>
      <c r="E25" s="7" t="s">
        <v>75</v>
      </c>
      <c r="F25" s="9"/>
      <c r="G25" s="10">
        <f t="shared" si="0"/>
        <v>0.20921599999999996</v>
      </c>
      <c r="H25" s="5"/>
      <c r="I25" s="7" t="s">
        <v>78</v>
      </c>
    </row>
    <row r="26" spans="1:9" ht="278.25" customHeight="1" x14ac:dyDescent="0.25">
      <c r="A26" s="8">
        <v>16</v>
      </c>
      <c r="B26" s="7" t="s">
        <v>100</v>
      </c>
      <c r="C26" s="8">
        <f>0.87-0.016</f>
        <v>0.85399999999999998</v>
      </c>
      <c r="D26" s="8">
        <f>2.73-0.016</f>
        <v>2.714</v>
      </c>
      <c r="E26" s="7" t="s">
        <v>75</v>
      </c>
      <c r="F26" s="9"/>
      <c r="G26" s="10">
        <f t="shared" si="0"/>
        <v>2.3177559999999997</v>
      </c>
      <c r="H26" s="5"/>
      <c r="I26" s="14" t="s">
        <v>101</v>
      </c>
    </row>
    <row r="27" spans="1:9" ht="264" customHeight="1" x14ac:dyDescent="0.25">
      <c r="A27" s="8">
        <v>17</v>
      </c>
      <c r="B27" s="7" t="s">
        <v>102</v>
      </c>
      <c r="C27" s="8">
        <f>0.9-0.016</f>
        <v>0.88400000000000001</v>
      </c>
      <c r="D27" s="8">
        <f>2.77-0.016</f>
        <v>2.754</v>
      </c>
      <c r="E27" s="7" t="s">
        <v>75</v>
      </c>
      <c r="F27" s="9"/>
      <c r="G27" s="10">
        <f t="shared" si="0"/>
        <v>2.434536</v>
      </c>
      <c r="H27" s="5"/>
      <c r="I27" s="14" t="s">
        <v>103</v>
      </c>
    </row>
    <row r="28" spans="1:9" ht="146.25" customHeight="1" x14ac:dyDescent="0.25">
      <c r="A28" s="8">
        <v>18</v>
      </c>
      <c r="B28" s="7" t="s">
        <v>104</v>
      </c>
      <c r="C28" s="8">
        <f>0.57-0.016</f>
        <v>0.55399999999999994</v>
      </c>
      <c r="D28" s="8">
        <f>0.43-0.016</f>
        <v>0.41399999999999998</v>
      </c>
      <c r="E28" s="7" t="s">
        <v>75</v>
      </c>
      <c r="F28" s="9"/>
      <c r="G28" s="10">
        <f t="shared" si="0"/>
        <v>0.22935599999999995</v>
      </c>
      <c r="H28" s="5"/>
      <c r="I28" s="7" t="s">
        <v>78</v>
      </c>
    </row>
    <row r="29" spans="1:9" x14ac:dyDescent="0.25">
      <c r="G29" s="19">
        <f>SUM(G5:G28)</f>
        <v>27.412623</v>
      </c>
    </row>
    <row r="31" spans="1:9" x14ac:dyDescent="0.25">
      <c r="G31" s="20"/>
    </row>
  </sheetData>
  <mergeCells count="6">
    <mergeCell ref="H1:H2"/>
    <mergeCell ref="I1:I2"/>
    <mergeCell ref="B1:B2"/>
    <mergeCell ref="E1:E2"/>
    <mergeCell ref="F1:F2"/>
    <mergeCell ref="G1:G2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scale="6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TOTAL OBRA-VENTANAS (4)</vt:lpstr>
      <vt:lpstr>3.1011</vt:lpstr>
      <vt:lpstr>'BALANCE TOTAL OBRA-VENTANAS (4)'!Área_de_impresión</vt:lpstr>
      <vt:lpstr>'BALANCE TOTAL OBRA-VENTANAS (4)'!Títulos_a_imprimir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SANCHEZ</dc:creator>
  <cp:lastModifiedBy>Tatiana Rodriguez Jimenez</cp:lastModifiedBy>
  <cp:lastPrinted>2021-07-27T22:10:27Z</cp:lastPrinted>
  <dcterms:created xsi:type="dcterms:W3CDTF">2021-04-26T15:41:09Z</dcterms:created>
  <dcterms:modified xsi:type="dcterms:W3CDTF">2021-08-31T22:13:18Z</dcterms:modified>
</cp:coreProperties>
</file>