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hisWorkbook" defaultThemeVersion="124226"/>
  <mc:AlternateContent xmlns:mc="http://schemas.openxmlformats.org/markup-compatibility/2006">
    <mc:Choice Requires="x15">
      <x15ac:absPath xmlns:x15ac="http://schemas.microsoft.com/office/spreadsheetml/2010/11/ac" url="C:\Users\ANDRES AROCA\Desktop\teletrabajo 2021\intervetoria\ajustado\para publicar\definitivo\"/>
    </mc:Choice>
  </mc:AlternateContent>
  <xr:revisionPtr revIDLastSave="0" documentId="8_{86449211-D6D7-4BA6-814C-8E97181EEA23}" xr6:coauthVersionLast="47" xr6:coauthVersionMax="47" xr10:uidLastSave="{00000000-0000-0000-0000-000000000000}"/>
  <bookViews>
    <workbookView xWindow="-120" yWindow="-120" windowWidth="20730" windowHeight="11160" tabRatio="776" firstSheet="3" activeTab="3" xr2:uid="{00000000-000D-0000-FFFF-FFFF00000000}"/>
  </bookViews>
  <sheets>
    <sheet name="1. Pto.Resum.xCap." sheetId="5" state="hidden" r:id="rId1"/>
    <sheet name="2. Presupuesto Detallado" sheetId="8" state="hidden" r:id="rId2"/>
    <sheet name="3. A.I.U." sheetId="6" state="hidden" r:id="rId3"/>
    <sheet name="Gastos Generales" sheetId="13" r:id="rId4"/>
  </sheets>
  <definedNames>
    <definedName name="_xlnm.Print_Area" localSheetId="0">'1. Pto.Resum.xCap.'!$B$2:$G$102</definedName>
    <definedName name="_xlnm.Print_Area" localSheetId="1">'2. Presupuesto Detallado'!$B$2:$H$2610</definedName>
    <definedName name="_xlnm.Print_Area" localSheetId="2">'3. A.I.U.'!$B$2:$AD$140</definedName>
    <definedName name="_xlnm.Print_Titles" localSheetId="0">'1. Pto.Resum.xCap.'!$1:$16</definedName>
    <definedName name="_xlnm.Print_Titles" localSheetId="1">'2. Presupuesto Detallado'!$15:$18</definedName>
    <definedName name="_xlnm.Print_Titles" localSheetId="2">'3. A.I.U.'!$2:$15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 i="13" l="1"/>
  <c r="D19" i="13"/>
  <c r="D18" i="13"/>
  <c r="D14" i="13"/>
  <c r="D13" i="13"/>
  <c r="D12" i="13"/>
  <c r="D9" i="13"/>
  <c r="D11" i="13"/>
  <c r="D10" i="13"/>
  <c r="E14" i="13" l="1"/>
  <c r="E15" i="13"/>
  <c r="E17" i="13"/>
  <c r="E11" i="13"/>
  <c r="E13" i="13"/>
  <c r="E12" i="13" l="1"/>
  <c r="E18" i="13"/>
  <c r="E16" i="13"/>
  <c r="E19" i="13"/>
  <c r="E10" i="13"/>
  <c r="E9" i="13"/>
  <c r="E20" i="13"/>
  <c r="E21" i="13" l="1"/>
  <c r="AM103" i="6" l="1"/>
  <c r="E2604" i="8"/>
  <c r="E2282" i="8" l="1"/>
  <c r="D78" i="5" s="1"/>
  <c r="E614" i="8"/>
  <c r="AK138" i="6"/>
  <c r="AK137" i="6"/>
  <c r="AK136" i="6"/>
  <c r="AD108" i="6" l="1"/>
  <c r="AD105" i="6"/>
  <c r="E29" i="6" l="1"/>
  <c r="E28" i="6"/>
  <c r="AC28" i="6"/>
  <c r="AD28" i="6" l="1"/>
  <c r="AD109" i="6" l="1"/>
  <c r="AD107" i="6"/>
  <c r="AD106" i="6"/>
  <c r="E98" i="6" l="1"/>
  <c r="E42" i="6"/>
  <c r="E41" i="6"/>
  <c r="E40" i="6"/>
  <c r="E39" i="6"/>
  <c r="E38" i="6"/>
  <c r="E37" i="6"/>
  <c r="E36" i="6"/>
  <c r="E35" i="6"/>
  <c r="E34" i="6"/>
  <c r="E33" i="6"/>
  <c r="E32" i="6"/>
  <c r="E30" i="6"/>
  <c r="E27" i="6"/>
  <c r="E26" i="6"/>
  <c r="AC55" i="6"/>
  <c r="AD55" i="6" s="1"/>
  <c r="AC54" i="6"/>
  <c r="AD54" i="6" s="1"/>
  <c r="AC53" i="6"/>
  <c r="AD53" i="6" s="1"/>
  <c r="AC52" i="6"/>
  <c r="AD52" i="6" s="1"/>
  <c r="AC51" i="6"/>
  <c r="AD51" i="6" s="1"/>
  <c r="AC50" i="6"/>
  <c r="AD50" i="6" s="1"/>
  <c r="AC49" i="6"/>
  <c r="AD49" i="6" s="1"/>
  <c r="AC48" i="6"/>
  <c r="AD48" i="6" s="1"/>
  <c r="AC47" i="6"/>
  <c r="AD47" i="6" s="1"/>
  <c r="AC46" i="6"/>
  <c r="AD46" i="6" s="1"/>
  <c r="AC45" i="6"/>
  <c r="AD45" i="6" s="1"/>
  <c r="AD56" i="6" l="1"/>
  <c r="B2245" i="8" l="1"/>
  <c r="B2246" i="8" s="1"/>
  <c r="B2247" i="8" s="1"/>
  <c r="B2248" i="8" s="1"/>
  <c r="B2249" i="8" s="1"/>
  <c r="B2250" i="8" s="1"/>
  <c r="B2251" i="8" s="1"/>
  <c r="B2252" i="8" s="1"/>
  <c r="B2253" i="8" s="1"/>
  <c r="B2254" i="8" s="1"/>
  <c r="B2255" i="8" s="1"/>
  <c r="B2256" i="8" s="1"/>
  <c r="B2258" i="8" s="1"/>
  <c r="B2259" i="8" s="1"/>
  <c r="B2260" i="8" s="1"/>
  <c r="B2261" i="8" s="1"/>
  <c r="B2262" i="8" s="1"/>
  <c r="B2263" i="8" s="1"/>
  <c r="B2264" i="8" s="1"/>
  <c r="B2266" i="8" s="1"/>
  <c r="B2267" i="8" s="1"/>
  <c r="B2268" i="8" s="1"/>
  <c r="B2269" i="8" s="1"/>
  <c r="B2270" i="8" s="1"/>
  <c r="B2271" i="8" s="1"/>
  <c r="G2271" i="8"/>
  <c r="G2270" i="8"/>
  <c r="G2269" i="8"/>
  <c r="G2268" i="8"/>
  <c r="G2267" i="8"/>
  <c r="G2266" i="8"/>
  <c r="G2264" i="8"/>
  <c r="G2263" i="8"/>
  <c r="G2262" i="8"/>
  <c r="G2261" i="8"/>
  <c r="G2260" i="8"/>
  <c r="G2259" i="8"/>
  <c r="G2258" i="8"/>
  <c r="G2256" i="8"/>
  <c r="G2255" i="8"/>
  <c r="G2254" i="8"/>
  <c r="G2253" i="8"/>
  <c r="G2252" i="8"/>
  <c r="G2251" i="8"/>
  <c r="G2250" i="8"/>
  <c r="G2249" i="8"/>
  <c r="G2248" i="8"/>
  <c r="G2247" i="8"/>
  <c r="G2246" i="8"/>
  <c r="G2245" i="8"/>
  <c r="G2272" i="8" l="1"/>
  <c r="E69" i="5" l="1"/>
  <c r="G1795" i="8"/>
  <c r="G1779" i="8"/>
  <c r="B1774" i="8"/>
  <c r="B1775" i="8" s="1"/>
  <c r="B1776" i="8" s="1"/>
  <c r="B1777" i="8" s="1"/>
  <c r="G1523" i="8"/>
  <c r="G1522" i="8"/>
  <c r="G1521" i="8"/>
  <c r="G2586" i="8" l="1"/>
  <c r="G2495" i="8"/>
  <c r="G2494" i="8"/>
  <c r="G2493" i="8"/>
  <c r="G219" i="8"/>
  <c r="G218" i="8"/>
  <c r="G217" i="8"/>
  <c r="G216" i="8"/>
  <c r="G215" i="8"/>
  <c r="G214" i="8"/>
  <c r="G213" i="8"/>
  <c r="G212" i="8"/>
  <c r="G211" i="8"/>
  <c r="G210" i="8"/>
  <c r="G209" i="8"/>
  <c r="G208" i="8"/>
  <c r="G207" i="8"/>
  <c r="G206" i="8"/>
  <c r="G205" i="8"/>
  <c r="G204" i="8"/>
  <c r="G203" i="8"/>
  <c r="G202" i="8"/>
  <c r="G2024" i="8" l="1"/>
  <c r="G2023" i="8"/>
  <c r="G2022" i="8"/>
  <c r="G2021" i="8"/>
  <c r="G2020" i="8"/>
  <c r="G2019" i="8"/>
  <c r="G2018" i="8"/>
  <c r="G2017" i="8"/>
  <c r="G2016" i="8"/>
  <c r="G2015" i="8"/>
  <c r="G2014" i="8"/>
  <c r="G2013" i="8"/>
  <c r="G2012" i="8"/>
  <c r="G2011" i="8"/>
  <c r="G2010" i="8"/>
  <c r="G2009" i="8"/>
  <c r="G2008" i="8"/>
  <c r="G2007" i="8"/>
  <c r="G2006" i="8"/>
  <c r="G2005" i="8"/>
  <c r="G2003" i="8"/>
  <c r="G2002" i="8"/>
  <c r="G2001" i="8"/>
  <c r="G2000" i="8"/>
  <c r="G1999" i="8"/>
  <c r="G1997" i="8"/>
  <c r="G1996" i="8"/>
  <c r="G1995" i="8"/>
  <c r="G1994" i="8"/>
  <c r="G1993" i="8"/>
  <c r="G1992" i="8"/>
  <c r="G1991" i="8"/>
  <c r="G1990" i="8"/>
  <c r="G1989" i="8"/>
  <c r="G1988" i="8"/>
  <c r="G1987" i="8"/>
  <c r="G1986" i="8"/>
  <c r="G1985" i="8"/>
  <c r="G1984" i="8"/>
  <c r="G1983" i="8"/>
  <c r="G1981" i="8"/>
  <c r="G1980" i="8"/>
  <c r="G1979" i="8"/>
  <c r="G1978" i="8"/>
  <c r="G1977" i="8"/>
  <c r="G1976" i="8"/>
  <c r="G1975" i="8"/>
  <c r="G1974" i="8"/>
  <c r="G1973" i="8"/>
  <c r="G1972" i="8"/>
  <c r="G1971" i="8"/>
  <c r="G1970" i="8"/>
  <c r="G1969" i="8"/>
  <c r="G1968" i="8"/>
  <c r="G1967" i="8"/>
  <c r="G1966" i="8"/>
  <c r="G1965" i="8"/>
  <c r="G1962" i="8"/>
  <c r="G1961" i="8"/>
  <c r="G1960" i="8"/>
  <c r="G1959" i="8"/>
  <c r="G1957" i="8"/>
  <c r="B1778" i="8"/>
  <c r="G1955" i="8"/>
  <c r="G1954" i="8"/>
  <c r="G1953" i="8"/>
  <c r="G1952" i="8"/>
  <c r="G1951" i="8"/>
  <c r="G1950" i="8"/>
  <c r="G1949" i="8"/>
  <c r="G1948" i="8"/>
  <c r="G1947" i="8"/>
  <c r="G1946" i="8"/>
  <c r="G1945" i="8"/>
  <c r="G1944" i="8"/>
  <c r="G1943" i="8"/>
  <c r="G1942" i="8"/>
  <c r="G1941" i="8"/>
  <c r="G1940" i="8"/>
  <c r="G1939" i="8"/>
  <c r="G1938" i="8"/>
  <c r="G1936" i="8"/>
  <c r="G1935" i="8"/>
  <c r="G1934" i="8"/>
  <c r="G1933" i="8"/>
  <c r="G1932" i="8"/>
  <c r="G1931" i="8"/>
  <c r="G1930" i="8"/>
  <c r="G1929" i="8"/>
  <c r="G1928" i="8"/>
  <c r="G1927" i="8"/>
  <c r="G1926" i="8"/>
  <c r="G1924" i="8"/>
  <c r="G1923" i="8"/>
  <c r="G1922" i="8"/>
  <c r="G1921" i="8"/>
  <c r="G1920" i="8"/>
  <c r="G1919" i="8"/>
  <c r="G1918" i="8"/>
  <c r="G1917" i="8"/>
  <c r="G1916" i="8"/>
  <c r="G1915" i="8"/>
  <c r="G1914" i="8"/>
  <c r="G1913" i="8"/>
  <c r="G1912" i="8"/>
  <c r="G1911" i="8"/>
  <c r="G1910" i="8"/>
  <c r="G1909" i="8"/>
  <c r="G1908" i="8"/>
  <c r="G1907" i="8"/>
  <c r="G1906" i="8"/>
  <c r="G1905" i="8"/>
  <c r="G1904" i="8"/>
  <c r="G1903" i="8"/>
  <c r="G1900" i="8"/>
  <c r="G1899" i="8"/>
  <c r="G1898" i="8"/>
  <c r="G1897" i="8"/>
  <c r="G1896" i="8"/>
  <c r="G1895" i="8"/>
  <c r="G1894" i="8"/>
  <c r="G1893" i="8"/>
  <c r="G1892" i="8"/>
  <c r="G1891" i="8"/>
  <c r="G1889" i="8"/>
  <c r="G1888" i="8"/>
  <c r="G1887" i="8"/>
  <c r="G1886" i="8"/>
  <c r="G1885" i="8"/>
  <c r="G1883" i="8"/>
  <c r="G1881" i="8"/>
  <c r="G1880" i="8"/>
  <c r="G1879" i="8"/>
  <c r="G1878" i="8"/>
  <c r="G1877" i="8"/>
  <c r="G1876" i="8"/>
  <c r="G1875" i="8"/>
  <c r="G1874" i="8"/>
  <c r="G1870" i="8"/>
  <c r="G1869" i="8"/>
  <c r="G1868" i="8"/>
  <c r="G1867" i="8"/>
  <c r="G1866" i="8"/>
  <c r="G1864" i="8"/>
  <c r="G1863" i="8"/>
  <c r="G1862" i="8"/>
  <c r="G1861" i="8"/>
  <c r="G1860" i="8"/>
  <c r="G1859" i="8"/>
  <c r="G1858" i="8"/>
  <c r="G1857" i="8"/>
  <c r="G1856" i="8"/>
  <c r="G1855" i="8"/>
  <c r="G1854" i="8"/>
  <c r="G1851" i="8"/>
  <c r="G1850" i="8"/>
  <c r="G1849" i="8"/>
  <c r="G1848" i="8"/>
  <c r="G1847" i="8"/>
  <c r="G1846" i="8"/>
  <c r="G1845" i="8"/>
  <c r="G1844" i="8"/>
  <c r="G1843" i="8"/>
  <c r="G1840" i="8"/>
  <c r="G1839" i="8"/>
  <c r="G1838" i="8"/>
  <c r="G1837" i="8"/>
  <c r="G1836" i="8"/>
  <c r="G1835" i="8"/>
  <c r="G1834" i="8"/>
  <c r="G1833" i="8"/>
  <c r="G1832" i="8"/>
  <c r="G1829" i="8"/>
  <c r="G1828" i="8"/>
  <c r="G1827" i="8"/>
  <c r="G1826" i="8"/>
  <c r="G1825" i="8"/>
  <c r="G1824" i="8"/>
  <c r="G1823" i="8"/>
  <c r="G1822" i="8"/>
  <c r="G1821" i="8"/>
  <c r="G1820" i="8"/>
  <c r="G1819" i="8"/>
  <c r="G1818" i="8"/>
  <c r="G1815" i="8"/>
  <c r="G1814" i="8"/>
  <c r="G1813" i="8"/>
  <c r="G1812" i="8"/>
  <c r="G1811" i="8"/>
  <c r="G1810" i="8"/>
  <c r="G1809" i="8"/>
  <c r="G1808" i="8"/>
  <c r="G1807" i="8"/>
  <c r="G1806" i="8"/>
  <c r="G1805" i="8"/>
  <c r="G1804" i="8"/>
  <c r="G1803" i="8"/>
  <c r="G1802" i="8"/>
  <c r="G1801" i="8"/>
  <c r="G1800" i="8"/>
  <c r="G1799" i="8"/>
  <c r="G1798" i="8"/>
  <c r="G1794" i="8"/>
  <c r="G1793" i="8"/>
  <c r="G1792" i="8"/>
  <c r="G1791" i="8"/>
  <c r="G1790" i="8"/>
  <c r="G1789" i="8"/>
  <c r="G1788" i="8"/>
  <c r="G1787" i="8"/>
  <c r="G1786" i="8"/>
  <c r="G1785" i="8"/>
  <c r="G1784" i="8"/>
  <c r="G1783" i="8"/>
  <c r="G1782" i="8"/>
  <c r="G1781" i="8"/>
  <c r="G1778" i="8"/>
  <c r="G1777" i="8"/>
  <c r="G1776" i="8"/>
  <c r="G1775" i="8"/>
  <c r="G1774" i="8"/>
  <c r="G1773" i="8"/>
  <c r="G1772" i="8"/>
  <c r="G1771" i="8"/>
  <c r="G1768" i="8"/>
  <c r="G1767" i="8"/>
  <c r="G1766" i="8"/>
  <c r="G1765" i="8"/>
  <c r="G1764" i="8"/>
  <c r="G1763" i="8"/>
  <c r="G1762" i="8"/>
  <c r="G1761" i="8"/>
  <c r="G1760" i="8"/>
  <c r="G1758" i="8"/>
  <c r="G1757" i="8"/>
  <c r="G1756" i="8"/>
  <c r="G1755" i="8"/>
  <c r="G1754" i="8"/>
  <c r="G1753" i="8"/>
  <c r="G1752" i="8"/>
  <c r="G1750" i="8"/>
  <c r="G1749" i="8"/>
  <c r="G1747" i="8"/>
  <c r="G1746" i="8"/>
  <c r="G1744" i="8"/>
  <c r="G1743" i="8"/>
  <c r="G1741" i="8"/>
  <c r="G1740" i="8"/>
  <c r="G1738" i="8"/>
  <c r="G1737" i="8"/>
  <c r="G1736" i="8"/>
  <c r="G1735" i="8"/>
  <c r="G1734" i="8"/>
  <c r="G1733" i="8"/>
  <c r="G1731" i="8"/>
  <c r="G1730" i="8"/>
  <c r="G1729" i="8"/>
  <c r="G1728" i="8"/>
  <c r="G1727" i="8"/>
  <c r="G1726" i="8"/>
  <c r="G1725" i="8"/>
  <c r="G1724" i="8"/>
  <c r="G1723" i="8"/>
  <c r="G1722" i="8"/>
  <c r="G1721" i="8"/>
  <c r="G1720" i="8"/>
  <c r="G1719" i="8"/>
  <c r="G1718" i="8"/>
  <c r="G1717" i="8"/>
  <c r="G1716" i="8"/>
  <c r="G1715" i="8"/>
  <c r="G1714" i="8"/>
  <c r="G1713" i="8"/>
  <c r="G1712" i="8"/>
  <c r="G1711" i="8"/>
  <c r="G1699" i="8"/>
  <c r="G1685" i="8"/>
  <c r="G1674" i="8"/>
  <c r="G1661" i="8"/>
  <c r="G1651" i="8"/>
  <c r="G1636" i="8"/>
  <c r="G1623" i="8"/>
  <c r="G1611" i="8"/>
  <c r="G1596" i="8"/>
  <c r="G1595" i="8"/>
  <c r="G1594" i="8"/>
  <c r="G1593" i="8"/>
  <c r="G1592" i="8"/>
  <c r="G1591" i="8"/>
  <c r="G1590" i="8"/>
  <c r="G1580" i="8"/>
  <c r="G1564" i="8"/>
  <c r="B1779" i="8" l="1"/>
  <c r="B1781" i="8" s="1"/>
  <c r="B1782" i="8" s="1"/>
  <c r="B1783" i="8" s="1"/>
  <c r="B1784" i="8" s="1"/>
  <c r="B1785" i="8" s="1"/>
  <c r="B1786" i="8" s="1"/>
  <c r="B1787" i="8" s="1"/>
  <c r="B1788" i="8" s="1"/>
  <c r="B1789" i="8" s="1"/>
  <c r="B1790" i="8" s="1"/>
  <c r="B1791" i="8" s="1"/>
  <c r="B1792" i="8" s="1"/>
  <c r="B1793" i="8" s="1"/>
  <c r="B1794" i="8" s="1"/>
  <c r="G1077" i="8"/>
  <c r="G1063" i="8"/>
  <c r="G1025" i="8"/>
  <c r="B1795" i="8" l="1"/>
  <c r="B1798" i="8" s="1"/>
  <c r="B1799" i="8" s="1"/>
  <c r="B1800" i="8" s="1"/>
  <c r="B1801" i="8" s="1"/>
  <c r="B1802" i="8" s="1"/>
  <c r="B1803" i="8" s="1"/>
  <c r="B1804" i="8" s="1"/>
  <c r="B1805" i="8" s="1"/>
  <c r="B1806" i="8" s="1"/>
  <c r="B1807" i="8" s="1"/>
  <c r="B1808" i="8" s="1"/>
  <c r="B1809" i="8" s="1"/>
  <c r="B1810" i="8" s="1"/>
  <c r="B1811" i="8" s="1"/>
  <c r="B1812" i="8" s="1"/>
  <c r="B1813" i="8" s="1"/>
  <c r="B1814" i="8" s="1"/>
  <c r="B1815" i="8" s="1"/>
  <c r="B1818" i="8" s="1"/>
  <c r="B1819" i="8" s="1"/>
  <c r="B1820" i="8" s="1"/>
  <c r="B1821" i="8" s="1"/>
  <c r="B1822" i="8" s="1"/>
  <c r="B1823" i="8" s="1"/>
  <c r="B1824" i="8" s="1"/>
  <c r="B1825" i="8" s="1"/>
  <c r="B1826" i="8" s="1"/>
  <c r="B1827" i="8" s="1"/>
  <c r="B1828" i="8" s="1"/>
  <c r="B1829" i="8" s="1"/>
  <c r="B1832" i="8" s="1"/>
  <c r="B1833" i="8" s="1"/>
  <c r="B1834" i="8" s="1"/>
  <c r="B1835" i="8" s="1"/>
  <c r="B1836" i="8" s="1"/>
  <c r="B1837" i="8" s="1"/>
  <c r="B1838" i="8" s="1"/>
  <c r="B1839" i="8" s="1"/>
  <c r="B1840" i="8" s="1"/>
  <c r="B1843" i="8" s="1"/>
  <c r="B1844" i="8" s="1"/>
  <c r="B1845" i="8" s="1"/>
  <c r="B1846" i="8" s="1"/>
  <c r="B1847" i="8" s="1"/>
  <c r="B1848" i="8" s="1"/>
  <c r="B1849" i="8" s="1"/>
  <c r="B1850" i="8" s="1"/>
  <c r="B1851" i="8" s="1"/>
  <c r="B1854" i="8" s="1"/>
  <c r="G969" i="8"/>
  <c r="G892" i="8"/>
  <c r="G861" i="8"/>
  <c r="G859" i="8"/>
  <c r="G853" i="8"/>
  <c r="G1143" i="8" l="1"/>
  <c r="G1142" i="8"/>
  <c r="G1141" i="8"/>
  <c r="G1140" i="8"/>
  <c r="G1139" i="8"/>
  <c r="G1138" i="8"/>
  <c r="G1137" i="8"/>
  <c r="G1136" i="8"/>
  <c r="G1135" i="8"/>
  <c r="G1134" i="8"/>
  <c r="G1133" i="8"/>
  <c r="G1132" i="8"/>
  <c r="G1131" i="8"/>
  <c r="G1130" i="8"/>
  <c r="G1129" i="8"/>
  <c r="G1128" i="8"/>
  <c r="G1127" i="8"/>
  <c r="G1126" i="8"/>
  <c r="G1125" i="8"/>
  <c r="G1124" i="8"/>
  <c r="G2140" i="8" l="1"/>
  <c r="G2139" i="8"/>
  <c r="G2138" i="8"/>
  <c r="G2137" i="8"/>
  <c r="G2136" i="8"/>
  <c r="G1477" i="8" l="1"/>
  <c r="G1474" i="8"/>
  <c r="G1389" i="8"/>
  <c r="G1460" i="8"/>
  <c r="G1466" i="8"/>
  <c r="G1432" i="8"/>
  <c r="G1433" i="8"/>
  <c r="G1434" i="8"/>
  <c r="G1435" i="8"/>
  <c r="G1436" i="8"/>
  <c r="G739" i="8" l="1"/>
  <c r="G738" i="8"/>
  <c r="G1041" i="8" l="1"/>
  <c r="G1490" i="8" l="1"/>
  <c r="G1488" i="8"/>
  <c r="G1486" i="8"/>
  <c r="G1482" i="8"/>
  <c r="G1480" i="8"/>
  <c r="G1476" i="8"/>
  <c r="G1489" i="8"/>
  <c r="G1487" i="8"/>
  <c r="G1485" i="8"/>
  <c r="G1484" i="8"/>
  <c r="G1483" i="8"/>
  <c r="G1481" i="8"/>
  <c r="G1479" i="8"/>
  <c r="B1473" i="8"/>
  <c r="B1474" i="8" l="1"/>
  <c r="G1473" i="8"/>
  <c r="B1476" i="8" l="1"/>
  <c r="G1491" i="8"/>
  <c r="E64" i="5" s="1"/>
  <c r="B1477" i="8" l="1"/>
  <c r="B1479" i="8" s="1"/>
  <c r="B1480" i="8" s="1"/>
  <c r="B1481" i="8" s="1"/>
  <c r="B1482" i="8" s="1"/>
  <c r="B1483" i="8" s="1"/>
  <c r="B1484" i="8" s="1"/>
  <c r="B1485" i="8" s="1"/>
  <c r="B1486" i="8" s="1"/>
  <c r="B1487" i="8" s="1"/>
  <c r="B1488" i="8" s="1"/>
  <c r="B1489" i="8" s="1"/>
  <c r="B1490" i="8" s="1"/>
  <c r="G966" i="8"/>
  <c r="G967" i="8"/>
  <c r="G970" i="8"/>
  <c r="G968" i="8"/>
  <c r="G699" i="8" l="1"/>
  <c r="G477" i="8" l="1"/>
  <c r="G441" i="8" l="1"/>
  <c r="B552" i="8" l="1"/>
  <c r="B546" i="8"/>
  <c r="B547" i="8" s="1"/>
  <c r="D97" i="5" l="1"/>
  <c r="D50" i="5"/>
  <c r="B739" i="8" l="1"/>
  <c r="B740" i="8" s="1"/>
  <c r="B741" i="8" s="1"/>
  <c r="B743" i="8" s="1"/>
  <c r="B745" i="8" s="1"/>
  <c r="B747" i="8" s="1"/>
  <c r="B749" i="8" s="1"/>
  <c r="B750" i="8" s="1"/>
  <c r="B751" i="8" s="1"/>
  <c r="B752" i="8" s="1"/>
  <c r="B753" i="8" s="1"/>
  <c r="B754" i="8" s="1"/>
  <c r="B755" i="8" s="1"/>
  <c r="B756" i="8" s="1"/>
  <c r="B757" i="8" s="1"/>
  <c r="B758" i="8" s="1"/>
  <c r="B760" i="8" s="1"/>
  <c r="B2230" i="8" l="1"/>
  <c r="B2231" i="8" s="1"/>
  <c r="B2232" i="8" s="1"/>
  <c r="G2235" i="8" l="1"/>
  <c r="B2233" i="8"/>
  <c r="B2234" i="8" s="1"/>
  <c r="B2235" i="8" s="1"/>
  <c r="B2236" i="8" s="1"/>
  <c r="G2233" i="8"/>
  <c r="G2231" i="8"/>
  <c r="G344" i="8" l="1"/>
  <c r="G481" i="8" l="1"/>
  <c r="G480" i="8" l="1"/>
  <c r="G382" i="8"/>
  <c r="G381" i="8" l="1"/>
  <c r="G377" i="8" l="1"/>
  <c r="G373" i="8" l="1"/>
  <c r="G374" i="8"/>
  <c r="G372" i="8"/>
  <c r="G329" i="8" l="1"/>
  <c r="G330" i="8" l="1"/>
  <c r="G332" i="8" l="1"/>
  <c r="G942" i="8" l="1"/>
  <c r="G825" i="8" l="1"/>
  <c r="G791" i="8"/>
  <c r="G799" i="8"/>
  <c r="G850" i="8"/>
  <c r="G801" i="8"/>
  <c r="G169" i="8"/>
  <c r="G145" i="8" l="1"/>
  <c r="G170" i="8"/>
  <c r="G193" i="8"/>
  <c r="G194" i="8"/>
  <c r="G191" i="8" l="1"/>
  <c r="G167" i="8" l="1"/>
  <c r="G165" i="8"/>
  <c r="G164" i="8"/>
  <c r="G186" i="8"/>
  <c r="G166" i="8"/>
  <c r="G737" i="8" l="1"/>
  <c r="G736" i="8"/>
  <c r="G734" i="8"/>
  <c r="G717" i="8"/>
  <c r="G716" i="8"/>
  <c r="G715" i="8"/>
  <c r="G714" i="8"/>
  <c r="G881" i="8" l="1"/>
  <c r="G879" i="8"/>
  <c r="G735" i="8"/>
  <c r="B2133" i="8"/>
  <c r="B2134" i="8" s="1"/>
  <c r="G2111" i="8" l="1"/>
  <c r="G2110" i="8"/>
  <c r="G2109" i="8"/>
  <c r="G2108" i="8"/>
  <c r="G2107" i="8"/>
  <c r="G2085" i="8"/>
  <c r="G2084" i="8"/>
  <c r="G2083" i="8"/>
  <c r="G2082" i="8"/>
  <c r="G2081" i="8"/>
  <c r="G2080" i="8"/>
  <c r="G89" i="8" l="1"/>
  <c r="G90" i="8"/>
  <c r="AC86" i="6" l="1"/>
  <c r="AD86" i="6" s="1"/>
  <c r="AC40" i="6"/>
  <c r="AD40" i="6" s="1"/>
  <c r="AC38" i="6"/>
  <c r="AD38" i="6" s="1"/>
  <c r="AC41" i="6"/>
  <c r="AD41" i="6" s="1"/>
  <c r="G72" i="8" l="1"/>
  <c r="G71" i="8"/>
  <c r="G70" i="8"/>
  <c r="G69" i="8"/>
  <c r="G67" i="8"/>
  <c r="G66" i="8"/>
  <c r="G65" i="8"/>
  <c r="G64" i="8"/>
  <c r="G63" i="8"/>
  <c r="G62" i="8"/>
  <c r="G61" i="8"/>
  <c r="G60" i="8"/>
  <c r="G59" i="8"/>
  <c r="G58" i="8"/>
  <c r="G57" i="8"/>
  <c r="G55" i="8"/>
  <c r="G54" i="8"/>
  <c r="G53" i="8"/>
  <c r="G52" i="8"/>
  <c r="G51" i="8"/>
  <c r="G50" i="8"/>
  <c r="G49" i="8"/>
  <c r="G48" i="8"/>
  <c r="G47" i="8"/>
  <c r="G46" i="8"/>
  <c r="G45" i="8"/>
  <c r="G44" i="8"/>
  <c r="G43" i="8"/>
  <c r="G42" i="8"/>
  <c r="G583" i="8" l="1"/>
  <c r="C62" i="5" l="1"/>
  <c r="G2225" i="8"/>
  <c r="G2224" i="8"/>
  <c r="G2223" i="8"/>
  <c r="G2222" i="8"/>
  <c r="G2221" i="8"/>
  <c r="G2220" i="8"/>
  <c r="G2219" i="8"/>
  <c r="G2218" i="8"/>
  <c r="G2217" i="8"/>
  <c r="G2216" i="8"/>
  <c r="G2215" i="8"/>
  <c r="G2214" i="8"/>
  <c r="G2213" i="8"/>
  <c r="G2212" i="8"/>
  <c r="G2211" i="8"/>
  <c r="G2210" i="8"/>
  <c r="G2209" i="8"/>
  <c r="G2208" i="8"/>
  <c r="G2207" i="8"/>
  <c r="G2206" i="8"/>
  <c r="G2041" i="8"/>
  <c r="G2040" i="8"/>
  <c r="G2039" i="8"/>
  <c r="G2567" i="8" l="1"/>
  <c r="G2500" i="8"/>
  <c r="B2413" i="8"/>
  <c r="B2414" i="8" s="1"/>
  <c r="B2415" i="8" s="1"/>
  <c r="B2416" i="8" s="1"/>
  <c r="B2417" i="8" s="1"/>
  <c r="B2418" i="8" s="1"/>
  <c r="B2419" i="8" s="1"/>
  <c r="B2421" i="8" s="1"/>
  <c r="B2422" i="8" s="1"/>
  <c r="B2424" i="8" s="1"/>
  <c r="B2425" i="8" s="1"/>
  <c r="B2426" i="8" s="1"/>
  <c r="B2429" i="8" s="1"/>
  <c r="B2430" i="8" s="1"/>
  <c r="B2431" i="8" s="1"/>
  <c r="B2432" i="8" s="1"/>
  <c r="B2433" i="8" s="1"/>
  <c r="B2434" i="8" s="1"/>
  <c r="B2435" i="8" s="1"/>
  <c r="B2437" i="8" s="1"/>
  <c r="B2438" i="8" s="1"/>
  <c r="B2439" i="8" s="1"/>
  <c r="B2440" i="8" s="1"/>
  <c r="B2441" i="8" s="1"/>
  <c r="B2442" i="8" s="1"/>
  <c r="B2443" i="8" s="1"/>
  <c r="B2444" i="8" s="1"/>
  <c r="B2445" i="8" s="1"/>
  <c r="B2446" i="8" s="1"/>
  <c r="B2447" i="8" s="1"/>
  <c r="B2449" i="8" s="1"/>
  <c r="B2452" i="8" s="1"/>
  <c r="B2453" i="8" s="1"/>
  <c r="B2454" i="8" s="1"/>
  <c r="B2455" i="8" s="1"/>
  <c r="B2456" i="8" s="1"/>
  <c r="B2457" i="8" s="1"/>
  <c r="B2458" i="8" s="1"/>
  <c r="B2460" i="8" s="1"/>
  <c r="B2461" i="8" s="1"/>
  <c r="B2463" i="8" s="1"/>
  <c r="B2464" i="8" s="1"/>
  <c r="B2465" i="8" s="1"/>
  <c r="B2466" i="8" s="1"/>
  <c r="B2467" i="8" s="1"/>
  <c r="B2468" i="8" s="1"/>
  <c r="B2469" i="8" s="1"/>
  <c r="B2471" i="8" s="1"/>
  <c r="B2472" i="8" s="1"/>
  <c r="B2473" i="8" s="1"/>
  <c r="B2474" i="8" s="1"/>
  <c r="B2475" i="8" s="1"/>
  <c r="B2476" i="8" s="1"/>
  <c r="B2477" i="8" s="1"/>
  <c r="B2479" i="8" s="1"/>
  <c r="B2480" i="8" s="1"/>
  <c r="B2481" i="8" s="1"/>
  <c r="B2482" i="8" s="1"/>
  <c r="B2483" i="8" s="1"/>
  <c r="B2484" i="8" s="1"/>
  <c r="B2485" i="8" s="1"/>
  <c r="B2486" i="8" s="1"/>
  <c r="B2487" i="8" s="1"/>
  <c r="B2488" i="8" s="1"/>
  <c r="B2489" i="8" s="1"/>
  <c r="B2491" i="8" s="1"/>
  <c r="G2587" i="8"/>
  <c r="G2585" i="8"/>
  <c r="G2584" i="8"/>
  <c r="G2581" i="8"/>
  <c r="G2580" i="8"/>
  <c r="G2579" i="8"/>
  <c r="G2578" i="8"/>
  <c r="G2577" i="8"/>
  <c r="G2576" i="8"/>
  <c r="G2575" i="8"/>
  <c r="G2574" i="8"/>
  <c r="G2573" i="8"/>
  <c r="G2572" i="8"/>
  <c r="G2571" i="8"/>
  <c r="G2570" i="8"/>
  <c r="G2569" i="8"/>
  <c r="G2568" i="8"/>
  <c r="G2566" i="8"/>
  <c r="G2565" i="8"/>
  <c r="G2564" i="8"/>
  <c r="G2563" i="8"/>
  <c r="G2562" i="8"/>
  <c r="G2561" i="8"/>
  <c r="G2560" i="8"/>
  <c r="G2559" i="8"/>
  <c r="G2558" i="8"/>
  <c r="G2557" i="8"/>
  <c r="G2556" i="8"/>
  <c r="G2555" i="8"/>
  <c r="G2554" i="8"/>
  <c r="G2553" i="8"/>
  <c r="G2552" i="8"/>
  <c r="G2551" i="8"/>
  <c r="G2550" i="8"/>
  <c r="G2549" i="8"/>
  <c r="G2548" i="8"/>
  <c r="G2547" i="8"/>
  <c r="G2546" i="8"/>
  <c r="G2545" i="8"/>
  <c r="G2544" i="8"/>
  <c r="G2543" i="8"/>
  <c r="G2542" i="8"/>
  <c r="G2541" i="8"/>
  <c r="G2540" i="8"/>
  <c r="G2539" i="8"/>
  <c r="G2538" i="8"/>
  <c r="G2537" i="8"/>
  <c r="G2536" i="8"/>
  <c r="G2535" i="8"/>
  <c r="G2534" i="8"/>
  <c r="G2533" i="8"/>
  <c r="G2532" i="8"/>
  <c r="G2531" i="8"/>
  <c r="G2530" i="8"/>
  <c r="G2529" i="8"/>
  <c r="G2528" i="8"/>
  <c r="G2527" i="8"/>
  <c r="G2526" i="8"/>
  <c r="G2525" i="8"/>
  <c r="G2524" i="8"/>
  <c r="G2523" i="8"/>
  <c r="G2522" i="8"/>
  <c r="G2521" i="8"/>
  <c r="G2520" i="8"/>
  <c r="G2519" i="8"/>
  <c r="G2518" i="8"/>
  <c r="G2517" i="8"/>
  <c r="G2516" i="8"/>
  <c r="G2515" i="8"/>
  <c r="G2514" i="8"/>
  <c r="G2513" i="8"/>
  <c r="G2512" i="8"/>
  <c r="G2511" i="8"/>
  <c r="G2510" i="8"/>
  <c r="G2509" i="8"/>
  <c r="G2508" i="8"/>
  <c r="G2507" i="8"/>
  <c r="G2506" i="8"/>
  <c r="G2505" i="8"/>
  <c r="G2504" i="8"/>
  <c r="G2503" i="8"/>
  <c r="G2502" i="8"/>
  <c r="G2501" i="8"/>
  <c r="G2583" i="8"/>
  <c r="G2582" i="8"/>
  <c r="G2588" i="8" l="1"/>
  <c r="E88" i="5" s="1"/>
  <c r="B2501" i="8"/>
  <c r="B2493" i="8"/>
  <c r="B2494" i="8" s="1"/>
  <c r="B2495" i="8" s="1"/>
  <c r="G2301" i="8"/>
  <c r="G2300" i="8"/>
  <c r="G2299" i="8"/>
  <c r="G2298" i="8"/>
  <c r="G2491" i="8"/>
  <c r="G2489" i="8"/>
  <c r="G2488" i="8"/>
  <c r="G2487" i="8"/>
  <c r="G2486" i="8"/>
  <c r="G2485" i="8"/>
  <c r="G2484" i="8"/>
  <c r="G2483" i="8"/>
  <c r="G2482" i="8"/>
  <c r="G2481" i="8"/>
  <c r="G2480" i="8"/>
  <c r="G2479" i="8"/>
  <c r="G2477" i="8"/>
  <c r="G2476" i="8"/>
  <c r="G2475" i="8"/>
  <c r="G2474" i="8"/>
  <c r="G2473" i="8"/>
  <c r="G2472" i="8"/>
  <c r="G2471" i="8"/>
  <c r="G2469" i="8"/>
  <c r="G2468" i="8"/>
  <c r="G2467" i="8"/>
  <c r="G2466" i="8"/>
  <c r="G2465" i="8"/>
  <c r="G2464" i="8"/>
  <c r="G2463" i="8"/>
  <c r="G2461" i="8"/>
  <c r="G2460" i="8"/>
  <c r="G2458" i="8"/>
  <c r="G2457" i="8"/>
  <c r="G2456" i="8"/>
  <c r="G2455" i="8"/>
  <c r="G2454" i="8"/>
  <c r="G2453" i="8"/>
  <c r="G2452" i="8"/>
  <c r="G2441" i="8"/>
  <c r="G2449" i="8"/>
  <c r="G2447" i="8"/>
  <c r="G2446" i="8"/>
  <c r="G2445" i="8"/>
  <c r="G2444" i="8"/>
  <c r="G2443" i="8"/>
  <c r="G2442" i="8"/>
  <c r="G2440" i="8"/>
  <c r="G2439" i="8"/>
  <c r="G2438" i="8"/>
  <c r="G2437" i="8"/>
  <c r="G2435" i="8"/>
  <c r="G2434" i="8"/>
  <c r="G2433" i="8"/>
  <c r="G2432" i="8"/>
  <c r="G2431" i="8"/>
  <c r="G2430" i="8"/>
  <c r="G2429" i="8"/>
  <c r="G2426" i="8"/>
  <c r="G2425" i="8"/>
  <c r="G2424" i="8"/>
  <c r="G2422" i="8"/>
  <c r="G2421" i="8"/>
  <c r="G2419" i="8"/>
  <c r="G2418" i="8"/>
  <c r="G2417" i="8"/>
  <c r="G2416" i="8"/>
  <c r="G2415" i="8"/>
  <c r="G2414" i="8"/>
  <c r="G2413" i="8"/>
  <c r="G2411" i="8"/>
  <c r="G2409" i="8"/>
  <c r="G2408" i="8"/>
  <c r="G2407" i="8"/>
  <c r="G2406" i="8"/>
  <c r="G2405" i="8"/>
  <c r="G2404" i="8"/>
  <c r="G2403" i="8"/>
  <c r="G2402" i="8"/>
  <c r="G2401" i="8"/>
  <c r="G2399" i="8"/>
  <c r="G2398" i="8"/>
  <c r="G2397" i="8"/>
  <c r="G2396" i="8"/>
  <c r="G2395" i="8"/>
  <c r="G2394" i="8"/>
  <c r="G2392" i="8"/>
  <c r="G2391" i="8"/>
  <c r="G2390" i="8"/>
  <c r="G2389" i="8"/>
  <c r="G2388" i="8"/>
  <c r="G2387" i="8"/>
  <c r="G2386" i="8"/>
  <c r="G2385" i="8"/>
  <c r="G2384" i="8"/>
  <c r="G2383" i="8"/>
  <c r="G2382" i="8"/>
  <c r="G2381" i="8"/>
  <c r="G2380" i="8"/>
  <c r="G2379" i="8"/>
  <c r="G2377" i="8"/>
  <c r="G2376" i="8"/>
  <c r="G2375" i="8"/>
  <c r="G2374" i="8"/>
  <c r="G2373" i="8"/>
  <c r="G2372" i="8"/>
  <c r="G2371" i="8"/>
  <c r="G2368" i="8"/>
  <c r="G2367" i="8"/>
  <c r="G2366" i="8"/>
  <c r="G2364" i="8"/>
  <c r="G2362" i="8"/>
  <c r="G2361" i="8"/>
  <c r="G2359" i="8"/>
  <c r="G2358" i="8"/>
  <c r="G2357" i="8"/>
  <c r="G2356" i="8"/>
  <c r="G2355" i="8"/>
  <c r="G2354" i="8"/>
  <c r="G2352" i="8"/>
  <c r="G2351" i="8"/>
  <c r="G2350" i="8"/>
  <c r="G2349" i="8"/>
  <c r="G2348" i="8"/>
  <c r="G2347" i="8"/>
  <c r="G2346" i="8"/>
  <c r="G2345" i="8"/>
  <c r="G2344" i="8"/>
  <c r="G2343" i="8"/>
  <c r="G2342" i="8"/>
  <c r="G2341" i="8"/>
  <c r="G2340" i="8"/>
  <c r="G2338" i="8"/>
  <c r="G2337" i="8"/>
  <c r="G2336" i="8"/>
  <c r="G2335" i="8"/>
  <c r="G2334" i="8"/>
  <c r="G2333" i="8"/>
  <c r="G2332" i="8"/>
  <c r="G2331" i="8"/>
  <c r="G2330" i="8"/>
  <c r="G2329" i="8"/>
  <c r="G2328" i="8"/>
  <c r="G2327" i="8"/>
  <c r="G2326" i="8"/>
  <c r="G2325" i="8"/>
  <c r="G2324" i="8"/>
  <c r="G2323" i="8"/>
  <c r="G2322" i="8"/>
  <c r="G2320" i="8"/>
  <c r="G2319" i="8"/>
  <c r="G2318" i="8"/>
  <c r="G2317" i="8"/>
  <c r="G2316" i="8"/>
  <c r="G2315" i="8"/>
  <c r="G2313" i="8"/>
  <c r="G2312" i="8"/>
  <c r="G2311" i="8"/>
  <c r="G2310" i="8"/>
  <c r="G2309" i="8"/>
  <c r="G2308" i="8"/>
  <c r="G2307" i="8"/>
  <c r="G2303" i="8" l="1"/>
  <c r="G2296" i="8"/>
  <c r="G2295" i="8"/>
  <c r="G2294" i="8"/>
  <c r="B2294" i="8"/>
  <c r="B2295" i="8" s="1"/>
  <c r="B2296" i="8" s="1"/>
  <c r="B2298" i="8" s="1"/>
  <c r="B2299" i="8" s="1"/>
  <c r="B2300" i="8" s="1"/>
  <c r="B2301" i="8" s="1"/>
  <c r="B2303" i="8" s="1"/>
  <c r="B590" i="8"/>
  <c r="B591" i="8" s="1"/>
  <c r="G585" i="8"/>
  <c r="B553" i="8"/>
  <c r="B554" i="8" s="1"/>
  <c r="B555" i="8" s="1"/>
  <c r="B557" i="8" s="1"/>
  <c r="B558" i="8" s="1"/>
  <c r="B559" i="8" s="1"/>
  <c r="B560" i="8" s="1"/>
  <c r="B561" i="8" s="1"/>
  <c r="B562" i="8" s="1"/>
  <c r="B539" i="8"/>
  <c r="B540" i="8" s="1"/>
  <c r="B541" i="8" s="1"/>
  <c r="G531" i="8"/>
  <c r="B523" i="8"/>
  <c r="B524" i="8" s="1"/>
  <c r="B525" i="8" s="1"/>
  <c r="B526" i="8" s="1"/>
  <c r="B528" i="8" s="1"/>
  <c r="B530" i="8" s="1"/>
  <c r="B531" i="8" s="1"/>
  <c r="B532" i="8" s="1"/>
  <c r="B533" i="8" s="1"/>
  <c r="B534" i="8" s="1"/>
  <c r="G518" i="8"/>
  <c r="B515" i="8"/>
  <c r="B516" i="8" s="1"/>
  <c r="B517" i="8" s="1"/>
  <c r="B518" i="8" s="1"/>
  <c r="B2238" i="8"/>
  <c r="B2239" i="8" s="1"/>
  <c r="B2240" i="8" s="1"/>
  <c r="B486" i="8"/>
  <c r="B487" i="8" s="1"/>
  <c r="B488" i="8" s="1"/>
  <c r="B489" i="8" s="1"/>
  <c r="B490" i="8" s="1"/>
  <c r="B492" i="8" s="1"/>
  <c r="B493" i="8" s="1"/>
  <c r="B494" i="8" s="1"/>
  <c r="B495" i="8" s="1"/>
  <c r="B496" i="8" s="1"/>
  <c r="B497" i="8" s="1"/>
  <c r="B499" i="8" s="1"/>
  <c r="B500" i="8" s="1"/>
  <c r="B502" i="8" s="1"/>
  <c r="B503" i="8" s="1"/>
  <c r="B504" i="8" s="1"/>
  <c r="B505" i="8" s="1"/>
  <c r="B506" i="8" s="1"/>
  <c r="B507" i="8" s="1"/>
  <c r="B508" i="8" s="1"/>
  <c r="B509" i="8" s="1"/>
  <c r="B510" i="8" s="1"/>
  <c r="G464" i="8"/>
  <c r="G463" i="8"/>
  <c r="G462" i="8"/>
  <c r="G461" i="8"/>
  <c r="G460" i="8"/>
  <c r="G459" i="8"/>
  <c r="G458" i="8"/>
  <c r="G457" i="8"/>
  <c r="G456" i="8"/>
  <c r="G455" i="8"/>
  <c r="G454" i="8"/>
  <c r="G453" i="8"/>
  <c r="G452" i="8"/>
  <c r="G450" i="8"/>
  <c r="G449" i="8"/>
  <c r="G447" i="8"/>
  <c r="G446" i="8"/>
  <c r="G445" i="8"/>
  <c r="G444" i="8"/>
  <c r="G443" i="8"/>
  <c r="G439" i="8"/>
  <c r="G438" i="8"/>
  <c r="G437" i="8"/>
  <c r="G436" i="8"/>
  <c r="G435" i="8"/>
  <c r="G434" i="8"/>
  <c r="G433" i="8"/>
  <c r="G432" i="8"/>
  <c r="G431" i="8"/>
  <c r="G430" i="8"/>
  <c r="G429" i="8"/>
  <c r="G428" i="8"/>
  <c r="G427" i="8"/>
  <c r="G426" i="8"/>
  <c r="G425" i="8"/>
  <c r="G424" i="8"/>
  <c r="B424" i="8"/>
  <c r="B425" i="8" s="1"/>
  <c r="B426" i="8" s="1"/>
  <c r="B427" i="8" s="1"/>
  <c r="B428" i="8" s="1"/>
  <c r="B429" i="8" s="1"/>
  <c r="B430" i="8" s="1"/>
  <c r="B431" i="8" s="1"/>
  <c r="B432" i="8" s="1"/>
  <c r="B433" i="8" s="1"/>
  <c r="B434" i="8" s="1"/>
  <c r="B435" i="8" s="1"/>
  <c r="B436" i="8" s="1"/>
  <c r="B437" i="8" s="1"/>
  <c r="B415" i="8"/>
  <c r="B416" i="8" s="1"/>
  <c r="B417" i="8" s="1"/>
  <c r="B418" i="8" s="1"/>
  <c r="B419" i="8" s="1"/>
  <c r="G2205" i="8"/>
  <c r="G2204" i="8"/>
  <c r="G2203" i="8"/>
  <c r="G2202" i="8"/>
  <c r="G2201" i="8"/>
  <c r="G2200" i="8"/>
  <c r="G2199" i="8"/>
  <c r="G2198" i="8"/>
  <c r="G2197" i="8"/>
  <c r="G2196" i="8"/>
  <c r="G2195" i="8"/>
  <c r="G2194" i="8"/>
  <c r="G2193" i="8"/>
  <c r="G2192" i="8"/>
  <c r="G2191" i="8"/>
  <c r="G2189" i="8"/>
  <c r="G2188" i="8"/>
  <c r="G2187" i="8"/>
  <c r="G2186" i="8"/>
  <c r="G2185" i="8"/>
  <c r="G2184" i="8"/>
  <c r="G2183" i="8"/>
  <c r="G2182" i="8"/>
  <c r="G2181" i="8"/>
  <c r="G2180" i="8"/>
  <c r="G2179" i="8"/>
  <c r="G2178" i="8"/>
  <c r="G2177" i="8"/>
  <c r="G2176" i="8"/>
  <c r="G2175" i="8"/>
  <c r="G2174" i="8"/>
  <c r="G2173" i="8"/>
  <c r="G2172" i="8"/>
  <c r="G2171" i="8"/>
  <c r="G2170" i="8"/>
  <c r="G2169" i="8"/>
  <c r="G2168" i="8"/>
  <c r="G2167" i="8"/>
  <c r="G2166" i="8"/>
  <c r="G2165" i="8"/>
  <c r="G2164" i="8"/>
  <c r="G2163" i="8"/>
  <c r="G2162" i="8"/>
  <c r="G2161" i="8"/>
  <c r="G2160" i="8"/>
  <c r="G2159" i="8"/>
  <c r="G2158" i="8"/>
  <c r="G2157" i="8"/>
  <c r="G2156" i="8"/>
  <c r="G2155" i="8"/>
  <c r="G2154" i="8"/>
  <c r="G2153" i="8"/>
  <c r="G2152" i="8"/>
  <c r="G2151" i="8"/>
  <c r="G2150" i="8"/>
  <c r="G2149" i="8"/>
  <c r="G2148" i="8"/>
  <c r="G2147" i="8"/>
  <c r="G2146" i="8"/>
  <c r="B2146" i="8"/>
  <c r="B2147" i="8" s="1"/>
  <c r="B2148" i="8" s="1"/>
  <c r="B2149" i="8" s="1"/>
  <c r="B2150" i="8" s="1"/>
  <c r="B2151" i="8" s="1"/>
  <c r="B2152" i="8" s="1"/>
  <c r="B2153" i="8" s="1"/>
  <c r="B2154" i="8" s="1"/>
  <c r="B2155" i="8" s="1"/>
  <c r="B2156" i="8" s="1"/>
  <c r="G2135" i="8"/>
  <c r="G2134" i="8"/>
  <c r="G2133" i="8"/>
  <c r="G2132" i="8"/>
  <c r="G2131" i="8"/>
  <c r="G2130" i="8"/>
  <c r="G2129" i="8"/>
  <c r="G2128" i="8"/>
  <c r="G2127" i="8"/>
  <c r="G2126" i="8"/>
  <c r="G2125" i="8"/>
  <c r="G2124" i="8"/>
  <c r="G2123" i="8"/>
  <c r="G2122" i="8"/>
  <c r="G2121" i="8"/>
  <c r="G2120" i="8"/>
  <c r="G2119" i="8"/>
  <c r="G2118" i="8"/>
  <c r="G2117" i="8"/>
  <c r="G2116" i="8"/>
  <c r="G2115" i="8"/>
  <c r="G2113" i="8"/>
  <c r="G2112" i="8"/>
  <c r="G2106" i="8"/>
  <c r="G2105" i="8"/>
  <c r="G2104" i="8"/>
  <c r="G2103" i="8"/>
  <c r="G2102" i="8"/>
  <c r="G2101" i="8"/>
  <c r="G2100" i="8"/>
  <c r="G2099" i="8"/>
  <c r="G2098" i="8"/>
  <c r="G2097" i="8"/>
  <c r="G2096" i="8"/>
  <c r="G2095" i="8"/>
  <c r="G2094" i="8"/>
  <c r="G2093" i="8"/>
  <c r="G2092" i="8"/>
  <c r="G2091" i="8"/>
  <c r="G2090" i="8"/>
  <c r="G2088" i="8"/>
  <c r="G2086" i="8"/>
  <c r="G2079" i="8"/>
  <c r="G2078" i="8"/>
  <c r="G2077" i="8"/>
  <c r="G2076" i="8"/>
  <c r="G2075" i="8"/>
  <c r="G2074" i="8"/>
  <c r="G2073" i="8"/>
  <c r="G2071" i="8"/>
  <c r="G2070" i="8"/>
  <c r="G2069" i="8"/>
  <c r="G2068" i="8"/>
  <c r="G2067" i="8"/>
  <c r="G2066" i="8"/>
  <c r="G2065" i="8"/>
  <c r="G2064" i="8"/>
  <c r="G2063" i="8"/>
  <c r="G2062" i="8"/>
  <c r="G2061" i="8"/>
  <c r="G2060" i="8"/>
  <c r="G2059" i="8"/>
  <c r="G2058" i="8"/>
  <c r="G2057" i="8"/>
  <c r="G2056" i="8"/>
  <c r="G2055" i="8"/>
  <c r="G2054" i="8"/>
  <c r="G2053" i="8"/>
  <c r="G2052" i="8"/>
  <c r="G2051" i="8"/>
  <c r="G2050" i="8"/>
  <c r="G2049" i="8"/>
  <c r="G2048" i="8"/>
  <c r="G2047" i="8"/>
  <c r="G2046" i="8"/>
  <c r="G2045" i="8"/>
  <c r="G2044" i="8"/>
  <c r="G2042" i="8"/>
  <c r="G2038" i="8"/>
  <c r="G2037" i="8"/>
  <c r="G2036" i="8"/>
  <c r="G2035" i="8"/>
  <c r="G2034" i="8"/>
  <c r="G2033" i="8"/>
  <c r="G2032" i="8"/>
  <c r="G2031" i="8"/>
  <c r="G2030" i="8"/>
  <c r="G2029" i="8"/>
  <c r="B2029" i="8"/>
  <c r="B2030" i="8" s="1"/>
  <c r="B2031" i="8" s="1"/>
  <c r="B2032" i="8" s="1"/>
  <c r="B2033" i="8" s="1"/>
  <c r="B2034" i="8" s="1"/>
  <c r="B2035" i="8" s="1"/>
  <c r="B2036" i="8" s="1"/>
  <c r="B2037" i="8" s="1"/>
  <c r="B2038" i="8" s="1"/>
  <c r="B2039" i="8" s="1"/>
  <c r="B2040" i="8" s="1"/>
  <c r="B2041" i="8" s="1"/>
  <c r="B2042" i="8" s="1"/>
  <c r="B2044" i="8" s="1"/>
  <c r="G1554" i="8"/>
  <c r="G1538" i="8"/>
  <c r="G1520" i="8"/>
  <c r="G1518" i="8"/>
  <c r="G1517" i="8"/>
  <c r="G1516" i="8"/>
  <c r="G1506" i="8"/>
  <c r="G1500" i="8"/>
  <c r="B1495" i="8"/>
  <c r="B1496" i="8" s="1"/>
  <c r="B1497" i="8" s="1"/>
  <c r="B1498" i="8" s="1"/>
  <c r="B1499" i="8" s="1"/>
  <c r="B1500" i="8" s="1"/>
  <c r="B1501" i="8" s="1"/>
  <c r="G1468" i="8"/>
  <c r="G1467" i="8"/>
  <c r="G1465" i="8"/>
  <c r="G1464" i="8"/>
  <c r="G1463" i="8"/>
  <c r="G1462" i="8"/>
  <c r="G1461" i="8"/>
  <c r="G1459" i="8"/>
  <c r="G1458" i="8"/>
  <c r="G1457" i="8"/>
  <c r="G1456" i="8"/>
  <c r="G1455" i="8"/>
  <c r="G1454" i="8"/>
  <c r="G1452" i="8"/>
  <c r="G1450" i="8"/>
  <c r="G1449" i="8"/>
  <c r="G1448" i="8"/>
  <c r="G1447" i="8"/>
  <c r="G1446" i="8"/>
  <c r="G1445" i="8"/>
  <c r="G1444" i="8"/>
  <c r="G1443" i="8"/>
  <c r="G1442" i="8"/>
  <c r="G1441" i="8"/>
  <c r="G1440" i="8"/>
  <c r="G1439" i="8"/>
  <c r="G1438" i="8"/>
  <c r="G1430" i="8"/>
  <c r="G1429" i="8"/>
  <c r="G1428" i="8"/>
  <c r="G1427" i="8"/>
  <c r="G1426" i="8"/>
  <c r="G1425" i="8"/>
  <c r="G1424" i="8"/>
  <c r="G1423" i="8"/>
  <c r="G1422" i="8"/>
  <c r="G1421" i="8"/>
  <c r="G1419" i="8"/>
  <c r="G1418" i="8"/>
  <c r="G1416" i="8"/>
  <c r="G1415" i="8"/>
  <c r="G1413" i="8"/>
  <c r="G1410" i="8"/>
  <c r="G1409" i="8"/>
  <c r="G1408" i="8"/>
  <c r="G1407" i="8"/>
  <c r="G1406" i="8"/>
  <c r="G1405" i="8"/>
  <c r="G1404" i="8"/>
  <c r="G1402" i="8"/>
  <c r="G1401" i="8"/>
  <c r="G1400" i="8"/>
  <c r="G1399" i="8"/>
  <c r="G1398" i="8"/>
  <c r="G1397" i="8"/>
  <c r="G1395" i="8"/>
  <c r="G1394" i="8"/>
  <c r="G1393" i="8"/>
  <c r="G1392" i="8"/>
  <c r="G1391" i="8"/>
  <c r="G1390" i="8"/>
  <c r="G1388" i="8"/>
  <c r="G1385" i="8"/>
  <c r="G1384" i="8"/>
  <c r="G1383" i="8"/>
  <c r="G1382" i="8"/>
  <c r="G1381" i="8"/>
  <c r="G1379" i="8"/>
  <c r="G1378" i="8"/>
  <c r="G1376" i="8"/>
  <c r="G1374" i="8"/>
  <c r="G1372" i="8"/>
  <c r="G1371" i="8"/>
  <c r="G1370" i="8"/>
  <c r="G1369" i="8"/>
  <c r="G1368" i="8"/>
  <c r="G1366" i="8"/>
  <c r="G1365" i="8"/>
  <c r="G1364" i="8"/>
  <c r="G1363" i="8"/>
  <c r="G1362" i="8"/>
  <c r="G1361" i="8"/>
  <c r="G1360" i="8"/>
  <c r="G1359" i="8"/>
  <c r="G1358" i="8"/>
  <c r="G1357" i="8"/>
  <c r="G1356" i="8"/>
  <c r="G1355" i="8"/>
  <c r="G1354" i="8"/>
  <c r="G1353" i="8"/>
  <c r="G1352" i="8"/>
  <c r="G1350" i="8"/>
  <c r="G1349" i="8"/>
  <c r="G1348" i="8"/>
  <c r="G1347" i="8"/>
  <c r="G1346" i="8"/>
  <c r="G1344" i="8"/>
  <c r="G1343" i="8"/>
  <c r="G1342" i="8"/>
  <c r="G1341" i="8"/>
  <c r="G1340" i="8"/>
  <c r="G1339" i="8"/>
  <c r="G1338" i="8"/>
  <c r="G1335" i="8"/>
  <c r="G1334" i="8"/>
  <c r="G1333" i="8"/>
  <c r="G1332" i="8"/>
  <c r="G1331" i="8"/>
  <c r="G1329" i="8"/>
  <c r="G1328" i="8"/>
  <c r="G1327" i="8"/>
  <c r="G1326" i="8"/>
  <c r="G1325" i="8"/>
  <c r="G1324" i="8"/>
  <c r="G1323" i="8"/>
  <c r="G1322" i="8"/>
  <c r="G1321" i="8"/>
  <c r="G1320" i="8"/>
  <c r="G1319" i="8"/>
  <c r="G1318" i="8"/>
  <c r="G1317" i="8"/>
  <c r="G1316" i="8"/>
  <c r="G1315" i="8"/>
  <c r="G1314" i="8"/>
  <c r="G1313" i="8"/>
  <c r="G1312" i="8"/>
  <c r="G1311" i="8"/>
  <c r="G1310" i="8"/>
  <c r="G1309" i="8"/>
  <c r="G1308" i="8"/>
  <c r="G1307" i="8"/>
  <c r="G1306" i="8"/>
  <c r="G1304" i="8"/>
  <c r="G1302" i="8"/>
  <c r="G1301" i="8"/>
  <c r="G1300" i="8"/>
  <c r="G1299" i="8"/>
  <c r="B1299" i="8"/>
  <c r="B1300" i="8" s="1"/>
  <c r="B1301" i="8" s="1"/>
  <c r="B1302" i="8" s="1"/>
  <c r="B1304" i="8" s="1"/>
  <c r="B1306" i="8" s="1"/>
  <c r="B1307" i="8" s="1"/>
  <c r="B1308" i="8" s="1"/>
  <c r="G1298" i="8"/>
  <c r="G1297" i="8"/>
  <c r="G1296" i="8"/>
  <c r="G1295" i="8"/>
  <c r="G1294" i="8"/>
  <c r="G1293" i="8"/>
  <c r="G1292" i="8"/>
  <c r="G1291" i="8"/>
  <c r="G1290" i="8"/>
  <c r="G1289" i="8"/>
  <c r="G1288" i="8"/>
  <c r="G1287" i="8"/>
  <c r="G1286" i="8"/>
  <c r="G1285" i="8"/>
  <c r="G1284" i="8"/>
  <c r="G1283" i="8"/>
  <c r="G1282" i="8"/>
  <c r="G1281" i="8"/>
  <c r="G1280" i="8"/>
  <c r="G1279" i="8"/>
  <c r="G1278" i="8"/>
  <c r="G1277" i="8"/>
  <c r="G1276" i="8"/>
  <c r="G1275" i="8"/>
  <c r="G1274" i="8"/>
  <c r="G1273" i="8"/>
  <c r="G1271" i="8"/>
  <c r="G1270" i="8"/>
  <c r="G1269" i="8"/>
  <c r="G1268" i="8"/>
  <c r="G1267" i="8"/>
  <c r="G1266" i="8"/>
  <c r="G1265" i="8"/>
  <c r="G1264" i="8"/>
  <c r="G1263" i="8"/>
  <c r="G1262" i="8"/>
  <c r="G1261" i="8"/>
  <c r="G1260" i="8"/>
  <c r="G1259" i="8"/>
  <c r="G1258" i="8"/>
  <c r="G1257" i="8"/>
  <c r="G1256" i="8"/>
  <c r="G1255" i="8"/>
  <c r="G1254" i="8"/>
  <c r="G1253" i="8"/>
  <c r="G1252" i="8"/>
  <c r="G1251" i="8"/>
  <c r="G1250" i="8"/>
  <c r="G1249" i="8"/>
  <c r="G1248" i="8"/>
  <c r="G1247" i="8"/>
  <c r="G1246" i="8"/>
  <c r="G1245" i="8"/>
  <c r="G1244" i="8"/>
  <c r="G1243" i="8"/>
  <c r="G1242" i="8"/>
  <c r="G1241" i="8"/>
  <c r="G1238" i="8"/>
  <c r="G1237" i="8"/>
  <c r="G1236" i="8"/>
  <c r="G1235" i="8"/>
  <c r="G1234" i="8"/>
  <c r="G1232" i="8"/>
  <c r="G1231" i="8"/>
  <c r="G1230" i="8"/>
  <c r="G1229" i="8"/>
  <c r="G1228" i="8"/>
  <c r="G1225" i="8"/>
  <c r="G1224" i="8"/>
  <c r="G1223" i="8"/>
  <c r="G1222" i="8"/>
  <c r="G1221" i="8"/>
  <c r="G1220" i="8"/>
  <c r="G1219" i="8"/>
  <c r="G1218" i="8"/>
  <c r="G1217" i="8"/>
  <c r="G1216" i="8"/>
  <c r="G1215" i="8"/>
  <c r="G1214" i="8"/>
  <c r="G1212" i="8"/>
  <c r="G1211" i="8"/>
  <c r="G1210" i="8"/>
  <c r="G1209" i="8"/>
  <c r="G1208" i="8"/>
  <c r="G1207" i="8"/>
  <c r="G1206" i="8"/>
  <c r="G1205" i="8"/>
  <c r="G1204" i="8"/>
  <c r="G1203" i="8"/>
  <c r="G1202" i="8"/>
  <c r="G1201" i="8"/>
  <c r="G1200" i="8"/>
  <c r="G1199" i="8"/>
  <c r="G1198" i="8"/>
  <c r="G1197" i="8"/>
  <c r="G1196" i="8"/>
  <c r="G1193" i="8"/>
  <c r="G1192" i="8"/>
  <c r="G1191" i="8"/>
  <c r="G1190" i="8"/>
  <c r="B1190" i="8"/>
  <c r="B1191" i="8" s="1"/>
  <c r="B1192" i="8" s="1"/>
  <c r="B1193" i="8" s="1"/>
  <c r="B1196" i="8" s="1"/>
  <c r="B1197" i="8" s="1"/>
  <c r="B1198" i="8" s="1"/>
  <c r="B1199" i="8" s="1"/>
  <c r="B1200" i="8" s="1"/>
  <c r="B1201" i="8" s="1"/>
  <c r="B1202" i="8" s="1"/>
  <c r="B1203" i="8" s="1"/>
  <c r="B1204" i="8" s="1"/>
  <c r="B1205" i="8" s="1"/>
  <c r="B1206" i="8" s="1"/>
  <c r="B1207" i="8" s="1"/>
  <c r="B1208" i="8" s="1"/>
  <c r="B1209" i="8" s="1"/>
  <c r="B1210" i="8" s="1"/>
  <c r="B1211" i="8" s="1"/>
  <c r="B1212" i="8" s="1"/>
  <c r="B1214" i="8" s="1"/>
  <c r="B1215" i="8" s="1"/>
  <c r="B1216" i="8" s="1"/>
  <c r="B1217" i="8" s="1"/>
  <c r="B1218" i="8" s="1"/>
  <c r="B1219" i="8" s="1"/>
  <c r="B1220" i="8" s="1"/>
  <c r="B1221" i="8" s="1"/>
  <c r="B1222" i="8" s="1"/>
  <c r="B1223" i="8" s="1"/>
  <c r="B1224" i="8" s="1"/>
  <c r="B1225" i="8" s="1"/>
  <c r="B1228" i="8" s="1"/>
  <c r="B1229" i="8" s="1"/>
  <c r="B1230" i="8" s="1"/>
  <c r="B1231" i="8" s="1"/>
  <c r="B1232" i="8" s="1"/>
  <c r="B1234" i="8" s="1"/>
  <c r="B1235" i="8" s="1"/>
  <c r="B1236" i="8" s="1"/>
  <c r="B1237" i="8" s="1"/>
  <c r="B1238" i="8" s="1"/>
  <c r="B1241" i="8" s="1"/>
  <c r="B1242" i="8" s="1"/>
  <c r="B1243" i="8" s="1"/>
  <c r="B1244" i="8" s="1"/>
  <c r="B1245" i="8" s="1"/>
  <c r="B1246" i="8" s="1"/>
  <c r="B1247" i="8" s="1"/>
  <c r="B1248" i="8" s="1"/>
  <c r="B1249" i="8" s="1"/>
  <c r="B1250" i="8" s="1"/>
  <c r="B1251" i="8" s="1"/>
  <c r="B1252" i="8" s="1"/>
  <c r="B1253" i="8" s="1"/>
  <c r="B1254" i="8" s="1"/>
  <c r="B1255" i="8" s="1"/>
  <c r="B1256" i="8" s="1"/>
  <c r="B1257" i="8" s="1"/>
  <c r="B1258" i="8" s="1"/>
  <c r="B1259" i="8" s="1"/>
  <c r="B1260" i="8" s="1"/>
  <c r="B1261" i="8" s="1"/>
  <c r="B1262" i="8" s="1"/>
  <c r="B1263" i="8" s="1"/>
  <c r="B1264" i="8" s="1"/>
  <c r="B1265" i="8" s="1"/>
  <c r="B1266" i="8" s="1"/>
  <c r="B1267" i="8" s="1"/>
  <c r="B1268" i="8" s="1"/>
  <c r="B1269" i="8" s="1"/>
  <c r="B1270" i="8" s="1"/>
  <c r="B1271" i="8" s="1"/>
  <c r="B1273" i="8" s="1"/>
  <c r="B1274" i="8" s="1"/>
  <c r="B1275" i="8" s="1"/>
  <c r="B1276" i="8" s="1"/>
  <c r="B1277" i="8" s="1"/>
  <c r="B1148" i="8"/>
  <c r="B1149" i="8" s="1"/>
  <c r="B1151" i="8" s="1"/>
  <c r="B1152" i="8" s="1"/>
  <c r="B1153" i="8" s="1"/>
  <c r="B1154" i="8" s="1"/>
  <c r="B1155" i="8" s="1"/>
  <c r="B1157" i="8" s="1"/>
  <c r="B1158" i="8" s="1"/>
  <c r="B1160" i="8" s="1"/>
  <c r="B1161" i="8" s="1"/>
  <c r="B1162" i="8" s="1"/>
  <c r="B1163" i="8" s="1"/>
  <c r="B1164" i="8" s="1"/>
  <c r="B1165" i="8" s="1"/>
  <c r="B1166" i="8" s="1"/>
  <c r="B1167" i="8" s="1"/>
  <c r="B1169" i="8" s="1"/>
  <c r="B1171" i="8" s="1"/>
  <c r="B1172" i="8" s="1"/>
  <c r="B1173" i="8" s="1"/>
  <c r="B1174" i="8" s="1"/>
  <c r="B1175" i="8" s="1"/>
  <c r="B1176" i="8" s="1"/>
  <c r="B1177" i="8" s="1"/>
  <c r="B1178" i="8" s="1"/>
  <c r="B1179" i="8" s="1"/>
  <c r="B1180" i="8" s="1"/>
  <c r="B1181" i="8" s="1"/>
  <c r="B1182" i="8" s="1"/>
  <c r="B1183" i="8" s="1"/>
  <c r="B1184" i="8" s="1"/>
  <c r="B1083" i="8"/>
  <c r="B1084" i="8" s="1"/>
  <c r="B1085" i="8" s="1"/>
  <c r="B1086" i="8" s="1"/>
  <c r="B1087" i="8" s="1"/>
  <c r="B1088" i="8" s="1"/>
  <c r="B1089" i="8" s="1"/>
  <c r="B1090" i="8" s="1"/>
  <c r="B1091" i="8" s="1"/>
  <c r="B1092" i="8" s="1"/>
  <c r="B1093" i="8" s="1"/>
  <c r="B1094" i="8" s="1"/>
  <c r="B1095" i="8" s="1"/>
  <c r="B1096" i="8" s="1"/>
  <c r="B1097" i="8" s="1"/>
  <c r="B1098" i="8" s="1"/>
  <c r="B1099" i="8" s="1"/>
  <c r="B1100" i="8" s="1"/>
  <c r="B1101" i="8" s="1"/>
  <c r="B1102" i="8" s="1"/>
  <c r="B1103" i="8" s="1"/>
  <c r="B1104" i="8" s="1"/>
  <c r="B1105" i="8" s="1"/>
  <c r="B1106" i="8" s="1"/>
  <c r="B1107" i="8" s="1"/>
  <c r="B1108" i="8" s="1"/>
  <c r="B1109" i="8" s="1"/>
  <c r="B1110" i="8" s="1"/>
  <c r="B761" i="8"/>
  <c r="B762" i="8" s="1"/>
  <c r="B763" i="8" s="1"/>
  <c r="B764" i="8" s="1"/>
  <c r="B765" i="8" s="1"/>
  <c r="B766" i="8" s="1"/>
  <c r="B767" i="8" s="1"/>
  <c r="B768" i="8" s="1"/>
  <c r="B769" i="8" s="1"/>
  <c r="B771" i="8" s="1"/>
  <c r="B138" i="8"/>
  <c r="B140" i="8" s="1"/>
  <c r="B141" i="8" s="1"/>
  <c r="B142" i="8" s="1"/>
  <c r="B144" i="8" s="1"/>
  <c r="B77" i="8"/>
  <c r="B78" i="8" s="1"/>
  <c r="B79" i="8" s="1"/>
  <c r="B80" i="8" s="1"/>
  <c r="B81" i="8" s="1"/>
  <c r="B82" i="8" s="1"/>
  <c r="B83" i="8" s="1"/>
  <c r="B84" i="8" s="1"/>
  <c r="B85" i="8" s="1"/>
  <c r="B86" i="8" s="1"/>
  <c r="B87" i="8" s="1"/>
  <c r="B89" i="8" s="1"/>
  <c r="B40" i="8"/>
  <c r="B42" i="8" s="1"/>
  <c r="B43" i="8" s="1"/>
  <c r="B44" i="8" s="1"/>
  <c r="B45" i="8" s="1"/>
  <c r="B46" i="8" s="1"/>
  <c r="B47" i="8" s="1"/>
  <c r="B48" i="8" s="1"/>
  <c r="B49" i="8" s="1"/>
  <c r="B50" i="8" s="1"/>
  <c r="B51" i="8" s="1"/>
  <c r="B52" i="8" s="1"/>
  <c r="B53" i="8" s="1"/>
  <c r="B54" i="8" s="1"/>
  <c r="B55" i="8" s="1"/>
  <c r="B21" i="8"/>
  <c r="B23" i="8" s="1"/>
  <c r="B24" i="8" s="1"/>
  <c r="B25" i="8" s="1"/>
  <c r="B26" i="8" s="1"/>
  <c r="B27" i="8" s="1"/>
  <c r="B28" i="8" s="1"/>
  <c r="B30" i="8" s="1"/>
  <c r="B31" i="8" s="1"/>
  <c r="B32" i="8" s="1"/>
  <c r="AC66" i="6"/>
  <c r="AD66" i="6" s="1"/>
  <c r="G2496" i="8" l="1"/>
  <c r="G2590" i="8" s="1"/>
  <c r="AK16" i="6" s="1"/>
  <c r="B1503" i="8"/>
  <c r="B1506" i="8" s="1"/>
  <c r="B1511" i="8" s="1"/>
  <c r="B1512" i="8" s="1"/>
  <c r="B1513" i="8" s="1"/>
  <c r="B1514" i="8" s="1"/>
  <c r="B1515" i="8" s="1"/>
  <c r="B1516" i="8" s="1"/>
  <c r="B1517" i="8" s="1"/>
  <c r="B1518" i="8" s="1"/>
  <c r="B1519" i="8" s="1"/>
  <c r="B1520" i="8" s="1"/>
  <c r="B1112" i="8"/>
  <c r="B1113" i="8" s="1"/>
  <c r="B1114" i="8" s="1"/>
  <c r="B1115" i="8" s="1"/>
  <c r="B1116" i="8" s="1"/>
  <c r="B1118" i="8" s="1"/>
  <c r="B1120" i="8" s="1"/>
  <c r="B1122" i="8" s="1"/>
  <c r="B1124" i="8" s="1"/>
  <c r="B1125" i="8" s="1"/>
  <c r="B1126" i="8" s="1"/>
  <c r="B1127" i="8" s="1"/>
  <c r="B1128" i="8" s="1"/>
  <c r="B1129" i="8" s="1"/>
  <c r="B1130" i="8" s="1"/>
  <c r="B1131" i="8" s="1"/>
  <c r="B1132" i="8" s="1"/>
  <c r="B1133" i="8" s="1"/>
  <c r="B1134" i="8" s="1"/>
  <c r="B1135" i="8" s="1"/>
  <c r="B1136" i="8" s="1"/>
  <c r="B1137" i="8" s="1"/>
  <c r="B1138" i="8" s="1"/>
  <c r="B1139" i="8" s="1"/>
  <c r="B1140" i="8" s="1"/>
  <c r="B1141" i="8" s="1"/>
  <c r="B1142" i="8" s="1"/>
  <c r="B1143" i="8" s="1"/>
  <c r="B1278" i="8"/>
  <c r="B1279" i="8" s="1"/>
  <c r="B1280" i="8" s="1"/>
  <c r="B1281" i="8" s="1"/>
  <c r="B1282" i="8" s="1"/>
  <c r="B1283" i="8" s="1"/>
  <c r="B1284" i="8" s="1"/>
  <c r="B1285" i="8" s="1"/>
  <c r="B1286" i="8" s="1"/>
  <c r="B1287" i="8" s="1"/>
  <c r="B1288" i="8" s="1"/>
  <c r="B1289" i="8" s="1"/>
  <c r="B1290" i="8" s="1"/>
  <c r="B1291" i="8" s="1"/>
  <c r="B1292" i="8" s="1"/>
  <c r="B1293" i="8" s="1"/>
  <c r="B1294" i="8" s="1"/>
  <c r="B1295" i="8" s="1"/>
  <c r="B1296" i="8" s="1"/>
  <c r="B1297" i="8" s="1"/>
  <c r="G1022" i="8"/>
  <c r="G1024" i="8"/>
  <c r="G1023" i="8"/>
  <c r="G179" i="8"/>
  <c r="B773" i="8"/>
  <c r="B774" i="8" s="1"/>
  <c r="B775" i="8" s="1"/>
  <c r="B776" i="8" s="1"/>
  <c r="B777" i="8" s="1"/>
  <c r="B779" i="8" s="1"/>
  <c r="B780" i="8" s="1"/>
  <c r="B781" i="8" s="1"/>
  <c r="B782" i="8" s="1"/>
  <c r="B783" i="8" s="1"/>
  <c r="B784" i="8" s="1"/>
  <c r="B785" i="8" s="1"/>
  <c r="B786" i="8" s="1"/>
  <c r="B787" i="8" s="1"/>
  <c r="B788" i="8" s="1"/>
  <c r="B789" i="8" s="1"/>
  <c r="B790" i="8" s="1"/>
  <c r="B438" i="8"/>
  <c r="B439" i="8" s="1"/>
  <c r="B565" i="8"/>
  <c r="B566" i="8" s="1"/>
  <c r="B57" i="8"/>
  <c r="B58" i="8" s="1"/>
  <c r="B59" i="8" s="1"/>
  <c r="B60" i="8" s="1"/>
  <c r="B61" i="8" s="1"/>
  <c r="B62" i="8" s="1"/>
  <c r="B63" i="8" s="1"/>
  <c r="B64" i="8" s="1"/>
  <c r="B65" i="8" s="1"/>
  <c r="B66" i="8" s="1"/>
  <c r="B67" i="8" s="1"/>
  <c r="B68" i="8" s="1"/>
  <c r="B69" i="8" s="1"/>
  <c r="B70" i="8" s="1"/>
  <c r="B71" i="8" s="1"/>
  <c r="B72" i="8" s="1"/>
  <c r="B34" i="8"/>
  <c r="B35" i="8" s="1"/>
  <c r="B36" i="8" s="1"/>
  <c r="B37" i="8" s="1"/>
  <c r="B145" i="8"/>
  <c r="B146" i="8" s="1"/>
  <c r="B148" i="8" s="1"/>
  <c r="B149" i="8" s="1"/>
  <c r="B150" i="8" s="1"/>
  <c r="B152" i="8" s="1"/>
  <c r="B154" i="8" s="1"/>
  <c r="B155" i="8" s="1"/>
  <c r="B156" i="8" s="1"/>
  <c r="B157" i="8" s="1"/>
  <c r="B158" i="8" s="1"/>
  <c r="B159" i="8" s="1"/>
  <c r="B160" i="8" s="1"/>
  <c r="B161" i="8" s="1"/>
  <c r="B162" i="8" s="1"/>
  <c r="B164" i="8" s="1"/>
  <c r="B165" i="8" s="1"/>
  <c r="B166" i="8" s="1"/>
  <c r="B167" i="8" s="1"/>
  <c r="B2157" i="8"/>
  <c r="B2158" i="8" s="1"/>
  <c r="B2159" i="8" s="1"/>
  <c r="B2160" i="8" s="1"/>
  <c r="B2161" i="8" s="1"/>
  <c r="B2162" i="8" s="1"/>
  <c r="B2163" i="8" s="1"/>
  <c r="B2164" i="8" s="1"/>
  <c r="B2165" i="8" s="1"/>
  <c r="B2166" i="8" s="1"/>
  <c r="B2167" i="8" s="1"/>
  <c r="B2168" i="8" s="1"/>
  <c r="B2169" i="8" s="1"/>
  <c r="B2170" i="8" s="1"/>
  <c r="B2171" i="8" s="1"/>
  <c r="B2172" i="8" s="1"/>
  <c r="B2173" i="8" s="1"/>
  <c r="B2174" i="8" s="1"/>
  <c r="B2175" i="8" s="1"/>
  <c r="B2176" i="8" s="1"/>
  <c r="B2177" i="8" s="1"/>
  <c r="B2178" i="8" s="1"/>
  <c r="B2179" i="8" s="1"/>
  <c r="B2180" i="8" s="1"/>
  <c r="B2181" i="8" s="1"/>
  <c r="B2182" i="8" s="1"/>
  <c r="B2183" i="8" s="1"/>
  <c r="B2184" i="8" s="1"/>
  <c r="B2185" i="8" s="1"/>
  <c r="B2186" i="8" s="1"/>
  <c r="B2187" i="8" s="1"/>
  <c r="B2188" i="8" s="1"/>
  <c r="B2189" i="8" s="1"/>
  <c r="B2191" i="8" s="1"/>
  <c r="B2192" i="8" s="1"/>
  <c r="B2193" i="8" s="1"/>
  <c r="B2194" i="8" s="1"/>
  <c r="B2195" i="8" s="1"/>
  <c r="B2196" i="8" s="1"/>
  <c r="B2197" i="8" s="1"/>
  <c r="B2198" i="8" s="1"/>
  <c r="B2199" i="8" s="1"/>
  <c r="B2200" i="8" s="1"/>
  <c r="B2201" i="8" s="1"/>
  <c r="B2202" i="8" s="1"/>
  <c r="B2203" i="8" s="1"/>
  <c r="B2204" i="8" s="1"/>
  <c r="B2205" i="8" s="1"/>
  <c r="B2206" i="8" s="1"/>
  <c r="B1309" i="8"/>
  <c r="B1310" i="8" s="1"/>
  <c r="B1311" i="8" s="1"/>
  <c r="B1312" i="8" s="1"/>
  <c r="B90" i="8"/>
  <c r="B91" i="8" s="1"/>
  <c r="B92" i="8" s="1"/>
  <c r="B93" i="8" s="1"/>
  <c r="G68" i="8"/>
  <c r="G23" i="8"/>
  <c r="G25" i="8"/>
  <c r="G27" i="8"/>
  <c r="G30" i="8"/>
  <c r="G32" i="8"/>
  <c r="G35" i="8"/>
  <c r="G37" i="8"/>
  <c r="G628" i="8"/>
  <c r="G630" i="8"/>
  <c r="G632" i="8"/>
  <c r="G634" i="8"/>
  <c r="G636" i="8"/>
  <c r="G638" i="8"/>
  <c r="G642" i="8"/>
  <c r="G644" i="8"/>
  <c r="G646" i="8"/>
  <c r="G648" i="8"/>
  <c r="G650" i="8"/>
  <c r="G652" i="8"/>
  <c r="G654" i="8"/>
  <c r="G656" i="8"/>
  <c r="G658" i="8"/>
  <c r="G670" i="8"/>
  <c r="G672" i="8"/>
  <c r="G680" i="8"/>
  <c r="G704" i="8"/>
  <c r="G706" i="8"/>
  <c r="G708" i="8"/>
  <c r="G710" i="8"/>
  <c r="G712" i="8"/>
  <c r="G718" i="8"/>
  <c r="G720" i="8"/>
  <c r="G722" i="8"/>
  <c r="G724" i="8"/>
  <c r="G727" i="8"/>
  <c r="G750" i="8"/>
  <c r="G760" i="8"/>
  <c r="G762" i="8"/>
  <c r="G764" i="8"/>
  <c r="G766" i="8"/>
  <c r="G768" i="8"/>
  <c r="G771" i="8"/>
  <c r="G774" i="8"/>
  <c r="G776" i="8"/>
  <c r="G804" i="8"/>
  <c r="G806" i="8"/>
  <c r="G808" i="8"/>
  <c r="G810" i="8"/>
  <c r="G812" i="8"/>
  <c r="G814" i="8"/>
  <c r="G816" i="8"/>
  <c r="G818" i="8"/>
  <c r="G820" i="8"/>
  <c r="G835" i="8"/>
  <c r="G837" i="8"/>
  <c r="G839" i="8"/>
  <c r="G841" i="8"/>
  <c r="G843" i="8"/>
  <c r="G845" i="8"/>
  <c r="G847" i="8"/>
  <c r="G849" i="8"/>
  <c r="G865" i="8"/>
  <c r="G869" i="8"/>
  <c r="G873" i="8"/>
  <c r="G876" i="8"/>
  <c r="G880" i="8"/>
  <c r="G882" i="8"/>
  <c r="G884" i="8"/>
  <c r="G886" i="8"/>
  <c r="G925" i="8"/>
  <c r="G927" i="8"/>
  <c r="G929" i="8"/>
  <c r="G931" i="8"/>
  <c r="G945" i="8"/>
  <c r="G953" i="8"/>
  <c r="G958" i="8"/>
  <c r="G962" i="8"/>
  <c r="G981" i="8"/>
  <c r="G987" i="8"/>
  <c r="G988" i="8"/>
  <c r="G990" i="8"/>
  <c r="G992" i="8"/>
  <c r="G994" i="8"/>
  <c r="G996" i="8"/>
  <c r="G998" i="8"/>
  <c r="G1000" i="8"/>
  <c r="G1002" i="8"/>
  <c r="G1004" i="8"/>
  <c r="G1006" i="8"/>
  <c r="G1008" i="8"/>
  <c r="G1010" i="8"/>
  <c r="G1012" i="8"/>
  <c r="G1016" i="8"/>
  <c r="G1018" i="8"/>
  <c r="G1020" i="8"/>
  <c r="G1027" i="8"/>
  <c r="G1029" i="8"/>
  <c r="G1031" i="8"/>
  <c r="G1033" i="8"/>
  <c r="G1035" i="8"/>
  <c r="G1037" i="8"/>
  <c r="G1039" i="8"/>
  <c r="G1042" i="8"/>
  <c r="G1046" i="8"/>
  <c r="G1048" i="8"/>
  <c r="G1050" i="8"/>
  <c r="G1052" i="8"/>
  <c r="G1054" i="8"/>
  <c r="G1056" i="8"/>
  <c r="G1058" i="8"/>
  <c r="G1084" i="8"/>
  <c r="G1086" i="8"/>
  <c r="G1088" i="8"/>
  <c r="G1090" i="8"/>
  <c r="G1092" i="8"/>
  <c r="G1094" i="8"/>
  <c r="G1096" i="8"/>
  <c r="G1098" i="8"/>
  <c r="G1100" i="8"/>
  <c r="G1102" i="8"/>
  <c r="G1104" i="8"/>
  <c r="G1106" i="8"/>
  <c r="G1108" i="8"/>
  <c r="G1110" i="8"/>
  <c r="G1120" i="8"/>
  <c r="G1149" i="8"/>
  <c r="G1154" i="8"/>
  <c r="G1157" i="8"/>
  <c r="G1169" i="8"/>
  <c r="G1184" i="8"/>
  <c r="G490" i="8"/>
  <c r="G2230" i="8"/>
  <c r="G2234" i="8"/>
  <c r="G515" i="8"/>
  <c r="G517" i="8"/>
  <c r="G524" i="8"/>
  <c r="G526" i="8"/>
  <c r="G596" i="8"/>
  <c r="G608" i="8"/>
  <c r="G2276" i="8" s="1"/>
  <c r="G21" i="8"/>
  <c r="G24" i="8"/>
  <c r="G26" i="8"/>
  <c r="G28" i="8"/>
  <c r="G31" i="8"/>
  <c r="G34" i="8"/>
  <c r="G36" i="8"/>
  <c r="G627" i="8"/>
  <c r="G629" i="8"/>
  <c r="G631" i="8"/>
  <c r="G633" i="8"/>
  <c r="G635" i="8"/>
  <c r="G637" i="8"/>
  <c r="G643" i="8"/>
  <c r="G645" i="8"/>
  <c r="G647" i="8"/>
  <c r="G649" i="8"/>
  <c r="G651" i="8"/>
  <c r="G653" i="8"/>
  <c r="G655" i="8"/>
  <c r="G657" i="8"/>
  <c r="G659" i="8"/>
  <c r="G671" i="8"/>
  <c r="G673" i="8"/>
  <c r="G679" i="8"/>
  <c r="G703" i="8"/>
  <c r="G705" i="8"/>
  <c r="G707" i="8"/>
  <c r="G709" i="8"/>
  <c r="G711" i="8"/>
  <c r="G713" i="8"/>
  <c r="G719" i="8"/>
  <c r="G721" i="8"/>
  <c r="G723" i="8"/>
  <c r="G725" i="8"/>
  <c r="G728" i="8"/>
  <c r="G749" i="8"/>
  <c r="G751" i="8"/>
  <c r="G761" i="8"/>
  <c r="G763" i="8"/>
  <c r="G765" i="8"/>
  <c r="G767" i="8"/>
  <c r="G769" i="8"/>
  <c r="G773" i="8"/>
  <c r="G775" i="8"/>
  <c r="G777" i="8"/>
  <c r="G805" i="8"/>
  <c r="G807" i="8"/>
  <c r="G809" i="8"/>
  <c r="G811" i="8"/>
  <c r="G813" i="8"/>
  <c r="G815" i="8"/>
  <c r="G817" i="8"/>
  <c r="G819" i="8"/>
  <c r="G821" i="8"/>
  <c r="G836" i="8"/>
  <c r="G838" i="8"/>
  <c r="G840" i="8"/>
  <c r="G842" i="8"/>
  <c r="G844" i="8"/>
  <c r="G846" i="8"/>
  <c r="G848" i="8"/>
  <c r="G851" i="8"/>
  <c r="G863" i="8"/>
  <c r="G867" i="8"/>
  <c r="G871" i="8"/>
  <c r="G874" i="8"/>
  <c r="G878" i="8"/>
  <c r="G883" i="8"/>
  <c r="G885" i="8"/>
  <c r="G887" i="8"/>
  <c r="G924" i="8"/>
  <c r="G926" i="8"/>
  <c r="G928" i="8"/>
  <c r="G930" i="8"/>
  <c r="G932" i="8"/>
  <c r="G946" i="8"/>
  <c r="G964" i="8"/>
  <c r="G982" i="8"/>
  <c r="G989" i="8"/>
  <c r="G991" i="8"/>
  <c r="G993" i="8"/>
  <c r="G995" i="8"/>
  <c r="G997" i="8"/>
  <c r="G999" i="8"/>
  <c r="G1001" i="8"/>
  <c r="G1003" i="8"/>
  <c r="G1005" i="8"/>
  <c r="G1007" i="8"/>
  <c r="G1011" i="8"/>
  <c r="G1017" i="8"/>
  <c r="G1019" i="8"/>
  <c r="G1021" i="8"/>
  <c r="G1026" i="8"/>
  <c r="G1028" i="8"/>
  <c r="G1030" i="8"/>
  <c r="G1032" i="8"/>
  <c r="G1034" i="8"/>
  <c r="G1036" i="8"/>
  <c r="G1038" i="8"/>
  <c r="G1040" i="8"/>
  <c r="G1043" i="8"/>
  <c r="G1044" i="8"/>
  <c r="G1047" i="8"/>
  <c r="G1049" i="8"/>
  <c r="G1051" i="8"/>
  <c r="G1053" i="8"/>
  <c r="G1055" i="8"/>
  <c r="G1057" i="8"/>
  <c r="G1059" i="8"/>
  <c r="G1072" i="8"/>
  <c r="G1083" i="8"/>
  <c r="G1085" i="8"/>
  <c r="G1087" i="8"/>
  <c r="G1089" i="8"/>
  <c r="G1091" i="8"/>
  <c r="G1093" i="8"/>
  <c r="G1095" i="8"/>
  <c r="G1097" i="8"/>
  <c r="G1099" i="8"/>
  <c r="G1101" i="8"/>
  <c r="G1103" i="8"/>
  <c r="G1105" i="8"/>
  <c r="G1107" i="8"/>
  <c r="G1109" i="8"/>
  <c r="G1122" i="8"/>
  <c r="G1158" i="8"/>
  <c r="G1183" i="8"/>
  <c r="G489" i="8"/>
  <c r="G2232" i="8"/>
  <c r="G2236" i="8"/>
  <c r="G516" i="8"/>
  <c r="G523" i="8"/>
  <c r="G525" i="8"/>
  <c r="G597" i="8"/>
  <c r="G599" i="8"/>
  <c r="G598" i="8"/>
  <c r="G565" i="8"/>
  <c r="G552" i="8"/>
  <c r="G554" i="8"/>
  <c r="G553" i="8"/>
  <c r="G555" i="8"/>
  <c r="G546" i="8"/>
  <c r="G541" i="8"/>
  <c r="G540" i="8"/>
  <c r="G539" i="8"/>
  <c r="G409" i="8"/>
  <c r="G401" i="8"/>
  <c r="G403" i="8"/>
  <c r="G400" i="8"/>
  <c r="G402" i="8"/>
  <c r="G404" i="8"/>
  <c r="G387" i="8"/>
  <c r="G389" i="8"/>
  <c r="G391" i="8"/>
  <c r="G393" i="8"/>
  <c r="G395" i="8"/>
  <c r="G386" i="8"/>
  <c r="G388" i="8"/>
  <c r="G390" i="8"/>
  <c r="G392" i="8"/>
  <c r="G394" i="8"/>
  <c r="G379" i="8"/>
  <c r="G380" i="8"/>
  <c r="G367" i="8"/>
  <c r="G369" i="8"/>
  <c r="G368" i="8"/>
  <c r="G370" i="8"/>
  <c r="G282" i="8"/>
  <c r="G284" i="8"/>
  <c r="G286" i="8"/>
  <c r="G288" i="8"/>
  <c r="G281" i="8"/>
  <c r="G283" i="8"/>
  <c r="G285" i="8"/>
  <c r="G287" i="8"/>
  <c r="G289" i="8"/>
  <c r="G258" i="8"/>
  <c r="G260" i="8"/>
  <c r="G262" i="8"/>
  <c r="G264" i="8"/>
  <c r="G266" i="8"/>
  <c r="G268" i="8"/>
  <c r="G270" i="8"/>
  <c r="G257" i="8"/>
  <c r="G259" i="8"/>
  <c r="G261" i="8"/>
  <c r="G263" i="8"/>
  <c r="G265" i="8"/>
  <c r="G267" i="8"/>
  <c r="G269" i="8"/>
  <c r="G246" i="8"/>
  <c r="G248" i="8"/>
  <c r="G250" i="8"/>
  <c r="G252" i="8"/>
  <c r="G247" i="8"/>
  <c r="G249" i="8"/>
  <c r="G251" i="8"/>
  <c r="G237" i="8"/>
  <c r="G239" i="8"/>
  <c r="G241" i="8"/>
  <c r="G238" i="8"/>
  <c r="G240" i="8"/>
  <c r="G232" i="8"/>
  <c r="G231" i="8"/>
  <c r="G200" i="8"/>
  <c r="G199" i="8"/>
  <c r="G201" i="8"/>
  <c r="G185" i="8"/>
  <c r="G188" i="8"/>
  <c r="G190" i="8"/>
  <c r="G184" i="8"/>
  <c r="G187" i="8"/>
  <c r="G189" i="8"/>
  <c r="G177" i="8"/>
  <c r="G178" i="8"/>
  <c r="G154" i="8"/>
  <c r="G156" i="8"/>
  <c r="G155" i="8"/>
  <c r="G157" i="8"/>
  <c r="G150" i="8"/>
  <c r="G146" i="8"/>
  <c r="G120" i="8"/>
  <c r="G122" i="8"/>
  <c r="G124" i="8"/>
  <c r="G126" i="8"/>
  <c r="G119" i="8"/>
  <c r="G121" i="8"/>
  <c r="G123" i="8"/>
  <c r="G125" i="8"/>
  <c r="G115" i="8"/>
  <c r="G106" i="8"/>
  <c r="G98" i="8"/>
  <c r="G102" i="8"/>
  <c r="G1171" i="8"/>
  <c r="G1172" i="8"/>
  <c r="G1173" i="8"/>
  <c r="G1174" i="8"/>
  <c r="G1175" i="8"/>
  <c r="G1176" i="8"/>
  <c r="G1177" i="8"/>
  <c r="G1178" i="8"/>
  <c r="G1179" i="8"/>
  <c r="G1180" i="8"/>
  <c r="G1181" i="8"/>
  <c r="G1525" i="8"/>
  <c r="G2226" i="8"/>
  <c r="B2307" i="8"/>
  <c r="B2308" i="8" s="1"/>
  <c r="B2309" i="8" s="1"/>
  <c r="B2310" i="8" s="1"/>
  <c r="B2311" i="8" s="1"/>
  <c r="B2312" i="8" s="1"/>
  <c r="B2313" i="8" s="1"/>
  <c r="B2315" i="8" s="1"/>
  <c r="B2316" i="8" s="1"/>
  <c r="B2317" i="8" s="1"/>
  <c r="B2318" i="8" s="1"/>
  <c r="B2319" i="8" s="1"/>
  <c r="B2320" i="8" s="1"/>
  <c r="B2322" i="8" s="1"/>
  <c r="B2323" i="8" s="1"/>
  <c r="B2324" i="8" s="1"/>
  <c r="B2325" i="8" s="1"/>
  <c r="B2326" i="8" s="1"/>
  <c r="B2327" i="8" s="1"/>
  <c r="B2328" i="8" s="1"/>
  <c r="B2329" i="8" s="1"/>
  <c r="B2330" i="8" s="1"/>
  <c r="B2331" i="8" s="1"/>
  <c r="B2332" i="8" s="1"/>
  <c r="B2333" i="8" s="1"/>
  <c r="B2334" i="8" s="1"/>
  <c r="B2335" i="8" s="1"/>
  <c r="B2336" i="8" s="1"/>
  <c r="B2337" i="8" s="1"/>
  <c r="B2338" i="8" s="1"/>
  <c r="B2340" i="8" s="1"/>
  <c r="B2341" i="8" s="1"/>
  <c r="B2342" i="8" s="1"/>
  <c r="B2343" i="8" s="1"/>
  <c r="B2344" i="8" s="1"/>
  <c r="B2345" i="8" s="1"/>
  <c r="B2346" i="8" s="1"/>
  <c r="B2347" i="8" s="1"/>
  <c r="B2348" i="8" s="1"/>
  <c r="B2349" i="8" s="1"/>
  <c r="B2350" i="8" s="1"/>
  <c r="B2351" i="8" s="1"/>
  <c r="B2352" i="8" s="1"/>
  <c r="B2354" i="8" s="1"/>
  <c r="B2355" i="8" s="1"/>
  <c r="B2356" i="8" s="1"/>
  <c r="B2357" i="8" s="1"/>
  <c r="B2358" i="8" s="1"/>
  <c r="B2359" i="8" s="1"/>
  <c r="B2361" i="8" s="1"/>
  <c r="B2362" i="8" s="1"/>
  <c r="B2364" i="8" s="1"/>
  <c r="B2366" i="8" s="1"/>
  <c r="B2367" i="8" s="1"/>
  <c r="B2368" i="8" s="1"/>
  <c r="B2371" i="8" s="1"/>
  <c r="B2372" i="8" s="1"/>
  <c r="B2373" i="8" s="1"/>
  <c r="B2374" i="8" s="1"/>
  <c r="B2375" i="8" s="1"/>
  <c r="B2376" i="8" s="1"/>
  <c r="B2377" i="8" s="1"/>
  <c r="B2379" i="8" s="1"/>
  <c r="B2380" i="8" s="1"/>
  <c r="B2381" i="8" s="1"/>
  <c r="B2382" i="8" s="1"/>
  <c r="B2383" i="8" s="1"/>
  <c r="B2384" i="8" s="1"/>
  <c r="B2385" i="8" s="1"/>
  <c r="B2386" i="8" s="1"/>
  <c r="B2387" i="8" s="1"/>
  <c r="B2388" i="8" s="1"/>
  <c r="B2389" i="8" s="1"/>
  <c r="B2390" i="8" s="1"/>
  <c r="B2391" i="8" s="1"/>
  <c r="B2392" i="8" s="1"/>
  <c r="B2394" i="8" s="1"/>
  <c r="B2395" i="8" s="1"/>
  <c r="B2396" i="8" s="1"/>
  <c r="B2397" i="8" s="1"/>
  <c r="B2398" i="8" s="1"/>
  <c r="B2399" i="8" s="1"/>
  <c r="B2401" i="8" s="1"/>
  <c r="B2402" i="8" s="1"/>
  <c r="B2403" i="8" s="1"/>
  <c r="B2404" i="8" s="1"/>
  <c r="B2405" i="8" s="1"/>
  <c r="B2406" i="8" s="1"/>
  <c r="B2407" i="8" s="1"/>
  <c r="B2408" i="8" s="1"/>
  <c r="B2409" i="8" s="1"/>
  <c r="G77" i="8"/>
  <c r="G756" i="8"/>
  <c r="G757" i="8"/>
  <c r="G758" i="8"/>
  <c r="G87" i="8"/>
  <c r="G175" i="8"/>
  <c r="G279" i="8"/>
  <c r="G304" i="8"/>
  <c r="G305" i="8"/>
  <c r="G316" i="8"/>
  <c r="G317" i="8"/>
  <c r="G318" i="8"/>
  <c r="G319" i="8"/>
  <c r="G320" i="8"/>
  <c r="G321" i="8"/>
  <c r="G322" i="8"/>
  <c r="G323" i="8"/>
  <c r="G334" i="8"/>
  <c r="G335" i="8"/>
  <c r="G336" i="8"/>
  <c r="G337" i="8"/>
  <c r="G410" i="8"/>
  <c r="G640" i="8"/>
  <c r="G661" i="8"/>
  <c r="G662" i="8"/>
  <c r="G663" i="8"/>
  <c r="G665" i="8"/>
  <c r="G667" i="8"/>
  <c r="G675" i="8"/>
  <c r="G677" i="8"/>
  <c r="G683" i="8"/>
  <c r="G685" i="8"/>
  <c r="G687" i="8"/>
  <c r="G689" i="8"/>
  <c r="G691" i="8"/>
  <c r="G693" i="8"/>
  <c r="G695" i="8"/>
  <c r="G697" i="8"/>
  <c r="G701" i="8"/>
  <c r="G956" i="8"/>
  <c r="G140" i="8"/>
  <c r="G664" i="8"/>
  <c r="G666" i="8"/>
  <c r="G668" i="8"/>
  <c r="G676" i="8"/>
  <c r="G682" i="8"/>
  <c r="G684" i="8"/>
  <c r="G686" i="8"/>
  <c r="G688" i="8"/>
  <c r="G690" i="8"/>
  <c r="G692" i="8"/>
  <c r="G694" i="8"/>
  <c r="G696" i="8"/>
  <c r="G921" i="8"/>
  <c r="G979" i="8"/>
  <c r="G1070" i="8"/>
  <c r="G1112" i="8"/>
  <c r="G1113" i="8"/>
  <c r="G1114" i="8"/>
  <c r="G1115" i="8"/>
  <c r="G1116" i="8"/>
  <c r="G1118" i="8"/>
  <c r="G1148" i="8"/>
  <c r="G1151" i="8"/>
  <c r="G1469" i="8"/>
  <c r="G1496" i="8"/>
  <c r="G1513" i="8"/>
  <c r="G466" i="8"/>
  <c r="G467" i="8"/>
  <c r="G468" i="8"/>
  <c r="G469" i="8"/>
  <c r="G470" i="8"/>
  <c r="G486" i="8"/>
  <c r="G528" i="8"/>
  <c r="G594" i="8"/>
  <c r="G92" i="8"/>
  <c r="G93" i="8"/>
  <c r="G94" i="8"/>
  <c r="G95" i="8"/>
  <c r="G96" i="8"/>
  <c r="G148" i="8"/>
  <c r="G152" i="8"/>
  <c r="B182" i="8"/>
  <c r="B184" i="8" s="1"/>
  <c r="B185" i="8" s="1"/>
  <c r="G221" i="8"/>
  <c r="G222" i="8"/>
  <c r="G223" i="8"/>
  <c r="G224" i="8"/>
  <c r="G225" i="8"/>
  <c r="G226" i="8"/>
  <c r="G227" i="8"/>
  <c r="G228" i="8"/>
  <c r="G229" i="8"/>
  <c r="G272" i="8"/>
  <c r="G273" i="8"/>
  <c r="G274" i="8"/>
  <c r="G275" i="8"/>
  <c r="G276" i="8"/>
  <c r="G277" i="8"/>
  <c r="G278" i="8"/>
  <c r="G753" i="8"/>
  <c r="G754" i="8"/>
  <c r="G755" i="8"/>
  <c r="G900" i="8"/>
  <c r="G78" i="8"/>
  <c r="G79" i="8"/>
  <c r="G80" i="8"/>
  <c r="G81" i="8"/>
  <c r="G82" i="8"/>
  <c r="G83" i="8"/>
  <c r="G84" i="8"/>
  <c r="G85" i="8"/>
  <c r="G86" i="8"/>
  <c r="G100" i="8"/>
  <c r="G104" i="8"/>
  <c r="G128" i="8"/>
  <c r="G129" i="8"/>
  <c r="G130" i="8"/>
  <c r="G131" i="8"/>
  <c r="G132" i="8"/>
  <c r="G133" i="8"/>
  <c r="G134" i="8"/>
  <c r="G135" i="8"/>
  <c r="G141" i="8"/>
  <c r="G161" i="8"/>
  <c r="G162" i="8"/>
  <c r="G291" i="8"/>
  <c r="G296" i="8"/>
  <c r="G376" i="8"/>
  <c r="G384" i="8"/>
  <c r="G730" i="8"/>
  <c r="G731" i="8"/>
  <c r="G732" i="8"/>
  <c r="G733" i="8"/>
  <c r="G740" i="8"/>
  <c r="G741" i="8"/>
  <c r="G743" i="8"/>
  <c r="G745" i="8"/>
  <c r="G747" i="8"/>
  <c r="G752" i="8"/>
  <c r="G779" i="8"/>
  <c r="G780" i="8"/>
  <c r="G781" i="8"/>
  <c r="G782" i="8"/>
  <c r="G783" i="8"/>
  <c r="G784" i="8"/>
  <c r="G785" i="8"/>
  <c r="G786" i="8"/>
  <c r="G787" i="8"/>
  <c r="G788" i="8"/>
  <c r="G789" i="8"/>
  <c r="G790" i="8"/>
  <c r="G792" i="8"/>
  <c r="G793" i="8"/>
  <c r="G794" i="8"/>
  <c r="G795" i="8"/>
  <c r="G796" i="8"/>
  <c r="G797" i="8"/>
  <c r="G798" i="8"/>
  <c r="G800" i="8"/>
  <c r="G802" i="8"/>
  <c r="G823" i="8"/>
  <c r="G824" i="8"/>
  <c r="G826" i="8"/>
  <c r="G827" i="8"/>
  <c r="G828" i="8"/>
  <c r="G829" i="8"/>
  <c r="G830" i="8"/>
  <c r="G831" i="8"/>
  <c r="G832" i="8"/>
  <c r="G833" i="8"/>
  <c r="G855" i="8"/>
  <c r="G857" i="8"/>
  <c r="G889" i="8"/>
  <c r="G890" i="8"/>
  <c r="G893" i="8"/>
  <c r="G894" i="8"/>
  <c r="G895" i="8"/>
  <c r="G896" i="8"/>
  <c r="G897" i="8"/>
  <c r="G898" i="8"/>
  <c r="G899" i="8"/>
  <c r="G934" i="8"/>
  <c r="G935" i="8"/>
  <c r="G937" i="8"/>
  <c r="G938" i="8"/>
  <c r="G939" i="8"/>
  <c r="G940" i="8"/>
  <c r="G955" i="8"/>
  <c r="G1061" i="8"/>
  <c r="G1062" i="8"/>
  <c r="G1064" i="8"/>
  <c r="G1065" i="8"/>
  <c r="G1066" i="8"/>
  <c r="G1067" i="8"/>
  <c r="G1074" i="8"/>
  <c r="G1075" i="8"/>
  <c r="G1076" i="8"/>
  <c r="G1078" i="8"/>
  <c r="G1153" i="8"/>
  <c r="G1160" i="8"/>
  <c r="G1161" i="8"/>
  <c r="G1162" i="8"/>
  <c r="G1163" i="8"/>
  <c r="G1164" i="8"/>
  <c r="G1165" i="8"/>
  <c r="G1166" i="8"/>
  <c r="G1167" i="8"/>
  <c r="G1182" i="8"/>
  <c r="G415" i="8"/>
  <c r="G416" i="8"/>
  <c r="G417" i="8"/>
  <c r="G418" i="8"/>
  <c r="G419" i="8"/>
  <c r="G487" i="8"/>
  <c r="G488" i="8"/>
  <c r="G499" i="8"/>
  <c r="G500" i="8"/>
  <c r="G2240" i="8"/>
  <c r="G568" i="8"/>
  <c r="G575" i="8"/>
  <c r="G576" i="8"/>
  <c r="G577" i="8"/>
  <c r="G578" i="8"/>
  <c r="G579" i="8"/>
  <c r="G580" i="8"/>
  <c r="G901" i="8"/>
  <c r="G902" i="8"/>
  <c r="G903" i="8"/>
  <c r="G904" i="8"/>
  <c r="G905" i="8"/>
  <c r="G906" i="8"/>
  <c r="G907" i="8"/>
  <c r="G908" i="8"/>
  <c r="G909" i="8"/>
  <c r="G910" i="8"/>
  <c r="G911" i="8"/>
  <c r="G912" i="8"/>
  <c r="G914" i="8"/>
  <c r="G915" i="8"/>
  <c r="G916" i="8"/>
  <c r="G918" i="8"/>
  <c r="G919" i="8"/>
  <c r="G920" i="8"/>
  <c r="G922" i="8"/>
  <c r="G948" i="8"/>
  <c r="G949" i="8"/>
  <c r="G951" i="8"/>
  <c r="G960" i="8"/>
  <c r="G972" i="8"/>
  <c r="G973" i="8"/>
  <c r="G975" i="8"/>
  <c r="G976" i="8"/>
  <c r="G977" i="8"/>
  <c r="G1498" i="8"/>
  <c r="G1503" i="8"/>
  <c r="G1511" i="8"/>
  <c r="G1515" i="8"/>
  <c r="G1519" i="8"/>
  <c r="G1567" i="8"/>
  <c r="G1575" i="8"/>
  <c r="G2238" i="8"/>
  <c r="G557" i="8"/>
  <c r="G558" i="8"/>
  <c r="G559" i="8"/>
  <c r="G560" i="8"/>
  <c r="G561" i="8"/>
  <c r="G562" i="8"/>
  <c r="G297" i="8"/>
  <c r="G298" i="8"/>
  <c r="G299" i="8"/>
  <c r="G300" i="8"/>
  <c r="G301" i="8"/>
  <c r="G302" i="8"/>
  <c r="G307" i="8"/>
  <c r="G308" i="8"/>
  <c r="G325" i="8"/>
  <c r="G326" i="8"/>
  <c r="G327" i="8"/>
  <c r="G328" i="8"/>
  <c r="G331" i="8"/>
  <c r="G339" i="8"/>
  <c r="G340" i="8"/>
  <c r="G341" i="8"/>
  <c r="G342" i="8"/>
  <c r="G349" i="8"/>
  <c r="G350" i="8"/>
  <c r="G351" i="8"/>
  <c r="G352" i="8"/>
  <c r="G353" i="8"/>
  <c r="G354" i="8"/>
  <c r="G355" i="8"/>
  <c r="G360" i="8"/>
  <c r="G361" i="8"/>
  <c r="G362" i="8"/>
  <c r="G172" i="8"/>
  <c r="G371" i="8"/>
  <c r="G1009" i="8"/>
  <c r="G1069" i="8"/>
  <c r="G1152" i="8"/>
  <c r="G1155" i="8"/>
  <c r="B2045" i="8"/>
  <c r="B2046" i="8" s="1"/>
  <c r="B2047" i="8" s="1"/>
  <c r="B2048" i="8" s="1"/>
  <c r="B2049" i="8" s="1"/>
  <c r="B2050" i="8" s="1"/>
  <c r="B2051" i="8" s="1"/>
  <c r="B2052" i="8" s="1"/>
  <c r="B2053" i="8" s="1"/>
  <c r="B2054" i="8" s="1"/>
  <c r="B2055" i="8" s="1"/>
  <c r="B2056" i="8" s="1"/>
  <c r="B2057" i="8" s="1"/>
  <c r="B2058" i="8" s="1"/>
  <c r="B2059" i="8" s="1"/>
  <c r="B2060" i="8" s="1"/>
  <c r="B2061" i="8" s="1"/>
  <c r="B2062" i="8" s="1"/>
  <c r="B2063" i="8" s="1"/>
  <c r="B2064" i="8" s="1"/>
  <c r="B2065" i="8" s="1"/>
  <c r="B2066" i="8" s="1"/>
  <c r="B2067" i="8" s="1"/>
  <c r="B2068" i="8" s="1"/>
  <c r="B2069" i="8" s="1"/>
  <c r="B2070" i="8" s="1"/>
  <c r="B2071" i="8" s="1"/>
  <c r="B2073" i="8" s="1"/>
  <c r="B2074" i="8" s="1"/>
  <c r="B2075" i="8" s="1"/>
  <c r="B2076" i="8" s="1"/>
  <c r="B2077" i="8" s="1"/>
  <c r="B2078" i="8" s="1"/>
  <c r="B2079" i="8" s="1"/>
  <c r="G1495" i="8"/>
  <c r="G1497" i="8"/>
  <c r="G1499" i="8"/>
  <c r="G1501" i="8"/>
  <c r="G1512" i="8"/>
  <c r="G1514" i="8"/>
  <c r="G1532" i="8"/>
  <c r="G1546" i="8"/>
  <c r="G2089" i="8"/>
  <c r="G472" i="8"/>
  <c r="G473" i="8"/>
  <c r="G474" i="8"/>
  <c r="G475" i="8"/>
  <c r="G476" i="8"/>
  <c r="G478" i="8"/>
  <c r="G533" i="8"/>
  <c r="G492" i="8"/>
  <c r="G493" i="8"/>
  <c r="G494" i="8"/>
  <c r="G495" i="8"/>
  <c r="G496" i="8"/>
  <c r="G497" i="8"/>
  <c r="G502" i="8"/>
  <c r="G503" i="8"/>
  <c r="G504" i="8"/>
  <c r="G505" i="8"/>
  <c r="G506" i="8"/>
  <c r="G507" i="8"/>
  <c r="G508" i="8"/>
  <c r="G509" i="8"/>
  <c r="G510" i="8"/>
  <c r="G2239" i="8"/>
  <c r="G532" i="8"/>
  <c r="G547" i="8"/>
  <c r="B592" i="8"/>
  <c r="G566" i="8"/>
  <c r="G569" i="8"/>
  <c r="G571" i="8"/>
  <c r="G573" i="8"/>
  <c r="G590" i="8"/>
  <c r="G591" i="8"/>
  <c r="G592" i="8"/>
  <c r="G593" i="8"/>
  <c r="G601" i="8"/>
  <c r="G602" i="8"/>
  <c r="G603" i="8"/>
  <c r="G2288" i="8" l="1"/>
  <c r="E72" i="5"/>
  <c r="E83" i="5" s="1"/>
  <c r="AJ138" i="6"/>
  <c r="AD129" i="6"/>
  <c r="AK129" i="6" s="1"/>
  <c r="AJ137" i="6"/>
  <c r="AJ136" i="6"/>
  <c r="AK22" i="6"/>
  <c r="AK139" i="6" s="1"/>
  <c r="AK140" i="6" s="1"/>
  <c r="G2592" i="8"/>
  <c r="E90" i="5" s="1"/>
  <c r="E87" i="5"/>
  <c r="E89" i="5" s="1"/>
  <c r="B1521" i="8"/>
  <c r="B1522" i="8" s="1"/>
  <c r="B1523" i="8" s="1"/>
  <c r="B1525" i="8" s="1"/>
  <c r="B1532" i="8" s="1"/>
  <c r="B1538" i="8" s="1"/>
  <c r="B1546" i="8" s="1"/>
  <c r="B1554" i="8" s="1"/>
  <c r="B1564" i="8" s="1"/>
  <c r="B1567" i="8" s="1"/>
  <c r="B1575" i="8" s="1"/>
  <c r="B1580" i="8" s="1"/>
  <c r="B1590" i="8" s="1"/>
  <c r="B1591" i="8" s="1"/>
  <c r="B1592" i="8" s="1"/>
  <c r="B1593" i="8" s="1"/>
  <c r="B1594" i="8" s="1"/>
  <c r="B1595" i="8" s="1"/>
  <c r="B1596" i="8" s="1"/>
  <c r="B1611" i="8" s="1"/>
  <c r="B1623" i="8" s="1"/>
  <c r="B1636" i="8" s="1"/>
  <c r="B1651" i="8" s="1"/>
  <c r="B1661" i="8" s="1"/>
  <c r="B1674" i="8" s="1"/>
  <c r="B1685" i="8" s="1"/>
  <c r="B1699" i="8" s="1"/>
  <c r="B1711" i="8" s="1"/>
  <c r="B1712" i="8" s="1"/>
  <c r="B1713" i="8" s="1"/>
  <c r="B1714" i="8" s="1"/>
  <c r="B1715" i="8" s="1"/>
  <c r="B1716" i="8" s="1"/>
  <c r="B1717" i="8" s="1"/>
  <c r="B1718" i="8" s="1"/>
  <c r="B1719" i="8" s="1"/>
  <c r="B1720" i="8" s="1"/>
  <c r="B1721" i="8" s="1"/>
  <c r="B1722" i="8" s="1"/>
  <c r="B1723" i="8" s="1"/>
  <c r="B1724" i="8" s="1"/>
  <c r="B1725" i="8" s="1"/>
  <c r="B1726" i="8" s="1"/>
  <c r="B1727" i="8" s="1"/>
  <c r="B1728" i="8" s="1"/>
  <c r="B1729" i="8" s="1"/>
  <c r="B1730" i="8" s="1"/>
  <c r="B1731" i="8" s="1"/>
  <c r="B1733" i="8" s="1"/>
  <c r="B1734" i="8" s="1"/>
  <c r="B1735" i="8" s="1"/>
  <c r="B1736" i="8" s="1"/>
  <c r="B1737" i="8" s="1"/>
  <c r="B1738" i="8" s="1"/>
  <c r="B1740" i="8" s="1"/>
  <c r="B1741" i="8" s="1"/>
  <c r="B1743" i="8" s="1"/>
  <c r="B1744" i="8" s="1"/>
  <c r="B1746" i="8" s="1"/>
  <c r="B1747" i="8" s="1"/>
  <c r="B1749" i="8" s="1"/>
  <c r="B1750" i="8" s="1"/>
  <c r="B1752" i="8" s="1"/>
  <c r="B1753" i="8" s="1"/>
  <c r="B1754" i="8" s="1"/>
  <c r="B1755" i="8" s="1"/>
  <c r="B1756" i="8" s="1"/>
  <c r="B1757" i="8" s="1"/>
  <c r="B1758" i="8" s="1"/>
  <c r="B1760" i="8" s="1"/>
  <c r="B1761" i="8" s="1"/>
  <c r="B1762" i="8" s="1"/>
  <c r="B1763" i="8" s="1"/>
  <c r="B1764" i="8" s="1"/>
  <c r="B1765" i="8" s="1"/>
  <c r="B1766" i="8" s="1"/>
  <c r="B1767" i="8" s="1"/>
  <c r="B1768" i="8" s="1"/>
  <c r="B1771" i="8" s="1"/>
  <c r="B1772" i="8" s="1"/>
  <c r="B1855" i="8" s="1"/>
  <c r="B1856" i="8" s="1"/>
  <c r="B1857" i="8" s="1"/>
  <c r="B1858" i="8" s="1"/>
  <c r="B1859" i="8" s="1"/>
  <c r="B1860" i="8" s="1"/>
  <c r="B1861" i="8" s="1"/>
  <c r="B1862" i="8" s="1"/>
  <c r="B1863" i="8" s="1"/>
  <c r="B1864" i="8" s="1"/>
  <c r="B1866" i="8" s="1"/>
  <c r="B1867" i="8" s="1"/>
  <c r="B1868" i="8" s="1"/>
  <c r="B1869" i="8" s="1"/>
  <c r="B1870" i="8" s="1"/>
  <c r="B1874" i="8" s="1"/>
  <c r="B1875" i="8" s="1"/>
  <c r="B1876" i="8" s="1"/>
  <c r="B1877" i="8" s="1"/>
  <c r="B1878" i="8" s="1"/>
  <c r="B1879" i="8" s="1"/>
  <c r="B1880" i="8" s="1"/>
  <c r="B1881" i="8" s="1"/>
  <c r="B1883" i="8" s="1"/>
  <c r="B1885" i="8" s="1"/>
  <c r="B1886" i="8" s="1"/>
  <c r="B1887" i="8" s="1"/>
  <c r="B1888" i="8" s="1"/>
  <c r="B1889" i="8" s="1"/>
  <c r="B1891" i="8" s="1"/>
  <c r="B1892" i="8" s="1"/>
  <c r="B1893" i="8" s="1"/>
  <c r="B1894" i="8" s="1"/>
  <c r="B1895" i="8" s="1"/>
  <c r="B1896" i="8" s="1"/>
  <c r="B1897" i="8" s="1"/>
  <c r="B1898" i="8" s="1"/>
  <c r="B1899" i="8" s="1"/>
  <c r="B1900" i="8" s="1"/>
  <c r="B1903" i="8" s="1"/>
  <c r="B1904" i="8" s="1"/>
  <c r="B1905" i="8" s="1"/>
  <c r="B1906" i="8" s="1"/>
  <c r="B1907" i="8" s="1"/>
  <c r="B1908" i="8" s="1"/>
  <c r="B1909" i="8" s="1"/>
  <c r="B1910" i="8" s="1"/>
  <c r="B1911" i="8" s="1"/>
  <c r="B1912" i="8" s="1"/>
  <c r="B1913" i="8" s="1"/>
  <c r="B1914" i="8" s="1"/>
  <c r="B1915" i="8" s="1"/>
  <c r="B1916" i="8" s="1"/>
  <c r="B1917" i="8" s="1"/>
  <c r="B1918" i="8" s="1"/>
  <c r="B1919" i="8" s="1"/>
  <c r="B1920" i="8" s="1"/>
  <c r="B1921" i="8" s="1"/>
  <c r="B1922" i="8" s="1"/>
  <c r="B1923" i="8" s="1"/>
  <c r="B1924" i="8" s="1"/>
  <c r="B1926" i="8" s="1"/>
  <c r="B1927" i="8" s="1"/>
  <c r="B1928" i="8" s="1"/>
  <c r="B1929" i="8" s="1"/>
  <c r="B1930" i="8" s="1"/>
  <c r="B1931" i="8" s="1"/>
  <c r="B1932" i="8" s="1"/>
  <c r="B1933" i="8" s="1"/>
  <c r="B1934" i="8" s="1"/>
  <c r="B1935" i="8" s="1"/>
  <c r="B1936" i="8" s="1"/>
  <c r="B1938" i="8" s="1"/>
  <c r="B1939" i="8" s="1"/>
  <c r="B1940" i="8" s="1"/>
  <c r="B1941" i="8" s="1"/>
  <c r="B1942" i="8" s="1"/>
  <c r="B1943" i="8" s="1"/>
  <c r="B1944" i="8" s="1"/>
  <c r="B1945" i="8" s="1"/>
  <c r="B1946" i="8" s="1"/>
  <c r="B1947" i="8" s="1"/>
  <c r="B1948" i="8" s="1"/>
  <c r="B1949" i="8" s="1"/>
  <c r="B1950" i="8" s="1"/>
  <c r="B1951" i="8" s="1"/>
  <c r="B1952" i="8" s="1"/>
  <c r="B1953" i="8" s="1"/>
  <c r="B1954" i="8" s="1"/>
  <c r="B1955" i="8" s="1"/>
  <c r="B1957" i="8" s="1"/>
  <c r="B1959" i="8" s="1"/>
  <c r="B1960" i="8" s="1"/>
  <c r="B1961" i="8" s="1"/>
  <c r="B1962" i="8" s="1"/>
  <c r="B1965" i="8" s="1"/>
  <c r="B1966" i="8" s="1"/>
  <c r="B1967" i="8" s="1"/>
  <c r="B1968" i="8" s="1"/>
  <c r="B1969" i="8" s="1"/>
  <c r="B1970" i="8" s="1"/>
  <c r="B1971" i="8" s="1"/>
  <c r="B1972" i="8" s="1"/>
  <c r="B1973" i="8" s="1"/>
  <c r="B1974" i="8" s="1"/>
  <c r="B1975" i="8" s="1"/>
  <c r="B1976" i="8" s="1"/>
  <c r="B1977" i="8" s="1"/>
  <c r="B1978" i="8" s="1"/>
  <c r="B1979" i="8" s="1"/>
  <c r="B1980" i="8" s="1"/>
  <c r="B1981" i="8" s="1"/>
  <c r="B1983" i="8" s="1"/>
  <c r="B1984" i="8" s="1"/>
  <c r="B1985" i="8" s="1"/>
  <c r="B1986" i="8" s="1"/>
  <c r="B1987" i="8" s="1"/>
  <c r="B1988" i="8" s="1"/>
  <c r="B1989" i="8" s="1"/>
  <c r="B1990" i="8" s="1"/>
  <c r="B1991" i="8" s="1"/>
  <c r="B1992" i="8" s="1"/>
  <c r="B1993" i="8" s="1"/>
  <c r="B1994" i="8" s="1"/>
  <c r="B1995" i="8" s="1"/>
  <c r="G1144" i="8"/>
  <c r="G983" i="8"/>
  <c r="B791" i="8"/>
  <c r="B792" i="8" s="1"/>
  <c r="B793" i="8" s="1"/>
  <c r="B794" i="8" s="1"/>
  <c r="B795" i="8" s="1"/>
  <c r="B796" i="8" s="1"/>
  <c r="B797" i="8" s="1"/>
  <c r="B798" i="8" s="1"/>
  <c r="B799" i="8" s="1"/>
  <c r="B800" i="8" s="1"/>
  <c r="B593" i="8"/>
  <c r="B594" i="8" s="1"/>
  <c r="B596" i="8" s="1"/>
  <c r="B597" i="8" s="1"/>
  <c r="B441" i="8"/>
  <c r="B443" i="8" s="1"/>
  <c r="B444" i="8" s="1"/>
  <c r="B445" i="8" s="1"/>
  <c r="B446" i="8" s="1"/>
  <c r="B447" i="8" s="1"/>
  <c r="B449" i="8" s="1"/>
  <c r="B450" i="8" s="1"/>
  <c r="B452" i="8" s="1"/>
  <c r="B453" i="8" s="1"/>
  <c r="B454" i="8" s="1"/>
  <c r="B455" i="8" s="1"/>
  <c r="B456" i="8" s="1"/>
  <c r="B457" i="8" s="1"/>
  <c r="B458" i="8" s="1"/>
  <c r="B459" i="8" s="1"/>
  <c r="B460" i="8" s="1"/>
  <c r="B461" i="8" s="1"/>
  <c r="B462" i="8" s="1"/>
  <c r="B463" i="8" s="1"/>
  <c r="B464" i="8" s="1"/>
  <c r="B466" i="8" s="1"/>
  <c r="B467" i="8" s="1"/>
  <c r="B468" i="8" s="1"/>
  <c r="B469" i="8" s="1"/>
  <c r="B470" i="8" s="1"/>
  <c r="B472" i="8" s="1"/>
  <c r="B473" i="8" s="1"/>
  <c r="B474" i="8" s="1"/>
  <c r="B475" i="8" s="1"/>
  <c r="B476" i="8" s="1"/>
  <c r="B568" i="8"/>
  <c r="B569" i="8" s="1"/>
  <c r="B571" i="8" s="1"/>
  <c r="B573" i="8" s="1"/>
  <c r="E44" i="5"/>
  <c r="G405" i="8"/>
  <c r="E31" i="5" s="1"/>
  <c r="G542" i="8"/>
  <c r="G519" i="8"/>
  <c r="G2141" i="8"/>
  <c r="E63" i="5"/>
  <c r="E67" i="5"/>
  <c r="G482" i="8"/>
  <c r="G345" i="8"/>
  <c r="E27" i="5" s="1"/>
  <c r="G73" i="8"/>
  <c r="G99" i="8"/>
  <c r="B169" i="8"/>
  <c r="B170" i="8" s="1"/>
  <c r="B172" i="8" s="1"/>
  <c r="B173" i="8" s="1"/>
  <c r="B174" i="8" s="1"/>
  <c r="B175" i="8" s="1"/>
  <c r="B176" i="8" s="1"/>
  <c r="B177" i="8" s="1"/>
  <c r="B178" i="8" s="1"/>
  <c r="B179" i="8" s="1"/>
  <c r="G195" i="8"/>
  <c r="B186" i="8"/>
  <c r="B187" i="8" s="1"/>
  <c r="B188" i="8" s="1"/>
  <c r="B189" i="8" s="1"/>
  <c r="B190" i="8" s="1"/>
  <c r="B191" i="8" s="1"/>
  <c r="B193" i="8" s="1"/>
  <c r="B194" i="8" s="1"/>
  <c r="G109" i="8"/>
  <c r="G108" i="8"/>
  <c r="G144" i="8"/>
  <c r="B2080" i="8"/>
  <c r="B2081" i="8" s="1"/>
  <c r="B2082" i="8" s="1"/>
  <c r="B2083" i="8" s="1"/>
  <c r="B2084" i="8" s="1"/>
  <c r="B2085" i="8" s="1"/>
  <c r="B2086" i="8" s="1"/>
  <c r="B2088" i="8" s="1"/>
  <c r="B2089" i="8" s="1"/>
  <c r="B2090" i="8" s="1"/>
  <c r="B2091" i="8" s="1"/>
  <c r="B2092" i="8" s="1"/>
  <c r="B2093" i="8" s="1"/>
  <c r="B2094" i="8" s="1"/>
  <c r="B2095" i="8" s="1"/>
  <c r="B2096" i="8" s="1"/>
  <c r="B2097" i="8" s="1"/>
  <c r="B2098" i="8" s="1"/>
  <c r="B2099" i="8" s="1"/>
  <c r="B2100" i="8" s="1"/>
  <c r="B2101" i="8" s="1"/>
  <c r="B2102" i="8" s="1"/>
  <c r="B2103" i="8" s="1"/>
  <c r="B2104" i="8" s="1"/>
  <c r="B2105" i="8" s="1"/>
  <c r="B2106" i="8" s="1"/>
  <c r="B1313" i="8"/>
  <c r="B1314" i="8" s="1"/>
  <c r="B1315" i="8" s="1"/>
  <c r="B1316" i="8" s="1"/>
  <c r="G253" i="8"/>
  <c r="B94" i="8"/>
  <c r="B95" i="8" s="1"/>
  <c r="B96" i="8" s="1"/>
  <c r="B98" i="8" s="1"/>
  <c r="B99" i="8" s="1"/>
  <c r="B100" i="8" s="1"/>
  <c r="B101" i="8" s="1"/>
  <c r="B102" i="8" s="1"/>
  <c r="B104" i="8" s="1"/>
  <c r="B105" i="8" s="1"/>
  <c r="B106" i="8" s="1"/>
  <c r="B108" i="8" s="1"/>
  <c r="B109" i="8" s="1"/>
  <c r="B110" i="8" s="1"/>
  <c r="B111" i="8" s="1"/>
  <c r="B112" i="8" s="1"/>
  <c r="B113" i="8" s="1"/>
  <c r="B114" i="8" s="1"/>
  <c r="B115" i="8" s="1"/>
  <c r="B116" i="8" s="1"/>
  <c r="B118" i="8" s="1"/>
  <c r="B119" i="8" s="1"/>
  <c r="B120" i="8" s="1"/>
  <c r="B121" i="8" s="1"/>
  <c r="B122" i="8" s="1"/>
  <c r="B123" i="8" s="1"/>
  <c r="B124" i="8" s="1"/>
  <c r="B125" i="8" s="1"/>
  <c r="B126" i="8" s="1"/>
  <c r="B128" i="8" s="1"/>
  <c r="B129" i="8" s="1"/>
  <c r="B130" i="8" s="1"/>
  <c r="B131" i="8" s="1"/>
  <c r="B132" i="8" s="1"/>
  <c r="B133" i="8" s="1"/>
  <c r="B134" i="8" s="1"/>
  <c r="B135" i="8" s="1"/>
  <c r="G142" i="8"/>
  <c r="G620" i="8"/>
  <c r="E55" i="5"/>
  <c r="B2207" i="8"/>
  <c r="B2208" i="8" s="1"/>
  <c r="B2209" i="8" s="1"/>
  <c r="B2210" i="8" s="1"/>
  <c r="B2211" i="8" s="1"/>
  <c r="B2212" i="8" s="1"/>
  <c r="B2213" i="8" s="1"/>
  <c r="B2214" i="8" s="1"/>
  <c r="B2215" i="8" s="1"/>
  <c r="B2216" i="8" s="1"/>
  <c r="G242" i="8"/>
  <c r="G530" i="8"/>
  <c r="G548" i="8"/>
  <c r="G411" i="8"/>
  <c r="G118" i="8"/>
  <c r="G2241" i="8"/>
  <c r="G111" i="8"/>
  <c r="G116" i="8"/>
  <c r="G174" i="8"/>
  <c r="G160" i="8"/>
  <c r="G113" i="8"/>
  <c r="G101" i="8"/>
  <c r="G159" i="8"/>
  <c r="G149" i="8"/>
  <c r="G114" i="8"/>
  <c r="G105" i="8"/>
  <c r="G110" i="8"/>
  <c r="G158" i="8"/>
  <c r="G173" i="8"/>
  <c r="G112" i="8"/>
  <c r="G292" i="8"/>
  <c r="G233" i="8"/>
  <c r="G38" i="8"/>
  <c r="G511" i="8"/>
  <c r="G420" i="8"/>
  <c r="G586" i="8"/>
  <c r="G1185" i="8"/>
  <c r="G396" i="8"/>
  <c r="G91" i="8"/>
  <c r="B197" i="8"/>
  <c r="B235" i="8" s="1"/>
  <c r="G312" i="8"/>
  <c r="G356" i="8"/>
  <c r="G604" i="8"/>
  <c r="G534" i="8"/>
  <c r="G2025" i="8"/>
  <c r="G363" i="8"/>
  <c r="G176" i="8"/>
  <c r="AK23" i="6" l="1"/>
  <c r="AM129" i="6"/>
  <c r="AK132" i="6"/>
  <c r="AJ140" i="6"/>
  <c r="E91" i="5"/>
  <c r="G2594" i="8"/>
  <c r="D90" i="5"/>
  <c r="B1996" i="8"/>
  <c r="B1997" i="8" s="1"/>
  <c r="B1999" i="8" s="1"/>
  <c r="B2000" i="8" s="1"/>
  <c r="B2001" i="8" s="1"/>
  <c r="B2002" i="8" s="1"/>
  <c r="B2003" i="8" s="1"/>
  <c r="B2005" i="8" s="1"/>
  <c r="B2006" i="8" s="1"/>
  <c r="B2007" i="8" s="1"/>
  <c r="B2008" i="8" s="1"/>
  <c r="B2009" i="8" s="1"/>
  <c r="B2010" i="8" s="1"/>
  <c r="B2011" i="8" s="1"/>
  <c r="B2012" i="8" s="1"/>
  <c r="B2013" i="8" s="1"/>
  <c r="B2014" i="8" s="1"/>
  <c r="B2015" i="8" s="1"/>
  <c r="B2016" i="8" s="1"/>
  <c r="B2017" i="8" s="1"/>
  <c r="B2018" i="8" s="1"/>
  <c r="B2019" i="8" s="1"/>
  <c r="B2020" i="8" s="1"/>
  <c r="B2021" i="8" s="1"/>
  <c r="B2022" i="8" s="1"/>
  <c r="B2023" i="8" s="1"/>
  <c r="B2024" i="8" s="1"/>
  <c r="F64" i="5"/>
  <c r="G1013" i="8"/>
  <c r="F63" i="5"/>
  <c r="B598" i="8"/>
  <c r="B599" i="8" s="1"/>
  <c r="B601" i="8" s="1"/>
  <c r="B602" i="8" s="1"/>
  <c r="B603" i="8" s="1"/>
  <c r="B477" i="8"/>
  <c r="B478" i="8" s="1"/>
  <c r="B480" i="8" s="1"/>
  <c r="B481" i="8" s="1"/>
  <c r="B575" i="8"/>
  <c r="B576" i="8" s="1"/>
  <c r="B577" i="8" s="1"/>
  <c r="B578" i="8" s="1"/>
  <c r="B579" i="8" s="1"/>
  <c r="B580" i="8" s="1"/>
  <c r="B583" i="8" s="1"/>
  <c r="B585" i="8" s="1"/>
  <c r="E34" i="5"/>
  <c r="F67" i="5"/>
  <c r="E29" i="5"/>
  <c r="G535" i="8"/>
  <c r="E40" i="5"/>
  <c r="E32" i="5"/>
  <c r="E39" i="5"/>
  <c r="E33" i="5"/>
  <c r="E23" i="5"/>
  <c r="E36" i="5"/>
  <c r="E38" i="5"/>
  <c r="E68" i="5"/>
  <c r="E62" i="5"/>
  <c r="E28" i="5"/>
  <c r="E26" i="5"/>
  <c r="E30" i="5"/>
  <c r="E35" i="5"/>
  <c r="E22" i="5"/>
  <c r="E25" i="5"/>
  <c r="E61" i="5"/>
  <c r="E24" i="5"/>
  <c r="E21" i="5"/>
  <c r="E18" i="5"/>
  <c r="E65" i="5"/>
  <c r="E17" i="5"/>
  <c r="E59" i="5"/>
  <c r="E66" i="5"/>
  <c r="B2217" i="8"/>
  <c r="B2218" i="8" s="1"/>
  <c r="B2219" i="8" s="1"/>
  <c r="B2220" i="8" s="1"/>
  <c r="B2221" i="8" s="1"/>
  <c r="B2222" i="8" s="1"/>
  <c r="B2223" i="8" s="1"/>
  <c r="B2224" i="8" s="1"/>
  <c r="B2225" i="8" s="1"/>
  <c r="B2107" i="8"/>
  <c r="B2108" i="8" s="1"/>
  <c r="B2109" i="8" s="1"/>
  <c r="B2110" i="8" s="1"/>
  <c r="B2111" i="8" s="1"/>
  <c r="B2112" i="8" s="1"/>
  <c r="B2113" i="8" s="1"/>
  <c r="B2115" i="8" s="1"/>
  <c r="B2116" i="8" s="1"/>
  <c r="B2117" i="8" s="1"/>
  <c r="B2118" i="8" s="1"/>
  <c r="B2119" i="8" s="1"/>
  <c r="B2120" i="8" s="1"/>
  <c r="B2121" i="8" s="1"/>
  <c r="B2122" i="8" s="1"/>
  <c r="B2123" i="8" s="1"/>
  <c r="B2124" i="8" s="1"/>
  <c r="B2125" i="8" s="1"/>
  <c r="B2126" i="8" s="1"/>
  <c r="B2127" i="8" s="1"/>
  <c r="B2128" i="8" s="1"/>
  <c r="B2129" i="8" s="1"/>
  <c r="B2130" i="8" s="1"/>
  <c r="B1317" i="8"/>
  <c r="B1318" i="8" s="1"/>
  <c r="B1319" i="8" s="1"/>
  <c r="B1320" i="8" s="1"/>
  <c r="G136" i="8"/>
  <c r="E41" i="5"/>
  <c r="G180" i="8"/>
  <c r="B199" i="8"/>
  <c r="B200" i="8" s="1"/>
  <c r="B201" i="8" s="1"/>
  <c r="B237" i="8"/>
  <c r="B238" i="8" s="1"/>
  <c r="B239" i="8" s="1"/>
  <c r="B240" i="8" s="1"/>
  <c r="B241" i="8" s="1"/>
  <c r="B244" i="8"/>
  <c r="F59" i="5" l="1"/>
  <c r="B221" i="8"/>
  <c r="B222" i="8" s="1"/>
  <c r="B223" i="8" s="1"/>
  <c r="B224" i="8" s="1"/>
  <c r="B225" i="8" s="1"/>
  <c r="B226" i="8" s="1"/>
  <c r="B227" i="8" s="1"/>
  <c r="B228" i="8" s="1"/>
  <c r="B229" i="8" s="1"/>
  <c r="B231" i="8" s="1"/>
  <c r="B232" i="8" s="1"/>
  <c r="B202" i="8"/>
  <c r="B203" i="8" s="1"/>
  <c r="B204" i="8" s="1"/>
  <c r="B205" i="8" s="1"/>
  <c r="B206" i="8" s="1"/>
  <c r="B207" i="8" s="1"/>
  <c r="B208" i="8" s="1"/>
  <c r="B209" i="8" s="1"/>
  <c r="B210" i="8" s="1"/>
  <c r="B211" i="8" s="1"/>
  <c r="B212" i="8" s="1"/>
  <c r="B213" i="8" s="1"/>
  <c r="B214" i="8" s="1"/>
  <c r="B215" i="8" s="1"/>
  <c r="B216" i="8" s="1"/>
  <c r="B217" i="8" s="1"/>
  <c r="B218" i="8" s="1"/>
  <c r="B219" i="8" s="1"/>
  <c r="B801" i="8"/>
  <c r="B802" i="8" s="1"/>
  <c r="B804" i="8" s="1"/>
  <c r="B805" i="8" s="1"/>
  <c r="B806" i="8" s="1"/>
  <c r="B807" i="8" s="1"/>
  <c r="B808" i="8" s="1"/>
  <c r="B809" i="8" s="1"/>
  <c r="B810" i="8" s="1"/>
  <c r="B811" i="8" s="1"/>
  <c r="B812" i="8" s="1"/>
  <c r="B813" i="8" s="1"/>
  <c r="B814" i="8" s="1"/>
  <c r="B815" i="8" s="1"/>
  <c r="B816" i="8" s="1"/>
  <c r="B817" i="8" s="1"/>
  <c r="B818" i="8" s="1"/>
  <c r="B819" i="8" s="1"/>
  <c r="B820" i="8" s="1"/>
  <c r="B821" i="8" s="1"/>
  <c r="B823" i="8" s="1"/>
  <c r="G606" i="8"/>
  <c r="F62" i="5"/>
  <c r="F66" i="5"/>
  <c r="F65" i="5"/>
  <c r="F61" i="5"/>
  <c r="F68" i="5"/>
  <c r="E37" i="5"/>
  <c r="E19" i="5"/>
  <c r="E20" i="5"/>
  <c r="B2135" i="8"/>
  <c r="B2136" i="8" s="1"/>
  <c r="B2137" i="8" s="1"/>
  <c r="B2138" i="8" s="1"/>
  <c r="B2139" i="8" s="1"/>
  <c r="B2140" i="8" s="1"/>
  <c r="B2131" i="8"/>
  <c r="B1321" i="8"/>
  <c r="B1322" i="8" s="1"/>
  <c r="B1323" i="8" s="1"/>
  <c r="B1324" i="8" s="1"/>
  <c r="B246" i="8"/>
  <c r="B247" i="8" s="1"/>
  <c r="B248" i="8" s="1"/>
  <c r="B249" i="8" s="1"/>
  <c r="B250" i="8" s="1"/>
  <c r="B251" i="8" s="1"/>
  <c r="B252" i="8" s="1"/>
  <c r="B255" i="8"/>
  <c r="AG16" i="6" l="1"/>
  <c r="G609" i="8"/>
  <c r="B824" i="8"/>
  <c r="G1014" i="8"/>
  <c r="E42" i="5"/>
  <c r="B1325" i="8"/>
  <c r="B1326" i="8" s="1"/>
  <c r="B1327" i="8" s="1"/>
  <c r="B1328" i="8" s="1"/>
  <c r="B294" i="8"/>
  <c r="B257" i="8"/>
  <c r="B258" i="8" s="1"/>
  <c r="B259" i="8" s="1"/>
  <c r="B260" i="8" s="1"/>
  <c r="B261" i="8" s="1"/>
  <c r="B262" i="8" s="1"/>
  <c r="B263" i="8" s="1"/>
  <c r="B264" i="8" s="1"/>
  <c r="B265" i="8" s="1"/>
  <c r="B266" i="8" s="1"/>
  <c r="B267" i="8" s="1"/>
  <c r="B268" i="8" s="1"/>
  <c r="B269" i="8" s="1"/>
  <c r="B270" i="8" s="1"/>
  <c r="B272" i="8" s="1"/>
  <c r="B273" i="8" s="1"/>
  <c r="B274" i="8" s="1"/>
  <c r="B275" i="8" s="1"/>
  <c r="B276" i="8" s="1"/>
  <c r="B277" i="8" s="1"/>
  <c r="B278" i="8" s="1"/>
  <c r="B279" i="8" s="1"/>
  <c r="B281" i="8" s="1"/>
  <c r="B282" i="8" s="1"/>
  <c r="B283" i="8" s="1"/>
  <c r="B284" i="8" s="1"/>
  <c r="B285" i="8" s="1"/>
  <c r="B286" i="8" s="1"/>
  <c r="B287" i="8" s="1"/>
  <c r="B288" i="8" s="1"/>
  <c r="B289" i="8" s="1"/>
  <c r="B291" i="8" s="1"/>
  <c r="AD123" i="6" l="1"/>
  <c r="AG20" i="6"/>
  <c r="AD119" i="6"/>
  <c r="AG21" i="6"/>
  <c r="B825" i="8"/>
  <c r="B826" i="8" s="1"/>
  <c r="B827" i="8" s="1"/>
  <c r="B828" i="8" s="1"/>
  <c r="B829" i="8" s="1"/>
  <c r="B830" i="8" s="1"/>
  <c r="B831" i="8" s="1"/>
  <c r="B832" i="8" s="1"/>
  <c r="B833" i="8" s="1"/>
  <c r="B835" i="8" s="1"/>
  <c r="B836" i="8" s="1"/>
  <c r="B837" i="8" s="1"/>
  <c r="B838" i="8" s="1"/>
  <c r="B839" i="8" s="1"/>
  <c r="B840" i="8" s="1"/>
  <c r="B841" i="8" s="1"/>
  <c r="B842" i="8" s="1"/>
  <c r="B843" i="8" s="1"/>
  <c r="B844" i="8" s="1"/>
  <c r="B845" i="8" s="1"/>
  <c r="B846" i="8" s="1"/>
  <c r="B847" i="8" s="1"/>
  <c r="B848" i="8" s="1"/>
  <c r="B849" i="8" s="1"/>
  <c r="B1329" i="8"/>
  <c r="B296" i="8"/>
  <c r="B297" i="8" s="1"/>
  <c r="B298" i="8" s="1"/>
  <c r="B299" i="8" s="1"/>
  <c r="B300" i="8" s="1"/>
  <c r="B301" i="8" s="1"/>
  <c r="B302" i="8" s="1"/>
  <c r="B304" i="8" s="1"/>
  <c r="B305" i="8" s="1"/>
  <c r="B307" i="8" s="1"/>
  <c r="B308" i="8" s="1"/>
  <c r="B314" i="8"/>
  <c r="AG119" i="6" l="1"/>
  <c r="AM119" i="6" s="1"/>
  <c r="AG137" i="6"/>
  <c r="AF137" i="6" s="1"/>
  <c r="E612" i="8" s="1"/>
  <c r="G612" i="8" s="1"/>
  <c r="AG138" i="6"/>
  <c r="AF138" i="6" s="1"/>
  <c r="E613" i="8" s="1"/>
  <c r="G613" i="8" s="1"/>
  <c r="G614" i="8" s="1"/>
  <c r="AG22" i="6"/>
  <c r="AG123" i="6"/>
  <c r="AM123" i="6" s="1"/>
  <c r="AD127" i="6"/>
  <c r="B850" i="8"/>
  <c r="B851" i="8" s="1"/>
  <c r="B853" i="8" s="1"/>
  <c r="B855" i="8" s="1"/>
  <c r="B857" i="8" s="1"/>
  <c r="B1331" i="8"/>
  <c r="B1332" i="8" s="1"/>
  <c r="B1333" i="8" s="1"/>
  <c r="B1334" i="8" s="1"/>
  <c r="B1335" i="8" s="1"/>
  <c r="B1338" i="8" s="1"/>
  <c r="B1339" i="8" s="1"/>
  <c r="B1340" i="8" s="1"/>
  <c r="B1341" i="8" s="1"/>
  <c r="B1342" i="8" s="1"/>
  <c r="B1343" i="8" s="1"/>
  <c r="B1344" i="8" s="1"/>
  <c r="B1346" i="8" s="1"/>
  <c r="B1347" i="8" s="1"/>
  <c r="B1348" i="8" s="1"/>
  <c r="B1349" i="8" s="1"/>
  <c r="B1350" i="8" s="1"/>
  <c r="B1352" i="8" s="1"/>
  <c r="B1353" i="8" s="1"/>
  <c r="B1354" i="8" s="1"/>
  <c r="B1355" i="8" s="1"/>
  <c r="B1356" i="8" s="1"/>
  <c r="B1357" i="8" s="1"/>
  <c r="B1358" i="8" s="1"/>
  <c r="B1359" i="8" s="1"/>
  <c r="B1360" i="8" s="1"/>
  <c r="B1361" i="8" s="1"/>
  <c r="B1362" i="8" s="1"/>
  <c r="B1363" i="8" s="1"/>
  <c r="B1364" i="8" s="1"/>
  <c r="B1365" i="8" s="1"/>
  <c r="B1366" i="8" s="1"/>
  <c r="B1368" i="8" s="1"/>
  <c r="B1369" i="8" s="1"/>
  <c r="B1370" i="8" s="1"/>
  <c r="B1371" i="8" s="1"/>
  <c r="B1372" i="8" s="1"/>
  <c r="B1374" i="8" s="1"/>
  <c r="B1376" i="8" s="1"/>
  <c r="G1015" i="8"/>
  <c r="B347" i="8"/>
  <c r="B316" i="8"/>
  <c r="B317" i="8" s="1"/>
  <c r="B318" i="8" s="1"/>
  <c r="B319" i="8" s="1"/>
  <c r="B320" i="8" s="1"/>
  <c r="B321" i="8" s="1"/>
  <c r="B322" i="8" s="1"/>
  <c r="B323" i="8" s="1"/>
  <c r="B325" i="8" s="1"/>
  <c r="AG127" i="6" l="1"/>
  <c r="AM127" i="6" s="1"/>
  <c r="AG139" i="6"/>
  <c r="B859" i="8"/>
  <c r="B861" i="8" s="1"/>
  <c r="B863" i="8" s="1"/>
  <c r="B865" i="8" s="1"/>
  <c r="B867" i="8" s="1"/>
  <c r="B869" i="8" s="1"/>
  <c r="B871" i="8" s="1"/>
  <c r="B873" i="8" s="1"/>
  <c r="B874" i="8" s="1"/>
  <c r="B876" i="8" s="1"/>
  <c r="B878" i="8" s="1"/>
  <c r="B879" i="8" s="1"/>
  <c r="B880" i="8" s="1"/>
  <c r="B881" i="8" s="1"/>
  <c r="B882" i="8" s="1"/>
  <c r="B883" i="8" s="1"/>
  <c r="B884" i="8" s="1"/>
  <c r="B885" i="8" s="1"/>
  <c r="B886" i="8" s="1"/>
  <c r="B887" i="8" s="1"/>
  <c r="B889" i="8" s="1"/>
  <c r="B890" i="8" s="1"/>
  <c r="B892" i="8" s="1"/>
  <c r="B893" i="8" s="1"/>
  <c r="B894" i="8" s="1"/>
  <c r="B895" i="8" s="1"/>
  <c r="B896" i="8" s="1"/>
  <c r="B897" i="8" s="1"/>
  <c r="B898" i="8" s="1"/>
  <c r="B899" i="8" s="1"/>
  <c r="B900" i="8" s="1"/>
  <c r="B901" i="8" s="1"/>
  <c r="B902" i="8" s="1"/>
  <c r="B903" i="8" s="1"/>
  <c r="B904" i="8" s="1"/>
  <c r="B905" i="8" s="1"/>
  <c r="B906" i="8" s="1"/>
  <c r="B907" i="8" s="1"/>
  <c r="B908" i="8" s="1"/>
  <c r="B909" i="8" s="1"/>
  <c r="B910" i="8" s="1"/>
  <c r="B911" i="8" s="1"/>
  <c r="B912" i="8" s="1"/>
  <c r="B914" i="8" s="1"/>
  <c r="B915" i="8" s="1"/>
  <c r="B916" i="8" s="1"/>
  <c r="B918" i="8" s="1"/>
  <c r="B919" i="8" s="1"/>
  <c r="B920" i="8" s="1"/>
  <c r="B921" i="8" s="1"/>
  <c r="B922" i="8" s="1"/>
  <c r="B924" i="8" s="1"/>
  <c r="B925" i="8" s="1"/>
  <c r="B926" i="8" s="1"/>
  <c r="B927" i="8" s="1"/>
  <c r="B928" i="8" s="1"/>
  <c r="B929" i="8" s="1"/>
  <c r="B930" i="8" s="1"/>
  <c r="B931" i="8" s="1"/>
  <c r="B932" i="8" s="1"/>
  <c r="B934" i="8" s="1"/>
  <c r="B935" i="8" s="1"/>
  <c r="B937" i="8" s="1"/>
  <c r="B938" i="8" s="1"/>
  <c r="B939" i="8" s="1"/>
  <c r="B940" i="8" s="1"/>
  <c r="B942" i="8" s="1"/>
  <c r="B945" i="8" s="1"/>
  <c r="B946" i="8" s="1"/>
  <c r="B1378" i="8"/>
  <c r="B1379" i="8" s="1"/>
  <c r="B1381" i="8" s="1"/>
  <c r="B1382" i="8" s="1"/>
  <c r="B1383" i="8" s="1"/>
  <c r="B1384" i="8" s="1"/>
  <c r="B1385" i="8" s="1"/>
  <c r="B1388" i="8" s="1"/>
  <c r="B1389" i="8" s="1"/>
  <c r="B1390" i="8" s="1"/>
  <c r="B1391" i="8" s="1"/>
  <c r="B1392" i="8" s="1"/>
  <c r="B1393" i="8" s="1"/>
  <c r="B1394" i="8" s="1"/>
  <c r="B1395" i="8" s="1"/>
  <c r="B1397" i="8" s="1"/>
  <c r="B1398" i="8" s="1"/>
  <c r="B1399" i="8" s="1"/>
  <c r="B1400" i="8" s="1"/>
  <c r="B1401" i="8" s="1"/>
  <c r="B1402" i="8" s="1"/>
  <c r="B1404" i="8" s="1"/>
  <c r="B1405" i="8" s="1"/>
  <c r="B1406" i="8" s="1"/>
  <c r="B1407" i="8" s="1"/>
  <c r="B1408" i="8" s="1"/>
  <c r="B1409" i="8" s="1"/>
  <c r="B1410" i="8" s="1"/>
  <c r="B1413" i="8" s="1"/>
  <c r="G1079" i="8"/>
  <c r="G2274" i="8" s="1"/>
  <c r="B326" i="8"/>
  <c r="B327" i="8" s="1"/>
  <c r="B328" i="8" s="1"/>
  <c r="B329" i="8" s="1"/>
  <c r="B330" i="8" s="1"/>
  <c r="B331" i="8" s="1"/>
  <c r="B332" i="8" s="1"/>
  <c r="B334" i="8" s="1"/>
  <c r="B2502" i="8"/>
  <c r="B2503" i="8" s="1"/>
  <c r="B358" i="8"/>
  <c r="B349" i="8"/>
  <c r="B350" i="8" s="1"/>
  <c r="B351" i="8" s="1"/>
  <c r="AC37" i="6"/>
  <c r="AD37" i="6" s="1"/>
  <c r="AC36" i="6"/>
  <c r="AD36" i="6" s="1"/>
  <c r="AI16" i="6" l="1"/>
  <c r="F2602" i="8"/>
  <c r="F2603" i="8" s="1"/>
  <c r="G2277" i="8"/>
  <c r="B948" i="8"/>
  <c r="B949" i="8" s="1"/>
  <c r="B951" i="8" s="1"/>
  <c r="B953" i="8" s="1"/>
  <c r="B1415" i="8"/>
  <c r="B1416" i="8" s="1"/>
  <c r="B1418" i="8" s="1"/>
  <c r="B1419" i="8" s="1"/>
  <c r="B1421" i="8" s="1"/>
  <c r="B1422" i="8" s="1"/>
  <c r="B1423" i="8" s="1"/>
  <c r="B1424" i="8" s="1"/>
  <c r="B1425" i="8" s="1"/>
  <c r="E60" i="5"/>
  <c r="E70" i="5" s="1"/>
  <c r="B335" i="8"/>
  <c r="B336" i="8" s="1"/>
  <c r="B337" i="8" s="1"/>
  <c r="B339" i="8" s="1"/>
  <c r="B340" i="8" s="1"/>
  <c r="B341" i="8" s="1"/>
  <c r="B342" i="8" s="1"/>
  <c r="B344" i="8" s="1"/>
  <c r="B2504" i="8"/>
  <c r="B2505" i="8" s="1"/>
  <c r="B2506" i="8" s="1"/>
  <c r="B2507" i="8" s="1"/>
  <c r="B2508" i="8" s="1"/>
  <c r="B2509" i="8" s="1"/>
  <c r="B2510" i="8" s="1"/>
  <c r="B2511" i="8" s="1"/>
  <c r="B2512" i="8" s="1"/>
  <c r="B2513" i="8" s="1"/>
  <c r="B2514" i="8" s="1"/>
  <c r="B2515" i="8" s="1"/>
  <c r="B2516" i="8" s="1"/>
  <c r="B2517" i="8" s="1"/>
  <c r="B2518" i="8" s="1"/>
  <c r="B2519" i="8" s="1"/>
  <c r="B2520" i="8" s="1"/>
  <c r="B2521" i="8" s="1"/>
  <c r="B2522" i="8" s="1"/>
  <c r="B2523" i="8" s="1"/>
  <c r="B2524" i="8" s="1"/>
  <c r="B2525" i="8" s="1"/>
  <c r="B2526" i="8" s="1"/>
  <c r="B2527" i="8" s="1"/>
  <c r="B2528" i="8" s="1"/>
  <c r="B2529" i="8" s="1"/>
  <c r="B2530" i="8" s="1"/>
  <c r="B2531" i="8" s="1"/>
  <c r="B2532" i="8" s="1"/>
  <c r="B2533" i="8" s="1"/>
  <c r="B2534" i="8" s="1"/>
  <c r="B2535" i="8" s="1"/>
  <c r="B2536" i="8" s="1"/>
  <c r="B2537" i="8" s="1"/>
  <c r="B2538" i="8" s="1"/>
  <c r="B2539" i="8" s="1"/>
  <c r="B2540" i="8" s="1"/>
  <c r="B2541" i="8" s="1"/>
  <c r="B2542" i="8" s="1"/>
  <c r="B2543" i="8" s="1"/>
  <c r="B2544" i="8" s="1"/>
  <c r="B2545" i="8" s="1"/>
  <c r="B2546" i="8" s="1"/>
  <c r="B2547" i="8" s="1"/>
  <c r="B2548" i="8" s="1"/>
  <c r="B2549" i="8" s="1"/>
  <c r="B2550" i="8" s="1"/>
  <c r="B2551" i="8" s="1"/>
  <c r="B2552" i="8" s="1"/>
  <c r="B2553" i="8" s="1"/>
  <c r="B2554" i="8" s="1"/>
  <c r="B2555" i="8" s="1"/>
  <c r="B2556" i="8" s="1"/>
  <c r="B2557" i="8" s="1"/>
  <c r="B2558" i="8" s="1"/>
  <c r="B2559" i="8" s="1"/>
  <c r="B2560" i="8" s="1"/>
  <c r="B2561" i="8" s="1"/>
  <c r="B2562" i="8" s="1"/>
  <c r="B2563" i="8" s="1"/>
  <c r="B2564" i="8" s="1"/>
  <c r="B2565" i="8" s="1"/>
  <c r="B2566" i="8" s="1"/>
  <c r="B2567" i="8" s="1"/>
  <c r="B2568" i="8" s="1"/>
  <c r="B2569" i="8" s="1"/>
  <c r="B2570" i="8" s="1"/>
  <c r="B2571" i="8" s="1"/>
  <c r="B2572" i="8" s="1"/>
  <c r="B2573" i="8" s="1"/>
  <c r="B2574" i="8" s="1"/>
  <c r="B2575" i="8" s="1"/>
  <c r="B2576" i="8" s="1"/>
  <c r="B2577" i="8" s="1"/>
  <c r="B2578" i="8" s="1"/>
  <c r="B2579" i="8" s="1"/>
  <c r="B2580" i="8" s="1"/>
  <c r="B2581" i="8" s="1"/>
  <c r="B2582" i="8" s="1"/>
  <c r="B2583" i="8" s="1"/>
  <c r="B2584" i="8" s="1"/>
  <c r="B2585" i="8" s="1"/>
  <c r="B2586" i="8" s="1"/>
  <c r="B2587" i="8" s="1"/>
  <c r="B352" i="8"/>
  <c r="B365" i="8"/>
  <c r="B360" i="8"/>
  <c r="B361" i="8" s="1"/>
  <c r="B362" i="8" s="1"/>
  <c r="AI12" i="6" l="1"/>
  <c r="AI56" i="6" s="1"/>
  <c r="AI20" i="6"/>
  <c r="AD124" i="6"/>
  <c r="AI21" i="6"/>
  <c r="AD120" i="6"/>
  <c r="AM16" i="6"/>
  <c r="AD16" i="6"/>
  <c r="AG12" i="6"/>
  <c r="B955" i="8"/>
  <c r="B956" i="8" s="1"/>
  <c r="B958" i="8" s="1"/>
  <c r="B960" i="8" s="1"/>
  <c r="B962" i="8" s="1"/>
  <c r="B964" i="8" s="1"/>
  <c r="B966" i="8" s="1"/>
  <c r="B967" i="8" s="1"/>
  <c r="B968" i="8" s="1"/>
  <c r="B1426" i="8"/>
  <c r="B1427" i="8" s="1"/>
  <c r="B1428" i="8" s="1"/>
  <c r="B1429" i="8" s="1"/>
  <c r="B1430" i="8" s="1"/>
  <c r="B1432" i="8" s="1"/>
  <c r="F60" i="5"/>
  <c r="B353" i="8"/>
  <c r="B354" i="8" s="1"/>
  <c r="B355" i="8" s="1"/>
  <c r="B367" i="8"/>
  <c r="B368" i="8" s="1"/>
  <c r="B369" i="8" s="1"/>
  <c r="B370" i="8" s="1"/>
  <c r="B398" i="8"/>
  <c r="AM12" i="6" l="1"/>
  <c r="AG56" i="6"/>
  <c r="AM56" i="6" s="1"/>
  <c r="AI22" i="6"/>
  <c r="AI138" i="6"/>
  <c r="AH138" i="6" s="1"/>
  <c r="E2281" i="8" s="1"/>
  <c r="AM21" i="6"/>
  <c r="AM138" i="6" s="1"/>
  <c r="AL138" i="6" s="1"/>
  <c r="AD21" i="6"/>
  <c r="AD128" i="6"/>
  <c r="AI124" i="6"/>
  <c r="AM124" i="6" s="1"/>
  <c r="AD125" i="6"/>
  <c r="AI137" i="6"/>
  <c r="AH137" i="6" s="1"/>
  <c r="E2280" i="8" s="1"/>
  <c r="AD20" i="6"/>
  <c r="AM20" i="6"/>
  <c r="AM137" i="6" s="1"/>
  <c r="AL137" i="6" s="1"/>
  <c r="AI120" i="6"/>
  <c r="AM120" i="6" s="1"/>
  <c r="AD121" i="6"/>
  <c r="AD137" i="6" s="1"/>
  <c r="Q70" i="5"/>
  <c r="G64" i="5"/>
  <c r="G67" i="5"/>
  <c r="G63" i="5"/>
  <c r="G62" i="5"/>
  <c r="G59" i="5"/>
  <c r="G65" i="5"/>
  <c r="G61" i="5"/>
  <c r="G68" i="5"/>
  <c r="G66" i="5"/>
  <c r="G60" i="5"/>
  <c r="B969" i="8"/>
  <c r="B970" i="8" s="1"/>
  <c r="B972" i="8" s="1"/>
  <c r="B973" i="8" s="1"/>
  <c r="B975" i="8" s="1"/>
  <c r="B976" i="8" s="1"/>
  <c r="B977" i="8" s="1"/>
  <c r="B979" i="8" s="1"/>
  <c r="B981" i="8" s="1"/>
  <c r="B982" i="8" s="1"/>
  <c r="B1433" i="8"/>
  <c r="B1434" i="8" s="1"/>
  <c r="E73" i="5"/>
  <c r="F70" i="5"/>
  <c r="B371" i="8"/>
  <c r="B372" i="8" s="1"/>
  <c r="B373" i="8" s="1"/>
  <c r="B374" i="8" s="1"/>
  <c r="B376" i="8" s="1"/>
  <c r="B400" i="8"/>
  <c r="B401" i="8" s="1"/>
  <c r="B402" i="8" s="1"/>
  <c r="B403" i="8" s="1"/>
  <c r="B404" i="8" s="1"/>
  <c r="B407" i="8"/>
  <c r="AN137" i="6" l="1"/>
  <c r="D77" i="5"/>
  <c r="E77" i="5" s="1"/>
  <c r="E78" i="5" s="1"/>
  <c r="G2281" i="8"/>
  <c r="G2282" i="8" s="1"/>
  <c r="AI139" i="6"/>
  <c r="AM22" i="6"/>
  <c r="AM139" i="6" s="1"/>
  <c r="AD22" i="6"/>
  <c r="D76" i="5"/>
  <c r="E76" i="5" s="1"/>
  <c r="G2280" i="8"/>
  <c r="AI128" i="6"/>
  <c r="AM128" i="6" s="1"/>
  <c r="AD130" i="6"/>
  <c r="B1435" i="8"/>
  <c r="B1436" i="8" s="1"/>
  <c r="B1438" i="8" s="1"/>
  <c r="B1439" i="8" s="1"/>
  <c r="B1440" i="8" s="1"/>
  <c r="B409" i="8"/>
  <c r="B410" i="8" s="1"/>
  <c r="AD116" i="6" l="1"/>
  <c r="AD113" i="6"/>
  <c r="AD115" i="6"/>
  <c r="AD114" i="6"/>
  <c r="B1441" i="8"/>
  <c r="B1442" i="8" s="1"/>
  <c r="B1443" i="8" s="1"/>
  <c r="B1444" i="8" s="1"/>
  <c r="B1445" i="8" s="1"/>
  <c r="B1446" i="8" s="1"/>
  <c r="B1447" i="8" s="1"/>
  <c r="B1448" i="8" s="1"/>
  <c r="B1449" i="8" s="1"/>
  <c r="B1450" i="8" s="1"/>
  <c r="B1452" i="8" s="1"/>
  <c r="B1454" i="8" s="1"/>
  <c r="B1455" i="8" s="1"/>
  <c r="B1456" i="8" s="1"/>
  <c r="B1457" i="8" s="1"/>
  <c r="B1458" i="8" s="1"/>
  <c r="B1459" i="8" s="1"/>
  <c r="B377" i="8"/>
  <c r="B379" i="8" s="1"/>
  <c r="B627" i="8"/>
  <c r="B628" i="8" s="1"/>
  <c r="B629" i="8" s="1"/>
  <c r="B630" i="8" s="1"/>
  <c r="B631" i="8" s="1"/>
  <c r="B632" i="8" s="1"/>
  <c r="B633" i="8" s="1"/>
  <c r="B634" i="8" s="1"/>
  <c r="B635" i="8" s="1"/>
  <c r="B636" i="8" s="1"/>
  <c r="B637" i="8" s="1"/>
  <c r="B638" i="8" s="1"/>
  <c r="B640" i="8" s="1"/>
  <c r="B642" i="8" s="1"/>
  <c r="B643" i="8" s="1"/>
  <c r="B644" i="8" s="1"/>
  <c r="B645" i="8" s="1"/>
  <c r="B646" i="8" s="1"/>
  <c r="B647" i="8" s="1"/>
  <c r="B648" i="8" s="1"/>
  <c r="B649" i="8" s="1"/>
  <c r="B650" i="8" s="1"/>
  <c r="B651" i="8" s="1"/>
  <c r="B652" i="8" s="1"/>
  <c r="B653" i="8" s="1"/>
  <c r="B654" i="8" s="1"/>
  <c r="B655" i="8" s="1"/>
  <c r="B656" i="8" s="1"/>
  <c r="B657" i="8" s="1"/>
  <c r="B658" i="8" s="1"/>
  <c r="B659" i="8" s="1"/>
  <c r="B661" i="8" s="1"/>
  <c r="B662" i="8" s="1"/>
  <c r="B663" i="8" s="1"/>
  <c r="B664" i="8" s="1"/>
  <c r="B665" i="8" s="1"/>
  <c r="B666" i="8" s="1"/>
  <c r="B667" i="8" s="1"/>
  <c r="B668" i="8" s="1"/>
  <c r="B670" i="8" s="1"/>
  <c r="B671" i="8" s="1"/>
  <c r="B672" i="8" s="1"/>
  <c r="B673" i="8" s="1"/>
  <c r="B675" i="8" s="1"/>
  <c r="B676" i="8" s="1"/>
  <c r="B677" i="8" s="1"/>
  <c r="B679" i="8" s="1"/>
  <c r="B680" i="8" s="1"/>
  <c r="B682" i="8" s="1"/>
  <c r="B683" i="8" s="1"/>
  <c r="B684" i="8" s="1"/>
  <c r="B685" i="8" s="1"/>
  <c r="B686" i="8" s="1"/>
  <c r="B687" i="8" s="1"/>
  <c r="B688" i="8" s="1"/>
  <c r="B689" i="8" s="1"/>
  <c r="B690" i="8" s="1"/>
  <c r="B691" i="8" s="1"/>
  <c r="B692" i="8" s="1"/>
  <c r="B693" i="8" s="1"/>
  <c r="B694" i="8" s="1"/>
  <c r="B695" i="8" s="1"/>
  <c r="B696" i="8" s="1"/>
  <c r="B697" i="8" s="1"/>
  <c r="B985" i="8"/>
  <c r="B987" i="8" s="1"/>
  <c r="AD117" i="6" l="1"/>
  <c r="AI117" i="6" s="1"/>
  <c r="AG117" i="6"/>
  <c r="B988" i="8"/>
  <c r="B989" i="8" s="1"/>
  <c r="B990" i="8" s="1"/>
  <c r="B991" i="8" s="1"/>
  <c r="B992" i="8" s="1"/>
  <c r="B993" i="8" s="1"/>
  <c r="B994" i="8" s="1"/>
  <c r="B995" i="8" s="1"/>
  <c r="B996" i="8" s="1"/>
  <c r="B997" i="8" s="1"/>
  <c r="B998" i="8" s="1"/>
  <c r="B999" i="8" s="1"/>
  <c r="B1000" i="8" s="1"/>
  <c r="B1001" i="8" s="1"/>
  <c r="B1002" i="8" s="1"/>
  <c r="B1003" i="8" s="1"/>
  <c r="B1004" i="8" s="1"/>
  <c r="B1005" i="8" s="1"/>
  <c r="B1006" i="8" s="1"/>
  <c r="B1007" i="8" s="1"/>
  <c r="B1008" i="8" s="1"/>
  <c r="B1009" i="8" s="1"/>
  <c r="B1010" i="8" s="1"/>
  <c r="B1011" i="8" s="1"/>
  <c r="B1012" i="8" s="1"/>
  <c r="B1013" i="8" s="1"/>
  <c r="B1014" i="8" s="1"/>
  <c r="B1015" i="8" s="1"/>
  <c r="B1016" i="8" s="1"/>
  <c r="B1017" i="8" s="1"/>
  <c r="B1018" i="8" s="1"/>
  <c r="B1019" i="8" s="1"/>
  <c r="B1020" i="8" s="1"/>
  <c r="B1021" i="8" s="1"/>
  <c r="B1022" i="8" s="1"/>
  <c r="B1023" i="8" s="1"/>
  <c r="B1024" i="8" s="1"/>
  <c r="B1460" i="8"/>
  <c r="B1461" i="8" s="1"/>
  <c r="B1462" i="8" s="1"/>
  <c r="B1463" i="8" s="1"/>
  <c r="B1464" i="8" s="1"/>
  <c r="B1465" i="8" s="1"/>
  <c r="B699" i="8"/>
  <c r="B701" i="8" s="1"/>
  <c r="B703" i="8" s="1"/>
  <c r="B704" i="8" s="1"/>
  <c r="B705" i="8" s="1"/>
  <c r="B706" i="8" s="1"/>
  <c r="B707" i="8" s="1"/>
  <c r="B708" i="8" s="1"/>
  <c r="B709" i="8" s="1"/>
  <c r="B710" i="8" s="1"/>
  <c r="B711" i="8" s="1"/>
  <c r="B712" i="8" s="1"/>
  <c r="B713" i="8" s="1"/>
  <c r="B714" i="8" s="1"/>
  <c r="B715" i="8" s="1"/>
  <c r="B716" i="8" s="1"/>
  <c r="B717" i="8" s="1"/>
  <c r="B718" i="8" s="1"/>
  <c r="B719" i="8" s="1"/>
  <c r="B720" i="8" s="1"/>
  <c r="B721" i="8" s="1"/>
  <c r="B722" i="8" s="1"/>
  <c r="B723" i="8" s="1"/>
  <c r="B724" i="8" s="1"/>
  <c r="B725" i="8" s="1"/>
  <c r="B727" i="8" s="1"/>
  <c r="B728" i="8" s="1"/>
  <c r="B730" i="8" s="1"/>
  <c r="B731" i="8" s="1"/>
  <c r="B732" i="8" s="1"/>
  <c r="B733" i="8" s="1"/>
  <c r="B380" i="8"/>
  <c r="AC98" i="6"/>
  <c r="AD98" i="6" s="1"/>
  <c r="AC97" i="6"/>
  <c r="AD97" i="6" s="1"/>
  <c r="AC96" i="6"/>
  <c r="AD96" i="6" s="1"/>
  <c r="AC95" i="6"/>
  <c r="AD95" i="6" s="1"/>
  <c r="AC94" i="6"/>
  <c r="AD94" i="6" s="1"/>
  <c r="AC93" i="6"/>
  <c r="AD93" i="6" s="1"/>
  <c r="AC92" i="6"/>
  <c r="AD92" i="6" s="1"/>
  <c r="AC91" i="6"/>
  <c r="AD91" i="6" s="1"/>
  <c r="AC90" i="6"/>
  <c r="AD90" i="6" s="1"/>
  <c r="AC89" i="6"/>
  <c r="AD89" i="6" s="1"/>
  <c r="AC88" i="6"/>
  <c r="AD88" i="6" s="1"/>
  <c r="AC87" i="6"/>
  <c r="AD87" i="6" s="1"/>
  <c r="AC85" i="6"/>
  <c r="AD85" i="6" s="1"/>
  <c r="AC84" i="6"/>
  <c r="AD84" i="6" s="1"/>
  <c r="AC83" i="6"/>
  <c r="AD83" i="6" s="1"/>
  <c r="AC82" i="6"/>
  <c r="AD82" i="6" s="1"/>
  <c r="AC81" i="6"/>
  <c r="AD81" i="6" s="1"/>
  <c r="AC79" i="6"/>
  <c r="AD79" i="6" s="1"/>
  <c r="AC78" i="6"/>
  <c r="AD78" i="6" s="1"/>
  <c r="AC76" i="6"/>
  <c r="AD76" i="6" s="1"/>
  <c r="AC75" i="6"/>
  <c r="AD75" i="6" s="1"/>
  <c r="AC74" i="6"/>
  <c r="AD74" i="6" s="1"/>
  <c r="AC73" i="6"/>
  <c r="AD73" i="6" s="1"/>
  <c r="AC72" i="6"/>
  <c r="AD72" i="6" s="1"/>
  <c r="AC71" i="6"/>
  <c r="AD71" i="6" s="1"/>
  <c r="AC67" i="6"/>
  <c r="AD67" i="6" s="1"/>
  <c r="AC65" i="6"/>
  <c r="AD65" i="6" s="1"/>
  <c r="AC62" i="6"/>
  <c r="AD62" i="6" s="1"/>
  <c r="AC61" i="6"/>
  <c r="AD61" i="6" s="1"/>
  <c r="AC60" i="6"/>
  <c r="AD60" i="6" s="1"/>
  <c r="AC59" i="6"/>
  <c r="AD59" i="6" s="1"/>
  <c r="AC58" i="6"/>
  <c r="AD58" i="6" s="1"/>
  <c r="AC42" i="6"/>
  <c r="AD42" i="6" s="1"/>
  <c r="AC39" i="6"/>
  <c r="AD39" i="6" s="1"/>
  <c r="AC35" i="6"/>
  <c r="AD35" i="6" s="1"/>
  <c r="AC34" i="6"/>
  <c r="AD34" i="6" s="1"/>
  <c r="AC33" i="6"/>
  <c r="AD33" i="6" s="1"/>
  <c r="AC32" i="6"/>
  <c r="AD32" i="6" s="1"/>
  <c r="AC31" i="6"/>
  <c r="AD31" i="6" s="1"/>
  <c r="AC30" i="6"/>
  <c r="AD30" i="6" s="1"/>
  <c r="AC29" i="6"/>
  <c r="AD29" i="6" s="1"/>
  <c r="AC27" i="6"/>
  <c r="AD27" i="6" s="1"/>
  <c r="AC26" i="6"/>
  <c r="AD26" i="6" s="1"/>
  <c r="AD19" i="6" l="1"/>
  <c r="AM117" i="6"/>
  <c r="AI19" i="6"/>
  <c r="AG19" i="6"/>
  <c r="AD43" i="6"/>
  <c r="B1025" i="8"/>
  <c r="B1026" i="8" s="1"/>
  <c r="B1027" i="8" s="1"/>
  <c r="B1028" i="8" s="1"/>
  <c r="B1029" i="8" s="1"/>
  <c r="B1030" i="8" s="1"/>
  <c r="B1031" i="8" s="1"/>
  <c r="B1032" i="8" s="1"/>
  <c r="B1033" i="8" s="1"/>
  <c r="B1034" i="8" s="1"/>
  <c r="B1035" i="8" s="1"/>
  <c r="B1036" i="8" s="1"/>
  <c r="B1037" i="8" s="1"/>
  <c r="B1038" i="8" s="1"/>
  <c r="B1039" i="8" s="1"/>
  <c r="B1040" i="8" s="1"/>
  <c r="B1041" i="8" s="1"/>
  <c r="B1042" i="8" s="1"/>
  <c r="B1043" i="8" s="1"/>
  <c r="B1466" i="8"/>
  <c r="B1467" i="8" s="1"/>
  <c r="B1468" i="8" s="1"/>
  <c r="B381" i="8"/>
  <c r="B382" i="8" s="1"/>
  <c r="B384" i="8" s="1"/>
  <c r="B386" i="8" s="1"/>
  <c r="B387" i="8" s="1"/>
  <c r="B388" i="8" s="1"/>
  <c r="B389" i="8" s="1"/>
  <c r="B390" i="8" s="1"/>
  <c r="B391" i="8" s="1"/>
  <c r="B392" i="8" s="1"/>
  <c r="B393" i="8" s="1"/>
  <c r="B394" i="8" s="1"/>
  <c r="B395" i="8" s="1"/>
  <c r="B734" i="8"/>
  <c r="B735" i="8" s="1"/>
  <c r="B736" i="8" s="1"/>
  <c r="B737" i="8" s="1"/>
  <c r="AM19" i="6" l="1"/>
  <c r="AI43" i="6"/>
  <c r="AG43" i="6"/>
  <c r="B1044" i="8"/>
  <c r="B1046" i="8" s="1"/>
  <c r="B1047" i="8" s="1"/>
  <c r="B1048" i="8" s="1"/>
  <c r="B1049" i="8" s="1"/>
  <c r="B1050" i="8" s="1"/>
  <c r="B1051" i="8" s="1"/>
  <c r="B1052" i="8" s="1"/>
  <c r="B1053" i="8" s="1"/>
  <c r="B1054" i="8" s="1"/>
  <c r="B1055" i="8" s="1"/>
  <c r="B1056" i="8" s="1"/>
  <c r="B1057" i="8" s="1"/>
  <c r="B1058" i="8" s="1"/>
  <c r="B1059" i="8" s="1"/>
  <c r="B1061" i="8" s="1"/>
  <c r="B1062" i="8" s="1"/>
  <c r="AD99" i="6"/>
  <c r="AD68" i="6"/>
  <c r="AD63" i="6"/>
  <c r="AD17" i="6" l="1"/>
  <c r="AI17" i="6" s="1"/>
  <c r="AI63" i="6"/>
  <c r="AG63" i="6"/>
  <c r="AM63" i="6" s="1"/>
  <c r="AI68" i="6"/>
  <c r="AG68" i="6"/>
  <c r="AM43" i="6"/>
  <c r="AI99" i="6"/>
  <c r="AG99" i="6"/>
  <c r="B1063" i="8"/>
  <c r="B1064" i="8" s="1"/>
  <c r="B1065" i="8" s="1"/>
  <c r="B1066" i="8" s="1"/>
  <c r="B1067" i="8" s="1"/>
  <c r="B1069" i="8" s="1"/>
  <c r="B1070" i="8" s="1"/>
  <c r="B1072" i="8" s="1"/>
  <c r="B1074" i="8" s="1"/>
  <c r="B1075" i="8" s="1"/>
  <c r="B1076" i="8" s="1"/>
  <c r="B1077" i="8" s="1"/>
  <c r="B1078" i="8" s="1"/>
  <c r="AG17" i="6" l="1"/>
  <c r="AM17" i="6" s="1"/>
  <c r="AM99" i="6"/>
  <c r="AM68" i="6"/>
  <c r="F40" i="5"/>
  <c r="F41" i="5"/>
  <c r="F39" i="5" l="1"/>
  <c r="F36" i="5" l="1"/>
  <c r="F28" i="5" l="1"/>
  <c r="F37" i="5" l="1"/>
  <c r="F35" i="5" l="1"/>
  <c r="F33" i="5" l="1"/>
  <c r="F34" i="5" l="1"/>
  <c r="F32" i="5" l="1"/>
  <c r="F31" i="5" l="1"/>
  <c r="F29" i="5" l="1"/>
  <c r="F30" i="5" l="1"/>
  <c r="F26" i="5" l="1"/>
  <c r="F24" i="5" l="1"/>
  <c r="F23" i="5" l="1"/>
  <c r="F22" i="5"/>
  <c r="F38" i="5"/>
  <c r="F25" i="5" l="1"/>
  <c r="F20" i="5"/>
  <c r="F21" i="5"/>
  <c r="F27" i="5"/>
  <c r="F19" i="5"/>
  <c r="F17" i="5" l="1"/>
  <c r="F18" i="5"/>
  <c r="E2603" i="8" l="1"/>
  <c r="D96" i="5" l="1"/>
  <c r="G2603" i="8"/>
  <c r="E96" i="5" l="1"/>
  <c r="G2604" i="8"/>
  <c r="E97" i="5" s="1"/>
  <c r="E2602" i="8" l="1"/>
  <c r="E2606" i="8" s="1"/>
  <c r="D98" i="5" s="1"/>
  <c r="G28" i="5"/>
  <c r="G33" i="5"/>
  <c r="G39" i="5"/>
  <c r="G24" i="5"/>
  <c r="G34" i="5"/>
  <c r="G40" i="5"/>
  <c r="G20" i="5"/>
  <c r="G29" i="5"/>
  <c r="G41" i="5"/>
  <c r="E45" i="5"/>
  <c r="G30" i="5"/>
  <c r="G36" i="5"/>
  <c r="G18" i="5"/>
  <c r="G35" i="5"/>
  <c r="G37" i="5"/>
  <c r="G38" i="5"/>
  <c r="G23" i="5"/>
  <c r="G32" i="5"/>
  <c r="G19" i="5"/>
  <c r="G31" i="5"/>
  <c r="G25" i="5"/>
  <c r="G22" i="5"/>
  <c r="G27" i="5"/>
  <c r="G26" i="5"/>
  <c r="F42" i="5"/>
  <c r="G17" i="5"/>
  <c r="G21" i="5"/>
  <c r="G2602" i="8" l="1"/>
  <c r="E95" i="5" s="1"/>
  <c r="E98" i="5" s="1"/>
  <c r="D95" i="5"/>
  <c r="G70" i="5"/>
  <c r="G42" i="5"/>
  <c r="G2606" i="8" l="1"/>
  <c r="AD110" i="6"/>
  <c r="AD103" i="6"/>
  <c r="E137" i="6" l="1"/>
  <c r="AD111" i="6"/>
  <c r="AD18" i="6" l="1"/>
  <c r="AG18" i="6" s="1"/>
  <c r="AI111" i="6"/>
  <c r="AI132" i="6" s="1"/>
  <c r="AG111" i="6"/>
  <c r="AD132" i="6"/>
  <c r="AI18" i="6"/>
  <c r="AI136" i="6" s="1"/>
  <c r="AD136" i="6"/>
  <c r="D48" i="5"/>
  <c r="AD138" i="6"/>
  <c r="AM111" i="6" l="1"/>
  <c r="AM132" i="6" s="1"/>
  <c r="AN132" i="6" s="1"/>
  <c r="AG132" i="6"/>
  <c r="E138" i="6"/>
  <c r="AN138" i="6"/>
  <c r="AH136" i="6"/>
  <c r="AI140" i="6"/>
  <c r="AG136" i="6"/>
  <c r="AI23" i="6"/>
  <c r="AM18" i="6"/>
  <c r="AM136" i="6" s="1"/>
  <c r="AN136" i="6" s="1"/>
  <c r="AG23" i="6"/>
  <c r="E136" i="6"/>
  <c r="AD139" i="6"/>
  <c r="AN139" i="6" s="1"/>
  <c r="E48" i="5"/>
  <c r="D49" i="5"/>
  <c r="AM140" i="6" l="1"/>
  <c r="AL136" i="6"/>
  <c r="AL140" i="6" s="1"/>
  <c r="E2279" i="8"/>
  <c r="AH140" i="6"/>
  <c r="AM23" i="6"/>
  <c r="AN23" i="6" s="1"/>
  <c r="AF136" i="6"/>
  <c r="AG140" i="6"/>
  <c r="AD140" i="6"/>
  <c r="E140" i="6"/>
  <c r="E49" i="5"/>
  <c r="AD142" i="6" l="1"/>
  <c r="AD145" i="6" s="1"/>
  <c r="AN140" i="6"/>
  <c r="D75" i="5"/>
  <c r="E75" i="5" s="1"/>
  <c r="E79" i="5" s="1"/>
  <c r="G2279" i="8"/>
  <c r="G2284" i="8" s="1"/>
  <c r="G2286" i="8" s="1"/>
  <c r="G2289" i="8" s="1"/>
  <c r="E2284" i="8"/>
  <c r="E611" i="8"/>
  <c r="D47" i="5" s="1"/>
  <c r="AF140" i="6"/>
  <c r="E50" i="5"/>
  <c r="D79" i="5" l="1"/>
  <c r="E81" i="5"/>
  <c r="E84" i="5" s="1"/>
  <c r="E616" i="8"/>
  <c r="G611" i="8"/>
  <c r="AD150" i="6"/>
  <c r="E47" i="5" l="1"/>
  <c r="E51" i="5" s="1"/>
  <c r="D51" i="5" s="1"/>
  <c r="G616" i="8"/>
  <c r="G618" i="8" s="1"/>
  <c r="G2596" i="8" s="1"/>
  <c r="G2609" i="8" s="1"/>
  <c r="G2612" i="8" s="1"/>
  <c r="G621" i="8" l="1"/>
  <c r="E53" i="5"/>
  <c r="E56" i="5" l="1"/>
  <c r="E93" i="5"/>
  <c r="E101" i="5" s="1"/>
</calcChain>
</file>

<file path=xl/sharedStrings.xml><?xml version="1.0" encoding="utf-8"?>
<sst xmlns="http://schemas.openxmlformats.org/spreadsheetml/2006/main" count="5170" uniqueCount="2454">
  <si>
    <t>Gl</t>
  </si>
  <si>
    <t>un</t>
  </si>
  <si>
    <t xml:space="preserve">CARPINTERIA DE MADERA    </t>
  </si>
  <si>
    <t xml:space="preserve">CARPINTERIA METALICA     </t>
  </si>
  <si>
    <t xml:space="preserve">APARATOS Y ACCESORIOS    </t>
  </si>
  <si>
    <t>EQUIPOS ESPECIALES</t>
  </si>
  <si>
    <t>SEÑALIZACION</t>
  </si>
  <si>
    <t>DEMARCACIÓN Y NUMERACION PARQUEADEROS</t>
  </si>
  <si>
    <t xml:space="preserve">PINTURA SEÑALIZACION COLUMNAS </t>
  </si>
  <si>
    <t xml:space="preserve">VIDRIOS  ESPEJOS  Y CERRADURAS      </t>
  </si>
  <si>
    <t xml:space="preserve">PINTURA             </t>
  </si>
  <si>
    <t xml:space="preserve">ASEO GENERAL             </t>
  </si>
  <si>
    <t>ADMINISTRACION</t>
  </si>
  <si>
    <t>IMPREVISTOS</t>
  </si>
  <si>
    <t>I V A sobre Utilidad</t>
  </si>
  <si>
    <t xml:space="preserve">FORMATO No. 1 </t>
  </si>
  <si>
    <t>CANTIDADES DE OBRA Y PRESUPUESTO</t>
  </si>
  <si>
    <t>CAPITULO</t>
  </si>
  <si>
    <t>DESCRIPCION</t>
  </si>
  <si>
    <t>UNID.</t>
  </si>
  <si>
    <t>CANTIDAD</t>
  </si>
  <si>
    <t>VALOR UNITARIO</t>
  </si>
  <si>
    <t>VALOR TOTAL</t>
  </si>
  <si>
    <t>PRELIMINARES GENERALES</t>
  </si>
  <si>
    <t>M2</t>
  </si>
  <si>
    <t xml:space="preserve">SUB-TOTAL </t>
  </si>
  <si>
    <t>ML</t>
  </si>
  <si>
    <t>EXCAVACIONES</t>
  </si>
  <si>
    <t xml:space="preserve">CIMENTACION </t>
  </si>
  <si>
    <t>KG</t>
  </si>
  <si>
    <t>Kg</t>
  </si>
  <si>
    <t>PILOTES</t>
  </si>
  <si>
    <t>ESTRUCTURA EN CONCRETO</t>
  </si>
  <si>
    <t>ESTRUCTURA METALICA</t>
  </si>
  <si>
    <t xml:space="preserve">MAMPOSTERIA INTERIOR          </t>
  </si>
  <si>
    <t xml:space="preserve">M2 </t>
  </si>
  <si>
    <t xml:space="preserve">PAÑETES                </t>
  </si>
  <si>
    <t>FACHADAS</t>
  </si>
  <si>
    <t xml:space="preserve">CARPINTERIA EN ALUMINIO </t>
  </si>
  <si>
    <t xml:space="preserve">IMPERMEABILIZACIONES     </t>
  </si>
  <si>
    <t xml:space="preserve">CUBIERTAS                 </t>
  </si>
  <si>
    <t>CIELOS RASOS</t>
  </si>
  <si>
    <t>BASES PARA PISOS</t>
  </si>
  <si>
    <t>ACABADOS DE PISOS</t>
  </si>
  <si>
    <t>ENCHAPES CERAMICOS</t>
  </si>
  <si>
    <t>ENCHAPES Y ACCESORIOS EN GRANITO</t>
  </si>
  <si>
    <t>INSTALACIONES HIDROSANITARIAS Y GAS</t>
  </si>
  <si>
    <t>GASES ESPECIALES</t>
  </si>
  <si>
    <t>SISTEMA DE AIRE ACONDICIONADO  Y VENTILACION MECANICA</t>
  </si>
  <si>
    <t>INSTALACIONES ELECTRICAS</t>
  </si>
  <si>
    <t xml:space="preserve">DESMONTES y DEMOLICIONES </t>
  </si>
  <si>
    <t>DESMONTES</t>
  </si>
  <si>
    <t>Desmonte Canaleta de Asbesto Cemento Cubierta con claraboyas y sistemas de fijación.  Incluye trasiego, cargue, retiro, transporte y deposición fuera de la obra.</t>
  </si>
  <si>
    <t>m2</t>
  </si>
  <si>
    <t>ml</t>
  </si>
  <si>
    <t>Desmonte Caballete  de Asbesto Cemento Cubierta y sistemas de fijación.  Incluye trasiego, cargue, retiro, transporte y deposición fuera de la obra.</t>
  </si>
  <si>
    <t>Desmonte  de  Flanches, Canales o similares  en Lamina Galvanizada  Cubierta y sistema de fijación.  Incluye trasiego, cargue, retiro, transporte y deposicion fuera de la obra</t>
  </si>
  <si>
    <t>Desmonte de Rejas Metalicas y sistema de fijación.   Incluye trasiego, cargue, retiro, transporte y deposicion fuera de la obra</t>
  </si>
  <si>
    <t>Desmonte  de  Ventaneria con Vidrio y sistema de fijación.  Incluye trasiego, cargue, retiro, transporte y deposicion fuera de la obra</t>
  </si>
  <si>
    <t>Desmonte  de  Portones  y  Puertas  Metalicas y sistema de fijación.   Incluye trasiego, cargue, retiro, transporte y deposicion fuera de la obra</t>
  </si>
  <si>
    <t>Desmonte  de  Cerchas  Metalicas  Secundarias  y  sistema  de  fijación.  Incluye trasiego, cargue, retiro, transporte y deposicion fuera de la obra</t>
  </si>
  <si>
    <t>Desmonte  de  Cerchas  Metalicas  Principales  y  sistema  de  fijación.  Incluye trasiego, cargue, retiro, transporte y deposicion fuera de la obra</t>
  </si>
  <si>
    <t>DEMOLICIONES</t>
  </si>
  <si>
    <t>Desmonte  de  Cerramientos  Interiores  en Malla  Eslabonada  y  sistema de soporte.  Incluye trasiego, cargue, retiro, transporte y deposicion fuera de la obra</t>
  </si>
  <si>
    <t>Demolicion  Integral  Vigas  Aereas  en  Concreto  Reforzado.   Incluye trasiego, cargue, retiro, transporte y deposicion fuera de la obra</t>
  </si>
  <si>
    <t>m3</t>
  </si>
  <si>
    <t>Demolicion  Integral  Columnas  en  Concreto  Reforzado.   Incluye trasiego, cargue, retiro, transporte y deposicion fuera de la obra</t>
  </si>
  <si>
    <t>Demolicion  Integral  Escaleras  Aereas  en  Concreto  Reforzado.   Incluye trasiego, cargue, retiro, transporte y deposicion fuera de la obra</t>
  </si>
  <si>
    <t>Demolicion  Integral  Losa  Maciza  Entrepiso en Concreto  Reforzado espesor  e=18 cm.   Incluye trasiego, cargue, retiro, transporte y deposicion fuera de la obra</t>
  </si>
  <si>
    <t>Demolicion  Integral  Losa  Maciza  Contrapiso en Concreto  Reforzado espesor  e=18 cm.   Incluye trasiego, cargue, retiro, transporte y deposicion fuera de la obra</t>
  </si>
  <si>
    <t>Demolicion  Integral  Rampa  Maciza  Aerea  en Concreto  Reforzado espesor  e=20 cm.   Incluye trasiego, cargue, retiro, transporte y deposicion fuera de la obra</t>
  </si>
  <si>
    <t>Demolicion  Integral  Losa  Maciza  Tapa  Tanque Agua en Concreto  Reforzado espesor  e=18 cm.   Incluye trasiego, cargue, retiro, transporte y deposicion fuera de la obra</t>
  </si>
  <si>
    <t>Demolicion  Integral  Muros  Tanque de Agua  en  Concreto  Reforzado.   Incluye trasiego, cargue, retiro, transporte y deposicion fuera de la obra</t>
  </si>
  <si>
    <t>Demolicion  Integral  Losa  Steel-Deck  en Concreto  Reforzado espesor  e=10 cm.   Incluye trasiego, cargue, retiro, transporte y deposicion fuera de la obra</t>
  </si>
  <si>
    <t>Excavacion  Manual  para  Demolicion  Elementos  Cimentacion.  Incluye trasiego, cargue, retiro, transporte y deposicion fuera de la obra</t>
  </si>
  <si>
    <t>Demolicion  Integral  Vigas  de  Cimentación en Concreto  Reforzado espesor  e=18 cm.   Incluye trasiego, cargue, retiro, transporte y deposicion fuera de la obra</t>
  </si>
  <si>
    <t>Demolicion  Integral  Zapatas en Concreto  Reforzado espesor  e=18 cm.   Incluye trasiego, cargue, retiro, transporte y deposicion fuera de la obra</t>
  </si>
  <si>
    <t>Demolicion  Integral  Columnetas y Viguetas de Confinamiento Mamposteria  en  Concreto  Reforzado.   Incluye trasiego, cargue, retiro, transporte y deposicion fuera de la obra</t>
  </si>
  <si>
    <t>Demolicion  Integral  Cajas  de Inspeccion  de  80 x 80 cm.   Incluye trasiego, cargue, retiro, transporte y deposicion fuera de la obra</t>
  </si>
  <si>
    <t>und</t>
  </si>
  <si>
    <t>Desmonte  Vigas  Perfil  Estructural  Metalico  y  sistema  de  fijación.  Incluye trasiego, cargue, retiro, transporte y deposicion fuera de la obra</t>
  </si>
  <si>
    <t>Desmonte  Columnas  Perfil  Estructural  Metalico  y  sistema  de  fijación.  Incluye trasiego, cargue, retiro, transporte y deposicion fuera de la obra</t>
  </si>
  <si>
    <t>Desmonte  Luminarias (de cualquier referencia)  y sistema de fijación.  Incluye trasiego, cargue, retiro, transporte y deposicion fuera de la obra</t>
  </si>
  <si>
    <t>Desmonte  y  Cancelacion  Red  Electrica  General  (tuberias, ductos, canaletas, cajas, tableros, cableado, etc.)  y sistema de fijación.  Incluye trasiego, cargue, retiro, transporte y deposicion fuera de la obra</t>
  </si>
  <si>
    <t>Desmonte  y  Cancelacion  Red  Hidrosanitaria  General  (tuberias y accesorios de cualquier tipo)  y sistema de fijación.  Incluye trasiego, cargue, retiro, transporte y deposicion fuera de la obra</t>
  </si>
  <si>
    <t>Suministro,  Manejo  y Colocacion  Refuerzo   Pilotes</t>
  </si>
  <si>
    <t>kg</t>
  </si>
  <si>
    <t>Localizacion  Pilotes</t>
  </si>
  <si>
    <t>Descabece  de  Pilotes   D=30 cm  h=&lt;1.00 m</t>
  </si>
  <si>
    <t>Excavacion  Prehuecos  Pilotes  D=30 cm</t>
  </si>
  <si>
    <t>Excavacion  Manual  Dados  de  Cimentación  Niv.+0.00 . (Incluye retiro, cargue y transporte fuera de la obra)</t>
  </si>
  <si>
    <t>Excavacion  Manual  Zapatas  de  Cimentación  Niv.+0.00 . (Incluye retiro, cargue y transporte fuera de la obra)</t>
  </si>
  <si>
    <t>Excavacion  Manual  Vigas  de  Cimentación  Niv.+0.00 . (Incluye retiro, cargue y transporte fuera de la obra)</t>
  </si>
  <si>
    <t>PERFILADA  y  PROTECCION</t>
  </si>
  <si>
    <t>Perfilada Manual Fondo Excavacion</t>
  </si>
  <si>
    <t xml:space="preserve">Pañete Proteccion Taludes Interiores </t>
  </si>
  <si>
    <t>Perfilada Manual Paredes  Dados, Zapatas, Vigas</t>
  </si>
  <si>
    <t>Perfilada Manual Taludes  Interiores  Tanque, Fosos y Pozos</t>
  </si>
  <si>
    <t>Pañete Proteccion Paredes  Dados, Zapatas y Vigas</t>
  </si>
  <si>
    <t xml:space="preserve">RELLENOS   </t>
  </si>
  <si>
    <t>Relleno  en  Meterial  Seleccionado  Proveniente de la Excavacion   Incluye :  Extendida, Nivelacion, Humedecimiento y conpactacion )</t>
  </si>
  <si>
    <t>Subdren  en  Gravilla  de  1/2",  de  0.40 x 0.80 m.  Incluye  suministro, compactación, geotextil NT-CR-700N y  tuberia PVC corruga con filtro de 4"</t>
  </si>
  <si>
    <t>Subbase Granular B-400, según especificación y recomendación del estudio de suelos, para placa  contrapiso</t>
  </si>
  <si>
    <t>Concreto  Pobre  e=5cm  f'c=2.500 psi   17.5  Mpa</t>
  </si>
  <si>
    <t xml:space="preserve">CONCRETOS  CIMENTACION  </t>
  </si>
  <si>
    <t>Dados  de  Cimentacion   en  concreto reforzado  a la vista   f'c=4.000 psi   28 Mpa</t>
  </si>
  <si>
    <t>Zapatas  de  Cimentacion   en  concreto reforzado  a la vista   f'c=4.000 psi   28 Mpa</t>
  </si>
  <si>
    <t>Vigas   de  Cimentacion   en  concreto reforzado  a la vista   f'c=4.000 psi   28 Mpa</t>
  </si>
  <si>
    <t>REFUERZO  CIMENTACION</t>
  </si>
  <si>
    <t>Acero PDR-60    Dados</t>
  </si>
  <si>
    <t>Acero PDR-60    Zapatas</t>
  </si>
  <si>
    <t>Acero PDR-60    Vigas de Cimentacion</t>
  </si>
  <si>
    <t>Malla Electrosoldada   f'y=5.000 kg/cm2 (500 Mpa)   M.1.88   Placas de Contrapiso</t>
  </si>
  <si>
    <t>Excavacion  Tanque  de Agua    ( incluye retiro, cargue y transporte fuera de la obra )</t>
  </si>
  <si>
    <t>ELEMENTOS VERTICALES EN CONCRETO</t>
  </si>
  <si>
    <t>ELEMENTOS  HORIZONTALES  EN CONCRETO</t>
  </si>
  <si>
    <t>PLACAS  EN  CONCRETO</t>
  </si>
  <si>
    <t>ELEMENTOS  VARIOS</t>
  </si>
  <si>
    <t xml:space="preserve">ACERO DE  REFUERZO  ESTRUCTURA                                                  </t>
  </si>
  <si>
    <t>Acero PDR-60   Columnas</t>
  </si>
  <si>
    <t xml:space="preserve">Acero PDR-60   Vigas  Aereas  </t>
  </si>
  <si>
    <t xml:space="preserve">Acero PDR-60   Placas  Aligeradas  h=40 cm </t>
  </si>
  <si>
    <t>Acero PDR-60   Placas  Macizas</t>
  </si>
  <si>
    <t>Acero PDR-60   Escaleras</t>
  </si>
  <si>
    <t>Malla Electrosoldada   f'y=5.000 kg/cm2 (500 Mpa)   M.1.88   Placas  Aligeradas</t>
  </si>
  <si>
    <t>Malla Electrosoldada   f'y=5.000 kg/cm2 (500 Mpa)   M.1.88   Placas  Steel-Deck</t>
  </si>
  <si>
    <t>ESTRUCTURAS  METALICAS</t>
  </si>
  <si>
    <t>MUROS  EN  BLOQUE  DE  CONCRETO</t>
  </si>
  <si>
    <t>CONFINAMIENTO  MAMPOSTERIA</t>
  </si>
  <si>
    <t>Dovelas en   Grouting  - mortero de inyeccion  f'c=3000 psi</t>
  </si>
  <si>
    <t>Instalacion  Refuerzo  Horizontal  Muros  (Grafil)</t>
  </si>
  <si>
    <t>Anclaje : Perforacion + Inyección epoxico   Ø 3/8" L = 14.29 cm</t>
  </si>
  <si>
    <t>Vigas sobre Muro  de  12 x 14 cm  en concreto  reforzado f'c=3000 psi</t>
  </si>
  <si>
    <t>Dinteles   de  14 x 14 cm  en concreto  reforzado f'c=3000 psi</t>
  </si>
  <si>
    <t>Vigas sobre Muro  de  19 x 14 cm  en concreto  reforzado f'c=3000 psi</t>
  </si>
  <si>
    <t>Vigas sobre Muro  de  14 x 14 cm  en concreto  reforzado f'c=3000 psi</t>
  </si>
  <si>
    <t>Dinteles   de  19 x 14 cm  en concreto  reforzado f'c=3000 psi</t>
  </si>
  <si>
    <t>Dinteles   de  12 x 14 cm  en concreto  reforzado f'c=3000 psi</t>
  </si>
  <si>
    <t>Grafil   5mm  (reforzamiento horizontal mamposteria)</t>
  </si>
  <si>
    <t>Acero   PDR-60  (confiamiento mamposteria)</t>
  </si>
  <si>
    <t>PAÑETES</t>
  </si>
  <si>
    <t>Panete   Filos  y   Dilataciones con mortero  M.1:4 y espesor e=2cm</t>
  </si>
  <si>
    <t xml:space="preserve">Pañete   Corriente   Muros  con   mortero   M.1:4   y   espesor   e=2 cm  </t>
  </si>
  <si>
    <t xml:space="preserve">Pañete   Impermeabilizado   Muros  con   mortero   M.1:4   y   espesor   e=2 cm  </t>
  </si>
  <si>
    <t xml:space="preserve">Pañete   Impermeabilizado   Muros  y  Piso  Tanque  de  Agua  con   mortero   M.1:4   y   espesor   e=2 cm  </t>
  </si>
  <si>
    <t>Pañete   Impermeabilizado   Fosos y Pozos  con   mortero   M.1:4   y   espesor   e=2 cm  Niv. -2.70</t>
  </si>
  <si>
    <t>REVESTIMIENTO   FACHADAS</t>
  </si>
  <si>
    <t>Revestimiento  Fachadas  en  Panel   de  Acero  Inoxidable.  Incluye  Perfil  Portapanel  y  Accesorios de Fijación.</t>
  </si>
  <si>
    <t>VENTANERIA  FLOTANTE</t>
  </si>
  <si>
    <t>PUERTA  VENTANAS</t>
  </si>
  <si>
    <r>
      <t xml:space="preserve">DV -  0?   4.90 x 3.14   en Aluminio,  Sistema ES-US-3525   Piso  Techo, Vidrio  Incoloro 6mm + PVB 0.03 + Incoloro 4mm + Separador 12 mm + Incoloro 6mm. </t>
    </r>
    <r>
      <rPr>
        <sz val="10"/>
        <color rgb="FF990000"/>
        <rFont val="Arial"/>
        <family val="2"/>
      </rPr>
      <t xml:space="preserve"> Acceso</t>
    </r>
  </si>
  <si>
    <r>
      <t xml:space="preserve">DV -  0?   2.04 x 3.14   en Aluminio,  Sistema ES-US-3525   Piso  Techo, Vidrio  Incoloro 6mm + PVB 0.03 + Incoloro 4mm + Separador 12 mm + Incoloro 6mm. </t>
    </r>
    <r>
      <rPr>
        <sz val="10"/>
        <color rgb="FF990000"/>
        <rFont val="Arial"/>
        <family val="2"/>
      </rPr>
      <t xml:space="preserve"> Scaner</t>
    </r>
  </si>
  <si>
    <r>
      <t xml:space="preserve">DV -  0?   2.75 x 3.14   en Aluminio,  Sistema ES-US-3525   Piso  Techo, Vidrio  Incoloro 6mm + PVB 0.03 + Incoloro 4mm + Separador 12 mm + Incoloro 6mm. </t>
    </r>
    <r>
      <rPr>
        <sz val="10"/>
        <color rgb="FF990000"/>
        <rFont val="Arial"/>
        <family val="2"/>
      </rPr>
      <t xml:space="preserve"> Scaner</t>
    </r>
  </si>
  <si>
    <r>
      <t xml:space="preserve">DV -  0?   0.54 x 3.14   en Aluminio,  Sistema ES-US-3525   Piso  Techo, Vidrio  Incoloro 6mm + PVB 0.03 + Incoloro 4mm + Separador 12 mm + Incoloro 6mm. </t>
    </r>
    <r>
      <rPr>
        <sz val="10"/>
        <color rgb="FF990000"/>
        <rFont val="Arial"/>
        <family val="2"/>
      </rPr>
      <t xml:space="preserve"> Scaner</t>
    </r>
  </si>
  <si>
    <r>
      <t xml:space="preserve">DV -  0?   2.18 x 3.14   en Aluminio,  Sistema ES-US-3525   Piso  Techo, Vidrio  Incoloro 6mm + PVB 0.03 + Incoloro 4mm + Separador 12 mm + Incoloro 6mm. </t>
    </r>
    <r>
      <rPr>
        <sz val="10"/>
        <color rgb="FF990000"/>
        <rFont val="Arial"/>
        <family val="2"/>
      </rPr>
      <t xml:space="preserve"> Scaner</t>
    </r>
  </si>
  <si>
    <r>
      <t xml:space="preserve">DV -  0?   2.16 x 3.14   en Aluminio,  Sistema ES-US-3525   Piso  Techo, Vidrio  Incoloro 6mm + PVB 0.03 + Incoloro 4mm + Separador 12 mm + Incoloro 6mm. </t>
    </r>
    <r>
      <rPr>
        <sz val="10"/>
        <color rgb="FF990000"/>
        <rFont val="Arial"/>
        <family val="2"/>
      </rPr>
      <t xml:space="preserve"> Oficinas</t>
    </r>
  </si>
  <si>
    <r>
      <t xml:space="preserve">DV -  0?   1.72 x 3.14   en Aluminio,  Sistema ES-US-3525   Piso  Techo, Vidrio  Incoloro 6mm + PVB 0.03 + Incoloro 4mm + Separador 12 mm + Incoloro 6mm. </t>
    </r>
    <r>
      <rPr>
        <sz val="10"/>
        <color rgb="FF990000"/>
        <rFont val="Arial"/>
        <family val="2"/>
      </rPr>
      <t xml:space="preserve"> Scaner</t>
    </r>
  </si>
  <si>
    <r>
      <t xml:space="preserve">DV -  0?   3.80 x 3.14   en Aluminio,  Sistema ES-US-3525   Piso  Techo, Vidrio  Incoloro 6mm + PVB 0.03 + Incoloro 4mm + Separador 12 mm + Incoloro 6mm. </t>
    </r>
    <r>
      <rPr>
        <sz val="10"/>
        <color rgb="FF990000"/>
        <rFont val="Arial"/>
        <family val="2"/>
      </rPr>
      <t xml:space="preserve"> Oficina</t>
    </r>
  </si>
  <si>
    <r>
      <t xml:space="preserve">DV -  0?   2.66 x 3.14   en Aluminio,  Sistema ES-US-3525   Piso  Techo, Vidrio  Incoloro 6mm + PVB 0.03 + Incoloro 4mm + Separador 12 mm + Incoloro 6mm. </t>
    </r>
    <r>
      <rPr>
        <sz val="10"/>
        <color rgb="FF990000"/>
        <rFont val="Arial"/>
        <family val="2"/>
      </rPr>
      <t xml:space="preserve"> Scaner (son 2)</t>
    </r>
  </si>
  <si>
    <t>BARANDAS  CORTAVIENTOS</t>
  </si>
  <si>
    <r>
      <t xml:space="preserve">Baranda  Cortavientos    CV-0?   h=1.74  en  Vidrio  Laminado  Templado  Incoloro  8 mm + 8 mm, PBV Sentri Glass Plus.  </t>
    </r>
    <r>
      <rPr>
        <sz val="10"/>
        <color rgb="FF990000"/>
        <rFont val="Arial"/>
        <family val="2"/>
      </rPr>
      <t>Terraza  Sala  Multiple</t>
    </r>
  </si>
  <si>
    <t>IMPERMEABILIZACION  CUBIERTAS</t>
  </si>
  <si>
    <r>
      <t xml:space="preserve">Sistema de Impermeabilizacion  compuesto  por  Poliuria SIKALASTIC 841 ST e imprimante de superficie con SIKAFLOOR 156, espesor final del sistema 80 mils (2 mm),   sobre  Placa  </t>
    </r>
    <r>
      <rPr>
        <sz val="10"/>
        <color rgb="FF990000"/>
        <rFont val="Arial"/>
        <family val="2"/>
      </rPr>
      <t>Cubierta  Principal  Niv.+15.78</t>
    </r>
  </si>
  <si>
    <r>
      <t xml:space="preserve">Sistema de Impermeabilizacion  compuesto  por  Poliuria SIKALASTIC 841 ST e imprimante de superficie con SIKAFLOOR 156, espesor final del sistema 80 mils (2 mm),   sobre  Placa  </t>
    </r>
    <r>
      <rPr>
        <sz val="10"/>
        <color rgb="FF990000"/>
        <rFont val="Arial"/>
        <family val="2"/>
      </rPr>
      <t>Cubierta  Cuartos de Maquinas a Niv.+7.78</t>
    </r>
  </si>
  <si>
    <r>
      <t xml:space="preserve">Sistema de Impermeabilizacion  compuesto  por  Poliuria SIKALASTIC 841 ST e imprimante de superficie con SIKAFLOOR 156, espesor final del sistema 80 mils (2 mm),   sobre  </t>
    </r>
    <r>
      <rPr>
        <sz val="10"/>
        <color rgb="FF990000"/>
        <rFont val="Arial"/>
        <family val="2"/>
      </rPr>
      <t>Vigas  Canal a Niv.+7.78</t>
    </r>
  </si>
  <si>
    <r>
      <t xml:space="preserve">Sistema de Impermeabilizacion  compuesto  por  Poliuria SIKALASTIC 841 ST e imprimante de superficie con SIKAFLOOR 156, espesor final del sistema 80 mils (2 mm),   sobre  Placa  </t>
    </r>
    <r>
      <rPr>
        <sz val="10"/>
        <color rgb="FF990000"/>
        <rFont val="Arial"/>
        <family val="2"/>
      </rPr>
      <t>Cubierta  Puente a Niv.+7.78</t>
    </r>
  </si>
  <si>
    <r>
      <t xml:space="preserve">Sistema de Impermeabilizacion  compuesto  por  Poliuria SIKALASTIC 841 ST e imprimante de superficie con SIKAFLOOR 156, espesor final del sistema 80 mils (2 mm),   sobre  Placa  </t>
    </r>
    <r>
      <rPr>
        <sz val="10"/>
        <color rgb="FF990000"/>
        <rFont val="Arial"/>
        <family val="2"/>
      </rPr>
      <t>Cubierta  Cuartos de Maquinas a Niv.+3.88</t>
    </r>
  </si>
  <si>
    <r>
      <t xml:space="preserve">Sistema de Impermeabilizacion  compuesto  por  Poliuria SIKALASTIC 841 ST e imprimante de superficie con SIKAFLOOR 156, espesor final del sistema 80 mils (2 mm),   sobre  Placa  </t>
    </r>
    <r>
      <rPr>
        <sz val="10"/>
        <color rgb="FF990000"/>
        <rFont val="Arial"/>
        <family val="2"/>
      </rPr>
      <t>Terraza  Aula Multiple a Niv.+3.88</t>
    </r>
  </si>
  <si>
    <r>
      <t xml:space="preserve">Sistema de Impermeabilizacion  compuesto  por  Poliuria SIKALASTIC 841 ST e imprimante de superficie con SIKAFLOOR 156, espesor final del sistema 80 mils (2 mm),   sobre  </t>
    </r>
    <r>
      <rPr>
        <sz val="10"/>
        <color rgb="FF990000"/>
        <rFont val="Arial"/>
        <family val="2"/>
      </rPr>
      <t>Vigas  Canal a Niv.+3.88</t>
    </r>
  </si>
  <si>
    <t xml:space="preserve">Tanque  de   Agua  en  concreto reforzado f'c=4.000 psi   28 Mpa.  </t>
  </si>
  <si>
    <r>
      <t xml:space="preserve">Sistema  de Impermeabilizacion  Compuesto por : Geotextil  SIKA  PP - 1800  +  Membrana  SIKAPLAN  12 NTR  +   SIKAPLAN 12NT,  para   </t>
    </r>
    <r>
      <rPr>
        <sz val="10"/>
        <color rgb="FF990000"/>
        <rFont val="Arial"/>
        <family val="2"/>
      </rPr>
      <t>Interior Tanque de Agua</t>
    </r>
  </si>
  <si>
    <r>
      <t xml:space="preserve">Sistema  de Impermeabilizacion  Compuesto por  Geotextil  SIKA  PP - 1800  +  Membrana  SIKAPLAN  15 PR ,  para  </t>
    </r>
    <r>
      <rPr>
        <sz val="10"/>
        <color rgb="FF990000"/>
        <rFont val="Arial"/>
        <family val="2"/>
      </rPr>
      <t>Espejo  de  Agua  Terraza  Niv.+3.88</t>
    </r>
  </si>
  <si>
    <t>IMPERMEABILIZACION  INTERIOR  TANQUE DE AGUA  y  ESPEJO DE AGUA</t>
  </si>
  <si>
    <t>IMPERMEABILIZACION  EXTERIOR  TANQUES, POZOS  y  FOSOS</t>
  </si>
  <si>
    <t>Impermeabilización  Superficial   Exterior  Muros  Tanques de  Agua,  Desarenador, Pozos y Fosos</t>
  </si>
  <si>
    <t>Impermeabilización  Superficial   Interior  Muros + Piso  Tanques de Agua  y  Desarehador</t>
  </si>
  <si>
    <t>BASES  PARA  IMPERMEABILIZACIONES</t>
  </si>
  <si>
    <r>
      <t xml:space="preserve">Pendientado  y  Afinado  con  Mortero  Impermeabilizado, espesor  promedio  e=6  cm   Niv. +13.10  sobre  </t>
    </r>
    <r>
      <rPr>
        <sz val="10"/>
        <color rgb="FF990000"/>
        <rFont val="Arial"/>
        <family val="2"/>
      </rPr>
      <t>Cubierta  Principal  Niv.+15.78</t>
    </r>
  </si>
  <si>
    <r>
      <t xml:space="preserve">Pendientado  y  Afinado  con  Mortero  Impermeabilizado, espesor  promedio  e=6  cm   Niv. +13.10  sobre  </t>
    </r>
    <r>
      <rPr>
        <sz val="10"/>
        <color rgb="FF990000"/>
        <rFont val="Arial"/>
        <family val="2"/>
      </rPr>
      <t>Cubierta  Cuartos de Maquinas a Niv.+7.78</t>
    </r>
  </si>
  <si>
    <r>
      <t xml:space="preserve">Pendientado  y  Afinado  con  Mortero  Impermeabilizado, espesor  promedio  e=6  cm   Niv. +13.10  sobre  </t>
    </r>
    <r>
      <rPr>
        <sz val="10"/>
        <color rgb="FF990000"/>
        <rFont val="Arial"/>
        <family val="2"/>
      </rPr>
      <t>Cubierta  Puente a Niv.+7.78</t>
    </r>
  </si>
  <si>
    <r>
      <t xml:space="preserve">Pendientado  y  Afinado  con  Mortero  Impermeabilizado, espesor  promedio  e=6  cm   Niv. +13.10  sobre  </t>
    </r>
    <r>
      <rPr>
        <sz val="10"/>
        <color rgb="FF990000"/>
        <rFont val="Arial"/>
        <family val="2"/>
      </rPr>
      <t>Vigas  Canal a Niv.+7.78</t>
    </r>
  </si>
  <si>
    <r>
      <t xml:space="preserve">Pendientado  y  Afinado  con  Mortero  Impermeabilizado, espesor  promedio  e=6  cm   Niv. +13.10  sobre  </t>
    </r>
    <r>
      <rPr>
        <sz val="10"/>
        <color rgb="FF990000"/>
        <rFont val="Arial"/>
        <family val="2"/>
      </rPr>
      <t>Cubierta  Cuartos de Maquinas a Niv.+3.88</t>
    </r>
  </si>
  <si>
    <r>
      <t xml:space="preserve">Pendientado  y  Afinado  con  Mortero  Impermeabilizado, espesor  promedio  e=6  cm   Niv. +13.10  sobre  </t>
    </r>
    <r>
      <rPr>
        <sz val="10"/>
        <color rgb="FF990000"/>
        <rFont val="Arial"/>
        <family val="2"/>
      </rPr>
      <t>Placa  Terraza  Aula Multiple a Niv.+3.88</t>
    </r>
  </si>
  <si>
    <r>
      <t xml:space="preserve">Pendientado  y  Afinado  con  Mortero  Impermeabilizado, espesor  promedio  e=6  cm   Niv. +13.10  sobre  </t>
    </r>
    <r>
      <rPr>
        <sz val="10"/>
        <color rgb="FF990000"/>
        <rFont val="Arial"/>
        <family val="2"/>
      </rPr>
      <t>Vigas  Canal a Niv.+3.88</t>
    </r>
  </si>
  <si>
    <t>Mediacaña con Mortero Impermeabilizado   Cubiertas</t>
  </si>
  <si>
    <t>CUBIERTA  LIVIANA</t>
  </si>
  <si>
    <t>Panel  Metalico  para  Cubierta  Tipo Sandwich, inyectado en linea continua con poliuretano expandido de alta densidad  (38 kg/m3) , cara externa preimpermeabilizada con una membrana flexible de poliolefina termoplastica TPO y cara interna en lamina de acero galvanizada prepintada,  Tipo  TECHMET DRY  de  Metecno o equivalente. para  Cubierta  Niv.+3.88  Estacionamientos</t>
  </si>
  <si>
    <t xml:space="preserve">Panel  Metalico  para  Cubierta  Tipo Sandwich, inyectado en linea continua con poliuretano expandido de alta densidad  (38 kg/m3) , cara externa preimpermeabilizada con una membrana flexible de poliolefina termoplastica TPO y cara interna en lamina de acero galvanizada prepintada,  Tipo  TECHMET DRY  de  Metecno o equivalente. para  Cubierta  Niv.+7.78  Edificios de Acceso </t>
  </si>
  <si>
    <t>Panel  Metalico  para  Cubierta  Tipo Sandwich, inyectado en linea continua con poliuretano expandido de alta densidad  (38 kg/m3) , cara externa preimpermeabilizada con una membrana flexible de poliolefina termoplastica TPO y cara interna en lamina de acero galvanizada prepintada,  Tipo  TECHMET DRY  de  Metecno o equivalente. para  Cubierta  Niv.+7.78  Edificios Posterior</t>
  </si>
  <si>
    <t>MARQUESINAS</t>
  </si>
  <si>
    <r>
      <t xml:space="preserve">Sistema  para  Cubiertas  Verdes  el  cual  incluye  :  Laminas  Drenantes  Cubiertas  Extensivas  SIKADRENAJE T20 , Geotextil proteccion base de la  impermeabilizacion SIKA PP800, pegantes de fijación, instalación y mano de obra,  para </t>
    </r>
    <r>
      <rPr>
        <sz val="10"/>
        <color rgb="FF990000"/>
        <rFont val="Arial"/>
        <family val="2"/>
      </rPr>
      <t>Terraza  Sala  Multiple   Niv. +3.88</t>
    </r>
  </si>
  <si>
    <t>Sustrato  Liviano de Base Mineral  (800 kg/m3 en seco), Volumen de Aire minimo : 10%, P.H. 6 a 8, Conductividad electrica maxima: 2 microsiemens, Capacidad de retencion de agua: entre 35 a 65%, Contenido maximo de materia organica : 15%, Espesor de Subtrato: de 3 a 8 cm, para Terraza  Sala  Multiple   Niv. +3.88</t>
  </si>
  <si>
    <t>Cubierta Verde Extensiva con Cobertura  Vegetal en   SDA Sedum  (Sedum Acre),  22 plantulas por m2, para Cubiertas Verdes  Terraza  Sala  Multiple   Niv. +3.88</t>
  </si>
  <si>
    <t>Panel  Traslucido compuesto por dos Tejas aisladas en Policarbonato y camara de aire de 30 mm. Cubierta Estacionamiento</t>
  </si>
  <si>
    <r>
      <t xml:space="preserve">Porcelanato  Tecnico  Alto  Trafico  Acabado  Town   Arena  Lappato   60 x 60 cm  de  Porselanosa o equivalente,   para </t>
    </r>
    <r>
      <rPr>
        <sz val="10"/>
        <color rgb="FF990000"/>
        <rFont val="Arial"/>
        <family val="2"/>
      </rPr>
      <t xml:space="preserve"> Oficinas  y  Circulaciones</t>
    </r>
  </si>
  <si>
    <r>
      <t xml:space="preserve">Porcelanato  Tecnico  Alto  Trafico  Acabado  Town   Arena  Nature   60 x 60 cm  de  Porselanosa o equivalente,  para  </t>
    </r>
    <r>
      <rPr>
        <sz val="10"/>
        <color rgb="FF990000"/>
        <rFont val="Arial"/>
        <family val="2"/>
      </rPr>
      <t>Laboratorios  y  Anexos</t>
    </r>
  </si>
  <si>
    <r>
      <t xml:space="preserve">Porcelanato  Tecnico  Alto  Trafico  Acabado  Town   Arena  Nature   30 x 60 cm  de  Porselanosa o equivalente,  para  </t>
    </r>
    <r>
      <rPr>
        <sz val="10"/>
        <color rgb="FF990000"/>
        <rFont val="Arial"/>
        <family val="2"/>
      </rPr>
      <t>Baños, Cuartos de Aseo  y  Cocinas</t>
    </r>
  </si>
  <si>
    <r>
      <t xml:space="preserve">Vinilo  Link  Floor  Contrac  Diamond  de  91.30 x 30.3  de   de  Porselanosa o equivalente,  para  </t>
    </r>
    <r>
      <rPr>
        <sz val="10"/>
        <color rgb="FF990000"/>
        <rFont val="Arial"/>
        <family val="2"/>
      </rPr>
      <t>Salon de Actos, Salon Multiple, Zona Social y Circulaciones</t>
    </r>
  </si>
  <si>
    <r>
      <t xml:space="preserve">Porcelanato  Serie  Arco  Beige  de  10x10x0.6 cm  en  Malla  de  30x30 cm de  Porselanosa o equivalente,  para  </t>
    </r>
    <r>
      <rPr>
        <sz val="10"/>
        <color rgb="FF990000"/>
        <rFont val="Arial"/>
        <family val="2"/>
      </rPr>
      <t>Cabina Duchas</t>
    </r>
  </si>
  <si>
    <r>
      <t xml:space="preserve">Porcelanato  Tipo  Madera  Parket  Alaska  Natural  de  19.3 x 120 cm   de   Porselanosa o equivalente,  para  </t>
    </r>
    <r>
      <rPr>
        <sz val="10"/>
        <color rgb="FF990000"/>
        <rFont val="Arial"/>
        <family val="2"/>
      </rPr>
      <t>Terrazas  y  Patios</t>
    </r>
  </si>
  <si>
    <r>
      <t xml:space="preserve">Laminado  Trafico  Comercial  de  Porselanosa   o equivalente,  para  </t>
    </r>
    <r>
      <rPr>
        <sz val="10"/>
        <color rgb="FF990000"/>
        <rFont val="Arial"/>
        <family val="2"/>
      </rPr>
      <t>Sala de Capacitacion</t>
    </r>
  </si>
  <si>
    <t>PISOS  en  PORCELANATO</t>
  </si>
  <si>
    <t>PISOS  en  CERAMICA</t>
  </si>
  <si>
    <t>PISOS  en  VINILOS  y  LAMINADOS</t>
  </si>
  <si>
    <t>PISOS  en  LOSETAS de  CONCRETO  color</t>
  </si>
  <si>
    <r>
      <t xml:space="preserve">Losetas  Sistema  Deck  en  Concreto  de  20 x 20 x 6 cm  color  salmon amarillo,  de  Indural  o  equivalente,   para  </t>
    </r>
    <r>
      <rPr>
        <sz val="10"/>
        <color rgb="FF990000"/>
        <rFont val="Arial"/>
        <family val="2"/>
      </rPr>
      <t>Pasillos,  Patio  y  Accesos 1o. Piso</t>
    </r>
  </si>
  <si>
    <t>PISO   EN CONCRETO    ESMALTADO , ENDURECIDO  y  PINTADO  color gris, espesor  e=7cm,  f'c=3000 psi</t>
  </si>
  <si>
    <t>Suministro  y  Aplicación  Retardante de Evaporacion de agua Tipo  Sikaflim (0.06 kg/m2)</t>
  </si>
  <si>
    <t xml:space="preserve">Suministro  y  Aplicación  Endurecedor  Sikaflor - 3  Quarz Top           (5 kg/m2)   </t>
  </si>
  <si>
    <t xml:space="preserve">Suministro  y  Aplicación   Curador  Tipo  Antisol   Blanco  para Tortas en Concreto     ( 0.3 kg/m2 ) </t>
  </si>
  <si>
    <t>Dilatacion  Cortada con Disco de 25 mm de profundidad y 3 mm de ancho</t>
  </si>
  <si>
    <t>Suministro y Aplicación Sello Fondo de Junta  con una Capa de  Sika Road 3/8  ( 1 m/m )</t>
  </si>
  <si>
    <t xml:space="preserve">Suministro y Aplicación Sello Junta Dilatacion con Sellante  de Poliuretano  Tipo Sikaflex - 15 LMSL  (104,2 gr/m  junta de 25mm x 3 mm), </t>
  </si>
  <si>
    <t xml:space="preserve">Torta  de  Concreto  Endurecida  y  Esmaltada  e=7 cm color Gris  f'c=3.000 psi,   para   Estacionamientos, Cuartos Tecnicos  y  Acceso  Vehicular   </t>
  </si>
  <si>
    <t>Recubrimiento  de  Proteccion  Pisos en Concreto  con  Sellante  "Formula Aschford"   de Induworker o equivalente</t>
  </si>
  <si>
    <t>BASES  PARA  PISOS</t>
  </si>
  <si>
    <t>Afinado pisos con mortero M.1:3 e = 2 cm para acabado pisos</t>
  </si>
  <si>
    <t>Pendientado  Cabina  Duchas  con mortero impermeabilizado   M.1:3  e=4 cm</t>
  </si>
  <si>
    <t>Depresion  Cabina  Duchas  h=5 cm</t>
  </si>
  <si>
    <t>Topellantas  Prefabricados  en  concreto  fc=3.000 psi  de  15 x 23 x 50 cm</t>
  </si>
  <si>
    <t>REVESTIMIENTO  MUROS  BAÑOS</t>
  </si>
  <si>
    <r>
      <t xml:space="preserve">Revestimiento   Muros  en  Porcelanato Acabado  Town   Arena  Nature   30 x 60 cm  de  Porselanosa o equivalente,  para  </t>
    </r>
    <r>
      <rPr>
        <sz val="10"/>
        <color rgb="FF990000"/>
        <rFont val="Arial"/>
        <family val="2"/>
      </rPr>
      <t>Baños</t>
    </r>
  </si>
  <si>
    <r>
      <t xml:space="preserve">Revestimiento  Muros  en  Porcelanato  Serie  Arco  Beige  de  10x10x0.6 cm  en  Malla  de  30x30 cm de  Porselanosa o equivalente,  para  </t>
    </r>
    <r>
      <rPr>
        <sz val="10"/>
        <color rgb="FF990000"/>
        <rFont val="Arial"/>
        <family val="2"/>
      </rPr>
      <t>Cabina Duchas</t>
    </r>
  </si>
  <si>
    <r>
      <t xml:space="preserve">Ceramica  Blanca  Alto  Trafico   de   20 x 30  cm   de  Porselanosa o equivalente,  para  </t>
    </r>
    <r>
      <rPr>
        <sz val="10"/>
        <color rgb="FF990000"/>
        <rFont val="Arial"/>
        <family val="2"/>
      </rPr>
      <t>Cuartos de Residuos  Peligrosos</t>
    </r>
  </si>
  <si>
    <r>
      <t xml:space="preserve">Revestimiento  Muros  en  Ceramica  Blanca  Alto  Trafico   de   20 x 30  cm   de  Porselanosa o equivalente,  para  </t>
    </r>
    <r>
      <rPr>
        <sz val="10"/>
        <color rgb="FF990000"/>
        <rFont val="Arial"/>
        <family val="2"/>
      </rPr>
      <t>Cuartos de Residuos  Peligrosos</t>
    </r>
  </si>
  <si>
    <r>
      <t xml:space="preserve">Revestimiento  Muros  en  Ceramica  Blanca  Alto  Trafico   de   20 x 30  cm   de  Porselanosa o equivalente,  para  </t>
    </r>
    <r>
      <rPr>
        <sz val="10"/>
        <color rgb="FF990000"/>
        <rFont val="Arial"/>
        <family val="2"/>
      </rPr>
      <t>Cuartos de  Aseo</t>
    </r>
  </si>
  <si>
    <r>
      <t xml:space="preserve">Revestimiento  Muros  en  Ceramica  Blanca  Alto  Trafico   de   20 x 30  cm   de  Porselanosa o equivalente,  para  </t>
    </r>
    <r>
      <rPr>
        <sz val="10"/>
        <color rgb="FF990000"/>
        <rFont val="Arial"/>
        <family val="2"/>
      </rPr>
      <t>Cocinas  y  Despensa</t>
    </r>
  </si>
  <si>
    <t>REVESTIMIENTO  MESONES  LAVAMANOS</t>
  </si>
  <si>
    <t>Estrucrura de  Soporte  Mesones  Lavamanos  en  Angulos  de  Acero  de  1.1/2" x 1.1/2"  x 1/8"  con anticorrosivo primer y acabado en epoxi amida aotixco color gris</t>
  </si>
  <si>
    <t>Superficie  Mesón  Lavamanos  en  Granito  Negro Zimbawea   e=2mm,  de  52 cm de ancho, con  Salpicadero de 15 cm y  Faldon de 15 cm , con poceta incluida en el mismi material</t>
  </si>
  <si>
    <t>Puerta   CF - 01      0.95  x  2.10         Vestibulo contraincendio</t>
  </si>
  <si>
    <t>Puerta   CF - 02     1.90   x  2.10         Vestibulo contraincendio</t>
  </si>
  <si>
    <t>Puerta   CF - 03     0.85  x  2.10         Vestibulo contraincendio</t>
  </si>
  <si>
    <t>Puerta   CF - 04     2.00  x  2.10         Vestibulo contraincendio</t>
  </si>
  <si>
    <t>Puerta   CF - 05    0.85  x  2.10         Vestibulo contraincendio</t>
  </si>
  <si>
    <t>Puerta   CF - 06    0.95  x  2.10         Vestibulo contraincendio</t>
  </si>
  <si>
    <t>Puerta   CF - 07    1.42   x  2.10         Vestibulo contraincendio</t>
  </si>
  <si>
    <t>Puerta   CF - 09    1.42   x  2.10         Vestibulo contraincendio</t>
  </si>
  <si>
    <t>Puerta   CF - 10     2.00  x  2.10         Vestibulo contraincendio</t>
  </si>
  <si>
    <t>Puerta   CF - 11      0.95  x  2.10         Vestibulo contraincendio</t>
  </si>
  <si>
    <t>Puerta   CF - 12     1.80   x  2.10         Cuarto Resonancia Magn.</t>
  </si>
  <si>
    <t>Puerta   CF - 14     2.65  x  2.10         Vestibulo acceso  2</t>
  </si>
  <si>
    <t>Puerta   CF - 08    2.65  x  2.10         Vestibulo acceso  1</t>
  </si>
  <si>
    <t>Puerta   CF - 16     1.42   x  2.10         Vestibulo contraincendio</t>
  </si>
  <si>
    <t>Puerta   CF - 17     0.95  x  2.10         Vestibulo contraincendio</t>
  </si>
  <si>
    <t>Puerta   CF - 15     5.42  x  3.70        Cortina Enrrollable</t>
  </si>
  <si>
    <t>PUERTAS  en  LAMINA  METALICA                                                                                              Marco y Premarco en  Lamina Galvanizada Cold Rolled  Steel cal.16  galvanizado en caliente po imersion. Terminacion imprimacion electrostatica.  Las uniones con pared deberan ser selladas con sellador a base de silicona transparente. Hoja  Batiente  de  Lamina Galvanizada Cold Rolled Steel  cal.18 electrosoldada.  Panel sandwich 40mm de espesor. Doble contacto. Chapa de acero mas chapa de zinc en ambos lado de la chapa.  Guardapie de aluminio fijado con tornillo de acero galvanizado. Rejilla de Ventilacion Superior minimo 1.20m . Bisagras : 3 piezas galvanizadas ajustables por jamba. Superficie mate croamdo. Terminacion 1 : imprimacion electrostatica (ambos lados). Burlete de Neopreno en todo el perimetro.</t>
  </si>
  <si>
    <t>PUERTAS  CORTAFUEGO  en LAMINA METALICA                                                                                            Marco y Premarco en  Lamina Galvanizada Cold Rolled  Steel cal.16  galvanizado en caliente po imersion. Terminacion imprimacion electrostatica.  Las uniones con pared deberan ser selladas con sellador a base de silicona transparente. Hoja  Batiente  de  Lamina Galvanizada Cold Rolled Steel  cal.18 electrosoldada.  Panel sandwich 40mm de espesor. Doble contacto. Relleno : aislante termico categroria RF60  homologado segun ensayo. Chapa de acero mas chapa de zinc en ambos lado de la chapa.  Guardapie de aluminio fijado con tornillo de acero galvanizado. Rejilla de Ventilacion Superior minimo 1.20m . Bisagras : 3 piezas galvanizadas ajustables por jamba. Superficie mate croamdo. Terminacion 1 : imprimacion electrostatica (ambos lados). Burlete de Neopreno en todo el perimetro.</t>
  </si>
  <si>
    <t>Puerta   A - 02    0.85 x  2.10         Contadores</t>
  </si>
  <si>
    <t>Puerta   A - 01     1.40  x  2.10         Residuos Peligrosos</t>
  </si>
  <si>
    <t>Puerta   P - 0A   4.95 x  3.90        Acceso Vehicular</t>
  </si>
  <si>
    <t>Puerta   P - 0B   4.20 x  3.48        Acceso Vehicular</t>
  </si>
  <si>
    <t>Puerta   P - 0C   4.92 x  3.36        Acceso Vehicular</t>
  </si>
  <si>
    <t xml:space="preserve">REJAS  METALICAS                                                                                              En tubular  metalico  de  100x100 mm y  40x10 mm . Terminacion imprimacion electrostatica.  </t>
  </si>
  <si>
    <t>Reja   R - 01      h = 3.00 m</t>
  </si>
  <si>
    <t>Reja   R - 02     2.10 x 3.00 m</t>
  </si>
  <si>
    <t>Puerta   P - 02    0.85 x  2.10         Varios</t>
  </si>
  <si>
    <t>PUERTAS  en  ALUMINIO                                                                           Con  marco y  hoja en Perfiles de alenacion de aluminio.  Paño Fijo de Ventilacion de celosia en lamas  tipo  mallorquina de seguridad, con perfiles de aleneacion de aluminio, terminacion anodizado natural.  Sistema   3x1.1/2 + ES-ALN-325.  C</t>
  </si>
  <si>
    <t>Puerta   P - 10     2.00 x  2.10         Vestibulo contra incendio</t>
  </si>
  <si>
    <t>Puerta   P - 11      1.40  x  2.10         Cuarto de Bombas</t>
  </si>
  <si>
    <t>Puerta   P - 12     0.95 x  2.10         Cuarto Insalaciones Aux.</t>
  </si>
  <si>
    <t>Puerta   D - 01     2.86 x  2.10         Ductos</t>
  </si>
  <si>
    <t>Puerta   D - 02     1.30 x  2.10         Ductos</t>
  </si>
  <si>
    <t>Puerta   D - 03    0.80 x  2.10         Ductos</t>
  </si>
  <si>
    <t>Puerta   D - 04    1.86  x  2.10         Ductos</t>
  </si>
  <si>
    <t>Puerta   D - 05    2.46 x  2.10         Ductos</t>
  </si>
  <si>
    <t>Puerta   D - 06     1.13 x  2.10         Ductos</t>
  </si>
  <si>
    <t>Puerta   D - 07    1.48 x  2.10         Ductos</t>
  </si>
  <si>
    <t>Puerta   D - 08     1.10 x  2.10         Ductos</t>
  </si>
  <si>
    <t>Puerta   D - 09   0.98 x  2.10         Ductos</t>
  </si>
  <si>
    <t>REJILLAS  en  ALUMINIO</t>
  </si>
  <si>
    <r>
      <t xml:space="preserve">Rejilla    V - 01    3.64  x 0.75       Marco y  Premarco en Perfiles de alenacion de aluminio.  Paño Fijo de Ventilacion de celosia en lamas tipo mallorquina con perfiles de aleneacion de aluminio, terminacion anodizado natural.  Sistema   3x1.1/2 + ES-ALN-325.  </t>
    </r>
    <r>
      <rPr>
        <sz val="10"/>
        <color rgb="FF990000"/>
        <rFont val="Arial"/>
        <family val="2"/>
      </rPr>
      <t>Planta Electrica</t>
    </r>
  </si>
  <si>
    <r>
      <t xml:space="preserve">Rejilla    V - 02    2.33  x 0.75       Marco y  Premarco en Perfiles de alenacion de aluminio.  Paño Fijo de Ventilacion de celosia en lamas tipo mallorquina con perfiles de aleneacion de aluminio, terminacion anodizado natural.  Sistema   3x1.1/2 + ES-ALN-325.  </t>
    </r>
    <r>
      <rPr>
        <sz val="10"/>
        <color rgb="FF990000"/>
        <rFont val="Arial"/>
        <family val="2"/>
      </rPr>
      <t>Deposito combustible</t>
    </r>
  </si>
  <si>
    <r>
      <t xml:space="preserve">Rejilla    V - 04    1.52  x 0.75       Marco y  Premarco en Perfiles de alenacion de aluminio.  Paño Fijo de Ventilacion de celosia en lamas tipo mallorquina con perfiles de aleneacion de aluminio, terminacion anodizado natural.  Sistema   3x1.1/2 + ES-ALN-325.  </t>
    </r>
    <r>
      <rPr>
        <sz val="10"/>
        <color rgb="FF990000"/>
        <rFont val="Arial"/>
        <family val="2"/>
      </rPr>
      <t>Cuarto Bombas</t>
    </r>
  </si>
  <si>
    <r>
      <t xml:space="preserve">Rejilla    V - 04    0.68  x 0.75       Marco y  Premarco en Perfiles de alenacion de aluminio.  Paño Fijo de Ventilacion de celosia en lamas tipo mallorquina con perfiles de aleneacion de aluminio, terminacion anodizado natural.  Sistema   3x1.1/2 + ES-ALN-325.  </t>
    </r>
    <r>
      <rPr>
        <sz val="10"/>
        <color rgb="FF990000"/>
        <rFont val="Arial"/>
        <family val="2"/>
      </rPr>
      <t>Cuarto de Aseo</t>
    </r>
  </si>
  <si>
    <r>
      <t xml:space="preserve">PV -  F01   16.35 x 3.14   en Aluminio,  Sistema ES-US-3525   Piso  Techo + Puerta Pivotante, Vidrio  Incoloro 6mm + PVB 0.03 + Incoloro 4mm + Separador 12 mm + Incoloro 6mm. </t>
    </r>
    <r>
      <rPr>
        <sz val="10"/>
        <color rgb="FF990000"/>
        <rFont val="Arial"/>
        <family val="2"/>
      </rPr>
      <t xml:space="preserve"> Acceso  Principal</t>
    </r>
  </si>
  <si>
    <r>
      <t xml:space="preserve">PV -  F02   16.33 x 3.14   en Aluminio,  Sistema ES-US-3525   Piso  Techo + Puerta Pivotante, Vidrio  Incoloro 6mm + PVB 0.03 + Incoloro 4mm + Separador 12 mm + Incoloro 6mm. </t>
    </r>
    <r>
      <rPr>
        <sz val="10"/>
        <color rgb="FF990000"/>
        <rFont val="Arial"/>
        <family val="2"/>
      </rPr>
      <t xml:space="preserve"> Acceso  Principal</t>
    </r>
  </si>
  <si>
    <t>DIVISIONES  en  ACERO  INOXIDABLE   SANITARIOS  BAÑOS</t>
  </si>
  <si>
    <t>PUERTAS  en  MADERA                                                                                            Marco y  Hoja  en  madera  maciza con doble acristalamiento, contracero agarrdo a tabique mediante garra o tirafondo, tableros sencillos con bisel sobre matado, tapajuntas 15 mm, picaporte homologado y manivela de alton, acabados en angulos rectos, encuentros a caja y espiga, acuñadas y espiche o clavija</t>
  </si>
  <si>
    <t>Puerta   P - 01      0.95  x  2.10         de   Paso</t>
  </si>
  <si>
    <t>Puerta   P - 02      0.95  x  2.10        Baños</t>
  </si>
  <si>
    <t>Puerta   P - 03      0.85  x  2.10        de   Paso</t>
  </si>
  <si>
    <t>Puerta   P - 04      0.85  x  2.10        Baños</t>
  </si>
  <si>
    <t>Puerta   P - 05      0.75  x  2.10        Baños</t>
  </si>
  <si>
    <t>Asiento  para  Inodoro  PRm  para  Minusvalidos</t>
  </si>
  <si>
    <t>APARATOS   SANITARIOS   MINUSVALIDOS</t>
  </si>
  <si>
    <t>APARATOS   BAÑOS   ESTANDAR</t>
  </si>
  <si>
    <t>URINARIOS</t>
  </si>
  <si>
    <t>COMPLEMENTARIOS</t>
  </si>
  <si>
    <t>Suministro e Instalacion de Lavamanos  Esferico  en  Acero  Inoxidble</t>
  </si>
  <si>
    <t>Taparregistro   en  Acero  Inoxidable con cerradura</t>
  </si>
  <si>
    <t>Griferia  Lavaplatos  Sencilla  Grival  Ref. Sevilla  o  equivalente</t>
  </si>
  <si>
    <t>Accesorios de desagüe  sencillo  para lavamanos + sifon  botella + Grife3z x2, tipo Gricol o similar.</t>
  </si>
  <si>
    <t>Accesorios de desagüe para lavaplatos, pocetas de laboratorio y aseo, Compuesta por:  · Canastilla de 4" con filtro, en polypropileno y cromo, Ref. 01-1951-11, Tipo Gricol o similar.  · Sifón en polypropileno con adaptador, Ref. 01-1941-15, tipo Gricol o similar.</t>
  </si>
  <si>
    <t xml:space="preserve">Division  Ducha   2.80 x 2.10 m   </t>
  </si>
  <si>
    <t xml:space="preserve">Division  Ducha   1.50  x 2.10 m   </t>
  </si>
  <si>
    <t xml:space="preserve">Division  Ducha   1.45  x 2.10 m   </t>
  </si>
  <si>
    <t xml:space="preserve">Division  Ducha   1.20  x 2.10 m   </t>
  </si>
  <si>
    <t>ESPEJOS</t>
  </si>
  <si>
    <t xml:space="preserve">Espejo Cristal  Biselado de  5 mm  colocado  sobre marco de madera , para baños     h=1.00 </t>
  </si>
  <si>
    <t>CERRADURAS</t>
  </si>
  <si>
    <t>Cerraduras   P-0?    Schlage  Jupiter   A50PD     Cuartos Tecnicos</t>
  </si>
  <si>
    <t>Cerraduras   P-0?    Schlage B262PX   Cuartos Tecnicos</t>
  </si>
  <si>
    <t>Barra  Antipanico  Modular para Puertas Doble  + Cerradura Barra Antipanico  Marca Cisa serie New Europa  o equivalente</t>
  </si>
  <si>
    <t>Cierrapuertas  Marca Abloy para Puertas de hasta 120 K, Ref. DC240, para puertas dobles (2 hojas)</t>
  </si>
  <si>
    <t>Topes  de  Piso  Media  Luna, satinado cromado, con recibidor acolchado en goma,  Tipo  Inafer</t>
  </si>
  <si>
    <t>CIELORRASOS</t>
  </si>
  <si>
    <r>
      <t xml:space="preserve">Cielo raso Hunter Douglas Ref.Owa en fibra mineral Cosmos 68N Premium recedido de modulación 610X610, espesor 15mm, suspensi{on perfil Semioculto de 9/16", peso de 5kg/m2, absorción acústica NCR=0.65, resistencia a la humedad (RH) hasta el 95%, reflexión luminosa de 84%, protección contra el fuego (hasta 180 minutos),  para  </t>
    </r>
    <r>
      <rPr>
        <sz val="10"/>
        <color rgb="FF990000"/>
        <rFont val="Arial"/>
        <family val="2"/>
      </rPr>
      <t>Salon de Actos, Salon Multiple, Zona Social y Circulaciones</t>
    </r>
  </si>
  <si>
    <t>PUNTOS HIDRAULICOS AGUA FRIA PVCP PARAL DE TECHO h max= 2.00m.</t>
  </si>
  <si>
    <t xml:space="preserve">Punto AF lavamanos PVCP 1/2" </t>
  </si>
  <si>
    <t>PUNTOS HIDRAULICOS DE AGUA CALIENTE  CPVC (paral correspondiente al tramo vertical). PARAL DE TECHO h max=2.00m.</t>
  </si>
  <si>
    <t>REDES DE AGUA FRIA PVC P</t>
  </si>
  <si>
    <t>Tubería PVC-P RDE 9 1/2"</t>
  </si>
  <si>
    <t>Accesorios PVC-P  1/2"</t>
  </si>
  <si>
    <t>Tubería PVC-P RDE 11  3/4"</t>
  </si>
  <si>
    <t>Accesorios PVC-P  3/4"</t>
  </si>
  <si>
    <t>Tubería PVC-P RDE 21  1"</t>
  </si>
  <si>
    <t>Accesorios PVC-P   1"</t>
  </si>
  <si>
    <t>Tubería PVC-P RDE 21  1.1/4"</t>
  </si>
  <si>
    <t>Accesorios PVC-P   1.1/4"</t>
  </si>
  <si>
    <t>Tubería PVCP RDE 21 1.1/2"</t>
  </si>
  <si>
    <t>Accesorioss PVCP  1.1/2"</t>
  </si>
  <si>
    <t>Tubería PVCP RDE 21  2"</t>
  </si>
  <si>
    <t>Tubería PVCP RDE 21  2.1/2"</t>
  </si>
  <si>
    <t>Accesorioss PVCP  2.1/2"</t>
  </si>
  <si>
    <t>Tubería PVCP RDE 21  3"</t>
  </si>
  <si>
    <t>Accesorioss PVCP   3"</t>
  </si>
  <si>
    <t>Tubería PVCP RDE 21  4"</t>
  </si>
  <si>
    <t>Accesorios PVC-P  4"</t>
  </si>
  <si>
    <t>REDES DE AGUA CALIENTE CPVC</t>
  </si>
  <si>
    <t>Tubería  de CPVC            1/2"</t>
  </si>
  <si>
    <t>Accesorios  CPVC         1/2"</t>
  </si>
  <si>
    <t>Tubería  de CPVC            3/4"</t>
  </si>
  <si>
    <t>Accesorios  CPVC         3/4"</t>
  </si>
  <si>
    <t>Tubería  de CPVC             1"</t>
  </si>
  <si>
    <t>Accesorios  CPVC          1"</t>
  </si>
  <si>
    <t>Tubería  de CPVC             1.1/4"</t>
  </si>
  <si>
    <t>Accesorios  CPVC          1.1/4"</t>
  </si>
  <si>
    <t>REDES DE AGUA CALIENTE EN COBRE TIPO L</t>
  </si>
  <si>
    <t>Tubería de cobre tipo L 1/2"</t>
  </si>
  <si>
    <t>Accesorio de cobre 1/2"</t>
  </si>
  <si>
    <t>Tubería de cobre tipo L 1.1/4"</t>
  </si>
  <si>
    <t>Accesorio de cobre 1.1/4"</t>
  </si>
  <si>
    <t>ACOPLES CONEXIÓN APARATOS SANITARIOS</t>
  </si>
  <si>
    <t>Acople metalico anticatastrofe lavamanos</t>
  </si>
  <si>
    <t>Acople metalico anticatastrofe sanitario</t>
  </si>
  <si>
    <t>Acople metalico anticatastrofe lavaplatos</t>
  </si>
  <si>
    <t>CAÑUELAS Y JUNTAS DE DILATACIÒN</t>
  </si>
  <si>
    <t>Cañuela en fibra de vidrio e=1" recubrimiento con Foil de aluminio 1/2"</t>
  </si>
  <si>
    <t>Cañuela en fibra de vidrio e=1" recubrimiento con Foil de aluminio 1 1/4"</t>
  </si>
  <si>
    <t>SALIDAS SANITARIAS PVCS (PARAL VERTICAL HASTA RAMAL HORIZONTAL MAS CERCANO).</t>
  </si>
  <si>
    <t>Salida PVCS sanitario de 4"</t>
  </si>
  <si>
    <t>Salida PVCS lavamanos de 2"</t>
  </si>
  <si>
    <t>Salida PVCS duchas de 3"</t>
  </si>
  <si>
    <t>Salida PVCS lavaplatos de 2"</t>
  </si>
  <si>
    <t>Salida PVCS poceta de aseo de 2"</t>
  </si>
  <si>
    <t>Salida PVCS sifòn de piso de 2"</t>
  </si>
  <si>
    <t>Salida PVCS sifòn de piso de 3"</t>
  </si>
  <si>
    <t>Salida PVCS sifòn de piso de 4"</t>
  </si>
  <si>
    <t>Salida PVCS orinal de 3"</t>
  </si>
  <si>
    <t>Salida aire acondicionado PVCP 1"</t>
  </si>
  <si>
    <t>Tubería PVC-SANITARIA     2"</t>
  </si>
  <si>
    <t>Tubería PVC-LIVIANA         2"</t>
  </si>
  <si>
    <t>Accesorios PVC-S             2"</t>
  </si>
  <si>
    <t>Tubería  PVC-SANITARIA   3"</t>
  </si>
  <si>
    <t>Tubería PVC-LIVIANA         3"</t>
  </si>
  <si>
    <t>Accesorios PVC-S             3"</t>
  </si>
  <si>
    <t>Tubería PVC-SANITARIA    4"</t>
  </si>
  <si>
    <t>Tubería PVC-LIVIANA         4"</t>
  </si>
  <si>
    <t>Accesorios PVC-S              4"</t>
  </si>
  <si>
    <t>Tubería PVC-SANITARIA     6"</t>
  </si>
  <si>
    <t>Accesorios PVC-S              6"</t>
  </si>
  <si>
    <t>Juntas de expansión PVCS  4"</t>
  </si>
  <si>
    <t>REDES DE AGUAS LLUVIAS</t>
  </si>
  <si>
    <t>Tubería PVC-SANITARIA 4"</t>
  </si>
  <si>
    <t>Tubería PVC-SANITARIA  6"</t>
  </si>
  <si>
    <t>Tubería  CPVC 1"</t>
  </si>
  <si>
    <t>Tragantes TCI en aluminio (Bronce) 4"</t>
  </si>
  <si>
    <t>Gargolas de rebose  0,20X0,30m</t>
  </si>
  <si>
    <t>Juntas de expansiòn PVCS 6"</t>
  </si>
  <si>
    <t>ABRAZADERAS</t>
  </si>
  <si>
    <t>Abrazaderas tipo pera   1/2"</t>
  </si>
  <si>
    <t>Abrazaderas tipo pera   3/4"</t>
  </si>
  <si>
    <t>Abrazaderas tipo pera   1"</t>
  </si>
  <si>
    <t>Abrazaderas tipo pera   1.1/4"</t>
  </si>
  <si>
    <t>Abrazaderas tipo pera   1.1/2"</t>
  </si>
  <si>
    <t>Abrazaderas tipo pera   2"</t>
  </si>
  <si>
    <t>Abrazaderas tipo pera   2.1/2"</t>
  </si>
  <si>
    <t>Abrazaderas tipo pera   3"</t>
  </si>
  <si>
    <t>Abrazaderas tipo pera   4"</t>
  </si>
  <si>
    <t>Abrazaderas tipo pera   6"</t>
  </si>
  <si>
    <t>VALVULAS Y CHEQUES REDES DE DISTRIBUCION</t>
  </si>
  <si>
    <t>Válvula tipo bola 1/2"</t>
  </si>
  <si>
    <t>Cheque hidro roscado HELBERT 1/2"</t>
  </si>
  <si>
    <t>Válvula paso directo RED WHITE tipo pesado de 1/2"</t>
  </si>
  <si>
    <t>Válvula paso directo RED WHITE tipo pesado de 3/4"</t>
  </si>
  <si>
    <t>Válvula paso directo RED WHITE tipo pesado de 1"</t>
  </si>
  <si>
    <t>Válvula paso directo RED WHITE tipo pesado de 1 1/4"</t>
  </si>
  <si>
    <t>Válvula paso directo RED WHITE tipo pesado de 1 1/2"</t>
  </si>
  <si>
    <t>Válvula paso directo RED WHITE tipo pesado de 4"</t>
  </si>
  <si>
    <t>Válvula de alivio agua 3/4 x 3/4"</t>
  </si>
  <si>
    <t>Válvula tipo bola 1"</t>
  </si>
  <si>
    <t>Inyectores de 1" 12 GPM</t>
  </si>
  <si>
    <t>NIPLES PASAMUROS</t>
  </si>
  <si>
    <t>Niple pasamuro acero negro SCH40        1"</t>
  </si>
  <si>
    <t>Niple pasamuro acero negro SCH40        2"</t>
  </si>
  <si>
    <t>Niple pasamuro acero negro SCH40        3"</t>
  </si>
  <si>
    <t>Niple pasamuro acero inoxidable REF316    3"</t>
  </si>
  <si>
    <t>Niple pasamuro acero inoxidable REF316    4"</t>
  </si>
  <si>
    <t>Cheque hidro roscado HELBERT 1"</t>
  </si>
  <si>
    <t>Cheque hidro roscado HELBERT 3"</t>
  </si>
  <si>
    <t xml:space="preserve">Brida individual ranurada 3" (Incluye tornillos, tuercas, guasas y empaque para conexión). </t>
  </si>
  <si>
    <t xml:space="preserve">Brida individual ranurada 4" (Incluye tornillos, tuercas, guasas y empaque para conexión). </t>
  </si>
  <si>
    <t>Junta de expansión en caucho 3"</t>
  </si>
  <si>
    <t>Junta de expansión en caucho 4"</t>
  </si>
  <si>
    <t>Válvula de pie (Canastilla en bronce) 4"</t>
  </si>
  <si>
    <t>Válvula paso directo RED WHITE tipo pesado de 2"</t>
  </si>
  <si>
    <t>Válvula paso directo RED WHITE tipo pesado de 2 1/2"</t>
  </si>
  <si>
    <t>Válvula paso directo RED WHITE tipo pesado de 3"</t>
  </si>
  <si>
    <t>Flotador HK mecánico bola cobre 1 1/2"</t>
  </si>
  <si>
    <t>Copa excentrica 4 x 3"</t>
  </si>
  <si>
    <t>Copa concentrica 3 x 2 1/2"</t>
  </si>
  <si>
    <t>Niples acero galvanizado ranurado de 2" L=1.00m</t>
  </si>
  <si>
    <t>Niples acero galvanizado ranurado de 2 1/2" L=1.00m</t>
  </si>
  <si>
    <t>Niples acero galvanizado ranurado de 3" L=1.00m</t>
  </si>
  <si>
    <t>Niples acero galvanizado ranurado de 4" L=1.00m</t>
  </si>
  <si>
    <t>Filtro de aguas lluvias</t>
  </si>
  <si>
    <t>ESTACIONES REGULADORAS DE PRESION</t>
  </si>
  <si>
    <t>Válvula reguladora de presión 2"</t>
  </si>
  <si>
    <t>Válvula reguladora de presión 2 1/2"</t>
  </si>
  <si>
    <t>Filtro tipo Y 2"</t>
  </si>
  <si>
    <t>Filtro tipo Y 2 1/2"</t>
  </si>
  <si>
    <t>Manómetro dial glicerina 2"</t>
  </si>
  <si>
    <t>Sifòn para manòmetro (cola de marrano) 1/4"</t>
  </si>
  <si>
    <t>Válvula tipo bola 1/4"</t>
  </si>
  <si>
    <t>Copa concéntrica soldar 3 x 2"</t>
  </si>
  <si>
    <t>Copa concéntrica soldar 3 x 2 1/2"</t>
  </si>
  <si>
    <t>Niples acero galvanizado ranurados 2" L=0.50m</t>
  </si>
  <si>
    <t>Niples acero galvanizado ranurados 2 1/2" L=0.50m</t>
  </si>
  <si>
    <t>Niples acero galvanizado ranurados 3" L=0.50m</t>
  </si>
  <si>
    <t>Accesorio acero galvanizado 2"</t>
  </si>
  <si>
    <t>Accesorio acero galvanizado 2 1/2"</t>
  </si>
  <si>
    <t>Accesorio acero galvanizado 3"</t>
  </si>
  <si>
    <t>POZO EYECTOR</t>
  </si>
  <si>
    <t>Cheque cortina 3"</t>
  </si>
  <si>
    <t>Válvula de bola PVC 3" (monoradial lisa)</t>
  </si>
  <si>
    <t>Cheque cortina 4"</t>
  </si>
  <si>
    <t>Válvula de bola PVC 4" (monoradial lisa)</t>
  </si>
  <si>
    <t>Adaptador macho PVCP 3"</t>
  </si>
  <si>
    <t>Cuerda para izaje de bombas</t>
  </si>
  <si>
    <t>Tubería PVCP RDE 21 3"</t>
  </si>
  <si>
    <t>Accesorios PVCP 3"</t>
  </si>
  <si>
    <t>Tubería PVCP RDE 21 4"</t>
  </si>
  <si>
    <t>Accesorios PVC-P 4"</t>
  </si>
  <si>
    <t>M.O. MONTAJE, CONEXION DE APARATOS Y EQUIPOS</t>
  </si>
  <si>
    <t>Montaje sanitarios de tanque acople feximetal</t>
  </si>
  <si>
    <t>Montaje válvula antivandalica para fluxómetro</t>
  </si>
  <si>
    <t>Montaje sanitarios de fluxómetro</t>
  </si>
  <si>
    <t>Montaje de aditamento duchas</t>
  </si>
  <si>
    <t>Montaje de mezclador duchas</t>
  </si>
  <si>
    <t>Montaje lavaplatos acople fleximetalico</t>
  </si>
  <si>
    <t>Montaje lavamanos acople fleximetalico</t>
  </si>
  <si>
    <t>Conexión llave manguera</t>
  </si>
  <si>
    <t xml:space="preserve">Montaje equipo de presión </t>
  </si>
  <si>
    <t>Montaje bombas eyectoras</t>
  </si>
  <si>
    <t>Montaje y suministro cajilla 1 medidor sin tapa</t>
  </si>
  <si>
    <t>Montaje de medidores agua fria 1/2"</t>
  </si>
  <si>
    <t>Montaje de tapa registro 1/2"</t>
  </si>
  <si>
    <t>Manual de operación y mantenimiento</t>
  </si>
  <si>
    <t>Planos record</t>
  </si>
  <si>
    <t>Lavado de tanques</t>
  </si>
  <si>
    <t>Desinfección del sistema de agua potable</t>
  </si>
  <si>
    <t>Prueba de presión</t>
  </si>
  <si>
    <t>Prueba de flujo</t>
  </si>
  <si>
    <t>Prueba de estanqueidad  por bajante</t>
  </si>
  <si>
    <t>Malla  plástica  protección de ductos</t>
  </si>
  <si>
    <t>REDES EXTERIORES</t>
  </si>
  <si>
    <t>Tubería PVC alcantarillado (160mm) 6"</t>
  </si>
  <si>
    <t>Tubería PVC alcantarillado (250mm) 10"</t>
  </si>
  <si>
    <t>Tramites licencia de excavación</t>
  </si>
  <si>
    <t>Rotura  de vía  ancho 1,50 m</t>
  </si>
  <si>
    <t>Reposición de vía ancho 1,50</t>
  </si>
  <si>
    <t>Rotura de anden ancho 1,50</t>
  </si>
  <si>
    <t>Reposición de anden  ancho 1,50</t>
  </si>
  <si>
    <t>Reparaciones en cobre tipo L - tubería L max = 0,5 ml (no incluye roturas, regatas, resanes, ni eposición de placa) 1/2"</t>
  </si>
  <si>
    <t>Reparaciones en cobre tipo L - tubería L max = 0,5 ml (no incluye roturas, regatas, resanes, ni reposición de placa) 1 1/4"</t>
  </si>
  <si>
    <t>Reparaciones en PVCP - tubería L max = 0,5 ml (no incluye roturas, regatas, resanes, ni reposición de placa) 1/2"</t>
  </si>
  <si>
    <t>Reparaciones en PVCP - tubería L max = 0,5 ml (no incluye roturas, regatas, resanes, ni reposición de placa) 3/4"</t>
  </si>
  <si>
    <t>Reparaciones en PVCP - tubería L max = 0,5 ml (no incluye roturas, regatas, resanes, ni reposición de placa) 1"</t>
  </si>
  <si>
    <t>Reparaciones en PVCP - tubería L max = 0,5 ml (no incluye roturas, regatas, resanes, ni reposición de placa) 1 1/4"</t>
  </si>
  <si>
    <t>Reparaciones en PVCP - tubería L max = 0,5 ml (no incluye roturas, regatas, resanes, ni reposición de placa) 1 1/2"</t>
  </si>
  <si>
    <t>Reparaciones en PVCP - tubería L max = 0,5 ml (no incluye roturas, regatas, resanes, ni reposición de placa) 2"</t>
  </si>
  <si>
    <t>Reparaciones en PVCP - tubería L max = 0,5 ml (no incluye roturas, regatas, resanes, ni reposición de placa) 2 1/2"</t>
  </si>
  <si>
    <t>Reparaciones en PVCP - tubería L max = 0,5 ml (no incluye roturas, regatas, resanes, ni reposición de placa) 3"</t>
  </si>
  <si>
    <t>Reparaciones en PVCP - tubería L max = 0,5 ml (no incluye roturas, regatas, resanes, ni reposición de placa) 4"</t>
  </si>
  <si>
    <t>Reparaciones en CPVC alto impacto - tubería L max = 0,5 ml (no incluye roturas, regatas, resanes, ni reposición de placa) 1/2"</t>
  </si>
  <si>
    <t>Reparaciones en CPVC alto impacto - tubería L max = 0,5 ml (no incluye roturas, regatas, resanes, ni reposición de placa) 3/4"</t>
  </si>
  <si>
    <t>Reparaciones en CPVC alto impacto - tubería L max = 0,5 ml (no incluye roturas, regatas, resanes, ni reposición de placa) 1"</t>
  </si>
  <si>
    <t>Reparaciones en CPVC alto impacto - tubería L max = 0,5 ml (no incluye roturas, regatas, resanes, ni reposición de placa) 1 1/4"</t>
  </si>
  <si>
    <t>Reparaciones en PVCS - tubería L max = 0,5 ml (no incluye roturas, regatas, resanes, ni reposición de placa) 2"</t>
  </si>
  <si>
    <t>Reparaciones en PVCS - tubería L max = 0,5 ml (no incluye roturas, regatas, resanes, ni reposición de placa) 3"</t>
  </si>
  <si>
    <t>Reparaciones en PVCS - tubería L max = 0,5 ml (no incluye roturas, regatas, resanes, ni reposición de placa) 4"</t>
  </si>
  <si>
    <t>Reparaciones en PVCS - tubería L max = 0,5 ml (no incluye roturas, regatas, resanes, ni reposición de placa) 6"</t>
  </si>
  <si>
    <t>Reubicacion salida sanitaria PVCS - tubería L max = 1,5 ml (no incluye roturas, regatas, resanes, ni reposición de placa) 2"</t>
  </si>
  <si>
    <t>Reubicacion salida sanitaria PVCS - tubería L max = 1,5 ml (no incluye roturas, regatas, resanes, ni reposición de placa) 3"</t>
  </si>
  <si>
    <t>Reubicacion salida sanitaria PVCS - tubería L max = 1,5 ml (no incluye roturas, regatas, resanes, ni reposición de placa) 4"</t>
  </si>
  <si>
    <t>Reubicacion punto hidraulico PVCP - tubería L max = 1,5 ml (no incluye roturas, regatas, resanes, ni reposición de placa) 1/2"</t>
  </si>
  <si>
    <t>Reubicacion punto hidraulico PVCP - tubería L max = 1,5 ml (no incluye roturas, regatas, resanes, ni reposición de placa) 3/4"</t>
  </si>
  <si>
    <t>Reubicacion punto hidraulico PVCP - tubería L max = 1,5 ml (no incluye roturas, regatas, resanes, ni reposición de placa) 1"</t>
  </si>
  <si>
    <t>Reubicacion punto hidraulico PVCP - tubería L max = 1,5 ml (no incluye roturas, regatas, resanes, ni reposición de placa) 1 1/4"</t>
  </si>
  <si>
    <t>PINTURA PARA TUBERIAS COLGANTES</t>
  </si>
  <si>
    <t>Pintura esmalte tuberías colgantes     1/2"</t>
  </si>
  <si>
    <t>Pintura esmalte tuberías colgantes     3/4"</t>
  </si>
  <si>
    <t>Pintura esmalte tuberías colgantes     1"</t>
  </si>
  <si>
    <t>Pintura esmalte tuberías colgantes     1.1/4"</t>
  </si>
  <si>
    <t>Pintura esmalte tuberías colgantes     1.1/2"</t>
  </si>
  <si>
    <t>Pintura esmalte tuberías colgantes     2"</t>
  </si>
  <si>
    <t>Pintura esmalte tuberías colgantes     2.1/2"</t>
  </si>
  <si>
    <t>Pintura esmalte tuberías colgantes     3"</t>
  </si>
  <si>
    <t>Pintura esmalte tuberías colgantes     4"</t>
  </si>
  <si>
    <t>Pases en viga PVCS L max= 0.60m 4"</t>
  </si>
  <si>
    <t>Pases en viga PVCS L max= 0.60m 6"</t>
  </si>
  <si>
    <t>Pases en muro de contenciòn PVCS L=0.40m 2"</t>
  </si>
  <si>
    <t>Pases en muro de contenciòn PVCS L=0.40m 3"</t>
  </si>
  <si>
    <t>Pases en muro de contenciòn PVCS L=0.40m 4"</t>
  </si>
  <si>
    <t>Pases en muro de contenciòn PVCS L=0.40m 6"</t>
  </si>
  <si>
    <t>INSTALACIONES  HIDROSANITARIAS</t>
  </si>
  <si>
    <t>TUBERIA Y ACCESORIOS COBRE TIPO  L</t>
  </si>
  <si>
    <t>VALVULAS</t>
  </si>
  <si>
    <t>Conexión gas a medidores</t>
  </si>
  <si>
    <t>DERECHOS DE CONEXION GAS</t>
  </si>
  <si>
    <t>Derechos de conexión</t>
  </si>
  <si>
    <t>PRUEBAS</t>
  </si>
  <si>
    <t>TRAMITES  ENTREGA INSTALACIONES</t>
  </si>
  <si>
    <t>Tramite entrega de instalaciones</t>
  </si>
  <si>
    <t>RED  CONTRA  INCENDIO</t>
  </si>
  <si>
    <t>SOPORTES</t>
  </si>
  <si>
    <t>Soporte Antisismico Longitudinal (Cuatro Vias)     4"</t>
  </si>
  <si>
    <t>Soporte Antisismico Longitudinal (Dos  Vias)     2"</t>
  </si>
  <si>
    <t>Soporte Antisismico Longitudinal (Dos  Vias)     2.1/2"</t>
  </si>
  <si>
    <t>Soporte Antisismico Longitudinal (Dos  Vias)     4"</t>
  </si>
  <si>
    <t>Soporte Antisismico Longitudinal (Dos  Vias)     6"</t>
  </si>
  <si>
    <t>Soporte Antisismico Lateral   (Dos  Vias)     2"</t>
  </si>
  <si>
    <t>Soporte Antisismico Lateral   (Dos  Vias)     2.1/2"</t>
  </si>
  <si>
    <t>Soporte Antisismico Lateral   (Dos  Vias)     4"</t>
  </si>
  <si>
    <t>Soporte Antisismico Lateral   (Dos  Vias)     6"</t>
  </si>
  <si>
    <t>PINTURA TUBERIA (ANTICORROSIVO - ESMALTE)</t>
  </si>
  <si>
    <t>Pintura  anticorrosivo + esmalte  tuberia  colgantes       1"</t>
  </si>
  <si>
    <t>Pintura  anticorrosivo + esmalte  tuberia  colgantes       1.1/4"</t>
  </si>
  <si>
    <t>Pintura  anticorrosivo + esmalte  tuberia  colgantes       2"</t>
  </si>
  <si>
    <t>Pintura  anticorrosivo + esmalte  tuberia  colgantes       2.1/2"</t>
  </si>
  <si>
    <t>Pintura  anticorrosivo + esmalte  tuberia  colgantes       4"</t>
  </si>
  <si>
    <t>Pintura  anticorrosivo + esmalte  tuberia  colgantes       6"</t>
  </si>
  <si>
    <t>M.O. Montaje de Bomba Contraincendio</t>
  </si>
  <si>
    <t>M.O.Montaje de Bomba Jockey</t>
  </si>
  <si>
    <t>PASES  EN  ESTRUCTURA</t>
  </si>
  <si>
    <t>Prueba general</t>
  </si>
  <si>
    <t>RED CONTRA INCENDIO</t>
  </si>
  <si>
    <t>TRANSPORTE  VERTICAL</t>
  </si>
  <si>
    <t>SEÑALIZACION OFICINAS  Y LABORATORIOS</t>
  </si>
  <si>
    <t xml:space="preserve">ESTUCO SOBRE PAÑETE MUROS INTERNOS </t>
  </si>
  <si>
    <t>PINTURA EPOXICA MUROS INTERNOS</t>
  </si>
  <si>
    <t>VINILO  SOBRE  PANETE</t>
  </si>
  <si>
    <t>ASEO FINAL PARA ENTREGA  DE  LA  OBRA</t>
  </si>
  <si>
    <t>LIMPIEZA   FACHADA</t>
  </si>
  <si>
    <t>OBRAS  EXTERIORES  y  PAISAJISMO</t>
  </si>
  <si>
    <t>EXCAVACIONES  y  RELLENOS</t>
  </si>
  <si>
    <t>Subbase Granular B-400, según especificación y recomendación del estudio de suelos</t>
  </si>
  <si>
    <t>Base  en  Mortero  de  Nivelacion   e=4 cm</t>
  </si>
  <si>
    <t>Base de Arena  3 cm</t>
  </si>
  <si>
    <t>PISOS  y  BORDILLOS</t>
  </si>
  <si>
    <t>PAISAJISMO</t>
  </si>
  <si>
    <t>SARDINEL TIPO A10 (Suministro e Instalación. Incluye 3cm Mortero 2000 PSI)</t>
  </si>
  <si>
    <t>SARDINEL BAJO A85 PARA RAMPAS (Suministro e Instalación. Incluye 3cm
Mortero 2000 PSI)</t>
  </si>
  <si>
    <t>SARDINEL ESPECIAL A100 PARA RAMPA TIPO A (Suministro e Instalación.
Incluye 3cm Mortero 2000 PSI)</t>
  </si>
  <si>
    <t>PIEZA REMATE A105 PARA RAMPA TIPO A (Suministro e Instalación. Incluye
3cm Mortero 1:5)</t>
  </si>
  <si>
    <t>BORDILLO PREFABRICADO A80 (Suministro e Instalación. Incluye 3cm
Mortero de Nivelación 2000 PSI)</t>
  </si>
  <si>
    <t>PISO EN LOSETA PREFABRICADA A50 (Suministro e Instalación. Incluye
Base 4cm Mortero 2000 PSI y Arena de Sello)</t>
  </si>
  <si>
    <t>JARDIN  1</t>
  </si>
  <si>
    <t>FESTUCA (DENSIDAD DE SIEMBRA 15UND/M2</t>
  </si>
  <si>
    <t>PALMA DE CERA H= 2,5MT</t>
  </si>
  <si>
    <t>JARDIN  3</t>
  </si>
  <si>
    <t>JARDIN  2</t>
  </si>
  <si>
    <t>JARDIN  4</t>
  </si>
  <si>
    <t>VEGETACION TERRAZA</t>
  </si>
  <si>
    <t>MATERAS DE CONCRETO 40x40x40</t>
  </si>
  <si>
    <t>PALMA IRACA O SIMILAR</t>
  </si>
  <si>
    <t>OREJA DE RATON</t>
  </si>
  <si>
    <t>TUNO O SIMILAR</t>
  </si>
  <si>
    <t>LAVANDA</t>
  </si>
  <si>
    <t>vje</t>
  </si>
  <si>
    <t>MURO  VERDE</t>
  </si>
  <si>
    <t>MUROS VERDES 1 (27,74 mt DE ANCHO X 5,44 DE ALTO = 150,90m2)</t>
  </si>
  <si>
    <t>Muroverdeconestructurametálicadesoporte,perfileriaperimetral,láminadepolietilenodealtadensidadcomoaislanteposterior,geotextilesretenedoresdehumedadyportantesdevegetación,sistemaderiegoautomatizadoconmotobombaderecirculación,canlinferiorpararecoleccióndeaguayvegetaciónseleccionadadependiendoeldiseñoylascondiciones de luz</t>
  </si>
  <si>
    <t>MUROS VERDES 1 (13,20 mt DE ANCHO X 5,92 DE ALTO = 78,14m2)</t>
  </si>
  <si>
    <t>LOCALIZACION  y   REPLANTEO</t>
  </si>
  <si>
    <t xml:space="preserve">Localizacion y Replanteo </t>
  </si>
  <si>
    <t>CAMPAMENTO  y  CERRAMIENTO</t>
  </si>
  <si>
    <t>Campamento  en  Mamposteria</t>
  </si>
  <si>
    <t>Letrinas  en  Mamposteria</t>
  </si>
  <si>
    <t>Valla de identificacion  (Licencia de Construccion)</t>
  </si>
  <si>
    <t>Descapote  a  Maquina  en  material  comun  e&lt;=30 cm. ( Incluye retiro, cargue y transprote fuera de la obra)</t>
  </si>
  <si>
    <t>Extendida  y  Afirmado  en  Rajon   para  Via  Provisional  Acceso  Mixers</t>
  </si>
  <si>
    <t>PROVISIONALES DE SERVICIOS PUBLICOS</t>
  </si>
  <si>
    <t>Provisional   de  Agua</t>
  </si>
  <si>
    <t>Provisional   de  Telefono</t>
  </si>
  <si>
    <t>Provisional   de  Energia</t>
  </si>
  <si>
    <t>Derechos  Provisionales</t>
  </si>
  <si>
    <t>Solicitud de Servicio Temporal (TPO) de Acueducto  y ejecución de la Obra respectiva para conexión en andén (sin importar el tipo) de 1 1/2" - 2". La tramitología contempla el diligenciamiento de formularios, cronograma de actividades, planos actualizados y georeferenciados, levantamiento de redes en caso de ser necesario, memorias de cálculo, autorizaciones de las entidades competentes en caso de estar en sectores patrimoniales o aledaños, especificaciones técnicas, registros fotográficos, y demás documentos relacionados. La ejecución de Obra contempla la excavación, tubería, accesorios, conexión a la red principal y a red interna, recuperación del espacio público (andén del mismo tipo intervenido) y retiro y disposición de escombros, y porcentaje respectivo de los costos de Revisión de diseños por la empresa de acueducto y costos de la Interventoría por parte de la empresa de acueducto. Incluye las correcciones de los documentos y anexos hasta el momento en que el Servicio Temporal (TPO) sea aprobado por parte de la empresa de acueducto. NO incluye medidor ni registro de usuario (bola)</t>
  </si>
  <si>
    <t>Solicitud de Servicio Temporal (TPO) de Alcantarillado (A. Negras y A. Lluvias)  y ejecución de la Obra respectiva para conexión en andén (sin importar el tipo) de 6" - 8" en tubería de alcantarillado corrugada PVC. La tramitología contempla el diligenciamiento de formularios, cronograma de actividades, planos actualizados y georeferenciados, levantamiento de redes en caso de ser necesario, memorias de cálculo, autorizaciones de las entidades competentes en caso de estar en sectores patrimoniales o aledaños, especificaciones técnicas, registros fotográficos, pólizas respectivas solicitadas por el la empresa de acueductoy acordes a la ejecución de la obra, y demás documentos relacionados. La ejecución de Obra contempla la excavación, tubería, accesorios, conexión a la red principal, recuperación del espacio público (andén del mismo tipo intervenido) y retiro y disposición de escombros, y porcentaje respectivo de los costos de Revisión de diseños por la la empresa de acueductoy costos de la Interventoría por parte de la EAAB. Incluye las correcciones de los documentos y anexos hasta el momento en que el Servicio Temporal (TPO) sea aprobado por parte de la EAAB. NO incluye cajas de inspección</t>
  </si>
  <si>
    <t>Solicitud de Provisional de Obra de Energía  con cargas menores a 34 kW y ejecución de la Obra respectiva. La tramitología contempla el diligenciamiento de formularios, cronograma de actividades, planos actualizados y georeferenciados, autorizaciones de las entidades competentes en caso de estar en sectores patrimoniales o aledaños, especificaciones técnicas, registros fotográficos, y demás documentos relacionados. La ejecución de Obra contempla el cableado, accesorios, conexión a la red principal, suministro e instalación del medidor provisional, y complementarios. Incluye las adecuaciónes necesarias en obra y las correciones de los documentos y anexos hasta el momento en que la Provisional de Obra sea aprobado por parte de la enpresa de energía.</t>
  </si>
  <si>
    <t>Solicitud de Línea Telefónica con servicio de Internet Banda Ancha y ejecución de la Obra respectiva. La tramitología contempla el diligenciamiento de formularios, planos actualizados y georeferenciados en caso de ser necesarios, autorizaciones de las entidades competentes en caso de estar en sectores patrimoniales o aledaños, y demás documentos relacionados. La ejecución de Obra contempla el cableado, accesorios, conexión a la red principal, y complementarios. Incluye las adecuaciónes necesarias en obra y las correciones de los documentos y anexos hasta el momento en que la Linea Telefónica sea aprobado e instalada</t>
  </si>
  <si>
    <t>RED  DE  GAS</t>
  </si>
  <si>
    <t>PINTURA</t>
  </si>
  <si>
    <t>ASEO   GENERAL</t>
  </si>
  <si>
    <t>COCINAS</t>
  </si>
  <si>
    <t>COCINA  PRINCIPAL</t>
  </si>
  <si>
    <t>MESONES  EN  GRANITO  NEGRO  ABSOLUTO</t>
  </si>
  <si>
    <t>COCINA  SALON  MULTIPLE</t>
  </si>
  <si>
    <t>ESTACION  CAFÉ  OFICINAS</t>
  </si>
  <si>
    <t>ESTANTERIA  ALMACENAMIENTO</t>
  </si>
  <si>
    <t>ARCHIVOS, ESTANTERIA y LOCKERS</t>
  </si>
  <si>
    <t>AMOBLAMIENTO  ZONA  ADMINISTRATIVA</t>
  </si>
  <si>
    <t>AMOBLAMIENTO  OFICINA  ABIERTA   1o  Piso</t>
  </si>
  <si>
    <t>AMOBLAMIENTO  OFICINA  ABIERTA   3o  Piso</t>
  </si>
  <si>
    <t>AMOBLAMIENTO  OFICINA  ABIERTA   2o  Piso</t>
  </si>
  <si>
    <t>AMOBLAMIENTO  OFICINA  ABIERTA   Mezanine</t>
  </si>
  <si>
    <t>MOBILIARIO  ZONAS  EXTERIORES</t>
  </si>
  <si>
    <t>Area  Construida</t>
  </si>
  <si>
    <t>Valor  M2</t>
  </si>
  <si>
    <t>Valor  M2  C.D.</t>
  </si>
  <si>
    <t>Valor  M2  C.T.</t>
  </si>
  <si>
    <t>PRESUPUESTO  RESUMIDO  POR  CAPITULOS</t>
  </si>
  <si>
    <t>AIRE ACONDICIONADO  Y VENTILACION MECANICA</t>
  </si>
  <si>
    <t>%</t>
  </si>
  <si>
    <t>TOTAL A I U</t>
  </si>
  <si>
    <t>Conductos, incluye: material, accesorios, soportes, transporte e instalación</t>
  </si>
  <si>
    <t>Conductos metálicos de acero galvanizado</t>
  </si>
  <si>
    <t>Aislamiento en Duct Liner</t>
  </si>
  <si>
    <t>m²</t>
  </si>
  <si>
    <t>Conductos en fibra de vidrio con doble foil de aluminio</t>
  </si>
  <si>
    <t>Conductos circualres en CPVC de Ø8"</t>
  </si>
  <si>
    <t>m.l.</t>
  </si>
  <si>
    <t>Difusores de suministro con aletas multidireccionales, orientador de flujo y control de volumen,  incluye: material, accesorios, soportes, transporte e instalación</t>
  </si>
  <si>
    <t>Difusores</t>
  </si>
  <si>
    <t xml:space="preserve">  6”   x     6”, 4 vías</t>
  </si>
  <si>
    <t xml:space="preserve">  9”   x     6”, 4 vías</t>
  </si>
  <si>
    <t xml:space="preserve">  9”   x     9”, 4 vías</t>
  </si>
  <si>
    <t xml:space="preserve">  9”   x   12”, 4 vías</t>
  </si>
  <si>
    <t>12”   x    12”, 4 vías</t>
  </si>
  <si>
    <t>12”   x    15”, 4 vías</t>
  </si>
  <si>
    <t>15”   x    15”, 4 vías</t>
  </si>
  <si>
    <t>15”   x    18”, 4 vías</t>
  </si>
  <si>
    <t>18”   x    18”, 4 vías</t>
  </si>
  <si>
    <t>18”   x    21”, 4 vías</t>
  </si>
  <si>
    <t>18”   x    27”, 4 vías</t>
  </si>
  <si>
    <t xml:space="preserve">  6”   x     6”, 3 vías</t>
  </si>
  <si>
    <t xml:space="preserve">  9”   x     9”, 3 vías</t>
  </si>
  <si>
    <t xml:space="preserve">  9”   x   12”, 3 vías</t>
  </si>
  <si>
    <t>12”   x   12”, 3 vías</t>
  </si>
  <si>
    <t xml:space="preserve">  6”   x     6”, 2 vías</t>
  </si>
  <si>
    <t xml:space="preserve">  9”   x     9”, 2 vías</t>
  </si>
  <si>
    <t>Orientadores de flujo</t>
  </si>
  <si>
    <t>21”   x    21”, 4 vías</t>
  </si>
  <si>
    <t>Rejillas de suministro con extractor de flujo y control de volumen,  incluye: material, accesorios, soportes, transporte e instalación</t>
  </si>
  <si>
    <t xml:space="preserve">Rejillas </t>
  </si>
  <si>
    <t xml:space="preserve"> 8”  x   4”</t>
  </si>
  <si>
    <t xml:space="preserve"> 8”  x   6”</t>
  </si>
  <si>
    <t>14” x   6”</t>
  </si>
  <si>
    <t>20” x   6”</t>
  </si>
  <si>
    <t>40” x   8”</t>
  </si>
  <si>
    <t>Extactores de flujo</t>
  </si>
  <si>
    <t>Rejillas de retorno, extracción y aire exterior con control de volumen, incluye: material, accesorios, soportes, transporte e instalación</t>
  </si>
  <si>
    <t>Rejillas</t>
  </si>
  <si>
    <t xml:space="preserve">  6” x   4”</t>
  </si>
  <si>
    <t xml:space="preserve">  6” x   6”</t>
  </si>
  <si>
    <t xml:space="preserve">  8” x   4”</t>
  </si>
  <si>
    <t xml:space="preserve">  8” x   6”</t>
  </si>
  <si>
    <t>10” x   6”</t>
  </si>
  <si>
    <t>10” x   8”</t>
  </si>
  <si>
    <t>10” x  10”</t>
  </si>
  <si>
    <t>12” x    6”</t>
  </si>
  <si>
    <t>12” x    8”</t>
  </si>
  <si>
    <t>12” x  10”</t>
  </si>
  <si>
    <t>12” x  12”</t>
  </si>
  <si>
    <t>14” x    6”</t>
  </si>
  <si>
    <t>14” x    8”</t>
  </si>
  <si>
    <t>14” x  10”</t>
  </si>
  <si>
    <t>14” x  12”</t>
  </si>
  <si>
    <t>14” x  14”</t>
  </si>
  <si>
    <t>16” x  16”</t>
  </si>
  <si>
    <t>18” x  12”</t>
  </si>
  <si>
    <t>18” x  14”</t>
  </si>
  <si>
    <t>18” x  18”</t>
  </si>
  <si>
    <t>20” x 12”</t>
  </si>
  <si>
    <t>22” x 14”</t>
  </si>
  <si>
    <t>22” x 22”</t>
  </si>
  <si>
    <t>24” x 12”</t>
  </si>
  <si>
    <t>26” x 14”</t>
  </si>
  <si>
    <t>26” x 18”</t>
  </si>
  <si>
    <t>28” x 16”</t>
  </si>
  <si>
    <t>32” x 18”</t>
  </si>
  <si>
    <t>34” x  8”</t>
  </si>
  <si>
    <t>36” x  8”</t>
  </si>
  <si>
    <t>38” x 10”</t>
  </si>
  <si>
    <t>Compuertas manuales de balanceo,  incluye: material, accesorios, soportes, transporte e instalación</t>
  </si>
  <si>
    <t xml:space="preserve">  4”   x     4”</t>
  </si>
  <si>
    <t xml:space="preserve">  6”   x     4”</t>
  </si>
  <si>
    <t xml:space="preserve">  8”   x     4”</t>
  </si>
  <si>
    <t xml:space="preserve">  8”   x     6”</t>
  </si>
  <si>
    <t>10”   x     4”</t>
  </si>
  <si>
    <t>10”   x     6”</t>
  </si>
  <si>
    <t>11”   x     8”</t>
  </si>
  <si>
    <t>12”   x     4”</t>
  </si>
  <si>
    <t>12”   x     8”</t>
  </si>
  <si>
    <t>12”   x   12”</t>
  </si>
  <si>
    <t>16”   x    7”</t>
  </si>
  <si>
    <t>16”   x   10”</t>
  </si>
  <si>
    <t>17”   x    6”</t>
  </si>
  <si>
    <t>22”   x   10”</t>
  </si>
  <si>
    <t>23”   x    8”</t>
  </si>
  <si>
    <t>27”   x   10”</t>
  </si>
  <si>
    <t>28”   x   14”</t>
  </si>
  <si>
    <t>Unidad de filtración de aire para zona estéril con ventilador y filtro terminal HEPA, incluye: equipo, accesorios, soportes, transporte e instalación</t>
  </si>
  <si>
    <t xml:space="preserve">Unidad fan filter de 24" x  24" </t>
  </si>
  <si>
    <t>Unidades de ventilador y serpentín (fan coil) con plenum de retorno, válvula PICCV de 2 vías y termostato con interruptor de 3 velocidades,  incluye: equipo, accesorios, soportes, transporte e instalación</t>
  </si>
  <si>
    <t>Unidad FC-01 de 400 CFM</t>
  </si>
  <si>
    <t>Válvula 2 vías PICCV con sensor de temperatura</t>
  </si>
  <si>
    <t>Bandejas metálicas para lavado en sitio de instalación</t>
  </si>
  <si>
    <t>Plenum de retorno metalico aislado interiormente en fibra de vidro</t>
  </si>
  <si>
    <t>Unidad FC-02 de 600 CFM</t>
  </si>
  <si>
    <t>Unidad FC-03 de 800 CFM</t>
  </si>
  <si>
    <t>Unidad FC-04 de 1000 CFM</t>
  </si>
  <si>
    <t>Unidad FC-05 de 1200 CFM</t>
  </si>
  <si>
    <t>Unidad FC-06 de 1400 CFM</t>
  </si>
  <si>
    <t>Enfriador de agua con condensación por aire con módulo hidrónico de fábrica, incluye: equipo, accesorios, soportes, transporte e instalación</t>
  </si>
  <si>
    <t>Enfriador de agua condensado por aire, con módulo hidrónico integrado de fábrica</t>
  </si>
  <si>
    <t>Termómetros</t>
  </si>
  <si>
    <t>Manómetros de glicerina de 4 ½”  y escala en psig</t>
  </si>
  <si>
    <t>Conectores flexibles de neopreno</t>
  </si>
  <si>
    <t>Válvula electrónica independiente de la presión para by-pass</t>
  </si>
  <si>
    <t>Tubería de agua helada en PVC y preaislada de fábrica, incluye: material, accesorios, soportes, transporte e instalación</t>
  </si>
  <si>
    <t>Tubería de agua helada</t>
  </si>
  <si>
    <t>3/4"</t>
  </si>
  <si>
    <t>1”</t>
  </si>
  <si>
    <t>1 1/4”</t>
  </si>
  <si>
    <t>1 1/2”</t>
  </si>
  <si>
    <t>2”</t>
  </si>
  <si>
    <t>2 1/2”</t>
  </si>
  <si>
    <t>3”</t>
  </si>
  <si>
    <t>Codos con aislamiento</t>
  </si>
  <si>
    <t>3/4”</t>
  </si>
  <si>
    <t>Tees</t>
  </si>
  <si>
    <t>3"           x          3"       x          3"</t>
  </si>
  <si>
    <t>3"           x          3"       x          2"</t>
  </si>
  <si>
    <t>3"           x     2-1/2"     x     1-1/2"</t>
  </si>
  <si>
    <t>2-1/2"    x           2"      x          2"</t>
  </si>
  <si>
    <t>1-1/2"    x     1-1/2"      x          1"</t>
  </si>
  <si>
    <t>1-1/2"    x     1-1/2"      x       3/4"</t>
  </si>
  <si>
    <t>1-1/2"    x     1-1/4"      x          1"</t>
  </si>
  <si>
    <t>1-1/2"    x     1-1/4"      x       3/4"</t>
  </si>
  <si>
    <t>1-1/4"    x     1-1/4"      x          1"</t>
  </si>
  <si>
    <t>1-1/4"    x     1-1/4"      x       3/4"</t>
  </si>
  <si>
    <t>1-1/4"    x          1"        x       3/4"</t>
  </si>
  <si>
    <t>Válvulas de Bola</t>
  </si>
  <si>
    <t>Válvula de bola para drenaje rápido</t>
  </si>
  <si>
    <t>Válvulas de purga automáticas</t>
  </si>
  <si>
    <t>1/4”</t>
  </si>
  <si>
    <t>Válvulas circuit setter</t>
  </si>
  <si>
    <t>1-1/2”</t>
  </si>
  <si>
    <t>Válvulas mariposa</t>
  </si>
  <si>
    <t>Tanque de expansion cerrado</t>
  </si>
  <si>
    <t>Separador de aire</t>
  </si>
  <si>
    <t>Gl.</t>
  </si>
  <si>
    <t>Ensayo de tuberías de agua</t>
  </si>
  <si>
    <t>Balanceo y ensayo de flujo de agua</t>
  </si>
  <si>
    <t>Sistema de expansión directa con flujo variable de refrigerante condensado por aire, para las zonas de Capacitación y Aula Múltiple en la zona 2, incluye: equipo, accesorios, soportes, transporte e instalación</t>
  </si>
  <si>
    <t>Unidad Condensadora</t>
  </si>
  <si>
    <t>Unidad Condensadora Sistema #1 - 156,500 BTU/h</t>
  </si>
  <si>
    <t>Fan coil 1130 CFM - 23,500 BTU/h</t>
  </si>
  <si>
    <t>Fan coil 1440 CFM - 28,700 BTU/h</t>
  </si>
  <si>
    <t>Plenum metálico aislado interiormente en fibra de vidrio</t>
  </si>
  <si>
    <t>Termostato digital programable</t>
  </si>
  <si>
    <t>Control centralizado</t>
  </si>
  <si>
    <t>Tuberia de refrigeración sistema VRF</t>
  </si>
  <si>
    <t>Tubería de 1-1/8”</t>
  </si>
  <si>
    <t>Tubería de 7/8”</t>
  </si>
  <si>
    <t>Tubería de 3/4”</t>
  </si>
  <si>
    <t>Tubería de 5/8”</t>
  </si>
  <si>
    <t>Tubería de 1/2”</t>
  </si>
  <si>
    <t>Tubería de 3/8”</t>
  </si>
  <si>
    <t>Codos, Branches y Accesorios</t>
  </si>
  <si>
    <t>Branche de 3/4" X 5/8" X 5/8"</t>
  </si>
  <si>
    <t>Branche de 3/8" X 3/8" X 3/8"</t>
  </si>
  <si>
    <t>Branche de 7/8" X 5/8" X 3/4"</t>
  </si>
  <si>
    <t>Branche de 5/8" X 5/8" X 7/8"</t>
  </si>
  <si>
    <t>Branche de 7/8" X 5/8" X 1 1/8"</t>
  </si>
  <si>
    <t>Branche de 3/8" X 3/8" X 1/2"</t>
  </si>
  <si>
    <t>Codos y accesorios</t>
  </si>
  <si>
    <t>Unidad acondicionadora mini split enfriada por aire para Telecos externos, incluye: equipo, accesorios, soportes, transporte e instalación</t>
  </si>
  <si>
    <t>Unidad mini split</t>
  </si>
  <si>
    <t>Unidad mini split, 18,900 BTU/h</t>
  </si>
  <si>
    <t>Tuberia de refrigeración sistema mini split</t>
  </si>
  <si>
    <t>Unidad acondicionadora de precisión para la zona del NMR en el primer piso, incluye: equipo, accesorios, soportes, transporte e instalación</t>
  </si>
  <si>
    <t>Unidad acondicionadora de precisión</t>
  </si>
  <si>
    <t>Unidades de ventilación de doble pared, para el aire exterior, incluye: equipo, accesorios, soportes, transporte e instalación</t>
  </si>
  <si>
    <t>Unidad #1  Piso 1 - 6308 CFM y 1,27" c.a. Potencia: 2,8 hp</t>
  </si>
  <si>
    <t>Unidad #2  Mezanine - 3476 CFM y 0.77" c.a. Potencia: 1,17 hp</t>
  </si>
  <si>
    <t>Unidad #3 Piso 2 - 3630 CFM y 0.79" c.a. Potencia: 1,19 hp</t>
  </si>
  <si>
    <t>Unidad #4 Piso 3 - 3740 CFM y 0.89" c.a. Potencia: 1,52 hp</t>
  </si>
  <si>
    <t>Unidad #5 Piso 1 Norte - 3662 CFM y 0.69" c.a. Potencia: 1,3 hp</t>
  </si>
  <si>
    <t>Unidad #6 Piso 1 Zona 2 - 3900 CFM y 0.56" c.a. Potencia: 1,41 hp</t>
  </si>
  <si>
    <t>Unidad #7 Mezanine Norte - 1952 CFM y 0.59" c.a. Potencia: 0,51 hp</t>
  </si>
  <si>
    <t>Unidad #8 Mezanine Sur Exterior - 6374 CFM y 1,44" c.a. Potencia: 2,93 hp</t>
  </si>
  <si>
    <t>Sistema de extracción con flujo inducido y ventiladores de dilución de alto tiro, incluye: equipo, accesorios, soportes, transporte e instalación</t>
  </si>
  <si>
    <t>Unidad #1  Piso 1 - 6322 CFM y 0.45" c.a.  Potencia: 2,19 hp</t>
  </si>
  <si>
    <t>Unidad #2  Mezanine Sur - 2515 CFM y 0.88" c.a. Potencia: 1,03 hp</t>
  </si>
  <si>
    <t>Unidad #3  Piso 2 - 3505 CFM y 1.47" c.a. Potencia: 1,77 hp</t>
  </si>
  <si>
    <t>Unidad #4  Piso 3 - 3603 CFM y 0.54" c.a.  Potencia: 1 hp</t>
  </si>
  <si>
    <t>Unidades de ventilación para extracción, incluye: equipo, accesorios, soportes, transporte e instalación</t>
  </si>
  <si>
    <t>Unidad #1  Baños Laboratorios - 560 CFM y 0.32" c.a.</t>
  </si>
  <si>
    <t>Unidad #2  Piso 1 Norte - 180 CFM y 0.24" c.a.</t>
  </si>
  <si>
    <t>Unidad #3  Piso 1 Norte - 1216 CFM y 0.32" c.a.</t>
  </si>
  <si>
    <t>Unidad #4 Mezanine Norte - 1006 CFM y 0.29" c.a.</t>
  </si>
  <si>
    <t>Unidad #5 Mezanine Sur Exterior - 1000 CFM y 0.18" c.a.</t>
  </si>
  <si>
    <t>Unidad #6 Piso 1 Zona 2 - 1000 CFM y 0.42" c.a.</t>
  </si>
  <si>
    <t>Unidad #7 Piso 2 Zona 2 - 750 CFM y 0.36" c.a.</t>
  </si>
  <si>
    <t>Unidad #8 Piso 1 Residuos - 780 CFM y 0.40" c.a.</t>
  </si>
  <si>
    <t>Unidad #9 Piso 1 Zona 2 Residuos  - 750 CFM y 0.19" c.a.</t>
  </si>
  <si>
    <t>Unidad #10 Piso 1 Zona 2 Residuos Parqueaderos - 530 CFM y 0.22" c.a.</t>
  </si>
  <si>
    <t>Unidades de ventilación para extracción Bodega de Gases, incluye: equipo, accesorios, soportes, transporte e instalación</t>
  </si>
  <si>
    <t>Balanceo del aire, incluye: instrumentos, equipos y accesorios necesarios para las mediciones</t>
  </si>
  <si>
    <t>Identificación de equipos y sistemas</t>
  </si>
  <si>
    <t>Mantenimiento preventivo por un (1) año</t>
  </si>
  <si>
    <t>mes</t>
  </si>
  <si>
    <t>Supervisión, dirección e ingeniería</t>
  </si>
  <si>
    <t>Varios</t>
  </si>
  <si>
    <t>SISTEMA  DE  AIRE ACONDICIONADO Y VENTILACION MECANICA</t>
  </si>
  <si>
    <t>Tubería de aluminio para aire comprimido. Color azul. Para la tubería principal. Ø7/8"</t>
  </si>
  <si>
    <t>Codo de polimero no inflamable (UL94-HB). Ø7/8"</t>
  </si>
  <si>
    <t>T de polimero no inflamable (UL94-HB). Ø7/8"</t>
  </si>
  <si>
    <t>Válvula de bola para Tubería de aluminio para aire comprimido. Color azul. Ø7/8"</t>
  </si>
  <si>
    <t>Reducciones 7/8-1/2</t>
  </si>
  <si>
    <t>Tubería de aluminio para aire comprimido. Color azul. Para la tubería secundaria Ø1/2".</t>
  </si>
  <si>
    <t>Codo de polimero no inflamable (UL94-HB). Ø1/2"</t>
  </si>
  <si>
    <t>T de polimero no inflamable (UL94-HB). Ø1/2"</t>
  </si>
  <si>
    <t>Válvula de bola para Tubería de aluminio para aire comprimido. Color azul. Ø1/2"</t>
  </si>
  <si>
    <t>Derivaciones cuello de ganzo. Incluye acople rápido</t>
  </si>
  <si>
    <t>Válvulas de drenaje automático</t>
  </si>
  <si>
    <t xml:space="preserve">Tablero electrico </t>
  </si>
  <si>
    <t>Sistema de control directo digital para los dos compresores. Incluye software</t>
  </si>
  <si>
    <t>SISTEMA  DE CABLEADO  ESTRUCTURADO</t>
  </si>
  <si>
    <t>SISTEMA DE CABLEADO ESTRUCTURADO</t>
  </si>
  <si>
    <t>Instalación de rack doble cerrado de 170x80x80 cm, fabricado en lámina de acero Cold-Rolled calibre 16 perforada, con acabado en pintura electrostática al polvo, texturizada.  (De acuerdo a las especificaciones técnicas del pliego).</t>
  </si>
  <si>
    <t xml:space="preserve">Instalación de rack sencillo  cerrado de 190x80x80 cm, fabricado en lámina de acero Cold-Rolled calibre 16 perforada, con acabado en pintura electrostática al polvo, texturizada. (De acuerdo a las especificaciones técnicas del pliego).
</t>
  </si>
  <si>
    <t xml:space="preserve">Instalación de rack triple cerrado de 190x80x80 cm, fabricado en lámina de acero Cold-Rolled calibre 16 perforada, con acabado en pintura electrostática al polvo, texturizada. (De acuerdo a las especificaciones técnicas del pliego).
</t>
  </si>
  <si>
    <t>Instalación  de ducto metálico 150x50 mm con división en 7,5 cm, fabricado en lámina de acero Cold-Rolled calibre 22, con acabado en pintura electrostática al polvo, texturizada. Será instalado en muro.</t>
  </si>
  <si>
    <t xml:space="preserve">Instalación de 15 cm de tapa para ducto 150x50 mm con división, fabricada en lámina de acero Cold-Rolled calibre 22, con acabado en pintura electrostática al polvo, texturizada, con una perforación para instalar face plate o toma eléctrico. </t>
  </si>
  <si>
    <t>Instalación de tubería PVC de 1" empotrada, incluidos accesorios (uniones, curvas, etc.). Debe cumplir RETIE.</t>
  </si>
  <si>
    <t>Instalación de caja 12*12*5 cm tipo troquel (para instalar face plate).</t>
  </si>
  <si>
    <t>Instalación de sello para tubería de 3" en caja de canalización, en espuma expansiva a base de poliuretano (Sika Boom).</t>
  </si>
  <si>
    <t>Instalación de tubería IMC de 1" expuesta, incluidos accesorios (uniones, curvas, etc.) y elementos de fijación (grapas, tornillos, etc.). Debe cumplir RETIE.</t>
  </si>
  <si>
    <t>Instalación de cable No. 8 AWG desnudo, para aterrizar las bandejas porta cables y tuberías de conducción de cable UTP. Se debe cumplir RETIE.</t>
  </si>
  <si>
    <t>Instalación de tubería IMC de 3/4" expuesta, incluidos accesorios (uniones, curvas, etc.) y elementos de fijación (grapas, tornillos, etc.). Debe cumplir RETIE.</t>
  </si>
  <si>
    <t>Instalación de caja PVC de 4x4 pulgadas con tapa reductora, que será empotrada.</t>
  </si>
  <si>
    <t>Instalación de toma RJ45 sencillo, categoría 6A.</t>
  </si>
  <si>
    <t>Instalación de dust cover.</t>
  </si>
  <si>
    <t>Instalación de face plate para dos tomas RJ 45 categoría 6A.</t>
  </si>
  <si>
    <t>Instalación de face plate para cuatro tomas RJ 45 categoría 6A.</t>
  </si>
  <si>
    <t>Instalación cable UTP, categoría 6A tipo plenum.</t>
  </si>
  <si>
    <t>Instalación patch cord de 3 ft, categoría 6A.</t>
  </si>
  <si>
    <t>Instalación patch cord de 10 ft, categoría 6A.</t>
  </si>
  <si>
    <t>Instalación de patch panel modular de 24 puertos UTP 1U, categoría 6A.  No incluye los jacks RJ-45.</t>
  </si>
  <si>
    <t>Instalación de casete LC  para 12 hilos de fibra óptica, para instalar en bandeja de cuatro casetes.</t>
  </si>
  <si>
    <t xml:space="preserve">Instalación de panel de fibra óptica  para rack de 19" que permita instalar  cuatro casetes LC de 12 hilos de fibra óptica, como el especificado en el ítem anterior. Debe incluir tapa en acrílico,  organizador frontal de Patch Cords, sistema de organización de fibra dentro  de la bandeja, que garantice el cumplimiento de los radios de curvatura.  </t>
  </si>
  <si>
    <t>Instalación de buffers para los dos extremos de cable de fibra óptica de 12 hilos.</t>
  </si>
  <si>
    <t>Instalación de patch cord dúplex de F.O. con conectores LC-LC, fibra óptica multimodo 50/125 um, de 10 ft (soporte para aplicaciones de 10 Gbps).</t>
  </si>
  <si>
    <t>Instalación de conectores LC (soporte para aplicaciones de 10 Gbps), para fibra óptica multimodo 50/125 um, OM4 de interior, tipo plenum, armada.</t>
  </si>
  <si>
    <t>Instalación  de cable de fibra óptica  de 12 hilos multimodo 50/125 um, OM4, de interior, tipo plenum, armada, con soporte para aplicaciones de 10 Gbps.</t>
  </si>
  <si>
    <t>Instalación de organizador de cable UTP, de 2 U.</t>
  </si>
  <si>
    <t xml:space="preserve">Certificación de puntos de red (categoría 6A), entregar resultados impresos y en formato visible en computador. </t>
  </si>
  <si>
    <t>Marcación del cable UTP en 2 extremos con cinta etiqueta para cable.</t>
  </si>
  <si>
    <t>Marcación adhesiva para caja del toma o face plate de datos.</t>
  </si>
  <si>
    <t>Marcación de patch cord UTP en 2 extremos con cinta etiqueta para cable.</t>
  </si>
  <si>
    <t>Marcación adhesiva de patch panel UTP (incluye los consecutivos de puerto y el identificador para el patch panel).</t>
  </si>
  <si>
    <t>Marcación adhesiva de patch panel de fibra óptica (incluye los consecutivos de puerto y el identificador para el patch panel).</t>
  </si>
  <si>
    <t>Marcación con plaqueta en acrílico de 10x5 cm fondo azul, letra blanca, para rack o fibra óptica o puesta a tierra o tubería.</t>
  </si>
  <si>
    <t xml:space="preserve">Certificación por cada par de hilos de FO. Se debe entregar resultados impresos y en formato visible en computador. </t>
  </si>
  <si>
    <t>Actualización de plano existente en AutoCAD. Se debe entregar impreso  en blanco negro y en formato de AutoCAD visible en computador. Debe incluir un listado de correspondencias entre puntos de red y la oficina donde este se encuentra.</t>
  </si>
  <si>
    <t xml:space="preserve">m </t>
  </si>
  <si>
    <t>m</t>
  </si>
  <si>
    <t>Suministro de toma RJ45 sencillo, categoría 6A.</t>
  </si>
  <si>
    <t>Suministro de dust cover.</t>
  </si>
  <si>
    <t>Suministro de face plate para dos tomas RJ 45 categoría 6A.</t>
  </si>
  <si>
    <t>Suministro de face plate para cuatro tomas RJ 45 categoría 6A.</t>
  </si>
  <si>
    <t>Suministro de cable UTP, categoría 6 A tipo plenum.</t>
  </si>
  <si>
    <t>Suministro patch cord de 3 ft, categoría 6A.</t>
  </si>
  <si>
    <t>Suministro patch cord de 10 ft, categoría 6A.</t>
  </si>
  <si>
    <t>Suministro de patch panel modular de 24 puertos UTP 1U, categoría 6A.  No incluye los jacks R-J45.</t>
  </si>
  <si>
    <t>Suministro de casete LC  para 12 hilos de fibra óptica, para instalar en bandeja de cuatro casetes.</t>
  </si>
  <si>
    <t xml:space="preserve">Suministro de panel de fibra óptica  para rack de 19" que permita instalar  cuatro casetes LC de 12 hilos de fibra óptica, como el especificado en el ítem anterior. Debe incluir tapa en acrílico,  organizador frontal de Patch Cords, sistema de organización de fibra dentro  de la bandeja, que garantice el cumplimiento de los radios de curvatura.  </t>
  </si>
  <si>
    <t>Suministro de buffers para los dos extremos de cable de fibra óptica de 12 hilos.</t>
  </si>
  <si>
    <t>Suministro de patch cord dúplex de FO con conectores LC-LC, fibra óptica multimodo 50/125 um, de 10 ft (soporte para aplicaciones de 10 Gbps).</t>
  </si>
  <si>
    <t>Suministro de conectores LC (soporte para aplicaciones de 10 Gbps), para fibra óptica multimodo 50/125 um, OM4 de interior, tipo plenum, armada.</t>
  </si>
  <si>
    <t>Suministro de cable de Fibra Óptica  de 12 hilos multimodo 50/125 um, OM4, de interior, tipo plenum, armada, con soporte para aplicaciones de 10 Gbps.</t>
  </si>
  <si>
    <t>Suministro de organizador de cable UTP, de 2 U.</t>
  </si>
  <si>
    <t>Instalación y configuración de switch de core con toda la tarjetería, elementos y módulos necesarios para su operación,  de acuerdo a las especificaciones técnicas.</t>
  </si>
  <si>
    <t>Instalación y configuración de switch de borde apilable de 48 puertos UTP 10/100/1000 y mínimo dos puertos de uplink en fibra óptica de 10Gbps, de acuerdo a las especificaciones técnicas.</t>
  </si>
  <si>
    <t>Instalación y configuración de switch de borde apilable de 24 puertos UTP 10/100/1000 y mínimo dos puertos de uplink en fibra óptica de 10Gbps, de acuerdo a las especificaciones técnicas.</t>
  </si>
  <si>
    <t>instalación de GBIC de 10 Gbps SR para switch de core.</t>
  </si>
  <si>
    <t>Instalación  de GBIC de 10 Gbps SR para switch de borde.</t>
  </si>
  <si>
    <t>Instalación y configuración de la plataforma de hardware para instalar el software de administración  de la red (incluye el sistema operativo).</t>
  </si>
  <si>
    <t>Instalación y configuración del Software de Administración de la red.</t>
  </si>
  <si>
    <t>Mantenimiento preventivo de switch de core con toda la  tarjetería, elementos y módulos necesarios para su operación,   una vez al año durante el periodo de la garantía.</t>
  </si>
  <si>
    <t>Mantenimiento preventivo de switch de borde apilable de 48 puertos con todos los elementos y módulos necesarios para su operación,  una vez al año durante el periodo de la garantía.</t>
  </si>
  <si>
    <t>Mantenimiento preventivo de switch de borde apilable de 24 puertos con todos los elementos y módulos necesarios para su operación, una vez al año durante el periodo de la garantía.</t>
  </si>
  <si>
    <t>Mantenimiento de los armarios de telecomunicaciones (racks) de los pisos 1, 2, 3, mezzanine, nave de parqueaderos y cuarto de equipos,  una vez al año durante el periodo de la garantía de los switches de core y borde.  Este mantenimiento deberá incluir limpieza del rack (parte interna y externa), reorganización de patch cords de fibra y utp, limpieza de multitomas y limpieza y cambio de extractores y lámparas, de ser necesario.</t>
  </si>
  <si>
    <t>Mantenimiento y soporte por 5 años del sistema de administración ofrecido, incluyendo la instalación de actualizaciones y parches que se liberen.</t>
  </si>
  <si>
    <t>Opción de repuesto en sitio para switch de core, incluyendo todos los elementos que lo componen.</t>
  </si>
  <si>
    <t>AUTOMATIZACION</t>
  </si>
  <si>
    <t>INTEGRACION DE LA AUTOMATIZACION</t>
  </si>
  <si>
    <t>Suministro de Computador con software de Supervisión del Edificio (BMS).</t>
  </si>
  <si>
    <t>Suministro de Nodo y sensores para conectar medidores de agua</t>
  </si>
  <si>
    <t>Suministro de Nodo y sensores para conectar medidores de energia</t>
  </si>
  <si>
    <t>SISTEMA DE CONTROL DE ACCESOS y CCTV</t>
  </si>
  <si>
    <t>Suministro de tubería EMT de 3/4" expuesta incluidos accesorios (uniones, curvas, etc.) y elementos de fijación (grapas,tornillos, etc.).</t>
  </si>
  <si>
    <t>Suministro de tubería PVC de 3/4", que será empotrada, incluidos accesorios (uniones, curvas, etc.).</t>
  </si>
  <si>
    <t>Suministro de caja PVC de 4x4 pulgadas, con tapa reductora, que será empotrada.</t>
  </si>
  <si>
    <t>Suministro de tarjeta controladora con capacidad para 32 lectoras (16 puertas). Lonworks.</t>
  </si>
  <si>
    <t>Suministro de modulos para control de puertas Lonworks. Estos se conectan a la controladora</t>
  </si>
  <si>
    <t>Suministro de lectora biométrica de huella digital.</t>
  </si>
  <si>
    <t>Suministro de lectora de tarjetas de proximidad RFID. Corto alcance.</t>
  </si>
  <si>
    <t>Suministro de interruptor magnético para puertas.</t>
  </si>
  <si>
    <t>Suministro de electroimán.</t>
  </si>
  <si>
    <t>Tarjetas de proximidad RFID</t>
  </si>
  <si>
    <t>Camara exterior ptz.</t>
  </si>
  <si>
    <t>Camaras fija tipo bala para exterior. Resolucion 1920 x 1080. Norma IEEE 802. TCP/IP. PoE.</t>
  </si>
  <si>
    <t>Camaras tipo minidomo para interior. Resolucion 1920 x 1080. Norma IEEE 802. TCP/IP. PoE.</t>
  </si>
  <si>
    <t>Software y Licencias para todas las camaras del proyecto.</t>
  </si>
  <si>
    <t>Teclado de control y joistick para manjo de camaras</t>
  </si>
  <si>
    <t>Monitor para cuarto de control 48” LED.</t>
  </si>
  <si>
    <t>Detector de Metales (Marco)</t>
  </si>
  <si>
    <t>Rayos X (Banda) para revisar las maletas</t>
  </si>
  <si>
    <t>Instalacion</t>
  </si>
  <si>
    <t>SISTEMA DE CONTROL DE ILUMINACION</t>
  </si>
  <si>
    <t>SUMINISTRO DETECTORES DE PRESENCIA</t>
  </si>
  <si>
    <t>SUMINISTRO FOTOCELDAS</t>
  </si>
  <si>
    <t>SUMINISTRO INTERRUPTORES 1 Polo</t>
  </si>
  <si>
    <t>SUMINISTRO INTERRUPTORES 3 Polos</t>
  </si>
  <si>
    <t>ELEMENTOS PARA EL CONTROL DE VENTILACION y AIRE ACONDICIONADO</t>
  </si>
  <si>
    <t>SUMINISTRO NODOS CALIDAD DE AIRE</t>
  </si>
  <si>
    <t>SUMINISTRO NODOS FAN COIL</t>
  </si>
  <si>
    <t>SUMINISTRO NODOS GENERICOS</t>
  </si>
  <si>
    <t>SUMINISTRO SENSORES DE PRESION</t>
  </si>
  <si>
    <t>SUMINISTRO SENSORES DE HUMEDAD</t>
  </si>
  <si>
    <t>SUMINISTRO SENSORES DE VOC</t>
  </si>
  <si>
    <t>SUMINISTRO SENSORES DE CAUDAL (EXTRACCION)</t>
  </si>
  <si>
    <t>SUMINISTRO SENSORES DE CAUDAL (INYECCION)</t>
  </si>
  <si>
    <t>SUMINISTRO SENSORES DE TEMPERATURA</t>
  </si>
  <si>
    <t>SUMINISTRO SENSORES DE OXIGENO</t>
  </si>
  <si>
    <t>SUMINISTRO  Damper motorizado (solo servomotor)</t>
  </si>
  <si>
    <t>SUMINISTRO Ventilador emergencia quenching</t>
  </si>
  <si>
    <t>Suministro de cable tipo Security 2x18 AWG</t>
  </si>
  <si>
    <t>CUARTO RESIDUOS NO PELIGROSOS</t>
  </si>
  <si>
    <t>Báscula digital marca , Capacidad máxima 150 kilos x 20 grs. Bateria recargable y corriente. Plataforma en acero de 30x40 cms.</t>
  </si>
  <si>
    <t>Practiwagon colempaques con tapa mediano llanta maciza</t>
  </si>
  <si>
    <t>CUARTO RESIDUOS PELIGROSOS</t>
  </si>
  <si>
    <t xml:space="preserve">REFRIGERADOR A PRUEBA DE EXPLOSIONES MARCA THERMO SCIENTIFIC o similar.Es útil para prevenir el desencadenamiento de una explosión en el interior o exterior Componentes del termostato y el compresor están aislados dentro de un recinto a prueba de vapor, y las conexiones eléctricas están programadas para evitar´chispas y la desconexión accidental. Material del gabinete Acero pintado Capacidad (Métrica) 594.7L Material de la cámara: Acero pintado Condensador Puerto: No Tipo Condensador: Estático Opción para descongelar: Manual Número de puertas: Uno Estilo de la puerta Sólido Hertz 50Hz Tipo de enchufe: No contiene enchufe; la unidad debe ser cableado a la construcción de la seguridad Refrigerante CFC-libre Estantería: 4 ajustable Rango de temperatura: 1 ° a 12 ° C Voltaje 230V
</t>
  </si>
  <si>
    <t>Estante plastico 100% polipropileno de alto impacto con material 
original libres de mantinimiento, pinturas, anticorrosivos, inmunizantes, de 120 cm de ancho 150 de alto x 50 cm de fondo, con 4 entrepaños, 3 espacios, cada entrepaño debe
soportar un peso maximo de 60 kg por entrepaño.</t>
  </si>
  <si>
    <t>Suministro de absorvente ULTRABSORB</t>
  </si>
  <si>
    <t>SISTEMA DE TRATAMIENTO RESIDUOS LÍQUIDOS MANUAL (Alternativa 2)</t>
  </si>
  <si>
    <t>Tanque tipo Vertical de 500L de almacenamiento, de productos químicos, fabricados en Poliéster Reforzado con Fibras de Vidrio, PRFV. fabricados en la barrera corrosiva en resina Resina Vinilester Bisfenol, ref.: 411 de ASHLAND, con velo de superficie. Laminado estructural en resina Poliéster ortoftalica, reforzada con fibras de vidrio tipo Mat de 450 g/m2 y Woven Roving de 800 g/m2, de CPIC, Brasil.</t>
  </si>
  <si>
    <t>Tanque tipo Vertical de 40L de almacenamiento, fabricado en polietileno de óptima calidad,. Materia prima  aprovada por la F.D.A (food &amp; Drug Aministration de E.U).</t>
  </si>
  <si>
    <t>Agitador para ácidos  y  bases, en acero  inoxidable  recubierto en  fibra  de  vidrio   con  una propela  de 4 aspas . Motorreductor  0,5 HP  100 rpm    220/440 v 60Hz con , para montaje  vertical</t>
  </si>
  <si>
    <t>Tuberia sanitaria en PVC Ø  1/2"</t>
  </si>
  <si>
    <t>Válvula de Bola Roscada PVC Ø  1/2"</t>
  </si>
  <si>
    <t>Codo de 90º ¼ C x C  en PVC Ø  1/2"</t>
  </si>
  <si>
    <t>Tee Schedule 40 en PVC Ø 1/2"</t>
  </si>
  <si>
    <t>TRAMPA DE GRASAS</t>
  </si>
  <si>
    <t>Trampa de grasas pequeña. Marca PALLOMARO o similar, Fabricada totalmente en lamina de acero inoxidable. Patas en el mismo material con tornillos de nivelación. Tapa asegurada al cuerpo de la trampa por medio de broches de presión. Incluye una pieza de acero inoxidable, removible, para retener los sólidos y permitir el retiro de las grasas retenidas. Dimensiones : Largo 0,62 m, ancho 0,48 m y altura 0,37m.</t>
  </si>
  <si>
    <t>CÁMARA DE IINSPECCIÓN</t>
  </si>
  <si>
    <t>Localización y replanteo</t>
  </si>
  <si>
    <t>Tubo acero carbón sin costura a 53/106 api 5l calibre  std ø 4"</t>
  </si>
  <si>
    <t>Tee acero carbón calibre 40 soldar ø 4”</t>
  </si>
  <si>
    <t>Codo acero carbón calibre 40 soldar ø 4”</t>
  </si>
  <si>
    <t>Vertedero, Lamina acero inoxidable  5 mm x 500 x 800 mm Dobles según plano y perforación</t>
  </si>
  <si>
    <t>Excavación manual o mecánica en material común o roca descompuesta a profundidad de 0-2m, bajo cualquier condición de humedad.</t>
  </si>
  <si>
    <t>Regada manual de material excedente de la excavación</t>
  </si>
  <si>
    <t>Elaboracion y colocación de concreto de 28 Mpa para losa de cubierta, incluye formaletería</t>
  </si>
  <si>
    <t>Elaboracion y colocación de concreto de 28 Mpa para losa de fondo sobre terreno, incluye formaletería</t>
  </si>
  <si>
    <t>Suministro, transporte, figuración y colocación de Acero de refuerzo 420 Mpa</t>
  </si>
  <si>
    <t>Recubrimiento epóxico Tipo TOC CT 85 o similar para superficies internas de muros en contacto con agua residual (2 manos)</t>
  </si>
  <si>
    <t>Tapa de hierro fundido 0,8 mx0,8 m trafico pesado</t>
  </si>
  <si>
    <t>día</t>
  </si>
  <si>
    <t>SISTEMA DE TRATAMIENTO RESIDUOS LÍQUIDOS AUTOMATIZADO (Alternativa 1)</t>
  </si>
  <si>
    <t>Sistema de neutralización, incluye: TANQUE DE NEUTRALIZACIÓN 1 m3, Cilindrico con patas, Acero inoxidable 304, AGITADOR mezcla rápida Acero inoxidable 304 (Incluye soporte metálico en acero inoxidable 304), SISTEMAS DE DOSIFICACIÓN PARA ÁCIDO Y BASE 2 bombas dosificadoras (incluye:
(1) Tanque de almacenamiento
Capacidad: 50 Gal, Polipropileno, Switch de nivel bajo
Para evitar el funcionamiento de la bomba en vacío.
115V. 60 Hz. 10 Amp)</t>
  </si>
  <si>
    <t>SISTEMA DE CONTROL DE PH, incluye: Sistema de medicion y control de pH para uso industrial; Sensor de pH para montaje en Línea o sumersión, cuerpo epoxico. P/N: 32819; Cable Assy. con compensación de temperatura de 0-100ºC, para montaje en
sumersion. P/N: 32823</t>
  </si>
  <si>
    <t>SISTEMA  TRATAMIENTO  AMBIENTAL</t>
  </si>
  <si>
    <t>SISTEMA  DE  DETECCION  y  ALARMA   DE  INCENDIO</t>
  </si>
  <si>
    <t>RED DE GASES  ESPECIALES</t>
  </si>
  <si>
    <t>BOTIQUIN y CAMILLAS</t>
  </si>
  <si>
    <t>Suministro e Instalación de Alimentadores a circuitos (desde Tablero a Primera salida de cada circuito), en:</t>
  </si>
  <si>
    <t>3No.12, por Tubería EMT de Φ1/2"</t>
  </si>
  <si>
    <t>Transformadores de corriente 400/5A, Clase 0.5</t>
  </si>
  <si>
    <t>Analizador de Redes con puerto de Comunicaciones.</t>
  </si>
  <si>
    <t>Transformadores de corriente 100/5A, Clase 0.5</t>
  </si>
  <si>
    <t>Interruptores</t>
  </si>
  <si>
    <t>Transformadores de corriente 200/5A, Clase 0.5</t>
  </si>
  <si>
    <t>Transformadores de corriente 150/5A, Clase 0.5</t>
  </si>
  <si>
    <t>Transformadores de corriente 600/5A, Clase 0.5</t>
  </si>
  <si>
    <t>Tableros  Piso  1</t>
  </si>
  <si>
    <t>Tableros  Mezanine</t>
  </si>
  <si>
    <t>Tableros  Piso  3</t>
  </si>
  <si>
    <t>Tableros  Piso  2</t>
  </si>
  <si>
    <t>Acometidas Tableros Piso 3</t>
  </si>
  <si>
    <t>Suministro y montaje de acometida primaria para 11.4KV</t>
  </si>
  <si>
    <t>Global</t>
  </si>
  <si>
    <t>Juego de conos exteriores</t>
  </si>
  <si>
    <t>Juego de conos interiores</t>
  </si>
  <si>
    <t>Suministro y Montaje de Medidor electrónico multifuncional de energía con módem interno, incluye trámites de calibración.</t>
  </si>
  <si>
    <t>Transformadores de corriente 500/5A, Clase 0.5</t>
  </si>
  <si>
    <t>Suministro e instalación Feeder (MT) TRAMO RECTO SIN INCLUIR SALIDAS PARA DERIVACION</t>
  </si>
  <si>
    <t xml:space="preserve">Suministro e instalación Flanged end  CONECTOR A TABLERO </t>
  </si>
  <si>
    <t>Suministro e instalación End Closer TAPA FINAL</t>
  </si>
  <si>
    <t>Suministro e instalación Horizontal Elbow  CURVA HORIZONTAL, FABRICACION</t>
  </si>
  <si>
    <t>Suministro e instalación Vertical Elbow  CURVA VERTICAL FABRICACION</t>
  </si>
  <si>
    <t>Suministro e instalación Rigid Hanger SOPORTE VERTICAL RIGIDO</t>
  </si>
  <si>
    <t>Suministro e Instalación de interconexión en 12No.1/0+4No.1/0 AWG CU-THHN, por Cárcamo, para ENTRADA Y SALIDA UPS</t>
  </si>
  <si>
    <t>Suministro   Concreto    Fundida     Pilotes   Tornillo  D = 30 cm     f'c=3.000 psi    ( L~19  ml ) (expansion  15%)</t>
  </si>
  <si>
    <t>Desarenador y Pozos  Eyectores   en concreto  reforzado  f'c=4.000 psi    28 Mpa.</t>
  </si>
  <si>
    <t>Foso  Montacargas y  Ascensores  en  concreto  reforzado  f'c=4.000 psi   28  Mpa</t>
  </si>
  <si>
    <t>Acero PDR-60    Tanque  de  Agua  Incendio</t>
  </si>
  <si>
    <t>Acero PDR-60    Desareanador y Pozos Eyectores</t>
  </si>
  <si>
    <t>Columnas   Circulares  en   Concreto   Reforzado  Color  Gris a  la  vista     f'c=4.000  psi</t>
  </si>
  <si>
    <t>Columnas   Rectangulares  en   Concreto   Reforzado  Color  Gris a  la  vista     f'c=4.000  psi</t>
  </si>
  <si>
    <t>Pantallas  Estructurales  en   Concreto   Reforzado  Color  Gris a  la  vista     f'c=4.000  psi</t>
  </si>
  <si>
    <t>Vigas  Areas   Cubierta,  en   Concreto   Reforzado  Color  Gris  a  la  vista     f'c=4.000  psi</t>
  </si>
  <si>
    <t>Vigas  Estructurales Placas Entrepiso,  en   Concreto   Reforzado  Color  Gris  a  la  vista     f'c=4.000  psi</t>
  </si>
  <si>
    <t>Placas   Maciza   h=15cm     en  concreto  reforzado  color  gris  a  la vista   f' c=4000 psi</t>
  </si>
  <si>
    <t xml:space="preserve">Escaleras    Aereas  en  concreto  reforzado  color  gris  claro  a la vista  f'c=4.000 psi     Puntos  Fijos </t>
  </si>
  <si>
    <t>Acero PDR-60   Pantallas</t>
  </si>
  <si>
    <t>Excavacion  Prehuecos  Pilotes  D=20 cm</t>
  </si>
  <si>
    <t>Proceso - Excavacion  Pilotes   Tornillo  D=20  cm  (  L~ 17 ml )2</t>
  </si>
  <si>
    <t>Suministro   Concreto    Fundida     Pilotes   Tornillo  D = 20 cm     f'c=3.000 psi    ( L~17  ml ) (expansion  15%)</t>
  </si>
  <si>
    <t>Descabece  de  Pilotes   D=20 cm  h=&lt;1.00 m</t>
  </si>
  <si>
    <t>Suministro,  Manejo  y Colocacion  Tubo de Refuerzo de  D=141 mm  t=9.5 mm, para pilotes  D=20 cm</t>
  </si>
  <si>
    <t>Excavacion  Desanerador y  Pozos Eyectores  (Incluye retiro, cargue y transporte fuera de la obra )</t>
  </si>
  <si>
    <t>Excavacion  Foso  Ascensores  y  Montacargas   ( incluye retiro, cargue y transporte fuera de la obra)</t>
  </si>
  <si>
    <t>Excavacion  Cuarto de Bombas  Subterraneo  (Incluye retiro, cargue y transporte fuera de la obra )</t>
  </si>
  <si>
    <t>Cuarto de Bombas Subterraneo   en concreto  reforzado  f'c=4.000 psi    28 Mpa.</t>
  </si>
  <si>
    <t>Acero PDR-60    Cuarto  Bombas  Subterraneo</t>
  </si>
  <si>
    <t>Acero PDR-60    Foso Ascensores y Montacargas</t>
  </si>
  <si>
    <t>SUMINISTRO  DE EQUIPO DE BOMBEO  PARA ESPEJOS DE AGUA, incluye 1 motobombas, con una caudal de 43.06  lit/seg, cabeza dinamica de 15 m y de 5 HP de potencia. INCLUYE ARRANCADORES Y TABLERO DE CONTROL S/N ESPECIFICACIONES</t>
  </si>
  <si>
    <t xml:space="preserve">Punto AF sanitarios PVCP 1/2" </t>
  </si>
  <si>
    <t xml:space="preserve">Punto AF ducha PVCP 1/2" </t>
  </si>
  <si>
    <t xml:space="preserve">Punto AF lavaplatos PVCP 1/2" </t>
  </si>
  <si>
    <t xml:space="preserve">Punto AF sanitarios de fluxometro 1 1/4" PVCP 1/2" </t>
  </si>
  <si>
    <t xml:space="preserve">Punto AF llaves mangera PVCP 1/2" </t>
  </si>
  <si>
    <t xml:space="preserve">Punto AF lavaojos PVCP 1/2" </t>
  </si>
  <si>
    <t>REDES  DE  AGUAS  RESIDUALES</t>
  </si>
  <si>
    <t>und.</t>
  </si>
  <si>
    <t>Placa antivortice 120cm x 120cm x 5/16" galvanizada en caliente.</t>
  </si>
  <si>
    <t>Válvula OS&amp;Y 6" FM - UL (Succión)</t>
  </si>
  <si>
    <t>Válvula mariposa 6" con interruptores de supervisión incorporados aprobada FM Listada UL (descarga)</t>
  </si>
  <si>
    <t>Válvula mariposa 6" con interruptores de supervisión incorporados aprobada FM Listada UL (cabezal y flujómetro)</t>
  </si>
  <si>
    <t>Válvula Cheque 6" Aprobada FM Listada UL.  (a la red)</t>
  </si>
  <si>
    <t>Válvula OS&amp;Y 1,25" clase 150 FM - UL (bomba jockey succión  y descarga )</t>
  </si>
  <si>
    <t>Válvula Cheque 1.25" clase 150 FM - UL (bomba jockey)</t>
  </si>
  <si>
    <t>Válvula mariposa 6" UL-FM con interrup. supervisión</t>
  </si>
  <si>
    <t>Válvula mariposa 4" UL-FM con interrup. supervisión</t>
  </si>
  <si>
    <t>Válvula cheque tipo riser 6" UL-FM</t>
  </si>
  <si>
    <t>Válvula cheque tipo riser 4" UL-FM</t>
  </si>
  <si>
    <t>Válvula desaireadora 1/2" Valv-matic o similar FM</t>
  </si>
  <si>
    <t>Válvula de drenaje, alivio  y prueba UL-FM (Victaulic 720 o similar)</t>
  </si>
  <si>
    <t>Sensor de flujo 6" UL-FM</t>
  </si>
  <si>
    <t>Sensor de flujo 4" UL-FM</t>
  </si>
  <si>
    <t>Campana de alarma 24 V</t>
  </si>
  <si>
    <t>Mechanical tee 6"x 2" UL-FM</t>
  </si>
  <si>
    <t>Mechanical tee 6"x 1,5" UL-FM</t>
  </si>
  <si>
    <t>Mechanical Tee 6" x 1,25"</t>
  </si>
  <si>
    <t>Mechanical tee 6"x 1" UL-FM</t>
  </si>
  <si>
    <t>Mechanical tee 4"x 2,5" UL-FM</t>
  </si>
  <si>
    <t>Mechanical tee 4"x 2" UL-FM</t>
  </si>
  <si>
    <t>Mechanical tee 4"x 1,5" UL-FM</t>
  </si>
  <si>
    <t>Mechanical tee 4"x 1" UL-FM</t>
  </si>
  <si>
    <t>Mechanical tee 2,5"x 1,5" UL-FM</t>
  </si>
  <si>
    <t>Mechanical tee 2,5"x 1" UL-FM</t>
  </si>
  <si>
    <t>Mechanical tee 2"x 1" UL-FM</t>
  </si>
  <si>
    <t>Mechanical tee 1,5"x 1" UL-FM</t>
  </si>
  <si>
    <t>Tee ranurada 6" UL-FM</t>
  </si>
  <si>
    <t>Tee ranurada 4" UL-FM</t>
  </si>
  <si>
    <t>Acople reducción 6" x 4"  ranurada</t>
  </si>
  <si>
    <t>Acople reducción 4" x 2,5"  ranurada</t>
  </si>
  <si>
    <t>Acople reducción 4" x 2"  ranurada</t>
  </si>
  <si>
    <t>Acople reducción 2,5" x 2"  ranurada</t>
  </si>
  <si>
    <t>Acople reducción 2" x 1,5"  ranurada</t>
  </si>
  <si>
    <t>Codo ranurado 6" UL - FM</t>
  </si>
  <si>
    <t>Codo ranurado 4" UL - FM</t>
  </si>
  <si>
    <t>Codo ranurado 2,5" UL - FM</t>
  </si>
  <si>
    <t>Unión ranurada Flexible 6" FM - UL</t>
  </si>
  <si>
    <t>Unión ranurada 6" UL - FM</t>
  </si>
  <si>
    <t>Unión ranurada 4" UL - FM</t>
  </si>
  <si>
    <t>Unión ranurada 2,5" UL - FM</t>
  </si>
  <si>
    <t>Unión ranurada 2" UL - FM</t>
  </si>
  <si>
    <t>Siamesas 4" x 2, 5" UL - FM</t>
  </si>
  <si>
    <t>Válvula Cheque 4" Aprobada FM Listada UL.  (entrada siamesas)</t>
  </si>
  <si>
    <t>Unión ranurada 1,5" UL - FM</t>
  </si>
  <si>
    <t>Suministro e Instalacion  Tanque de Amortiguamiento Agua Lluvia Celda de Polipropileno dimensiones  6 x 2.50 x 0.80  localizada a 60 cm bajo NE</t>
  </si>
  <si>
    <t>Suministro e Instalacion  Tanque de Amortiguamiento Agua Lluvia Celda de Polipropileno dimensiones  8 x 2.50 x 1.20  localizada a 60 cm bajo NE</t>
  </si>
  <si>
    <t>MONTAJE  EQUIPOS</t>
  </si>
  <si>
    <t>Suministro e instalación de unión en acero inoxidable de 1/4"OD x 1/4" OD</t>
  </si>
  <si>
    <t>Suministro e instalación de te en acero inoxidable de 1/4"OD x 1/4" OD x 1/4" OD</t>
  </si>
  <si>
    <t>Suministro e instalación de conector de acero inoxidable de 1/4"OD x 1/4" NPTM</t>
  </si>
  <si>
    <t>Suministro e instalación de conector en acero inoxidable de 1/8"OD x 1/4" NPTM</t>
  </si>
  <si>
    <t>Nitrógeno para pruebas de la red</t>
  </si>
  <si>
    <t>Conexión sistema de puesta a tierra para URI de gases inflamables</t>
  </si>
  <si>
    <t>Construcción de caja de 2.50m x 2.40m e=0.20m</t>
  </si>
  <si>
    <t>Construcción tapa de 2.50 x 2.40 m, e=0.073m, en concreto de f´c= 3.500 psi,  Incluye herraje con angulo de  2" x 1/8" platina de  2" x 1/8" varilla de 3/8", anclaje de 3/8" y dos ganchos de 1/2"</t>
  </si>
  <si>
    <t>Cabinas extractoras de gases certificada con base, ductos y ventiladores</t>
  </si>
  <si>
    <t>Cabina de flujo laminar</t>
  </si>
  <si>
    <t>Vara parqueadero (RFID largo alcance y panel de control stand alone)</t>
  </si>
  <si>
    <t>UPS 600W</t>
  </si>
  <si>
    <t>NODO ENTRADAS DETECTORES PRESENCIA E INTERRUPTORES</t>
  </si>
  <si>
    <t>Fuente alimentacion apoyo 24V</t>
  </si>
  <si>
    <t>Nodo entrada temperaturas 4 canales</t>
  </si>
  <si>
    <t>Programacion nodos genericos</t>
  </si>
  <si>
    <t>Suministro de tuberia EMT y accesorios</t>
  </si>
  <si>
    <t>Suministro de tuberia IMC y accesorios</t>
  </si>
  <si>
    <t>Suministro de parlantes para techo 1.5/3/6W</t>
  </si>
  <si>
    <t>Suministro amplificador 1400W</t>
  </si>
  <si>
    <t>Microfono base multizona (6 Zonas)</t>
  </si>
  <si>
    <t>Suministro conmutador 6 zonas. Consola</t>
  </si>
  <si>
    <t>Suministro Reproductor CD/USB/MP3/FM</t>
  </si>
  <si>
    <t>Tuberia EMT 3/4 (incluye Tes, codos, uniones, elementos de sujecion)</t>
  </si>
  <si>
    <t>Limpieza de superficie  escarificadas con chorro de agua a presión mínima de 2500 psi</t>
  </si>
  <si>
    <t>Tratamiento superficial con con Sikadur 32 primer o similiar para recalce y/o anlcaje de elementos  de  cimentación en concreto</t>
  </si>
  <si>
    <t>Escarificación   Recubrimiento  Superficial  Elementos  Existentes para  Recalce  de  Dados, Zapatas  y  Vigas  Cimentacion</t>
  </si>
  <si>
    <t>Anclaje : Perforacion + Inyeccion epoxico   Ø 1/2"  L = 19.05 cm</t>
  </si>
  <si>
    <t>Anclaje : Perforacion + Inyeccion epoxico   Ø 5/8" L = 23.81 cm</t>
  </si>
  <si>
    <t>Anclaje : Perforacion + Inyeccion epoxico   Ø 3/4" L = 28.57 cm</t>
  </si>
  <si>
    <t>Anclaje : Perforacion + Inyeccion epoxico   Ø 7/8" L = 33.33 cm</t>
  </si>
  <si>
    <t>Anclaje : Perforacion + Inyeccion epoxico   Ø 1"      L = 38.10 cm</t>
  </si>
  <si>
    <t>ESCARIFICACION y ANCLAJES</t>
  </si>
  <si>
    <t>DISCRIMINACION   DEL   A. I. U.</t>
  </si>
  <si>
    <t>M-1</t>
  </si>
  <si>
    <t>M-2</t>
  </si>
  <si>
    <t>M-3</t>
  </si>
  <si>
    <t>M-4</t>
  </si>
  <si>
    <t>M-5</t>
  </si>
  <si>
    <t>M-6</t>
  </si>
  <si>
    <t>M-7</t>
  </si>
  <si>
    <t>M-8</t>
  </si>
  <si>
    <t>M-9</t>
  </si>
  <si>
    <t>M-10</t>
  </si>
  <si>
    <t>M-11</t>
  </si>
  <si>
    <t>M-12</t>
  </si>
  <si>
    <t>M-13</t>
  </si>
  <si>
    <t>M-14</t>
  </si>
  <si>
    <t>M-15</t>
  </si>
  <si>
    <t>M-16</t>
  </si>
  <si>
    <t>M-17</t>
  </si>
  <si>
    <t>M-18</t>
  </si>
  <si>
    <t>M-19</t>
  </si>
  <si>
    <t>M-20</t>
  </si>
  <si>
    <t>T</t>
  </si>
  <si>
    <t>TOTAL</t>
  </si>
  <si>
    <t>Personal  Administracion  Obra</t>
  </si>
  <si>
    <t>Director de Obra</t>
  </si>
  <si>
    <t>Ing. Residente Administrativo</t>
  </si>
  <si>
    <t>Ing. Residente Seguridad Industrial</t>
  </si>
  <si>
    <t>Maestro</t>
  </si>
  <si>
    <t>Constramaestro</t>
  </si>
  <si>
    <t>Almacenista</t>
  </si>
  <si>
    <t>Auxiliar de Almacen</t>
  </si>
  <si>
    <t>Oficiales</t>
  </si>
  <si>
    <t>Ayudantes</t>
  </si>
  <si>
    <t>Mensajero</t>
  </si>
  <si>
    <t>Servicios  Publicos</t>
  </si>
  <si>
    <t>Servicio de Acueducto</t>
  </si>
  <si>
    <t>Servicio de Energia</t>
  </si>
  <si>
    <t>Servicio de Telefono</t>
  </si>
  <si>
    <t>Servicio de Internet</t>
  </si>
  <si>
    <t>Servicio de Celular</t>
  </si>
  <si>
    <t>Equipo Oficinas</t>
  </si>
  <si>
    <t>Computador alq. Amortiz-mes</t>
  </si>
  <si>
    <t>Impresora Laser. Amortiz-mes</t>
  </si>
  <si>
    <t>Gastos Generales</t>
  </si>
  <si>
    <t>SEGURIDAD INDUSTRIAL</t>
  </si>
  <si>
    <t>Informes de Gestion social</t>
  </si>
  <si>
    <t>Informes de Manejo Ambiental</t>
  </si>
  <si>
    <t>Manejo de Trafico Vias Aledañas</t>
  </si>
  <si>
    <t>CAJA MENOR</t>
  </si>
  <si>
    <t>CONTROL DE CALIDAD</t>
  </si>
  <si>
    <t>PAPELERIA OFICINA y TRAMITES</t>
  </si>
  <si>
    <t>PLANOS PARA EJECUCION</t>
  </si>
  <si>
    <t>Para el constructor</t>
  </si>
  <si>
    <t>Jgo</t>
  </si>
  <si>
    <t>Para la Interventoria</t>
  </si>
  <si>
    <t>PLANOS RECORD</t>
  </si>
  <si>
    <t>Levantamiento y dibujo</t>
  </si>
  <si>
    <t>Ploteo en original y ribete</t>
  </si>
  <si>
    <t>MANUAL DE MANTENIMIENTO</t>
  </si>
  <si>
    <t>MANTENIMIENTO CAMPAMENTO</t>
  </si>
  <si>
    <t>RADIOS</t>
  </si>
  <si>
    <t>SECUENCIA FOTOGRAFICA</t>
  </si>
  <si>
    <t>IMPRESIONES A COLOR</t>
  </si>
  <si>
    <t>ENTREGAS MEDIO MAGNETICO</t>
  </si>
  <si>
    <t>SEÑALIZACION MANEJO TRAFICO</t>
  </si>
  <si>
    <t>VALLA INFORMATIVA  3x6</t>
  </si>
  <si>
    <t>Herramientas y Elementos</t>
  </si>
  <si>
    <t>Mantenimiento Equipos</t>
  </si>
  <si>
    <t>Trasiego</t>
  </si>
  <si>
    <t>Seguridad Industrial (Dotacion)</t>
  </si>
  <si>
    <t>Salud  Ocupacional</t>
  </si>
  <si>
    <t>Ensayos de laboratorio</t>
  </si>
  <si>
    <t>Vigilancia</t>
  </si>
  <si>
    <t>Legalizacion  del  Contrato</t>
  </si>
  <si>
    <t>IMPUESTO DE TIMBRE (0,25%)</t>
  </si>
  <si>
    <t>PUBLICACION (S/TABLA)</t>
  </si>
  <si>
    <t>Polizas</t>
  </si>
  <si>
    <t>Impuestos</t>
  </si>
  <si>
    <t>IVA sobre honorarios construccion</t>
  </si>
  <si>
    <t>Imprevistos</t>
  </si>
  <si>
    <t>RESUMEN</t>
  </si>
  <si>
    <t>INTERVENTORIA</t>
  </si>
  <si>
    <t>Topografo</t>
  </si>
  <si>
    <t>Secretaria</t>
  </si>
  <si>
    <t>Asesores</t>
  </si>
  <si>
    <t>HONORARIOS DE INTERVENTORIA</t>
  </si>
  <si>
    <t>I.V.A sobre honorarios interventoria</t>
  </si>
  <si>
    <t>SEÑALIZACION ESPECIAL : DIRECTORIOS - INSTITUCIONALES</t>
  </si>
  <si>
    <t>Licencia sofwar</t>
  </si>
  <si>
    <t>I.V.A.</t>
  </si>
  <si>
    <t>DIRECCION  :</t>
  </si>
  <si>
    <t>CIUDAD        :</t>
  </si>
  <si>
    <t>OBRA            :</t>
  </si>
  <si>
    <t>Laboratorio Científico Especializado de la DIAN</t>
  </si>
  <si>
    <t>Calle 65 BIS N° 88-81/85/91/99 - Bodega España - Alamo</t>
  </si>
  <si>
    <t>Bogotá  .D.C.</t>
  </si>
  <si>
    <t>UTILIDAD</t>
  </si>
  <si>
    <t>Utilidad</t>
  </si>
  <si>
    <t xml:space="preserve">FORMATO No. </t>
  </si>
  <si>
    <t>01 Coordinador</t>
  </si>
  <si>
    <t>Mesa Fresh recdtangular. Dimensionbes 1600x800x725mm. Tablero en madera, sobre 4 apoyos. Con canaleta horizontal de electrificación y faldón en madera</t>
  </si>
  <si>
    <t>Ala Fresh para bloque altura mesa. Dimensiones 1000x600x725mm.  Tablero en madera</t>
  </si>
  <si>
    <t>Bloque altura mesa Fresh de 2 cajones y gabveta. Dimensiones 422x600/*5400x700mm. Fuentes en madera</t>
  </si>
  <si>
    <t>Mesa de Reunion. Dimensiones 1000x730 mm Redonda. Con un apoyo, Acabado de mandera</t>
  </si>
  <si>
    <t>Silla Iroha. Base giratoria pulida con ruedas grandes de rodadura blanda. Con brazos regulables en altura, anchura, ángulo y profundidad. Asiento regulable en profundidad. Apoyo lumbar regulable en altura y profundidad. Mecanismo sincro con regulación de tensión. Con cilindro gas confort. Respaldo de rehjilla, asiento tapizado en piel grupo E.</t>
  </si>
  <si>
    <t>Silla de Visitas Iroha. Fija, base patin cromnado. Con brazos. Respaldo de rejilla.  Asiento tapizado en simil piel</t>
  </si>
  <si>
    <t xml:space="preserve">Mesa Fresh recdtangular. Dimensionbes 1600x800x725mm. Tablero en laminado  sobre 4 apoyos. Con canaleta horizontal de electrificación </t>
  </si>
  <si>
    <t>Mesa Fresh rectangular. Dimensiones 1600x800x725 mm. Tablero en laminado sobre 4 apoyos. Con faldon en acero y canaleta horizontal de electrificacion</t>
  </si>
  <si>
    <t>Tapa de electrificación Happy Box. Dimensiones 360x155x126mm. Acabada en aluminio con embellecedor de acdero. Incluye cajeado, base, amortiguador y banda para salida de cableado.</t>
  </si>
  <si>
    <t>Tapa de electrificación Happy Box. Dimensiones 360x155x126mm. Acabada en aluminio con embellecedor de acero. Incluye cajeado, base, amortiguador y banda para salida de cableado.</t>
  </si>
  <si>
    <t>Ala Fresh para bloque altura mesa. Dimensiones ?.  Tablero en madera</t>
  </si>
  <si>
    <t>Silla Dhara. Base giratoria pulida con ruedas grandes de rodadura blanda. Con brazos 3D regulables en altura, ángulo y profundidad. Respaldo malla regulable en altura. Mecanismo Sincro, Con cilindro gras elevación. Asiento tapizado tela grupo B</t>
  </si>
  <si>
    <t>Tapa de electrificación Happy Box. Dimensiones 1500x800x725 mm. Tablero en laminado sobre 4 apoyos. Con faldon en acero y canaleta horizontal de elctrificación</t>
  </si>
  <si>
    <t>Mesa  Fresh rectangular. Dimensiones 1500x800x725. Tablero en laminado sobre 4 apoyos. Con faldon en acero y canaleta horizontal de electrificación</t>
  </si>
  <si>
    <t>Puesto Fredsh doble lateral. Dimensiones 1600x600x725 mm. Tableros en laminado unidos lateralmente sobre 6 apoyso pintados. Cada puesto lleva una canaleta horizontal de electrificación y una tapa de acceso a cableado por puesto.</t>
  </si>
  <si>
    <t>Puesto Fredsh doble frontal. Dimensiones 1600x600x725 mm. Tableros en laminado unidos lateralmente sobre 4 apoyso pintados. Cada puesto lleva una canaleta horizontal de electrificación y una tapa de acceso a cableado por puesto.</t>
  </si>
  <si>
    <t>Panel separador simple para puestos enfrentdos Fresh. Dimensiones 1600 (1400x390x6)mm. Acabado en cristal 3+3 traslucido blanco. Incluye pieza para amarre entre tableros</t>
  </si>
  <si>
    <t>Mesa Fresh rectangular. Dimensiones 1400x600x725 mm. Tablero en laminado. Con apoyos. Canaleta horizontal de electrificacion</t>
  </si>
  <si>
    <t>Mesa Fresh rectangular. Dimensiones 1600x600x725 mm. Tablero en laminado. Con apoyos. Canaleta horizontal de electrificacion</t>
  </si>
  <si>
    <t>Ala Fresh para bloque altura de mesa. Dimensioneds: Tablero en laminado</t>
  </si>
  <si>
    <t>Bloque altura mesa Fresh de 2 cajones y gaveta. Dimensiones 422x600/540x700mm. Frentes en madera</t>
  </si>
  <si>
    <t>Silla Dhara. Base giratoria pulida con ruedas grandes de rodadura blanda. Con brazos 3D regulables en altura, ángulo y profundidad. Respaldo malla regulable en altura. Mecanismo Sincro, Con cilindro gras elevación. Asiento tapizado tela grupo C con cualidades ingnifugas</t>
  </si>
  <si>
    <t>Silla de visitas Dhara. Asiento y respaldo de polipropileno. Estructura 4 patas cromadas</t>
  </si>
  <si>
    <t>Estructura bancada Nexa para 3 modulos. Con 2 apoyos estandar. Con brazos exteriores (2).</t>
  </si>
  <si>
    <t>Modulo asiento para bancada Nexa. Carcasa en polipropileno estandar</t>
  </si>
  <si>
    <t>03  Oficinas Abiertas</t>
  </si>
  <si>
    <t>02  Administracion</t>
  </si>
  <si>
    <t>Puesto Fresh doble lateral. Dimensiones 1800x800x725 mm. Con apoyos. Canaleta horizontal de electrificación. Tableros unidos lateralmente, en laminado</t>
  </si>
  <si>
    <t>Mesa Fresh rectangular. Dimensiones 1800x800x725 mm. Con apoyos. Canaleta horizontal de electrificación. Tablero en laminado</t>
  </si>
  <si>
    <t>Mesa Fresh rectangular para bloque altura mesa 1800x800x725 mm. Tablero en laminado. Canaleta horizontal de electrificación</t>
  </si>
  <si>
    <t>Panel mostrador Xenon. Dimensiones 1800x1600x44 mm. Acabado en metaglas de suelo hasta altura 1100mm. Dotado de amarre a mesa y pies niveladoresw. Con viga inferior y superior porta-accesorios</t>
  </si>
  <si>
    <t>Encimera para mostrador Xenon con angulo 90G. Dimensiones 1800x300x25 mm. Acabado en laminado. Recta.</t>
  </si>
  <si>
    <t>Encimera para mostrador Xenon Dimensiones 1800x300x25 mm. Acabado en laminado. Recta.</t>
  </si>
  <si>
    <t>Silla Dhara. Base giratoria pulida con dos ruedas grandes de rodadura blanda. Con brazos 3D regulables en altura, ángulo y profundidad. Respaldo malla regulable en altura. Mecanismo Sincro, Con cilindro gras elevación. Asiento tapizado tela grupo C con cualidades ingnifugas</t>
  </si>
  <si>
    <t>Estructura bancada Nexa para 5 modulos. Con 2 apoyos estandar. Con brazos exteriores (2).</t>
  </si>
  <si>
    <t>Modulo asiento para bancada. Carcasa en polipropileno</t>
  </si>
  <si>
    <t>Ala Fresh para bloque altura de mesa. Dimensiones: 1000x600x725 mm. Tablero en laminado</t>
  </si>
  <si>
    <t>Bloque altura mesa Fresh de 2 cajones y gaveta. Dimensiones 422x800/540x700mm. Frentes en madera</t>
  </si>
  <si>
    <t>04  Recepciones Seguridad</t>
  </si>
  <si>
    <t xml:space="preserve">Mesa Fresh rectangular. Dimensiones 1600x800x725 mm. Tablero en laminado sobre 4 apoyos. Con canaleta horizontal de electrificación. </t>
  </si>
  <si>
    <t>Tapa de electrificación Happy Box. Dimensiones 360x155x125 mm. Acabada en aluminio con embellecedor de acero. Incluye cajeado, base, amortiguador y badna para salida de cableado</t>
  </si>
  <si>
    <t>Bloque rodante Fresh de cajon y gaveta. Dimensiones 422x600x576 mm. Frentes en acero</t>
  </si>
  <si>
    <t>Ala  Fresh para bloque altura de mesa. Dimensiones: Tablero laminado</t>
  </si>
  <si>
    <t>Bloque altura mesa Fresh de 2 cajones y gaveta. Dimensiones: 422x600/540x700 mm. Frentes en acero</t>
  </si>
  <si>
    <t>05  Oficina Administracion Bloque 2</t>
  </si>
  <si>
    <t>06  Sala de Capacitación</t>
  </si>
  <si>
    <t>Mesa Meta. Dimensiones: 1400x700x740 mm. Apoyos Steel con ruedas. Montante vertical y travesaño en acero pintado. Tablero en laminado</t>
  </si>
  <si>
    <t>Silla Nexa Fija, 4 apoyos cromados. Sin brazos. Carcasa en polipropileno. Asiento tapizado y respaldo sin tapizar. Tapizado grupo B. Apilable.</t>
  </si>
  <si>
    <t>07  O.B.</t>
  </si>
  <si>
    <t>Sistema archivo rodante Ofita block: Con sistema de arrastre mecanico. Deslizamiento sobre railes empotrados en plataforma de madera. Compuesto por: 1 carro inicial fijo de 3140x400x2180 mm formado por 3 modulos de 1 m. aprox con 4 estantes sencillos graduables (5 niveles de carga) y acceso por 1 carga. 2 carros moviles extension de 3.140x660x2.180 mm formado por 3 modulos de 1m aprox con 4 estantes doblesw graduables (5 niveles de carga) y acceso por ambas caras. 1 carro movil de cierre de 3140x500x2180 mm formado por 3 modulos de 1 m aprox con 4 estantes sencillos graduables (5 niveles de carga) y acceso por 1 cara.</t>
  </si>
  <si>
    <t>Poltrona marca Slide en rotomoldeado del color deseado</t>
  </si>
  <si>
    <t>Sofa 2 puestos marca Slide en rotomoldeo del color deseado</t>
  </si>
  <si>
    <t>Mesa marca Slide en rotomoldeado del color deseado tapa vidrio</t>
  </si>
  <si>
    <t>01  Coordinador</t>
  </si>
  <si>
    <t>Puesto Fresh doble lateral. Dimensiones 1500x800x725 mm. Tableros en laminado unidos lateralmente sobre 6 apoyos pintados. Cada puesto lleva una canaleta horizontal de electrificación y una tapa de acceso a cableado en su frontal</t>
  </si>
  <si>
    <t>Puesto Fresh doble frontal. Dimensiones 1500x700x725 mm. Tableros en laminado unidos frontalmente sobre 4 apoyos pintados. Equipado con canaleta horizontal de electrificación y una tapa de acceso a cableado por puesto</t>
  </si>
  <si>
    <t>Isla 6 puestos  Fresh. Dimensiones 1500x800x725 mm. Tableros en laminado unidos frontalmente sobre 4 apoyos y 2 montantes intermedios. Equipado con canaleta horizontal de electrificación doble y una tapa de acceso a cableado por puesto</t>
  </si>
  <si>
    <t>Puesto Fresh triple lateral. Dimensiones 1500x800x725 mm. Tableros en laminado unidos lateralmente sobre 8 apoyos pintados. Cada puesto  lleva una canaleta horizontal de elecgtrificación y una tapa de acceso  a cableado en su frontal.</t>
  </si>
  <si>
    <t>Isla 12 puestos Fresh. Dimensiones 1500x800x725 mm. Tableros en laminado unidos lateral y frontalmente sobre 4 apoyos pintados y 2 montantes intermedios. Equipada con canaleta horizontal de electrificación doble y una tapa de acceso a cableado por puesto</t>
  </si>
  <si>
    <t>Ala Fresh para bloque altura mesa. Dimensiones 800x600x725 mm. Tablero en laminado</t>
  </si>
  <si>
    <t>Bloque altura mesa Fresh de 2 cajones y gaveta. Dimensiones 422x600/540x700 mm. Frentes en acero</t>
  </si>
  <si>
    <t>Panel separador Fresh  para puestos enfrentdos. Dimensiones 1500 (1300x390x6)mm. Acabado en cristal 3+3 traslucido blanco. Incluye pieza para amarre entre tableros</t>
  </si>
  <si>
    <t>Base con niveladores para 2 modulos apilables Chess. Dimensiones 1602x450x39 mm. Acabado en acero</t>
  </si>
  <si>
    <t>Modulo apilable Chess. Dimensiones 800x450x410 mm. Una gaveta con cerradura. Acabado en acero</t>
  </si>
  <si>
    <t>Modulo apilable Chess. Dimensiones 800x450x410 mm. Dos cajones con cerradura. Acabado en acero</t>
  </si>
  <si>
    <t>Cubierta para modulo apilable Chess. Dimensiones 800x450x16 mm. Acabado en acero</t>
  </si>
  <si>
    <t>Tablero superior para 2 modulos apilables Chess. Dimensiones 1602x452x12 mm</t>
  </si>
  <si>
    <t>03  Cuarto Equipos</t>
  </si>
  <si>
    <t>Tapa de electrificación Happy Box.  Dimensiones 360x155x126 mm. Acabada en aluminio con embellecedor de acero. Incluye cajeado, base, amortiguador y banda para salida de cableado</t>
  </si>
  <si>
    <t>Ala Fresh para bloque altura de mesa. Dimensiones: Tablero en laminado</t>
  </si>
  <si>
    <t>04  Zona de Enfermeria</t>
  </si>
  <si>
    <t>Tapa de electrificación Happy Box. Dimensiones: 360x155c125 mm. Acabado en aluminio con embellecedor de acero. Incluye cajeado, base, amortiguador y banda para salida de cableado.</t>
  </si>
  <si>
    <t>Mesa Fresh rectangular. Dimensiones 1600x800x725 mm. Tablero en laminado sobre 4 apoyos. Con canaleta horizontal de electrificación y faldon de acero</t>
  </si>
  <si>
    <t>Ala Fresh para bloque altura de mesa. Dimensionres: Tablero en laminado</t>
  </si>
  <si>
    <t>Bloque altura mesa Fresh de 2 cajones y gavetas. Dimensiones: 422x600/540x700 mm. Frentes en acero</t>
  </si>
  <si>
    <t>Tapa de electrificacion Happy Box. Acabada en aluminio con embellecedor de acdero. Incluye cajeado, base, amortiguador y banda para salida de cableado. Dimension : 360x155x126 mm</t>
  </si>
  <si>
    <t>05  Auditorio</t>
  </si>
  <si>
    <t>Modulo asiento para banca Nexa. Carcasa en polipropileno</t>
  </si>
  <si>
    <t>Sofa Mizar de 3 plazas. Longitud 2160 mm. Con 2 brazos. Apoyos cilindricos cromados. Tapizado interior grupo B. Tapizado exterior grupo B</t>
  </si>
  <si>
    <t>Sofa Mizar de 2 plazas. Longitud 1560 mm. Con 2 brazos. Apoyos cilindricos cromados. Tapizado interior grupo B. Tapizado exterior grupo B</t>
  </si>
  <si>
    <t>Sofa Mizar de 1 plaza. Longitud 960 mm. Con 2 brazos. Apoyos cilindricos cromados. Tapizado interior grupo B. Tapizado exterior grupo B</t>
  </si>
  <si>
    <t>Mesa rectangular de centro Mizar. Dimensiones 1000x600x450 mm. Apoyos cromados</t>
  </si>
  <si>
    <t>06  Descanso</t>
  </si>
  <si>
    <t>07  Salon de Actos</t>
  </si>
  <si>
    <t>Silla de visitas Dhara Fija, 4 apoyos pintadfos. Con brazos. Carcasa negra. Asiento tapizado, respaldo sin tapizar. Tapizado grupo B</t>
  </si>
  <si>
    <t>Pala abatible Dhara. Aplicable a sillas 4 apoyos con brazos. Acabada en laminado fenolico color negro. Derecha e izquierda</t>
  </si>
  <si>
    <t>08  Comedor</t>
  </si>
  <si>
    <t>Mesa Fresh. Dimensiones 1000x1000x725 mm. Tablero en laminado sobre 4 apoyos pintados.</t>
  </si>
  <si>
    <t>Silla Nexa Fija, 4 apoyos cromados. Sin brazos. Carcasa en polipropileno. Asiento  y respaldo sin tapizar.  Apilable.</t>
  </si>
  <si>
    <t>Silla Nexa Fija, base trineo pintado. Sin brazos. Carcasa en polipropileno. Asiento y respaldo sin tapizar</t>
  </si>
  <si>
    <t>Mesa Fresh rectangulas. Dimensiones 1600x800x725 mm. Tablero en madera sobre 4 apoyos. Con canaleta horizontal de electrificación y faldon en madera</t>
  </si>
  <si>
    <t>Bloque altura mesa Fresh de 2 cajones y gaveta. Dimensiones 422x600/540x700 mm. Frentes en madera</t>
  </si>
  <si>
    <t>Tapa de elecgtrificfación Hapy Box. Dimensiones 360x155x126 mm. Acabada en aluminio con embellecedor de acero. Incluye cajeado, base, amortiguadior y banda para salida de cableado.</t>
  </si>
  <si>
    <t>Mesa de Reunion. Dimensiones 1000x730 mm Redonda. Con un apoyo, Acabado de madera</t>
  </si>
  <si>
    <t>Silla Iroha. Base giratoria pulida con ruedas grandes de rodadura blanda. Con brazos regulables en altura, anchura, ángulo y profundidad. Asiento regulable en profundidad. Apoyo lumbar regulable en altura y profundidad. Mecanismo sincro con regulación de tensión. Con cilindro gas confort. Respaldo de rejilla, asiento tapizado en piel grupo E</t>
  </si>
  <si>
    <t>Mesa de Reunion. Dimensiones 1000x730 mm. Redonda. Con un apoyo. Acabado en madera</t>
  </si>
  <si>
    <t>Mesa Fresh rectangular. Dimensiones 1500x800x725 mm. Tablero en laminado sobre 4 apoyos. Con faldon en acero, canaleta horizontal de electrifcación doble y una tapa de acceso a cableado por puesto</t>
  </si>
  <si>
    <t>Bloque altura mesa -fresh de 2 cajones y gavetas. Dimensiones 422x600/540x700 mm. Frentes en acero</t>
  </si>
  <si>
    <t>Silla Dhara. Base giratoria pulida con ruedas grandes de rodadura blanda. Con brazos 3D regulable en altura, angulo y profundidad. Respaldo malla regulable en altura. Mecanismo Sincro. Con cilindro gas elevacion. Asiento tapizado tela gripo C  Propiedades Ingnifugas</t>
  </si>
  <si>
    <t>03  Sillas Sueltas</t>
  </si>
  <si>
    <t>iund</t>
  </si>
  <si>
    <t>Mesa Fresh rectangular. Dimensiones 1500x800x725 mm.  Tablero en laminado  sobre 4 apoyos. Con canaleta horizontal de electrificación doble y una tapa de acceso a cab leado por puesto</t>
  </si>
  <si>
    <t>Mesa de Trabajo Equis. Dimensiones 2200x1000x735 mm. Tablero de crisgtal blanco. Faldon en metaglas. Canaleta horizontal de electrificacion</t>
  </si>
  <si>
    <t>Bloque rodante Equis. Dimensiones 598x470x595 mm. Con cajon y gaveta con cerradura. Armazon lacado. Frentes lacados</t>
  </si>
  <si>
    <t>Credenza Inferior Equis. Dimensiones 1609x480x575 mm. Con 2 gabvetas. Armazon Lacado. Frente lacado. Con sistema antivuelco inferior.</t>
  </si>
  <si>
    <t>Credenza superior Equis. Dimensiones 814x480x400 mm. Diafana. Armazon Lacado</t>
  </si>
  <si>
    <t>Mesa de reuniones en cristal. Dimensiones D=1100x725 mm</t>
  </si>
  <si>
    <t>Silla Electa neo. Base giratoria pulida con ruedas grandes de rodadura blanda. Con brazos regulablews en altura, angulo y profundidad. Con cabecero. Regulacion de profundidad de asiento. Mecanismo sincro con regulacion de tension. Con cilindro gas elevaciob. Tapizada en piel grupo E.</t>
  </si>
  <si>
    <t>Silla de visitas Electa Neo Fij, base patin cromada. Con brazos. Tapizada en piel grupo E.</t>
  </si>
  <si>
    <t>01  Director</t>
  </si>
  <si>
    <t>02  Sala  Juntas</t>
  </si>
  <si>
    <t>Mesa rectangular de Reunion Equis. Dimensiones 2200x1100x735 mm. Tablero de cristal blanco. Apoyo vertical lacado.</t>
  </si>
  <si>
    <t>Silla de visitas Electa Neo. Base giratoria pulida con ruedas grandes de rodadura blanda. Con brazos fijos. Con cilindro gas elevacion. Tapizadas en piel grupo E.</t>
  </si>
  <si>
    <t>03  Coordinador</t>
  </si>
  <si>
    <t>Mesa  Fresh rectangular. Dimensiones 1600x800x725. Tablero en madera, sobre 4 apoyos. Con canaleta horizontal de electrificacion y faldon en madera</t>
  </si>
  <si>
    <t>Ala F4resh para bloque altura mesa. Dimensiones 1000x600x725 mm. Tablero en madera</t>
  </si>
  <si>
    <t>Bloque altura mesa Fresh de 2 cajones y gavetas. Dimensiones: 422x600/540x700 mm. Frentes en madera</t>
  </si>
  <si>
    <t>Tapa de electrificación Happy Box. Dimensiones 360x155x126 mm. Acabada en aluminiop con embellecedor de acero. Incluye cajeado, base, amortiguador y badna para salida de cableado</t>
  </si>
  <si>
    <t>Silla Iroha. Base giratoria pulida con ruedas grandes de rodadura blanda. Con brazos regulables en altura, anchura, ángulo y profundidad. Asiento regulable en profundidad. Apoyo lumbar regulable en altura y profundidad. Mecanismo sincro con regulación de tension. Con cilindro gas confort. Respaldo de rejilla, asiento tapizado en piel grupo E</t>
  </si>
  <si>
    <t>Sillas de visitas Iroha Fija, base patin cromado. Con brazos. Respaldo de rejilla. Asiento tapizado en simil piel</t>
  </si>
  <si>
    <t>04  Administracion</t>
  </si>
  <si>
    <t>Puesto Fresh doble frontal. Dimensiones 1600x800x725 mm. Tableros rectangulares unidos frontalmente, en laminado. Con apoyos. Canaleta horizontal de electrificación</t>
  </si>
  <si>
    <t>Isla Fresh de 4 puestos. Dimensiones 1600x800x725 mm. Tableros rectangualres unidos lateral y frontalmente, en laminado sobre 4 apoyos y montantre central electrificado. Con canaleta horizontal de electrificacion.</t>
  </si>
  <si>
    <t>Tapa de electrificvacion Happy Boz. Dimensiones 360x155x126 mm. Acabada en aluminio con embellecedor de acero. Incluye cajeado, base, amortiguador y banda para salida de cableado</t>
  </si>
  <si>
    <t>Silla Dhara. Base giratoria pulida con ruedas grandes de rodadura blanda. Con brazos 3D regulares en altura, angulo y profundidad. Respaldo malla regulable en altura. Mecanismo Sincro. Con cilindro gas elevacion. Asiento tapizado  tela grupo C Propiedades Ignifugas</t>
  </si>
  <si>
    <t>05  Auxiliares Direccion</t>
  </si>
  <si>
    <t>Puesto Fresh doble frontal. Dimensiones 1600x800x725 mm. Tablreros rectangulares unidos frontalmente, en laminado. Con apoyos. Canaleta horizontal de electrificación</t>
  </si>
  <si>
    <t>Puesto Fresh doble lateral. Dimensiones 1600x800x725 mm. Tableros unidos lateralmente, en laminado. Con apoyos. Canaleta horizontal de electrificacion</t>
  </si>
  <si>
    <t>Mesa Fresh rectangular. Dimensiones 1600x8700x725 mm. Tableros en laminado sobre 4 apoyos. Con canaleta horizontal de electrificacion y faldon en acero</t>
  </si>
  <si>
    <t>Puesto Fresh doble frontal. Dimensiones 1400x800x725 mm. Tableros rectangualres unidos frontalmente, en laminado. Con apoyos. Canaleta horizontal de electrificacion</t>
  </si>
  <si>
    <t>Mesa  Fresh rectangular. Dimensiones 1400x800x725 mm. Tablero en laminado sobre 4 apoyos. Con canaleta horizontal de electrificacion y faldon en acero</t>
  </si>
  <si>
    <t>Bloque altura mesa Fresh de 2 cajones y gaveta. Dimensiondes 422x600/540x700 mm. Frentes en acero</t>
  </si>
  <si>
    <t>Panel seprador simple para puestos enfrentados Fresh. Dimensiones 1600(1400x390x6) mm, Acabado en cristal 3+3 traslucido blanco. Incluye piezas para amarre entre tableros</t>
  </si>
  <si>
    <t>Panel seprador simple para puestos enfrentados Fresh. Dimensiones 1400(1200x390x6) mm, Acabado en cristal 3+3 traslucido blanco. Incluye piezas para amarre entre tableros</t>
  </si>
  <si>
    <t>06  Sillas  Sueltas</t>
  </si>
  <si>
    <t>Estanteria Archivo General, Cuarto Auxiliar 91.50x0.60x2.40</t>
  </si>
  <si>
    <t>Estanteria Bodega de Materiales Insumos y Vidriera</t>
  </si>
  <si>
    <t>Estanteria Archvios de Gestion  91.50x0.40x2.40</t>
  </si>
  <si>
    <t>Estanteria Almacen de Muestras 91.50x0.60x2.40</t>
  </si>
  <si>
    <t xml:space="preserve">LOCKERS    </t>
  </si>
  <si>
    <t>Lockers  Duchas  de  3x9 Servicios  de 91,50x0.40x1.90  Cal.20</t>
  </si>
  <si>
    <t>ARCHIVO  GENERAL  RODANTE  MECANICO 16 unidades de consulta</t>
  </si>
  <si>
    <t>ARCHIVO   ZONA  ADMINISTRATIVA  RODANTE  MECANICO, fabricado en acero call rolled  6 unidades de consulta</t>
  </si>
  <si>
    <t>ARCHIVO  ALMACEN DE MUESTRAS  RODANTE MECANICO   fabricado en lamina de acero coll rolled, pintura electrostatica, 76 unidades, 456 compartimientos de almacenamiento</t>
  </si>
  <si>
    <t>ARCHIVOS</t>
  </si>
  <si>
    <t>Sofa Sala  2 puestos Angolo altura 80 cm, Largo 135 cm, Ancho 85 cm, Peso 30 Kg</t>
  </si>
  <si>
    <t>Sillon Sala Angolo., alura 80 cm, largo 85 cm, ancho 80 cm, peso 20 kg</t>
  </si>
  <si>
    <t>Mesa Central Angolo , latgura 35 cm, largo 120 cm, ancho 80 cm, peso 20 kjg</t>
  </si>
  <si>
    <t>Suministro de tablero elétrico para routers, fuentes y controladores de control de acceso ubicados en los Teleco del Piso 1. (800 x 600 x180 mm)</t>
  </si>
  <si>
    <t>Nodo señales valvulas corte de gases</t>
  </si>
  <si>
    <t xml:space="preserve">Suministro de caja de paso 12*12*5cm </t>
  </si>
  <si>
    <t>Suministro de switch de core con toda la tarjetería, elementos y módulos necesarios para su operación,  de acuerdo a las especificaciones técnicas.</t>
  </si>
  <si>
    <t>Suministro de switch de borde apilable de 48 puertos UTP 10/100/1000 y mínimo dos puertos de uplink en fibra óptica de 10Gbps, de acuerdo a las especificaciones técnicas.</t>
  </si>
  <si>
    <t>Suministro de switch de borde apilable de 24 puertos UTP 10/100/1000 y mínimo dos puertos de uplink en fibra óptica de 10Gbps, de acuerdo a las especificaciones técnicas.</t>
  </si>
  <si>
    <t>Suministro de GBIC de 10 Gbps SR para switch de core.</t>
  </si>
  <si>
    <t>Suministro de GBIC de 10 Gbps SR para switch de borde.</t>
  </si>
  <si>
    <t>Suministro de plataforma de hardware para instalar el software de administración  de la red (incluye el sistema operativo).</t>
  </si>
  <si>
    <t>Suministro del Software de Administración de la red.</t>
  </si>
  <si>
    <t>Suministro de garantía extendida 8x5xNBD de 5 años para switch de core con toda la tarjetería, elementos y módulos necesarios para su operación.</t>
  </si>
  <si>
    <t>Suministro de garantía extendida 8x5xNBD de 5 años para switch de borde apilable de 48 puertos UTP 10/100/1000 y mínimo dos puertos de uplink en fibra óptica de 10Gbps.</t>
  </si>
  <si>
    <t>Suministro de garantía extendida 8x5xNBD de 5 años para switch de borde apilable de 24puertos UTP 10/100/1000 y mínimo dos puertos de uplink en fibra óptica de 10Gbps.</t>
  </si>
  <si>
    <t>Suministro de garantía de 5 años para la plataforma de hardware.</t>
  </si>
  <si>
    <t>Suministro de garantía extendida 8x5xNBD de 5 años para software de administración.</t>
  </si>
  <si>
    <t>Suministro</t>
  </si>
  <si>
    <t>Mantenimiento</t>
  </si>
  <si>
    <t>Suministro de rack doble cerrado de 170x80x80 cm, fabricado en lámina de acero Cold-Rolled calibre 16 perforada, con acabado en pintura electrostática al polvo, texturizada.  (De acuerdo a las especificaciones técnicas del pliego).</t>
  </si>
  <si>
    <t xml:space="preserve">Suministro de rack sencillo  cerrado de 190x80x80 cm, fabricado en lámina de acero Cold-Rolled calibre 16 perforada, con acabado en pintura electrostática al polvo, texturizada. (De acuerdo a las especificaciones técnicas del pliego).
</t>
  </si>
  <si>
    <t xml:space="preserve">Suministro de rack triple cerrado de 190x80x80 cm, fabricado en lámina de acero Cold-Rolled calibre 16 perforada, con acabado en pintura electrostática al polvo, texturizada. (De acuerdo a las especificaciones técnicas del pliego).
</t>
  </si>
  <si>
    <t>Suministro  de ducto metálico 150x50 mm con división en 7,5 cm, fabricado en lámina de acero Cold-Rolled calibre 22, con acabado en pintura electrostática al polvo, texturizada. Será instalado en muro.</t>
  </si>
  <si>
    <t xml:space="preserve">Suministro de 15 cm de tapa para ducto 150x50 mm con división, fabricada en lámina de acero Cold-Rolled calibre 22, con acabado en pintura electrostática al polvo, texturizada, con una perforación para instalar face plate o toma eléctrico. </t>
  </si>
  <si>
    <t>Suministro de tubería PVC de 1" que será instalada empotrada, incluidos accesorios (uniones, curvas, etc.). Debe cumplir RETIE.</t>
  </si>
  <si>
    <t>Suministro de caja 12*12*5 cm tipo troquel (para instalar face plate).</t>
  </si>
  <si>
    <t>Suministro de sello para tubería de 3" en caja de canalización, en espuma expansiva a base de poliuretano (Sika Boom).</t>
  </si>
  <si>
    <t>Suministro de tubería IMC de 1" que será instalada expuesta, incluidos accesorios (uniones, curvas, etc.) y elementos de fijación (grapas, tornillos, etc.). Debe cumplir RETIE.</t>
  </si>
  <si>
    <t>Suministro de cable No. 8 AWG desnudo, para aterrizar las bandejas porta cables y tuberías de conducción de cable UTP. Se debe cumplir RETIE.</t>
  </si>
  <si>
    <t>Suministro de tubería IMC de 3/4" que será instalada expuesta, incluidos accesorios (uniones, curvas, etc.) y elementos de fijación (grapas, tornillos, etc.). Debe cumplir RETIE.</t>
  </si>
  <si>
    <t>Suministro de caja PVC de 4x4 pulgadas con tapa reductora, que será empotrada.</t>
  </si>
  <si>
    <t>Candenero  1</t>
  </si>
  <si>
    <t>Ded.</t>
  </si>
  <si>
    <t>F.P.</t>
  </si>
  <si>
    <t>Especialista Geotecnico  (12 años)</t>
  </si>
  <si>
    <t>Especialista Estructural  (12 años)</t>
  </si>
  <si>
    <t>Especialista Hidraulico  (12 años)</t>
  </si>
  <si>
    <t>Especialista Electrico  (12 años)</t>
  </si>
  <si>
    <t>Especialista Mecanico  (12 años)</t>
  </si>
  <si>
    <t>Especialista Automatizacion   (12 años)</t>
  </si>
  <si>
    <t>Especialista Gases Especiales  (12 años</t>
  </si>
  <si>
    <t>Especialista Ambiental   (12 años)</t>
  </si>
  <si>
    <t>Especialista Seguridad Industrial  (12 años)</t>
  </si>
  <si>
    <t>Especialista Costos y Programacion  (12 años)</t>
  </si>
  <si>
    <t>CAMIONETA</t>
  </si>
  <si>
    <t>Conductor</t>
  </si>
  <si>
    <t>SUMINISTRO DE TABLERO ELECTRICO NODOS ILUMINACION</t>
  </si>
  <si>
    <t xml:space="preserve">SUMINISTRO DE CABLE No. 2 x 16 AWG </t>
  </si>
  <si>
    <t>SUMINISTRO DE TUBERIA EMT DE 3/4 EXPUESTA INCLUIDOS ACCESORIOS Y ELEMENTOS DE FIJACION</t>
  </si>
  <si>
    <t>SUMINISTRO DE TUBERIA IMC DE 3/4 EXPUESTA INCLUIDOS ACCESORIOS Y ELEMENTOS DE FIJACION</t>
  </si>
  <si>
    <t>Suministro Interruptor un polo Clase I Division II</t>
  </si>
  <si>
    <t>Suministro Sensor Presencia Clase I Division II</t>
  </si>
  <si>
    <t>SUMINISTRO SENSOR HUMEDAD CLASE I DIV II</t>
  </si>
  <si>
    <t>SUMINISTRO SENSOR VOCs CLASE I DIV II</t>
  </si>
  <si>
    <t>SUMINISTRO SENSOR TEMPERATURA CLASE I DIV II</t>
  </si>
  <si>
    <t>Instalación  de ducto metálico 150x50 mm con división en 7,5 cm, fabricado en lámina de acero Cold-Rolled calibre 22, con acabado en  pintura electrostática al polvo, texturizada. Se deberá instalar suspendido en  techo.  Los accesorios usados en la instalación, deberán garantizar el soporte de por lo menos 15 kg de peso por metro lineal.</t>
  </si>
  <si>
    <t>Instalación de bandeja porta cables tipo malla (Cablofil o de una marca con características iguales o superiores), con borde de seguridad con soldadura en T, fabricada en acero inoxidable 316L.  Altura útil de 54 mm, ancho de 300 mm.  Debe incluir accesorios de fijación CE25, CE30, BTRCC y uniones EDRN.  Fijación suspendida en techo tipo columpio con perfil RCSN y varilla roscada cada 1,5 m,  largo de la varilla  de 110 cm, máximo.  Debe incluir además conectores de tierra de cobre y separador de bandeja en el mismo material (acero inoxidable 316L), con todos los elementos necesarios para su fijación. Los accesorios usados en la instalación, deberán garantizar el soporte de por lo menos 40 kg de peso por metro lineal. Debe cumplir RETIE, y las especificaciones técnicas del pliego.</t>
  </si>
  <si>
    <t>Instalación de bandeja porta cables tipo malla (Cablofil o de una marca con características iguales o superiores), con borde de seguridad con soldadura en T, fabricada en acero inoxidable 316L.  Altura útil de 54 mm, ancho de 100 mm.  Debe incluir accesorios de fijación CE25, CE30, BTRCC y uniones EDRN.  Fijación suspendida en techo tipo columpio con perfil RCSN y varilla roscada cada 1,5 m, largo de varilla de 110 cm, máximo.  Debe incluir además conectores de tierra de cobre y separador de bandeja en el mismo material (acero inoxidable 316L), con todos los elementos necesarios para su fijación. Los accesorios usados en la instalación, deberán garantizar el soporte de por lo menos 15 kg de peso por metro lineal. Debe cumplir RETIE, y las especificaciones técnicas del pliego.</t>
  </si>
  <si>
    <t>Instalación de bandeja porta cables tipo malla (Cablofil o de una marca con características iguales o superiores), con borde de seguridad con soldadura en T, fabricada en acero inoxidable 316L.  Altura útil de 54 mm, ancho de 100 mm.  Debe incluir accesorios de fijación CE25, CE30, BTRCC y uniones EDRN.  Fijación en muro  con perfil CSN cada 1,5 m.  Debe incluir además conectores de tierra de cobre y separador de bandeja en el mismo material (acero inoxidable 316L), con todos los elementos necesarios para su fijación. Los accesorios usados en la instalación, deberán garantizar el soporte de por lo menos 15 kg de peso por metro lineal. Debe cumplir RETIE, y las especificaciones técnicas del pliego.</t>
  </si>
  <si>
    <t>Instalación de bandeja porta cables tipo malla (Cablofil o de una marca con características iguales o superiores), con borde de seguridad con soldadura en T, fabricada en acero inoxidable 316L.  Altura útil de 54 mm, ancho de 100 mm.  Debe incluir accesorios de fijación CE25, CE30, BTRCC y uniones EDRN.  Fijación bajante en muro (buitrón) con perfil RCSN cada 1,5 m.  Debe incluir además conectores de tierra de cobre y separador de bandeja en el mismo material (acero inoxidable 316L), con todos los elementos necesarios para su fijación. Debe cumplir RETIE, y las especificaciones técnicas del pliego.</t>
  </si>
  <si>
    <t>Instalación de caja de paso 12*12*5 cm, metálica.</t>
  </si>
  <si>
    <t>Instalación de kit de protección cortafuegos, para 60 cables UTP categoría 6A (Cablofil, EZDP 33 (EZ-Path), o de una marca con características iguales o superiores), adecuado para la bandeja porta cables ofrecida.</t>
  </si>
  <si>
    <t>Instalación de Kit de protección cortafuegos,  para 14 cables UTP categoría 6A (Cablofil, EZDP 22 (EZ-Path), o de una marca con características iguales o superiores), adecuado para la bandeja porta cables ofrecida.</t>
  </si>
  <si>
    <t>Suministro  de ducto metálico 150x50 mm con división en 7,5 cm, fabricado en lámina de acero Cold-Rolled calibre 22, con acabado en  pintura electrostática al polvo, texturizada. Se deberá instalar suspendido en  techo.  Los accesorios usados en la instalación, deberán garantizar el soporte de por lo menos 15 kg de peso por metro lineal.</t>
  </si>
  <si>
    <t>Suministro de bandeja porta cables tipo malla (Cablofil o de una marca con características iguales o superiores), con borde de seguridad con soldadura en T, fabricada en acero inoxidable 316L.  Altura útil de 54 mm, ancho de 300 mm.  Debe incluir accesorios de fijación CE25, CE30, BTRCC y uniones EDRN.  Fijación suspendida en techo tipo columpio con perfil RCSN y varilla roscada cada 1,5 m,  largo de la varilla  de 110 cm, máximo.  Debe incluir además conectores de tierra de cobre y separador de bandeja en el mismo material (acero inoxidable 316L), con todos los elementos necesarios para su fijación. Los accesorios usados en la instalación, deberán garantizar el soporte de por lo menos 40 kg de peso por metro lineal. Debe cumplir RETIE, y las especificaciones técnicas del pliego.</t>
  </si>
  <si>
    <t>Suministro de bandeja porta cables tipo malla (Cablofil o de una marca con características iguales o superiores), con borde de seguridad con soldadura en T, fabricada en acero inoxidable 316L.  Altura útil de 54 mm, ancho de 100 mm.  Debe incluir accesorios de fijación CE25, CE30, BTRCC y uniones EDRN.  Fijación suspendida en techo tipo columpio con perfil RCSN y varilla roscada cada 1,5 m, largo de varilla de 110 cm, máximo.  Debe incluir además conectores de tierra de cobre y separador de bandeja en el mismo material (acero inoxidable 316L), con todos los elementos necesarios para su fijación. Los accesorios usados en la instalación, deberán garantizar el soporte de por lo menos 15 kg de peso por metro lineal. Debe cumplir RETIE, y las especificaciones técnicas del pliego.</t>
  </si>
  <si>
    <t>Suministro de bandeja porta cables tipo malla (Cablofil o de una marca con características iguales o superiores), con borde de seguridad con soldadura en T, fabricada en acero inoxidable 316L.  Altura útil de 54 mm, ancho de 100 mm.  Debe incluir accesorios de fijación CE25, CE30, BTRCC y uniones EDRN.  Fijación en muro  con perfil CSN cada 1,5 m.  Debe incluir además conectores de tierra de cobre y separador de bandeja en el mismo material (acero inoxidable 316L), con todos los elementos necesarios para su fijación. Los accesorios usados en la instalación, deberán garantizar el soporte de por lo menos 15 kg de peso por metro lineal. Debe cumplir RETIE, y las especificaciones técnicas del pliego.</t>
  </si>
  <si>
    <t>Suministro de bandeja porta cables tipo malla (Cablofil o de una marca con características iguales o superiores), con borde de seguridad con soldadura en T, fabricada en acero inoxidable 316L.  Altura útil de 54 mm, ancho de 100 mm.  Debe incluir accesorios de fijación CE25, CE30, BTRCC y uniones EDRN.  Fijación bajante en muro (buitrón) con perfil RCSN cada 1,5 m.  Debe incluir además conectores de tierra de cobre y separador de bandeja en el mismo material (acero inoxidable 316L), con todos los elementos necesarios para su fijación. Debe cumplir RETIE, y las especificaciones técnicas del pliego.</t>
  </si>
  <si>
    <t>Suministro de caja de paso 12*12*5 cm, metálica.</t>
  </si>
  <si>
    <t>Suministro de kit de protección cortafuegos, para 60 cables UTP categoría 6A (Cablofil, EZDP 33 (EZ-Path), o de una marca con características iguales o superiores), adecuado para la bandeja porta cables ofrecida.</t>
  </si>
  <si>
    <t>Suministro de Kit de protección cortafuegos,  para 14 cables UTP categoría 6A (Cablofil, EZDP 22 (EZ-Path), o de una marca con características iguales o superiores), adecuado para la bandeja porta cables ofrecida.</t>
  </si>
  <si>
    <t xml:space="preserve">Punto AF orinal PVCP  1/2" </t>
  </si>
  <si>
    <t xml:space="preserve">Punto AF duchas de emergencia PVCP 1.1/4" </t>
  </si>
  <si>
    <t xml:space="preserve">Punto AF poceta aseo PVCP 3/4" </t>
  </si>
  <si>
    <t xml:space="preserve">Punto AF equipos de laboratorio PVCP 3/4" </t>
  </si>
  <si>
    <t xml:space="preserve">Suministro e instalacion brida sanitarios de 4"  </t>
  </si>
  <si>
    <t>Tubería PVC-SANITARIA     8"</t>
  </si>
  <si>
    <t>Accesorios PVC-S              8"</t>
  </si>
  <si>
    <t>Tubería PVC-SANITARIA     10"</t>
  </si>
  <si>
    <t>Accesorios PVC-S              10"</t>
  </si>
  <si>
    <t>Tubería PVC-SANITARIA     12"</t>
  </si>
  <si>
    <t>Accesorios PVC-S              12"</t>
  </si>
  <si>
    <t>Tubería PVC alcantarillado (250mm) 12"</t>
  </si>
  <si>
    <t>Conexión domiciliaria  10"   Pluvial</t>
  </si>
  <si>
    <t>Conexión domiciliaria  12"   Sa nitario</t>
  </si>
  <si>
    <t>Tubería desagues    2"   en  tuberia resistente al ataque quimico tipo ChemDrian PVC</t>
  </si>
  <si>
    <t>Accesorioss desagues   2"    en  tuberia resistente al ataque quimico tipo ChemDrain  PVC</t>
  </si>
  <si>
    <t>Tubería desagues    3"    en  tuberia resistente al ataque quimico tipo ChemDrian  PVC</t>
  </si>
  <si>
    <t>Accesorioss desagues   3"   en  tuberia resistente al ataque quimico tipo ChemDrian  PVC</t>
  </si>
  <si>
    <t>Tubería desagues    4"    en  tuberia resistente al ataque quimico tipo ChemDrian  PVC</t>
  </si>
  <si>
    <t>Accesorios  desagues   4"     en  tuberia resistente al ataque quimico tipo ChemDrian  PVC</t>
  </si>
  <si>
    <t>Tubería  desagues    6"    en  tuberia resistente al ataque quimico tipo ChemDrian  PVC</t>
  </si>
  <si>
    <t>Accesorioss desagues   6"    en  tuberia resistente al ataque quimico tipo ChemDrian  PVC</t>
  </si>
  <si>
    <t>Salida sifòn de piso  2"  en  tuberia resistente al ataque quimico tipo ChemDrian  PVC</t>
  </si>
  <si>
    <t>Salida sifòn de piso  3" en  tuberia resistente al ataque quimico tipo ChemDrian  PVC</t>
  </si>
  <si>
    <t>Salida sifòn de piso  4"  en  tuberia resistente al ataque quimico tipo ChemDrian  PVC</t>
  </si>
  <si>
    <t>Salida ducha  de  3" en  tuberia resistente al ataque quimico tipo ChemDrian  PVC</t>
  </si>
  <si>
    <t>Salida lavaojos de 2"  en  tuberia resistente al ataque quimico tipo ChemDrian  PVC</t>
  </si>
  <si>
    <t>Salida poceta equipo de laboratorio de 2"  en  tuberia resistente al ataque quimico tipo ChemDrian PVC</t>
  </si>
  <si>
    <t>Salida poceta equipo de laboratorio de 3"   en  tuberia resistente al ataque quimico tipo ChemDrian  PVC</t>
  </si>
  <si>
    <t>Regularización de superficie, con mortero para reparación estructural. Espesor promedio 1,5 cms</t>
  </si>
  <si>
    <t>REFORZAMIENTO  DE COLUMNAS y VIGAS  EXISTENTES CON FIBRA DE CARBONO y RESINAS EPOXICAS</t>
  </si>
  <si>
    <r>
      <t xml:space="preserve">Suministro e instalación de fibra de carbono Tipo SikaWrap 103C o equivlaente, con resistencia ultima a tracción de 3790 Mpa y espesor 0.34 mm,  </t>
    </r>
    <r>
      <rPr>
        <sz val="10"/>
        <color rgb="FFC00000"/>
        <rFont val="Arial"/>
        <family val="2"/>
      </rPr>
      <t>para  Columnas</t>
    </r>
    <r>
      <rPr>
        <sz val="10"/>
        <rFont val="Arial"/>
        <family val="2"/>
      </rPr>
      <t>. Incluye perforación y  sistema epóxico</t>
    </r>
  </si>
  <si>
    <r>
      <t xml:space="preserve">Suministro e instalación de fibra de carbono Tipo SikaWrap 103C o equivlaente, con resistencia ultima a tracción de 3790 Mpa y espesor 0.34 mm,  </t>
    </r>
    <r>
      <rPr>
        <sz val="10"/>
        <color rgb="FFC00000"/>
        <rFont val="Arial"/>
        <family val="2"/>
      </rPr>
      <t>para  Vigas</t>
    </r>
    <r>
      <rPr>
        <sz val="10"/>
        <rFont val="Arial"/>
        <family val="2"/>
      </rPr>
      <t>. Incluye perforación y  sistema epóxico</t>
    </r>
  </si>
  <si>
    <r>
      <t xml:space="preserve">Suministro, Fabricación, Montaje y  Pintura   </t>
    </r>
    <r>
      <rPr>
        <sz val="10"/>
        <color rgb="FFC00000"/>
        <rFont val="Arial"/>
        <family val="2"/>
      </rPr>
      <t>Estructura  Metalica  Pasarela</t>
    </r>
    <r>
      <rPr>
        <sz val="10"/>
        <rFont val="Arial"/>
        <family val="2"/>
      </rPr>
      <t xml:space="preserve">   en perfiles estructurales, en Acero ASTM  A-36, f'y=250 Mpa</t>
    </r>
  </si>
  <si>
    <t>Preparación de superficie. Incluye: Rebordeo de filos en vigas y columnas</t>
  </si>
  <si>
    <r>
      <t xml:space="preserve">Suministro, Fabricación, Montaje y  Pintura   </t>
    </r>
    <r>
      <rPr>
        <sz val="10"/>
        <color rgb="FFC00000"/>
        <rFont val="Arial"/>
        <family val="2"/>
      </rPr>
      <t>Platinas  de Anclaje   para  Apoyo  Columnas</t>
    </r>
    <r>
      <rPr>
        <sz val="10"/>
        <rFont val="Arial"/>
        <family val="2"/>
      </rPr>
      <t xml:space="preserve">  </t>
    </r>
    <r>
      <rPr>
        <sz val="10"/>
        <color rgb="FFC00000"/>
        <rFont val="Arial"/>
        <family val="2"/>
      </rPr>
      <t xml:space="preserve">Nuevas </t>
    </r>
    <r>
      <rPr>
        <sz val="10"/>
        <rFont val="Arial"/>
        <family val="2"/>
      </rPr>
      <t xml:space="preserve">  de  420 x 420 x 25 mm con  12 Pernos de Anclaje de 19.5mm  ASTM A490 + 2 contratuercas  embebidos en concreto, según detalle especifico</t>
    </r>
  </si>
  <si>
    <r>
      <t xml:space="preserve">Suministro,  Montaje y  Pintura   </t>
    </r>
    <r>
      <rPr>
        <sz val="10"/>
        <color rgb="FFC00000"/>
        <rFont val="Arial"/>
        <family val="2"/>
      </rPr>
      <t>Reemplazo  Pernos  Bases  Columnas  Existentes</t>
    </r>
  </si>
  <si>
    <t>Bases  para  Equipos,  en   Concreto   Reforzado  Color  Gris  a  la  vista     f'c=4.000  psi</t>
  </si>
  <si>
    <r>
      <t xml:space="preserve">Pintura Intumescente  </t>
    </r>
    <r>
      <rPr>
        <sz val="10"/>
        <color rgb="FFC00000"/>
        <rFont val="Arial"/>
        <family val="2"/>
      </rPr>
      <t>Columnas  Metalicas</t>
    </r>
    <r>
      <rPr>
        <sz val="10"/>
        <rFont val="Arial"/>
        <family val="2"/>
      </rPr>
      <t>, espesor  promedio  2 mm  :  Revestimiento intumescente EI 15 (299 micras) o equivalente. Incluye imprimacion selladora de dos componentes a base de resina epoxica y fosfato de zinc</t>
    </r>
  </si>
  <si>
    <t>PROTECCION  PASIVA  CONTRA  INCENDIO</t>
  </si>
  <si>
    <t>Valvula antirretorno  de  12"</t>
  </si>
  <si>
    <t>Valvula antirretorno  de  10"</t>
  </si>
  <si>
    <t>Tubería de acero de 10" sch 10</t>
  </si>
  <si>
    <t xml:space="preserve">SUMINISTRO  DE EQUIPO DE BOMBEO AGUAS LLUVIAS TRATADAS ,  con las siguientes caracteristicas: Potencia 10 HP, Caudal total bombeo 10.59 l/s,  CDT 47 psi, Presión inicial 47 psi, Presión final 67 psi, Tiempo regulación 180 segundos, Caudal diseño tanque 6.88 l/s, Volumen regulación 310 lit, Volumen tanque 1500 lit. </t>
  </si>
  <si>
    <t xml:space="preserve">SUMINISTRO  DE EQUIPO DE BOMBEO SUMINISTRO AGUA POTABLE ,  con las siguientes caracteristicas: Potencia 15 HP, Caudal total bombeo 16.19 l/s,  CDT 49 psi, Presión inicial 49 psi, Presión final 69 psi, Tiempo regulación 180 segundos, Caudal diseño tanque 10.52 l/s, Volumen regulación 474 lit, Volumen tanque 2000 lit. </t>
  </si>
  <si>
    <t>Sello  acrilico  pases  de  tuberia</t>
  </si>
  <si>
    <t>Canal  Cubierta   en  Lamina  Galvanizada  cal. 16  desarrollo  1.15 m  pintada   color  Ral ?</t>
  </si>
  <si>
    <t>Caballete  Teja   en  Lamina  Zinc  cal.30  Ref. TZL  desarrollo  1.21 m  pintada   color  Ral ?</t>
  </si>
  <si>
    <t>Remate  Lateral  contra muro   en  Lamina  de  Zinc  cal.30  Ref. TSM  desarrollo  1.80 m  pintada   color  Ral ?</t>
  </si>
  <si>
    <t>Remate  Borde  Cubierta   en  Lamina  de  Zinc  cal.30  Ref. TUP  desarrollo  0.86 m  pintada   color  Ral ?</t>
  </si>
  <si>
    <t>CUBIERTA  VERDE   TERRAZAS</t>
  </si>
  <si>
    <r>
      <t xml:space="preserve">Guardaescoba  h= 8 cm  en  Porcelanato  Tecnico  Alto  Trafico  Acabado  Town   Arena  Lappato    de  Porselanosa o equivalente,   para </t>
    </r>
    <r>
      <rPr>
        <sz val="10"/>
        <color rgb="FF990000"/>
        <rFont val="Arial"/>
        <family val="2"/>
      </rPr>
      <t xml:space="preserve"> Oficinas  y  Circulaciones</t>
    </r>
  </si>
  <si>
    <r>
      <t xml:space="preserve">Guardaescoba  en  Vinilo  Link  Floor  Contrac  Diamond  de  50 x 15 mm o equivalente,  para  </t>
    </r>
    <r>
      <rPr>
        <sz val="10"/>
        <color rgb="FF990000"/>
        <rFont val="Arial"/>
        <family val="2"/>
      </rPr>
      <t>Salon de Actos, Salon Multiple, Zona Social y Circulaciones</t>
    </r>
  </si>
  <si>
    <t>2"      x           2"      x      1-1/4"</t>
  </si>
  <si>
    <t>2"      x     1-1/2"      x      1-1/2"</t>
  </si>
  <si>
    <t>2"      x     1-1/2"      x        3/4"</t>
  </si>
  <si>
    <t>1"      x       3/4"       x        3/4"</t>
  </si>
  <si>
    <t>BARANDAS</t>
  </si>
  <si>
    <t xml:space="preserve">Suministro e Instalación de Pasamanos en acero inoxidable de pared, (Incluye ´pasamanos tubo de 2" en acero inoxidable (304) calibre  18, platinas de anclajes de 70x70x6 mm y pernos expansivos para anclaje de  3/8 X 2”)   </t>
  </si>
  <si>
    <t>ESCOTILLAS</t>
  </si>
  <si>
    <t>Escotilla  Techo  Salida  Cubierta  Ref. BILCO Tipo NB  de 30"x54" (762x1372mm)  o equivalente  en  acero  galvanizado G-90 calibre 14</t>
  </si>
  <si>
    <r>
      <t xml:space="preserve">Pintura Intumescente  </t>
    </r>
    <r>
      <rPr>
        <sz val="10"/>
        <color rgb="FFC00000"/>
        <rFont val="Arial"/>
        <family val="2"/>
      </rPr>
      <t>Vigas  Metalicas</t>
    </r>
    <r>
      <rPr>
        <sz val="10"/>
        <rFont val="Arial"/>
        <family val="2"/>
      </rPr>
      <t>, espesor  promedio  2 mm : Revestimiento intumescente EI 15 (299 micras) o equivalente. Incluye imprimacion selladora de dos componentes a base de resina epoxica y fosfato de zinc</t>
    </r>
  </si>
  <si>
    <t>Montacarga   1   sin Cuarto de Maquinas :  4  Paradas,  Capacidad  para 1000 kg  Velocidad  1.00 m/seg (60 m/min), Tipo Mitsubishi  o equivalente</t>
  </si>
  <si>
    <t>Montacarga   2   sin Cuarto de Maquinas :  2  Paradas,  Capacidad  para 1000 kg  Velocidad  1.00 m/seg (60 m/min), Tipo Mitsubishi  o equivalente</t>
  </si>
  <si>
    <t>Montacarga   3   sin Cuarto de Maquinas :  2  Paradas,  Capacidad  para 1000 kg  Velocidad  1.00 m/seg (60 m/min), Tipo Mitsubishi  o equivalente</t>
  </si>
  <si>
    <t>TOTAL A.I.U.</t>
  </si>
  <si>
    <t>COSTO TOTAL  INTERVENTORIA</t>
  </si>
  <si>
    <t>COSTO TOTAL  PROYECTO</t>
  </si>
  <si>
    <t>COSTO TOTAL Obra Civil y Arquitectonica</t>
  </si>
  <si>
    <t>COSTO TOTAL INTERVENTORIA</t>
  </si>
  <si>
    <t>Especialista Arquitectura   (12 años)</t>
  </si>
  <si>
    <t>COSTO  TOTAL PROYECTO</t>
  </si>
  <si>
    <t>Proceso - Excavacion  Pilotes   Tornillo  D=30  cm  (  300 un x  L~ 19 ml )</t>
  </si>
  <si>
    <t>Excavacion  Mecanica  Subbase  Contrapiso  Niv.+0.00.   ( incluye retiro, cargue y transporte fuera de la obra )</t>
  </si>
  <si>
    <t>REFUERZO  CONFINAMIENTO</t>
  </si>
  <si>
    <t>Excavacion  Mecanica  Subbase     ( incluye retiro, cargue y transporte fuera de la obra )</t>
  </si>
  <si>
    <t>TIERRANEGRACONCASCARILLAPARASIEMBRAEN UNA CAPA DE 0,15MT</t>
  </si>
  <si>
    <t>DIVISIONES  INTERIORES</t>
  </si>
  <si>
    <t>Puerta   CF - 13    0.85  x  2.10         Vestibulo contraincendio</t>
  </si>
  <si>
    <t>CORTINA  ENRROLLABLE                                                                                Cortafuego en Lamina Galvanizado  Cold Rolled Calibre 16 Galvanizada, con marco metalico, acabado en pintura electrostatica color ?  y  con  Sistema  Electromecanico  de  Funcionamiento</t>
  </si>
  <si>
    <r>
      <t xml:space="preserve">Rejilla    V - 03   1.87  x 0.75       Marco y  Premarco en Perfiles de alenacion de aluminio.  Paño Fijo de Ventilacion de celosia en lamas tipo mallorquina con perfiles de aleneacion de aluminio, terminacion anodizado natural.  Sistema   3x1.1/2 + ES-ALN-325.  </t>
    </r>
    <r>
      <rPr>
        <sz val="10"/>
        <color rgb="FF990000"/>
        <rFont val="Arial"/>
        <family val="2"/>
      </rPr>
      <t>Suberstacion</t>
    </r>
  </si>
  <si>
    <t>Tabique  Mayor  de acero inoxidable anclado a pared, linea institucional sokoda o similar,  de 1.10 a 1.30 m x 1.48 m,  instalado con anclajes tipo sokoda</t>
  </si>
  <si>
    <t>Tabique  Mayorl de acero inoxidable anclado a pared, linea institucional sokoda o similar,  de 1.40  a 1.50 m  x 1.48 m,  instalado con anclajes tipo sokoda</t>
  </si>
  <si>
    <t>Puerta  Sanitario de acero inoxidable, linea institucional sokoda o similar,  de   0.60 m x 1.48 m,  con cerrojo y gancho de ropa</t>
  </si>
  <si>
    <t>Puerta  Sanitario de acero inoxidable, linea institucional sokoda o similar,  de  0.90 m x 1.48 m,  con cerrojo y gancho de ropa</t>
  </si>
  <si>
    <t>Division Orinal   de acero inoxidable anclado a muro, linea institucional sokoda o similar,  de 0.60 x 1.15 m,  instalado con anclajes tipo sokoda</t>
  </si>
  <si>
    <t>Tabique Central de acero inoxidable con apoyo a piso, linea institucional sokoda o similar,  de 0.39x1.80 m,  instalado con anclajes tipo sokoda</t>
  </si>
  <si>
    <t>Tabique Extremo de acero inoxidable anclado a muro, linea institucional sokoda o similar,  de 0.21x1.60 m,  instalado con anclajes tipo sokoda</t>
  </si>
  <si>
    <t>Suministro e Instalación de Baranda Metalica  para  Escaleras.  (Incluye, pasamanos  en tubo de 2"  en acero inoxidable (304) calibre 18,  tres hilos intermedios en tubo de  ¾”  en acero cold rolled calibre 18, parales de fijación en tubo de acero de aguas negras de 1½” calibre 59 y pernos expansivos de 3/8"x2", con acabado en base epoxica y esmalte epoxico</t>
  </si>
  <si>
    <t>DIVISIONES  DUCHAS   en  vidrio  templado 8 mm  con chapetas en acero inoxidable para divisiones y con bisagras para puerta de vaiven</t>
  </si>
  <si>
    <t>MUEBLE  DESPENSA   5 x 2.40 m</t>
  </si>
  <si>
    <t>MUEBLES ESTRUCTURADOS EN AGLOMERADO CON MEALAMINA HIDROREPELENTE DE ALTA DENSIDAD 15mm ; PUERTAS EN HDF DE 18 mm, LACADO CON PINTURA POLIURETANO BRILLANTE POR DOS CARAS;   Compueta por :                                                                                      Mueble  de piso con puertas  0.74x0.60x1.00    7 un                                                  Cajonera  Ollero  cromada   0.90 m   2 un                                                           Cajonera  Ollero  cromada   1.00 m    3 un                                                  Mueble Despensa   0.63x0.60x2.20m    3  un                                               Mueble Gabinete  0.60x0.32x1.00 m   4.6 un                                                   Panel Falso Muble piso   1.00x0.74m   4 un                                                       Lateral Nevera cada 10 cm 4     2.00x0.63    2 un                                      Mueble piso con adicional microondas  1.10x0.60x1.00m  3 un</t>
  </si>
  <si>
    <t>KIT ACCESORIOS  MUEBLES, Compuesto por:                                     Sistema elevacion verso HS H:420-800 mm          3 un                                                  Cinta Adhesiva Led con transformador                    3 un                                                   Sistema de "U" en aluminio                                             5 un                                       Cajon Pnado interno innotech 470 mm                   1  un                       Escurridor de Vajilla  inox. 900 mm                             1  un                             Cubiertero innoplus aceri inox. 900 mm                   1  un</t>
  </si>
  <si>
    <t xml:space="preserve">MUEBLES ESTRUCTURADOS EN AGLOMERADO CON MEALAMINA HIDROREPELENTE DE ALTA DENSIDAD 15mm ; PUERTAS EN HDF DE 18 mm, LACADO CON PINTURA POLIURETANO BRILLANTE POR DOS CARAS;   Compuesta por :                                                                                    Mueble  de piso con puertas  0.74x0.60x1.00   1 un                                                                                                                                            Mueble Gabinete  0.60x0.32x1.00 m                     1 un    </t>
  </si>
  <si>
    <t>KIT ACCESORIOS  MUEBLES, Compuesto por:                                     Sistema elevacion verso HS H:420-800 mm          3 un                                                  Cinta Adhesiva Led con transformador                    3 un                                                   Sistema de "U" en aluminio                                             5 un                                       Cajon Panado interno innotech 470 mm                  1  un                                       Cubiertero innoplus aceri inox. 900 mm                    1  un</t>
  </si>
  <si>
    <t>KIT ACCESORIOS  MUEBLES, Compuesto por:                                     Sistema elevacion verso HS H:420-800 mm          5 un                           Zocalo PVC aluminio 1000x150mm + 4 patas         8 un                        Cinta Adhesiva Led con transformador                   4.6 un                                                   Sistema de "U" en aluminio                                          14 un                                       Cajon Pando interno innotech 470 mm                   2 un                       Escurridor de Vajilla  inox. 900 mm                             1  un                             Cubiertero innoplus aceri inox. 900 mm                   1  un</t>
  </si>
  <si>
    <t xml:space="preserve">KIT  ELECTRODOMESTICOS  compuesto por :                               NEVECON                                  1 un                                                                    ESTUFA  5 puestos                1 un                                                                      HORNO Electrico                    1 un                                                                 HORNO Microondas             3 un                                                                     CAMPANA Extractora          1 un </t>
  </si>
  <si>
    <t xml:space="preserve">KIT  ELECTRODOMESTICOS  compuesto por :                                                      ESTUFA  4 puestos                1 un                                                                      HORNO Electrico                    1 un                                                                 HORNO Microondas             1 un                                                                     CAMPANA Extractora          1 un </t>
  </si>
  <si>
    <t>MUEBLES ESTRUCTURADOS EN AGLOMERADO CON MEALAMINA HIDROREPELENTE DE ALTA DENSIDAD 15mm ; PUERTAS EN HDF DE 18 mm, LACADO CON PINTURA POLIURETANO BRILLANTE POR DOS CARAS;   Compuesta por :                                                                                    Mueble  de piso con puertas  0.74x0.60x1.00    2.8 un                                                  Cajonera  Ollero  cromada   0.90 m   2 un                                                           Cajonera  Ollero  cromada   1.00 m    1 un                                                                                           Mueble Gabinete  0.60x0.32x1.00 m   3 un                                       Mueble piso con adicional microondas  1.10x0.60x1.00m  1 un</t>
  </si>
  <si>
    <t>Punto AC Duchas  CPVC 1/2" de alto impacto</t>
  </si>
  <si>
    <t>Juntas de expansión   4" resistente al ataque quimico tipo ChemDrian  PVC</t>
  </si>
  <si>
    <t>Accesorio   CPVC 1"</t>
  </si>
  <si>
    <t>Reparaciones en tuberia tipo ChemDrian  PVC (no incluye roturas, regatas, resanes, ni reposición de placa) 2"</t>
  </si>
  <si>
    <t>Reparaciones enen tuberia tipo ChemDrian  PVC(no incluye roturas, regatas, resanes, ni reposición de placa) 3"</t>
  </si>
  <si>
    <t>Reparaciones en en tuberia tipo ChemDrian  PVC (no incluye roturas, regatas, resanes, ni reposición de placa) 4"</t>
  </si>
  <si>
    <t>Reparaciones en en tuberia tipo ChemDrian  PVC (no incluye roturas, regatas, resanes, ni reposición de placa) 6"</t>
  </si>
  <si>
    <t>Reubicacion punto hidraulico CPVC - tubería L max = 1,5 ml (no incluye roturas, regatas, resanes, ni reposición de placa) 1/2"</t>
  </si>
  <si>
    <t>Válvula tipo bola gas 3/4"</t>
  </si>
  <si>
    <t>Abrazaderas 3/4"</t>
  </si>
  <si>
    <t xml:space="preserve">PUNTOS DE GAS TUBERIA DE COBRE Cu (PARAL DESDE PISO). </t>
  </si>
  <si>
    <t>CONEXIÓN  APARATOS  A  GAS</t>
  </si>
  <si>
    <t>Prueba Hidroneumatica  de tuberias</t>
  </si>
  <si>
    <t>Panel  Solar : dimensiones  3.00 x 1.40 m (4.2 m2) ; modulos solares : 3; Capacidad CD: 750 Wp, Produccion: 230 + kw-horas</t>
  </si>
  <si>
    <t>Tanque de Almacenamiento  Agua Caliente  en  Acero  Inoxidable  de  300 litros</t>
  </si>
  <si>
    <t>Tanque de Almacenamiento  Agua Caliente  en  Acero  Inoxidable  de  160 litros</t>
  </si>
  <si>
    <t>Montaje Equipos. Incluye mano de obra y accesorios para instalacion</t>
  </si>
  <si>
    <t>Tubería de cobre tipo L  Cu 3/4"</t>
  </si>
  <si>
    <t>Accesorio de cobre  L  Cu  3/4"</t>
  </si>
  <si>
    <t>Conexión aparatos a gas</t>
  </si>
  <si>
    <t>Ascensor  1  sin Cuarto de Maquinas :  2  Paradas,  Capacidad  600 kg   para  8 pasajeros, Velocidad  1.00 m/seg (60 m/min), Tipo Mitsubishi   o equivalente. Incluye suministro e instalacion</t>
  </si>
  <si>
    <t>Cuarto  Frio  Refrigeracion  (3.11x2.00x3.70)  0C - 4C. AISLAMIENTO 3 in: Paneles modulares inyectados con poluretano de alta densidad (38 Kg/m3) con acabado en lámina galvanizada preformada por ambas caras y pintadas con pintura epoxipoliamida resistente a la intemperie.. PUERTA: tipo batiente, Fundida en Panel de Poliuretano 38kg/m3,Acabado en Lamina Acero galvanizado rcubierto con film rigido de pvc, con pelicula protectora. Marco en PVC reforzado con acero, manija standar, cerradura de accionamiento externo / interno, interna autoiluminada fosforecente, externa con llave, empaque de caucho en todo su perimetro. ESQUINEROS INTERIORES EN PVC MACHO HEMBRA: IMPORTADO con Labios Flexibles, perfil  Sujeción Machi 30 x 30 PVC, Concha /Junta tres direcciones para esquinero grande Importado Marca CASTELL COOL</t>
  </si>
  <si>
    <t>Cuarto  Frio  Congelacion 1  (1.90x1.50x.3.70)  18C - 20C.   AISLAMIENTO 4 in: Paneles modulares inyectados con poluretano de alta densidad (38 Kg/m3) con acabado en lámina galvanizada preformada por ambas caras y pintadas con pintura epoxipoliamida resistente a la intemperie.. PUERTA: tipo batiente, Fundida en Panel de Poliuretano 38kg/m3,Acabado en Lamina Acero galvanizado rcubierto con film rigido de pvc, con pelicula protectora. Marco en PVC reforzado con acero, manija standar, cerradura de accionamiento externo / interno, interna autoiluminada fosforecente, externa con llave, empaque de caucho en todo su perimetro. ESQUINEROS INTERIORES EN PVC MACHO HEMBRA: IMPORTADO con Labios Flexibles, perfil  Sujeción Machi 30 x 30 PVC, Concha /Junta tres direcciones para esquinero grande Importado Marca CASTELL COOL</t>
  </si>
  <si>
    <t>Cuarto  Frio  Congelacion 2 (3.11x2.02x3.70)  18C - 20C .   AISLAMIENTO 4 in: Paneles modulares inyectados con poluretano de alta densidad (38 Kg/m3) con acabado en lámina galvanizada preformada por ambas caras y pintadas con pintura epoxipoliamida resistente a la intemperie.. PUERTA: tipo batiente, Fundida en Panel de Poliuretano 38kg/m3,Acabado en Lamina Acero galvanizado rcubierto con film rigido de pvc, con pelicula protectora. Marco en PVC reforzado con acero, manija standar, cerradura de accionamiento externo / interno, interna autoiluminada fosforecente, externa con llave, empaque de caucho en todo su perimetro. ESQUINEROS INTERIORES EN PVC MACHO HEMBRA: IMPORTADO con Labios Flexibles, perfil  Sujeción Machi 30 x 30 PVC, Concha /Junta tres direcciones para esquinero grande Importado Marca CASTELL COOL</t>
  </si>
  <si>
    <t>CUARTOS  FRIOS  (CAVAS)</t>
  </si>
  <si>
    <t>INSTALACIONES DE AIRE COMPRIMIDO</t>
  </si>
  <si>
    <t>INSTALACIONES  DE AIRE  COMPRIMIDO</t>
  </si>
  <si>
    <t>INSTALACIONES HIDROSANITARIAS y GAS</t>
  </si>
  <si>
    <t>Equipos</t>
  </si>
  <si>
    <t>Suministro e Instalacion Bomba Jockey o sostenedora de presión 10 gpm 145 psi, motor eléctrica 220/440 volt. Trifasico 60 Hz Apropiada para sistemas contra incendios, con su respectivo tablero de control, conexiones eléctricas, hidraulicas y demás elementos requeridos para su adecuado funcionamiento.</t>
  </si>
  <si>
    <t>Gabinete de manguera tipo 2, con dotación y señalización</t>
  </si>
  <si>
    <t xml:space="preserve">  8”   x     7”</t>
  </si>
  <si>
    <t xml:space="preserve">  9”   x     5”</t>
  </si>
  <si>
    <t xml:space="preserve">  9”   x   6”</t>
  </si>
  <si>
    <t>10”   x    5”</t>
  </si>
  <si>
    <t>11”   x   4”</t>
  </si>
  <si>
    <t>12”   x    7”</t>
  </si>
  <si>
    <t>12”   x   9”</t>
  </si>
  <si>
    <t>13”   x   12”</t>
  </si>
  <si>
    <t>14”   x   5”</t>
  </si>
  <si>
    <t>24"   x    11”</t>
  </si>
  <si>
    <t>28”   x   12”</t>
  </si>
  <si>
    <t>29”   x   8”</t>
  </si>
  <si>
    <t>29”   x   12”</t>
  </si>
  <si>
    <t>Suministro de Valvula de servicio</t>
  </si>
  <si>
    <t>Variador de frecuencia 3 hp</t>
  </si>
  <si>
    <t>Variador de frecuencia 2 hp</t>
  </si>
  <si>
    <t>Variador de frecuencia 2.5 hp</t>
  </si>
  <si>
    <t>Pulsador de arranque para motor con temporizador 3 minutos</t>
  </si>
  <si>
    <t>Pulsador de arranque para motor sin temporizador</t>
  </si>
  <si>
    <t>Pulsador de arranque  area clasificada Clase 1 Div 2</t>
  </si>
  <si>
    <t>Unidad #13 Piso 1 Bodega Gases - 330 CFM y 0.29" c.a.</t>
  </si>
  <si>
    <t>Suministro de tablero de potencia y control para todos los equipos de la cubierta TE-01, incluyendo los arrancadores termo-magnéticos de protección contra corto circuito, necesarios para maniobra y protección de los motores de los sistemas, conexiones electricas y cableado desde los tableros de control y potencia hasta los equipos. Incluye  suministro cumpliendo con los requerimientos RETIE, de los diagramas electricos y de control para los equipos que se instalarán. Ver descripción, componentes y cantidades en el documento Memorias Control de ventilación.</t>
  </si>
  <si>
    <t>Suministro de tablero de potencia y control para todos los equipos de la cubierta TE-02, incluyendo los arrancadores termo-magnéticos de protección contra corto circuito, necesarios para maniobra y protección de los motores de los sistemas, conexiones electricas y cableado desde los tableros de control y potencia hasta los equipos. Incluye  suministro cumpliendo con los requerimientos RETIE, de los diagramas electricos y de control para los equipos que se instalarán. Ver descripción, componentes y cantidades en el documento Memorias Control de ventilación.</t>
  </si>
  <si>
    <t>Suministro de tablero de potencia y control para todos los equipos de la cubierta TE-03, incluyendo los arrancadores termo-magnéticos de protección contra corto circuito, necesarios para maniobra y protección de los motores de los sistemas, conexiones electricas y cableado desde los tableros de control y potencia hasta los equipos. Incluye  suministro cumpliendo con los requerimientos RETIE, de los diagramas electricos y de control para los equipos que se instalarán. Ver descripción, componentes y cantidades en el documento Memorias Control de ventilación.</t>
  </si>
  <si>
    <t>Suministro de tablero de potencia y control para todos los equipos de la cubierta TE-04, incluyendo los arrancadores termo-magnéticos de protección contra corto circuito, necesarios para maniobra y protección de los motores de los sistemas, conexiones electricas y cableado desde los tableros de control y potencia hasta los equipos. Incluye  suministro cumpliendo con los requerimientos RETIE, de los diagramas electricos y de control para los equipos que se instalarán. Ver descripción, componentes y cantidades en el documento Memorias Control de ventilación.</t>
  </si>
  <si>
    <t>Suministro de campanas extractoras para equipos que emanan vapores</t>
  </si>
  <si>
    <t xml:space="preserve">Suministro de ventilador de flujo mixto para extracción en parqueaderos 7800 CFM, </t>
  </si>
  <si>
    <t>Unidad de Extraccion #11 Cuarto subterraneo 1000 CFM 0.22"c.a</t>
  </si>
  <si>
    <t>Unidad de Extraccion #12 Piso 1 Baños recepcion 220 CFM 0.3"c.a</t>
  </si>
  <si>
    <t>Unidad de Inyeccion Escaleras Protegidas 1600cfm. 0,15inca.</t>
  </si>
  <si>
    <t>COMPRESOR DE TORNILLO LIBRE DE ACEITE. 21 ACFM; 140 PSIG; 7.5 HP; 220 - 3 - 60 incluye: Secador con R - 134 A; tanque de almacenamiento de 350 L. Con accesorios como manómetros, válvulas de servicio valvulas de drenaje automatico. Incluye transporte e instalacion</t>
  </si>
  <si>
    <t>SUMINISTRO DE SECADOR Y FILTROS PARA AIRE COMPRIMIDO</t>
  </si>
  <si>
    <t>Tubería de aluminio para aire comprimido. Color azul.</t>
  </si>
  <si>
    <t>Accesorios red de tuberia</t>
  </si>
  <si>
    <t>Soportes para tuberia de aire comprimido</t>
  </si>
  <si>
    <t>Ascensor  2  sin Cuarto de Maquinas :  4  Paradas,  Capacidad   750 kg   para  10 pasajeros, Velocidad  1.00 m/seg (60 m/min), Tipo Mitsubishi  o equivalente.  Incluye suministro e instalacion</t>
  </si>
  <si>
    <t>Ascensor  3  sin  Cuarto de Maquinas :  2  Paradas,  Capacidad   750 kg  para  10 pasajeros, Velocidad  1.00 m/seg (60 m/min), Tipo Mitsubishi  NexWay- o equivalente</t>
  </si>
  <si>
    <t>Ascensor  4  sin  Cuarto de Maquinas :  2  Paradas,  Capacidad   750 kg  para  10 personas, Velocidad  1.00 m/seg (60 m/min), Tipo Mitsubishi  NexWay- o equivalente</t>
  </si>
  <si>
    <t>Suministro de routers Lonworks IP-FTT-10 . Conecta canal IP-852 con FTT-10.</t>
  </si>
  <si>
    <t>Suministro de Repetidores Lonworks. 78 kbps</t>
  </si>
  <si>
    <t>Suministro de Terminales de Red Lonworks</t>
  </si>
  <si>
    <t>Suministro de Computador Servidor LNS con software de Comisionamiento</t>
  </si>
  <si>
    <t>Suministro de tablero elétrico para routers, fuentes y controladores de control de acceso, ubicados en los Teleco del Mezanine, piso 2 y Piso 3. (600 x 500 x180 mm)</t>
  </si>
  <si>
    <t>Suministro de Dirección e Ingeniería para el Sistema de Integración</t>
  </si>
  <si>
    <t>Valvula Solenoide corte de gases inox 1/4 NPT</t>
  </si>
  <si>
    <t>Valvula solenoide corte agua 2" NPT.</t>
  </si>
  <si>
    <t>Sonda  de  Agua (sensor de inundacion)</t>
  </si>
  <si>
    <t>Suministro de cable 2 x 14 AWG con cubierta retardante, para conectar las cerraduras magnéticas y los interruptores magnéticos.</t>
  </si>
  <si>
    <t>Suministro de cable tipo par trenzado 2x16 AWG, aislamiento em PVC aislamiento y PVC chaqueta. UL Flame test 1685. Conforme LonMark.  Cable de red para conexion de nodos</t>
  </si>
  <si>
    <t>Suministro de gabinete metálico para los nodos de las puertas; fabricado en lámina calibre 16, con acabado en pintura electrostática. (lxaxp):(20cm x 20cm x15cm).</t>
  </si>
  <si>
    <t>Grabador de Video. NVR para 100 camaras IP.</t>
  </si>
  <si>
    <t>Torniquetes 3 brazos bidireccional</t>
  </si>
  <si>
    <t>Suministro de Dirección e Ingeniería para el Sistema de Control de Accesos</t>
  </si>
  <si>
    <t>Fuente alimentacion apoyo 24V 45W</t>
  </si>
  <si>
    <t xml:space="preserve">SUMINISTRO NODO LONWORK-DALI </t>
  </si>
  <si>
    <t>SUMINISTRO INTERRUPTORES 2 Polos</t>
  </si>
  <si>
    <t>Suministro de Dirección e Ingeniería para el Sistema de Iluminacion</t>
  </si>
  <si>
    <t>SUMINISTRO SENSORES DE MONOXIDO DE CARBONO (CO). Parqueadero</t>
  </si>
  <si>
    <t>SUMINISTRO Alarma desbalance-gases (INTERRUPTOR-ESTROBO)</t>
  </si>
  <si>
    <t>SUMINISTRO Alarma quenching (estrobo)</t>
  </si>
  <si>
    <t>Suministro de cable tipo par trenzado 2x16 AWG, aislamiento em PVC aislamiento y PVC chaqueta. UL Flame test 1685. Conforme LonMark. Cable de red para conexion de nodos.</t>
  </si>
  <si>
    <t>Suministro de Dirección e Ingeniería para el Sistema de Ventilación</t>
  </si>
  <si>
    <t>Suministro de Detectores de Humo para sistema direccionable</t>
  </si>
  <si>
    <t>Suministro interruptor alarma de fuego+estrobo</t>
  </si>
  <si>
    <t>Suministro sensores de metano Clase I Division II</t>
  </si>
  <si>
    <t>Suministro sensores de acetileno Clase I Division II</t>
  </si>
  <si>
    <t>Suministro sensores de hidrogeno Clase I Division II</t>
  </si>
  <si>
    <t>Suministro sensor de monoxido de carbono Clase I Division II</t>
  </si>
  <si>
    <t>Suministro sensor de amoniaco Clase I Division II</t>
  </si>
  <si>
    <t>Suministro de tablero eléctrico con panel de control para detectores de incendio</t>
  </si>
  <si>
    <t>Baterias 24V 30Ah</t>
  </si>
  <si>
    <t>Suministro de cable tipo par trenzado 2x16 AWG, aislamiento em PVC aislamiento y PVC chaqueta. UL Flame test 1685. Conforme LonMark. Cable de red para conexion detectores.</t>
  </si>
  <si>
    <t>Suministro de Dirección e Ingeniería para el Sistema de Deteccion de Incendio</t>
  </si>
  <si>
    <t>Suministro cable FPL y FPLR. 2x16 AWG</t>
  </si>
  <si>
    <t>Suministro de Dirección e Ingeniería para el Sistema de Notificación</t>
  </si>
  <si>
    <t>Suministro Detector de Humo Clase I Division II</t>
  </si>
  <si>
    <t>Suministro sensores de humedad Clase I Division II</t>
  </si>
  <si>
    <t>Suministro sensores de temperatura Clase I Division II</t>
  </si>
  <si>
    <t>Suministro sensores de VOCs Clase I Division II</t>
  </si>
  <si>
    <t>Suministro sensores de oxigeno Clase I Division II</t>
  </si>
  <si>
    <t>SISTEMA  DE CABLEADO  ESTRUCTURADO  y  TECNOLOGIA ACTIVA</t>
  </si>
  <si>
    <t>RED DE GASES  ESPECIALES, EQUIPOS DE AGUAS ESPECIALES Y COMPLEMENTARIOS</t>
  </si>
  <si>
    <t>Suministro e instalación tubing acero inoxidable 316L x 1/4", incluye accesorios, montaje y demás. Espesor 0.049" con tubería para venteos en URI</t>
  </si>
  <si>
    <t>Suministro e instalación de válvulas Excess Flow Valve - EFV 190 Series  Modelo  A, Parker FS190SAFSMM</t>
  </si>
  <si>
    <t>Suministro e instalación de válvulas Excess Flow Valve - EFV 190 Series  Modelo  B, Parker FS190SBFSMM</t>
  </si>
  <si>
    <t>Suministro e instalación de válvulas Excess Flow Valve - EFV 190 Series  Modelo  C, FS190SCFSMM</t>
  </si>
  <si>
    <t>Suministro e instalación de válvulas Excess Flow Valve - EFV 190 Series  Modelo  D, FS190SDFSMM</t>
  </si>
  <si>
    <t>Suministro e instalación de válvulas Excess Flow Valve - EFV 190 Series  Modelo  E, FS190SEFSMM</t>
  </si>
  <si>
    <t>Suministro e instalación de válvulas Excess Flow Valve - EFV 190 Series  Modelo  F, FS190SFFSMM</t>
  </si>
  <si>
    <t>Suministro e instalación Unidad de regulación inicial doble semiautomática tipo A para Aire, Nitrogeno (2) y Helio, incluye Regulador "Harris 741-125-580" o "REDLINE® Gas panels A 208, HiQ 4324"</t>
  </si>
  <si>
    <t>Suministro e instalación Unidad de regulación inicial sencilla tipo B para un cilindro para hidrógeno, Nitrógeno, Argon, Acetileno, Helio, Oxigeno. Incluye regulador "Harris 741"o  "REDLINE® Gas panels S 202, HiQ 3785"</t>
  </si>
  <si>
    <t>Suministro e instalación Unidad de regulación inicial sencilla tipo B especial para óxido nitroso y dióxido de carbono. Incluye regulador "Harris  705 con calefactor" "REDLINE® Gas panels S 202, HiQ 3785 con calefactor"</t>
  </si>
  <si>
    <t>Suministro e instalación Unidad de regulación inicial sencilla tipo C para un cilindro para dióxido de Azufre y Amoniaco, incluye regulador "Concoa 408" o "REDLINE® Gas panels S 203, HiQ 3893"</t>
  </si>
  <si>
    <t>Suministro e instalación de Manguera en acero inoxidable 1/4", 1 ml con conexión CGA para cada gas</t>
  </si>
  <si>
    <t>Suministro e instalación de Válvula de venteo para gases inflamables y tóxicos</t>
  </si>
  <si>
    <t>Suministro e instalación de señales en central de gases</t>
  </si>
  <si>
    <t>GLb</t>
  </si>
  <si>
    <t>Suministro e instalación Modulo de Alarma Externa SG 900, marca Harris</t>
  </si>
  <si>
    <t>Suministro e instalación Unidad de regulación URPT "Harris743" o  "Redline point of use L 40, HiQ 3286, design C" para nitrógeno, metano, argón, oxígeno, hidrógeno, helio, óxido nitroso, dióxido de carbono, aire, dióxido de azufre, monóxido de carbono y amoniaco/helio  con tablero, accesorios de fijación y demás.</t>
  </si>
  <si>
    <t>Suministro e instalación de Unidad de gulación URPT "Harris 743" o "Redline point of use W 40, HiQ 3258, design C" para acetileno,  con tablero, accesorios de fijación y demás.</t>
  </si>
  <si>
    <t>Suministro e instalación de Arrestador de llama para gases inflamables</t>
  </si>
  <si>
    <t>Suministro e instalación de Arrestador de llama para gases oxidantes</t>
  </si>
  <si>
    <t>Suministro e instalación de Soporte para un cilindro con accesorios</t>
  </si>
  <si>
    <t>Suministro e instalación de Soporte para dos cilindros con accesorios</t>
  </si>
  <si>
    <t>Suministro e instalación de Soporte para seis cilindros con accesorios</t>
  </si>
  <si>
    <t>EXTINGUIDORES PORTÁTILES</t>
  </si>
  <si>
    <t>Suministro e instalación de Extinguindores Tipo ABC Polvo químico seco de 10 Libras señalizado</t>
  </si>
  <si>
    <t>Suministro e instalación de Extinguindores  Tipo  ABC Polvo químico seco de 20 Libras señalizado</t>
  </si>
  <si>
    <t>Suministro e instalación de  Extinguindores  Tipo  ABC   FM200  10  Libras señalizado</t>
  </si>
  <si>
    <t>Suministro e instalación de  Extinguindores Tipo D 10 Libras señalizado</t>
  </si>
  <si>
    <t>Suministro e instalación de  Extinguindores  Tipo  K de 6 Libras señalizado</t>
  </si>
  <si>
    <t>KITS DE DERRAMES</t>
  </si>
  <si>
    <t xml:space="preserve">KIT de  Derrames para sustacias químicas : ácidos, bases y solventes tipo Quimirel ref KDQ </t>
  </si>
  <si>
    <t>Suministro e instalación de Botiquín de primeros auxilios con señal</t>
  </si>
  <si>
    <t xml:space="preserve">CAMILLAS PLÁSTICAS </t>
  </si>
  <si>
    <t>Suministro e instalación de Camilla plástica tipo Miller señalizada: camillas plásticas livianas (6-7 kg) y rígidas que permitan la inmovilización y traslado de la víctima, con correas ajustables para la inmovilización y/o sujeción de tronco, extremidades superiores e inferiores y además con facilidad de inmovilizar y sujetar la cabeza. Adicionalmente las camillas plásticas permiten facilidad de limpieza y asepsia y gran resistencia a los golpes y capacidad de carga (hasta 150-180kg). Las camillas plásticas sin riatas metálicas permiten que se realicen exámenes de rayos X (RX) sin interferencias ni riesgos. Las dimensiones de la camilla son Largo x Ancho x Alto 172 x 37 x 8 cm</t>
  </si>
  <si>
    <t>EQUIPOS DE AGUAS ESPECIALES</t>
  </si>
  <si>
    <t>Suministro e instalación de equipo de producción de agua especial millipore tipo elix 15 advantage, catálogo ZRXV015MXC</t>
  </si>
  <si>
    <t>Suministro e instalación de Tanque de almacenamiento de agua purificada de 60 litros marca millipore, catálogo TANKPE060</t>
  </si>
  <si>
    <t>Instalación Libro de calificación elix- elix advantage marca millipore, catálogo VLXSELX08</t>
  </si>
  <si>
    <t xml:space="preserve">Suministro e instalación de Dispensador remoto e-pod para equipos millipore, catálogo ZRXSP0D01 </t>
  </si>
  <si>
    <t>Suministro e instalación de Sistema de purificación de agua millipore integral 10, Catálogo ZRXQ010MXC.</t>
  </si>
  <si>
    <t>Suminstro e instalación de Tanque de almacenamiento de agua purificada de 100 litros marca millipore, Catálogo TANKPE100</t>
  </si>
  <si>
    <t>Instalación de Libro de validación equipo integral, Catálogo VMQSINT07.</t>
  </si>
  <si>
    <t>Instalación de Software millitrack compliance para MILLIQ integral diseñado para cumplir U:S:FDA 21 CFR parte 11 y EU anexo 11, Catálogo ACTIC0M03.</t>
  </si>
  <si>
    <t>Suministro e instalación de Módulo de ultrapurificación quantum tex para equipo milli-q advantage, Catálogo QTUM0TEX1.</t>
  </si>
  <si>
    <t>Suministro e instalación de sistema de purificación de agua millipore integral 5, Catálogo ZRXQ005T0C.</t>
  </si>
  <si>
    <t>Suministro e instalación de Pod element, para equipos MILLIQ, marca Milipore, Catálogo ZMQSP0DE1.</t>
  </si>
  <si>
    <t>Suministro e instalación de Módulo de ultrapurificación quantum ICP para equipo MILLIQ element, Catálogo QTUM00ICP.</t>
  </si>
  <si>
    <t>Suministro e  instalación Sistema pretratamiento standard para equipos de purificación de agua por osmosis inversa, elix, afs o milli di, Catálogo PRETRATAM.</t>
  </si>
  <si>
    <t>Filtro de venteo para tanque de almacenamiento de agua purificada, marca millipore. Catálogo TANKMPK01.</t>
  </si>
  <si>
    <t>Suministro e instalación de Módulo de purificación progard-s2 para sistemas millipore, Catálogo PR0G0T0S2.</t>
  </si>
  <si>
    <t xml:space="preserve">Suministro e instalación de Unidad de filtración millipak 40, 0,22micras, Catálogo MPGL04GK2. </t>
  </si>
  <si>
    <t>caja/2</t>
  </si>
  <si>
    <t>Suministro e instalación de Cartuchos millipore polygard-ct, 5μ, 9 3/4, Catálogo CT05F1C50.</t>
  </si>
  <si>
    <t>Suministro e instalación de Cartucho polygard-ct, 10 μ, 9 3/4 PULG, Catálogo CT10F1C50.</t>
  </si>
  <si>
    <t>Suministro e instalación de Cartucho polygard-ct, 1 μ de poro nominal, en polipropileno, dimensión 9 3/4", Catálogo CT01F1C50.</t>
  </si>
  <si>
    <t>Tabletas de cloro para sanitización de equipos millipore. Catálogo JBRSNTZ12.</t>
  </si>
  <si>
    <t>Tubo/12 un</t>
  </si>
  <si>
    <t>PH–metro 3110 SET con SenTix 81. robusto e impermeable, con electrodo para medición de pH en vidrio con sensor de temperatura interno similar a la referencia Sentix 81.(Electrodo de pH de alta calidad con electrolito líquido para tareas de medición exigentes de soluciones acuosas. Membrana Cónica, Diafragma de platino y porta-electrodo en Vidrio plug DIN y cable de 1 metro). Incluye: Aparato de medición con salida análoga y digital, maletín profesional, soporte STH 320, soluciones buffer técnicos WTW pH 4,01 y 7,00, solución KCl (3mol/L), vaso graduado, sonda SenTix 81</t>
  </si>
  <si>
    <t xml:space="preserve">Punto AF fregaderos PVCP 1" </t>
  </si>
  <si>
    <t>Accesorios PVCP  2"</t>
  </si>
  <si>
    <t>SUMINISTRO E INSTALACIÓN BRIDA SANITARIOS 4”.</t>
  </si>
  <si>
    <t>SALIDA DE AIRE ACONDICIONADO PVCP 1”.</t>
  </si>
  <si>
    <t>JUNTAS DE EXPANSIÓN 4”</t>
  </si>
  <si>
    <t>Tragantes TCI en bronce y hierro gris 4”</t>
  </si>
  <si>
    <t>GÁRGOLAS DE REBOSE 0,20M X 0,3M</t>
  </si>
  <si>
    <t>JUNTAS DE EXPANSIÓN 6”</t>
  </si>
  <si>
    <t>INYECTORES DE 1” 12 GPM</t>
  </si>
  <si>
    <t>CUARTO DE BOMBAS AGUA POTABLE Y REUTILIZADA Y COMPLEMENTARIOS.</t>
  </si>
  <si>
    <t>Tanque  de  almacenamiento  en  poliester  reforzado  en  fibra  de  vidrio  con capacidad  de  5000 litros</t>
  </si>
  <si>
    <t>Tanque  de  almacenamiento  capacidad  de  1000 litros</t>
  </si>
  <si>
    <t>Montaje sistema solar de producción de agua caliente</t>
  </si>
  <si>
    <t>Montaje calentadore de paso agua caliente</t>
  </si>
  <si>
    <t>Montaje tanque  de  almacenamiento  con capacidad  de  1000 litros</t>
  </si>
  <si>
    <t>Montaje tanques  de  almacenamiento  en  poliester  reforzado  en  fibra  de  vidrio  con capacidad  de  5000 litros</t>
  </si>
  <si>
    <t xml:space="preserve">CAJA DE INSPECCIÓN EN CONCRETO TIPO CPT-1 </t>
  </si>
  <si>
    <t>CAJA DE INSPECCIÓN EN CONCRETO TIPO CPT-2</t>
  </si>
  <si>
    <t>CAJA DE INSPECCIÓN EN CONCRETO TIPO CPT2</t>
  </si>
  <si>
    <t>CAJA DE INSPECCIÓN EN CONCRETO TIPO CST-1</t>
  </si>
  <si>
    <t>CAJA DE INSPECCIÓN EN CONCRETO TIPO CPT1</t>
  </si>
  <si>
    <t>CAJA DE INSPECCIÓN EN CONCRETO TIPO CST1</t>
  </si>
  <si>
    <t>CAJA DE INSPECCIÓN EN CONCRETO TIPO CST-2</t>
  </si>
  <si>
    <t>CAJA DE INSPECCIÓN EN CONCRETO TIPO CST2</t>
  </si>
  <si>
    <t>SUMIDEROS AGUAS LLUVIAS</t>
  </si>
  <si>
    <t>SUMIDERO AGUAS LLUVIAS</t>
  </si>
  <si>
    <t>MANUAL DE OPERACIÓN Y MANTENIMIENTO</t>
  </si>
  <si>
    <t>ELABORACIÓN PLANOS RECORD</t>
  </si>
  <si>
    <t>LAVADO DE TANQUES DE AGUA POTABLE.</t>
  </si>
  <si>
    <t>DESINFECCIÓN DEL SISTEMA DE AGUA POTABLE.</t>
  </si>
  <si>
    <t>PRUEBAS DE PRESIÓN.</t>
  </si>
  <si>
    <t>PRUEBAS DE FLUJO Y DE ESTANQUEDAD.</t>
  </si>
  <si>
    <t>MALLA PLÁSTICA PROTECCIÓN DE DUCTOS.</t>
  </si>
  <si>
    <t>Reparaciones en cobre tipo l - tubería L máx. = 0,5 ml (no incluye roturas, regatas, resanes, ni exposición de placa)</t>
  </si>
  <si>
    <t>Reparaciones en PVCP, CPVC y PVCS - tubería L máx. = 0,5 ml (no incluye roturas, regatas, resanes, ni reposición de placa)</t>
  </si>
  <si>
    <t>Reubicación salida sanitaria PVCS CPVC - tubería L máx. = 1,5 ml (no incluye roturas, regatas, resanes, ni reposición de placa)</t>
  </si>
  <si>
    <t>Reubicación punto hidráulico PVCP - tubería L máx. = 1,5 ml (no incluye roturas, regatas, resanes, ni reposición de placa)</t>
  </si>
  <si>
    <t>PASES EN MURO DE CONCRETO PVCS L=0.40</t>
  </si>
  <si>
    <t>PASES en VIGA PVCS L máx. = 0.60m</t>
  </si>
  <si>
    <t>SELLO ACRÍLICO PASES DE TUBERÍA.</t>
  </si>
  <si>
    <t>Válvula solenoide gas 3/4''</t>
  </si>
  <si>
    <t>EQUIPOS SOLARES PRODUCCIÓN AGUA CALIENTE SANITARIA</t>
  </si>
  <si>
    <t>EQUIPOS DE BOMBEO DE AGUA POTABLE Y AGUA RECUPERADA</t>
  </si>
  <si>
    <t>EQUIPOS EYECTORES</t>
  </si>
  <si>
    <t>SUMINISTRO  DE EQUIPO DE BOMBEO EYECTOR   No. 1, incluye 2 motobombas, con una caudal de 4.51 lit/seg, cabeza dinamica de 7 m y de 5 HP de potencia. INCLUYE ARRANCADORES Y TABLERO DE CONTROL S/N ESPECIFICACIONES</t>
  </si>
  <si>
    <t>SUMINISTRO  DE EQUIPO DE BOMBEO EYECTOR  No. 2 , incluye 2 motobombas, con una caudal de 4.13 lit/seg, cabeza dinamica de 8 m y de 5 HP de potencia. INCLUYE ARRANCADORES Y TABLERO DE CONTROL S/N ESPECIFICACIONES</t>
  </si>
  <si>
    <t>SUMINISTRO  DE EQUIPO DE BOMBEO EYECTOR    No.3, incluye 2 motobombas, con una caudal de 7.19  lit/seg, cabeza dinamica de 8 m y de 5 HP de potencia. INCLUYE ARRANCADORES Y TABLERO DE CONTROL S/N ESPECIFICACIONES</t>
  </si>
  <si>
    <t>EQUIPOS DE  BOMBEO  PARA  ESPEJO  DE  AGUA</t>
  </si>
  <si>
    <t>TANQUES DE AMORTIGUAMIENTO AGUA LLUVIA CELDA DE POLIPROPILENO</t>
  </si>
  <si>
    <t>Suministro e Instalacion  Bomba contra incendios tipo centrifuga carcaza partida 500gpm 135 psi, motor Diesel, Aprobada FM, listada UL, incluyendo todos los accesorios requeridos para su funcionamiento de acuerdo a la norma NFPA 20. Incluye cabezal de pruebas, drenajes, anclajes, uniones flanchadas, reducciones de succión (excentrica) y de descarga (concéntrica) si son necesaria, soportes conexioones a manómetros y presóstatos, conexiones eléctricas e hidráulicas necesarias para su operación, y demás accesorios requeridos para la adecuada instalación y el adecuado funcionamiento.Suministro e Instalación Tablero controlador de bomba diesel, construido bajo norma NFPA 20, Aprobado FM y Listado UL, incluye tanque de almacenamiento de combustible.</t>
  </si>
  <si>
    <t xml:space="preserve">Tubería Acero Carbón (AC) SCH-10 con costura 6". Incluye suministro, regata y resane, instalación, para el correcto tendido de la tubería. NO incluye uniones (acople) </t>
  </si>
  <si>
    <t xml:space="preserve">Tubería Acero Carbón (AC) SCH-10 con costura 4". Incluye suministro, regata y resane, instalación, para el correcto tendido de la tubería. NO incluye uniones (acople) </t>
  </si>
  <si>
    <t xml:space="preserve">Tubería Acero Carbón (AC) SCH-10 con costura 2,1/2". Incluye suministro, regata y resane, instalación, para el correcto tendido de la tubería. NO incluye uniones (acople) </t>
  </si>
  <si>
    <t xml:space="preserve">Tubería Acero Carbón (AC) SCH-10 con costura 2". Incluye suministro, regata y resane, instalación, para el correcto tendido de la tubería. NO incluye uniones (acople) </t>
  </si>
  <si>
    <t xml:space="preserve">Tubería Acero Carbón (AC) SCH-40 con costura 1,1/2". Incluye suministro, regata y resane, instalación, para el correcto tendido de la tubería. NO incluye uniones (acople) </t>
  </si>
  <si>
    <t xml:space="preserve">Tubería Acero Carbón (AC) SCH-40 con costura 1,1/4". Incluye suministro, regata y resane, instalación, para el correcto tendido de la tubería. NO incluye uniones (acople) </t>
  </si>
  <si>
    <t>Tubería Acero Carbón (AC) SCH-40 con costura 1". Incluye suministro, regata y resane, instalación y uniones para el correcto tendido de la tubería</t>
  </si>
  <si>
    <t>Rociador Cobertura Extendida k = 11,2, SR,  T=175oF a la vista</t>
  </si>
  <si>
    <t>Rociador Cobertura Extendida k = 11,2, SR,  T=175oF empotrado para cielo falso</t>
  </si>
  <si>
    <t>Abrazadera tipo Pera 1" en lámina galvanizada cal 16 x 1". Incluye chazo multiuso roscado y esparrago 1/2"</t>
  </si>
  <si>
    <t>Abrazadera tipo Pera 1,1/2" en lámina galvanizada cal 16 x 1". Incluye chazo multiuso roscado y esparrago 1/2"</t>
  </si>
  <si>
    <t>Abrazadera tipo Pera 2" en lámina galvanizada cal 16 x 1". Incluye chazo multiuso roscado y esparrago 1/2"</t>
  </si>
  <si>
    <t>Abrazadera tipo Pera 4" en lámina galvanizada cal 16 x 1". Incluye chazo multiuso roscado y esparrago 1/2"</t>
  </si>
  <si>
    <t>Abrazadera tipo Pera 6" en lámina galvanizada cal 16 x 1". Incluye chazo multiuso roscado y esparrago 1/2"</t>
  </si>
  <si>
    <t>Pintura anticorrosiva y esmalte sobre tubo ø.=1,1/2". Incluye preparación de la superficie</t>
  </si>
  <si>
    <t>Niple pasamuro acero inoxidable 6"</t>
  </si>
  <si>
    <t>Planos Récord</t>
  </si>
  <si>
    <t>Ejecución de la totalidad de las pruebas de presión para garantizar y certificar la totalidad de las redes de suministro de agua ejecutadas</t>
  </si>
  <si>
    <t>Letreros de identificación de sistema de contra incendio (incluye válvulas de control y siamesa).</t>
  </si>
  <si>
    <t>Salida para luminaria nLLk, 2x17W, T8, 120V, en tubería IMC, incluye sellos, cajas y demás accesorios aprobados y certificados para la instalación de acuerdo a la clasificación obtenida.</t>
  </si>
  <si>
    <t>Salida para interruptor  sencillo 15A, 125V, Explosionproof, en tubería IMC, incluye sellos, cajas y demás accesorios aprobados y certificados para la instalación de acuerdo a la clasificación obtenida.</t>
  </si>
  <si>
    <t>Salida para tomacorriente sencillo 15A, 125V, entrada de 1/2", en tubería IMC, incluye sellos, cajas y demás accesorios aprobados y certificados para la instalación de acuerdo a la clasificación obtenida.</t>
  </si>
  <si>
    <t>Salida para tomacorriente sencillo 20A, 125V, entrada de 1/2", en tubería IMC, incluye sellos, cajas y demás accesorios aprobados y certificados para la instalación de acuerdo a la clasificación obtenida.</t>
  </si>
  <si>
    <t>Suministro e instalación luminaria nLLk, 2x17W, T8, 120V. Para áreas peligrosas Cl. I, Div 1 &amp; 2 Grupos A, B, C, D, T4</t>
  </si>
  <si>
    <t>Suministro e Instalación de tomacorriente sencillo 20A, 250V, entrada de 1/2". Para áreas peligrosas Cl. I, Div 1 &amp; 2 Grupo B, C, D.</t>
  </si>
  <si>
    <t>SALIDAS  ILUMINACION  EN  AREAS  CLASIFICADAS</t>
  </si>
  <si>
    <t>CELDAS, TABLEROS Y GABINETES</t>
  </si>
  <si>
    <t>CELDAS Y GABINETES EN MEDIA TENSIÓN</t>
  </si>
  <si>
    <t>Suministro, calibración y montaje de Transformador de corriente, uso interior , relación : 30/5A , clase de precisión 0.5S, 5VA , Ith = 3,19kA. , Idin = 7,98kA.</t>
  </si>
  <si>
    <t>Suministro, calibración y montaje de Transformador de potencial , uso interior ,  relación : 11.400/120V , conexión fase-tierra , clase de precisión 0.5, 25VA.</t>
  </si>
  <si>
    <t>Bornera de prueba de tres elementos</t>
  </si>
  <si>
    <t xml:space="preserve">Suministro e instalación de seccionador automático de operación bajo carga en SF6, 630A, 17.5kV, con disparo tripolar eléctrico y manual por falla en cualquiera de las fases, provisto de dispositivo de puesta a tierra con mando y señalización exterior en frente de la celda.  Incluye Fusible tipo limitador de 40A (CTS-507) </t>
  </si>
  <si>
    <t xml:space="preserve">Suministro e instalación de seccionador automático de operación bajo carga en SF6, 630A, 17.5kV, con disparo tripolar eléctrico y manual por falla en cualquiera de las fases, provisto de dispositivo de puesta a tierra con mando y señalización exterior en frente de la celda.  Incluye Fusible tipo limitador de 25A (CTS-507) </t>
  </si>
  <si>
    <t>Suministro e instalación de celda autosoportada para Transformador construida en lámina Cold Rolled calibre 14 y 16. Para transformador tipo seco de 225kVA, 1,8x1,3x2,0m. Con domo para ventilación y explosión en la parte superior, placa de identificación del fabricante, cerradura y manija, señal preventiva según CTS 502-4, malla metálica expandida o celosía (CTS 518), grado IP20.</t>
  </si>
  <si>
    <t xml:space="preserve">Suministro e instalación de transformador trifásico de 225kVA, 11400/208/120V, seco abierto, aislamiento clase H tipo auto-extinguible no higroscópico, devanados primarios y secundarios en cobre de conductividad 99% a 20oC, núcleo fabricado con láminas de acero al silicio, grano orientado y laminado en frio, libre de fatiga por envejecimiento, de alta permeabilidad y bajas pérdidas por histéresis K13,  60Hz, regulación máxima de 3.5%, factor de potencia 0.9, servicio continuo, grupo de conexión Dyn5, niveles de aislamiento 15/1,1kV. Diseñado y fabricado de acuerdo con lo establecido en las Norma NTC 3654, NTC 3445 e IEEE std C57.96-1999. Las pruebas de rutina deben cumplir con lo establecido en las normas ET013, NTC 3654 y NTC 380. Las términales deben ser aptas para conexión de conductores de cobre o aluminio. Debe estar provisto de un conmutador de derivación con un mínimo de 5 posiciones y rangos de operación de +1x2.5% a -3x2.5%, con relación a la posición nominal. </t>
  </si>
  <si>
    <t>Suministro e instalación de celda autosoportada para Transformador construida en lámina Cold Rolled calibre 14 y 16. Para transformador tipo seco de 500kVA, 1,9x1,5x2,2m. Con domo para ventilación y explosión en la parte superior, placa de identificación del fabricante, cerradura y manija, señal preventiva según CTS 502-4, malla metálica expandida o celosía (CTS 518), grado IP20.</t>
  </si>
  <si>
    <t xml:space="preserve">Suministro e instalación de transformador trifásico de 500kVA, 11400/208/120V, seco abierto, aislamiento clase H tipo auto-extinguible no higroscópico, devanados primarios y secundarios en cobre de conductividad 99% a 20oC, núcleo fabricado con láminas de acero al silicio, grano orientado y laminado en frio, libre de fatiga por envejecimiento, de alta permeabilidad y bajas pérdidas por histéresis K13, 60Hz, regulación máxima de 3.5%, factor de potencia 0.9, servicio continuo, grupo de conexión Dyn5, niveles de aislamiento 15/1,1kV. Diseñado y fabricado de acuerdo con lo establecido en las Norma NTC 3654, NTC 3445 e IEEE std C57.96-1999. Las pruebas de rutina deben cumplir con lo establecido en las normas ET013, NTC 3654 y NTC 380. Las términales deben ser aptas para conexión de conductores de cobre o aluminio. Debe estar provisto de un conmutador de derivación con un mínimo de 5 posiciones y rangos de operación de +1x2.5% a -3x2.5%, con relación a la posición nominal. Incluye pagos de trámites, pruebas y legalización ante el operador de red.  </t>
  </si>
  <si>
    <t>Revisión, trámites, pruebas y legalización ante el operador de red.</t>
  </si>
  <si>
    <t>TABLEROS Y GABINETES EN BAJA TENSIÓN</t>
  </si>
  <si>
    <t>Breaker Industrial 3x750A, 208V, 65kA. Totalizador barraje secundario transformador No. 1</t>
  </si>
  <si>
    <t>Breaker Industrial 3x600A, 208V, 50kA. Protección alimentador Tablero General Regulado</t>
  </si>
  <si>
    <t>Breaker Industrial 3x32A, 208V, 25kA. Protección DPS</t>
  </si>
  <si>
    <t>Suministro e Instalación de Dispositivo Supresor de Transientes (DPS), Tipo 1+2, Uo: 120/208V, Uc: 150/260V, Up: 1000V, Iimp: 5kA, 3f+5H.</t>
  </si>
  <si>
    <t>Transformadores de corriente 800/5A, Clase 0.5 para alimentar cosenofímetro</t>
  </si>
  <si>
    <t>Bornera de pruebas</t>
  </si>
  <si>
    <t>Breaker Industrial 3x1,750A, 35kA. Totalizador barraje secundario transformador No. 2</t>
  </si>
  <si>
    <t>Breaker Industrial 3x32A, 208V, 50kA. Protección DPS</t>
  </si>
  <si>
    <t>Transformadores de corriente 1500/5A, Clase 0.5 para alimentar cosenofímetro</t>
  </si>
  <si>
    <t>Transferencia Automática (ITA) de 3x200A, 208V, 35kA. Con breakers motorizados, enclavamiento eléctrico y mecánico, incluye tarjeta electrónica y demás elementos para su adecuado funcionamiento.</t>
  </si>
  <si>
    <t>Breaker Industrial 2x20A, 208V, 25kA. Para Tableros de emergencia Piso 1, Mezanine, Piso 2, Piso 3</t>
  </si>
  <si>
    <t>Espacios de reserva no equipados</t>
  </si>
  <si>
    <t>Transferencia Automática (ITA) de 3x125A, 208V, 30kA. Con breakers motorizados, enclavamiento eléctrico y mecánico, incluye tarjeta electrónica y demás elementos para su adecuado funcionamiento.</t>
  </si>
  <si>
    <t>Breaker Industrial 3x63A, 208V, 25kA para Tablero RCI - ASCENSOR 2</t>
  </si>
  <si>
    <t>Breaker Industrial 3x40A, 208V, 25kA, para CUARTO CONTROL</t>
  </si>
  <si>
    <t>Transformadores de corriente 125/5A, Clase 0.5</t>
  </si>
  <si>
    <t xml:space="preserve">Transferencia Automática (ITA) de 3x600A, 208V, 50kA. Con breakers motorizados, enclavamiento eléctrico y mecánico, incluye tarjeta electrónica y demás elementos para su adecuado funcionamiento. </t>
  </si>
  <si>
    <t>Breaker Industrial 3x600A, 208V, 50kA. Para protección UPS</t>
  </si>
  <si>
    <t>Llave Selectora (ByPass) 600A, 208V, dos Posiciones</t>
  </si>
  <si>
    <t>Breaker Industrial 3x300A, 208V, 50kA. Totalizador ELECTROBARA REGULADA</t>
  </si>
  <si>
    <t>Breaker Industrial 3x32A, 208V, 25kA. Totalizador TABLEROS: CTO. ENTRADA SERVICIOS - CTO. TELECO PISO 1 - CTO. TELECO MEZANINE - CTO. EQUIPOS MEZANINE - CTO. TELECO PISO 2 - CTO. TELECO PISO 3</t>
  </si>
  <si>
    <t>Breaker Industrial 3x20A, 208V, 25kA. Totalizador TABLEROS: REGULADO BLOQUE 2 - CTO. TELECO BLOQUE 2</t>
  </si>
  <si>
    <t>Breaker Industrial 3x1000A, 208V, 125kA. (BUS-TIE)</t>
  </si>
  <si>
    <t>Conmutador multipolar de accionamiento automático PLC con señal de tensión y relé direccional.</t>
  </si>
  <si>
    <t>Breaker Industrial 3x80A, 208V, 50kA. Totalizador TABLERO NORMAL BLOQUE 2</t>
  </si>
  <si>
    <t>Breaker Industrial 3x63A, 208V, 50kA. Totalizador MONTACARGAS 2 Y 3, ASCENSORES 4, BOMBAS</t>
  </si>
  <si>
    <t>Transferencia Automática (ITA) de 3x1250A, 208V, 35kA. Con breakers motorizados, enclavamiento eléctrico y mecánico, incluye tarjeta electrónica y demás elementos para su adecuado funcionamiento.</t>
  </si>
  <si>
    <t>Transformadores de corriente 1200/5A, Clase 0.5</t>
  </si>
  <si>
    <t>Breaker Industrial 3x750A, 208V, 85kA. Totalizador TABLERO CORRECCIÓN FACTOR DE POTENCIA</t>
  </si>
  <si>
    <t>Relé regulador de potencia reactiva de 12 pasos con cosenofímetro incorporado, incluye programación y software</t>
  </si>
  <si>
    <t>Breaker Industrial 3x100A, 208V, 50kA. Protección capacitor fijo.</t>
  </si>
  <si>
    <t>Breaker Industrial 3x80A, 208V, 50kA. Protección capacitores variables.</t>
  </si>
  <si>
    <t>Contactor tripolar 100A, AC3, 1NA, 208V, Icc: 35kA</t>
  </si>
  <si>
    <t>Contactor tripolar 80A, AC3, 1NA+1NC, 208V, Icc: 35kA</t>
  </si>
  <si>
    <t>Arreglo para condensador trifásico seco de 24kVAR (paso fijo) efectivos a 208V, incluye resistencia limitadora de corriente</t>
  </si>
  <si>
    <t>Arreglo para condensador trifásico seco de 18kVAR efectivos a 208V, incluye resistencia limitadora de corriente</t>
  </si>
  <si>
    <t>TABLEROS EN BAJA TENSIÓN REDES INTERNAS</t>
  </si>
  <si>
    <t>Suministro e instalación de tablero multibreaker enchufable, trifásico de 6 circuitos, 75A, 208V, Icc: 10kA con barras de neutro y tierra independientes, puerta, chapa, certificado de producto RETIE. (TRLG)</t>
  </si>
  <si>
    <t>Suministro e instalación de tablero multibreaker enchufable, trifásico de 12 circuitos, 75A, 208V, Icc: 10kA con barras de neutro y tierra independientes, espacio para totalizador, puerta, chapa, certificado de producto RETIE. (TRLAI - TRZS - TSA- TRLA - TRLM - TRLR - TNLR - TRLT - TB2R)</t>
  </si>
  <si>
    <t>Suministro e instalación de tablero multibreaker enchufable, trifásico de 18 circuitos, 100A, 208V, Icc: 10kA con barras de neutro y tierra independientes, espacio para totalizador, puerta, chapa, certificado de producto RETIE. (TNLG - TNZS - TCOCINA - TRZCP1 - TNZCP1)</t>
  </si>
  <si>
    <t>Suministro e instalación de tablero multibreaker enchufable, trifásico de 30 circuitos, 100A, 208V, Icc: 10kA con barras de neutro y tierra independientes, espacio para totalizador, puerta, chapa, certificado de producto RETIE. (TRLC - TNLAO - TRLAO - TNLAI)</t>
  </si>
  <si>
    <t>Suministro e instalación de tablero multibreaker enchufable, trifásico de 36 circuitos, 125A, 208V, Icc: 10kA con barras de neutro y tierra independientes, espacio para totalizador, puerta, chapa, certificado de producto RETIE. (TNLC - TNLT)</t>
  </si>
  <si>
    <t>Suministro e instalación de tablero multibreaker enchufable, trifásico de 42 circuitos, 225A, 208V, Icc: 10kA con barras de neutro y tierra independientes, espacio para totalizador, puerta, chapa, certificado de producto RETIE. (TNLA - TNLM)</t>
  </si>
  <si>
    <t>Breaker Industrial 3x400A, 208V, 50kA. Totalizador TABLERO.</t>
  </si>
  <si>
    <t>Módulo Supresor de Transientes (DPS), Tipo 2 120/208V, mcov: 150V</t>
  </si>
  <si>
    <t>Breaker Industrial 3x175A, 208V, 35kA.  Totalizador TNLM</t>
  </si>
  <si>
    <t>Breaker Industrial 3x125A, 208V, 30kA.  Totalizador TNLT</t>
  </si>
  <si>
    <t>Breaker Industrial 3x50A, 208V, 25kA.  Totalizadores de tableros TNZCP1 - TNR - TIP1</t>
  </si>
  <si>
    <t>Breaker Industrial 3x40A, 208V, 25kA.  Totalizador TCNP1</t>
  </si>
  <si>
    <t>Breaker Industrial 3x32A, 208V, 25kA.  Totalizador TAiresP1</t>
  </si>
  <si>
    <t>Interior de tablero de breakers enchufable, de 30 Circuitos, 3F, 5H, 100A (TAiresP1)</t>
  </si>
  <si>
    <t>Interior de tablero, de 8 Circuitos, 3F, 5H, 100A (TCNP1)</t>
  </si>
  <si>
    <t>Breaker Industrial 3x125A, 208V, 30kA. Totalizador</t>
  </si>
  <si>
    <t>Breaker Industrial 3x20A, 208V, 25kA.  Totalizador TCRP1</t>
  </si>
  <si>
    <t>Breaker Industrial 3x32A, 208V, 25kA.  Totalizadores tableros TRR - TRLM</t>
  </si>
  <si>
    <t>Breaker Industrial 3x20A, 208V, 25kA.  Totalizadores tableros TRLT - TRZCP1</t>
  </si>
  <si>
    <t>Interior de tablero de breakers enchufable, de 8 Circuitos, 3F, 5H, 100A (TCRP1)</t>
  </si>
  <si>
    <t>Breaker Industrial 3x75A, 208V, 30kA. Totalizador</t>
  </si>
  <si>
    <t>Breaker Industrial 3x32A, 208V, 25kA.  Totalizador TIB2</t>
  </si>
  <si>
    <t>Breaker Industrial 3x32A, 208V, 25kA.  Totalizador TAiresB2</t>
  </si>
  <si>
    <t>Breaker Industrial 3x20A, 208V, 25kA.  Totalizador TCNB2</t>
  </si>
  <si>
    <t>Interior de tablero de breakers enchufable, de 18 Circuitos, 3F, 5H, 100A (TCNB2)</t>
  </si>
  <si>
    <t>Interior de tablero de breakers enchufable, de 36 Circuitos, 3F, 5H, 100A (TAiresB2)</t>
  </si>
  <si>
    <t>Breaker Industrial 3x150A, 208V, 35kA.  Totalizador TNLA</t>
  </si>
  <si>
    <t>Breaker Industrial 3x80A, 208V, 30kA.  Totalizador TCNM</t>
  </si>
  <si>
    <t>Breaker Industrial 3x63A, 208V, 25kA.  Totalizadores tablero TNZSM y ASCENSORES 1 Y 3</t>
  </si>
  <si>
    <t>Breaker Industrial 3x50A, 208V, 25kA.  Totalizador TIM</t>
  </si>
  <si>
    <t>Breaker Industrial 3x32A, 208V, 25kA.  Totalizadores tableros TCocina - TAiresM</t>
  </si>
  <si>
    <t>Breaker Industrial 3x20A, 208V, 25kA.  Totalizador TNSA</t>
  </si>
  <si>
    <t>Interior de tablero de breakers enchufable, de 30 Circuitos, 3F, 5H, 100A (TAiresM)</t>
  </si>
  <si>
    <t>Interior de tablero de breakers enchufable, de 12 Circuitos, 3F, 5H, 100A(TCNM)</t>
  </si>
  <si>
    <t>Breaker Industrial 3x32A, 25kA. Protección DPS</t>
  </si>
  <si>
    <t>Breaker Industrial 3x40A, 208V, 25kA.  Totalizador TCRM</t>
  </si>
  <si>
    <t>Breaker Industrial 3x20A, 208V, 25kA.  Totalizadores tableros TRZSM - TRLA</t>
  </si>
  <si>
    <t>Interior de tablero de breakers enchufable, de 12 Circuitos, 3F, 5H, 100A (TCRM)</t>
  </si>
  <si>
    <t>Breaker Industrial 3x80A, 208V, 30kA.  Totalizador TNLAO</t>
  </si>
  <si>
    <t>Breaker Industrial 3x63A, 208V, 25kA.  Totalizador TNLG</t>
  </si>
  <si>
    <t>Breaker Industrial 3x20A, 208V, 25kA.  Totalizador TCNP2</t>
  </si>
  <si>
    <t>Breaker Industrial 3x32A, 208V, 25kA.  Totalizadores tableros TIP2 - TAiresP2</t>
  </si>
  <si>
    <t>Interior de tablero de breakers enchufable, de 24 Circuitos, 3F, 5H, 100A (TAiresP2)</t>
  </si>
  <si>
    <t>Interior de tablero de breakers enchufable, de 8 Circuitos, 3F, 5H, 100A, (TCNP2)</t>
  </si>
  <si>
    <t>Breaker Industrial 3x32A, 208V, 25kA, para DPS</t>
  </si>
  <si>
    <t>Breaker Industrial 3x100A, 208V, 30kA.  Totalizador TRLAO</t>
  </si>
  <si>
    <t>Breaker Industrial 3x20A, 208V, 25kA.  Totalizador TCRP2</t>
  </si>
  <si>
    <t>Breaker Industrial 3x20A, 208V, 25kA.  Totalizador TRLG</t>
  </si>
  <si>
    <t>Interior de tablero de breakers enchufable, de 8 Circuitos, 3F, 5H, 100A (TCRP2)</t>
  </si>
  <si>
    <t xml:space="preserve">Breaker Industrial 3x300A, 208V, 50kA.  Totalizador CHILLER AA </t>
  </si>
  <si>
    <t>Breaker Industrial 3x100A, 208V, 30kA, 30kA.  Totalizador TNLC</t>
  </si>
  <si>
    <t>Breaker Industrial 3x80A, 208V, 30kA.  Totalizadores tableros TNLAI - MONTACARGAS 1</t>
  </si>
  <si>
    <t>Breaker Industrial 3x20A, 208V, 25kA.  Totalizador TCNP3</t>
  </si>
  <si>
    <t>Breaker Industrial 3x32A, 208V, 25kA. Totalizadores tableros TIP3 - TAiresP3</t>
  </si>
  <si>
    <t>Interior de tablero de breakers enchufable, de 30 Circuitos, 3F, 5H, 100A (TAiresP3)</t>
  </si>
  <si>
    <t>Interior de tablero de breakers enchufable, de 8 Circuitos, 3F, 5H, 100A (TCNP3)</t>
  </si>
  <si>
    <t>Suministro e Instalación de Tablero Regulado General Piso 3 (TRGP3) autosoportado, fabricado con lámina calibre 14-16, pintura electrostática, certificado RETIE, medidas 0,6x0,4x2,2m. Con barras de cobre de 200A, 208V, 25kA, (3F+N+T). Ubicado en Cuarto Inst. Piso 3, modular con la cantidad de compartimientos que permitan alojar los elementos mostrados en el diagrama unifilar, con marcación y señalización cumpliendo RETIE. Incluye los siguientes elementos:</t>
  </si>
  <si>
    <t>Breaker Industrial 3x100A, 208V, 30kA.  Totalizador TRLC</t>
  </si>
  <si>
    <t>Breaker Industrial 3x20A, 208V, 25kA.  Totalizador TCRP3</t>
  </si>
  <si>
    <t>Breaker Industrial 3x32A, 208V, 25kA.  Totalizador TRLAI</t>
  </si>
  <si>
    <t>Interior de tablero de breakers enchufable, de 8 Circuitos, 3F, 5H, 100A (TCRP3)</t>
  </si>
  <si>
    <t>Interruptores en los tableros ubicados en laboratorios</t>
  </si>
  <si>
    <t>Suministro e Instalación de Breaker Industrial 3x175A, 208V, 35kA. Totalizador TNLM ubicado en laboratorio de metales</t>
  </si>
  <si>
    <t>Suministro e Instalación de Breaker Industrial 3x150A, 208V, 35kA. Totalizador TNLA ubicado en laboratorio de alimentos</t>
  </si>
  <si>
    <t>Suministro e Instalación de Breaker Industrial 3x125A, 208V, 30kA. Totalizador TNLT</t>
  </si>
  <si>
    <t>Suministro e Instalación de Breaker Industrial 3x100A, 208V, 30kA. Totalizadores tableros TRLC, TRLAO, TNLC.</t>
  </si>
  <si>
    <t>Suministro e Instalación de Breaker Industrial 3x80A, 208V, 30kA. Totalizadores tableros TNLAO y TNLAI.</t>
  </si>
  <si>
    <t>Suministro e Instalación de Breaker Industrial 3x63A, 208V, 25kA.  Totalizador TNLG.</t>
  </si>
  <si>
    <t>Suministro e Instalación de Breaker Industrial 3x50A, 208V, 25kA, Totalizadores TNZCP1, TNR, TIP1, TIM</t>
  </si>
  <si>
    <t>Suministro e Instalación de Breaker Industrial 3x40A, 208V, 25kA</t>
  </si>
  <si>
    <t>Suministro e Instalación de Breaker Industrial 3x32A, 208V, 25kA, totalizadores tableros TRR, TRLM, Tcocina, Taires, TRLAI.</t>
  </si>
  <si>
    <t>Suministro e Instalación de Breaker Industrial 3x20A, 208V, 25kA, totalizadores tableros TRLT, TRZCP1, TNSA, TRZSM, TRLA, TRLG</t>
  </si>
  <si>
    <t>Suministro e Instalación de breaker enchufable 1x20A, 120V,10kA.</t>
  </si>
  <si>
    <t>Suministro e Instalación de breaker enchufable 1x30A, 120V, 10kA.</t>
  </si>
  <si>
    <t>Suministro e Instalación de breaker enchufable 2x20A, 208V, 10kA.</t>
  </si>
  <si>
    <t>Suministro e Instalación de breaker enchufable 2x30A, 208V, 10kA.</t>
  </si>
  <si>
    <t>Suministro e Instalación de breaker enchufable 2x40A, 208V, 10kA.</t>
  </si>
  <si>
    <t>Suministro e Instalación de breaker enchufable 2x50A, 208V, 10kA.</t>
  </si>
  <si>
    <t>Suministro e Instalación de breaker enchufable 2x60A, 208V, 10kA.</t>
  </si>
  <si>
    <t>Suministro e Instalación de breaker enchufable 3x20A, 208V, 10kA.</t>
  </si>
  <si>
    <t>Suministro e Instalación de breaker enchufable 3x30A, 208V, 10kA.</t>
  </si>
  <si>
    <t>Suministro e Instalación de breaker enchufable 3x40A, 208V,10kA.</t>
  </si>
  <si>
    <t>Suministro e Instalación de breaker enchufable 3x50A, 208V, 10kA.</t>
  </si>
  <si>
    <t>TABLEROS DE SERVICIOS GENERALES</t>
  </si>
  <si>
    <t>Suministro e Instalación de Tablero para Ascensores y Montacargas (Ascensores 1-2-3-4, Montacargas 1-2-3) autosoportado, fabricado con lámina calibre 14-16, pintura electrostática, certificado RETIE. Con barras de cobre de 100A, 208V, 25kA, (3F+N+T). Ubicado en Cuartos de máquinas, con marcación y señalización cumpliendo RETIE. Incluye totalizador y DPS, Ver diagrama unifilar.</t>
  </si>
  <si>
    <t>Suministro e instalación de tablero multibreaker encufable, trifásico de 12 circuitos, 100A, 208V, Icc: 10kA con barras de neutro y tierra independientes, con espacio para totalizador, puerta, chapa, certificado de producto RETIE. (TBOMBAS) ubicado en cuarto de bombas.</t>
  </si>
  <si>
    <t>Suministro e instalación de tablero multibreaker enchufable, trifásico de 12 circuitos, 100A, 208V, Icc: 10kA con barras de neutro y tierra independientes, con espacio para totalizador, puerta, chapa, certificado de producto RETIE. (TRCI) ubicado en cuarto de bombas.</t>
  </si>
  <si>
    <t>Suministro e instalación de tablero multibreaker enchufable, trifásico de 12 circuitos, 100A, 208V, Icc: 10kA con barras de neutro y tierra independientes, con espacio para totalizador, puerta, chapa, certificado de producto RETIE. (CUARTO CONTROL)</t>
  </si>
  <si>
    <t>Suministro e Instalación Breaker Industrial 3x300A, 208V, 50kA.  Totalizador CHILLER. Incluye caja tipo intemperie, con puerta, chapa, certificado de producto RETIE.</t>
  </si>
  <si>
    <t>Suministro e instalación de tablero multibreaker enchufable, trifásico de 30 circuitos, 125A, 208V, Icc: 10kA con barras de neutro y tierra independientes, con espacio para totalizador, puerta, chapa, certificado de producto RETIE. Ubicado en terraza.(TABLERO EMERGENCIA EQUIPOS CUBIERTA-TEEC)</t>
  </si>
  <si>
    <t>Suministro e instalación de tablero multibreaker enchufable, trifásico de 12 circuitos, 100A, 208V, Icc: 10kA con barras de neutro y tierra independientes, con espacio para totalizador, puerta, chapa, certificado de producto RETIE. (Cuartos de TELECO, Calle, Piso 1 y Bloque 2)</t>
  </si>
  <si>
    <t>Suministro e instalación de tablero multibreaker enchufable, bifásico de 12 circuitos, 75A, 208V, Icc: 10kA con barras de neutro y tierra independientes, espacio para totalizador, puerta, chapa, certificado de producto RETIE. (EMERGENCIA P1)</t>
  </si>
  <si>
    <t>Suministro e instalación de tablero multibreaker enchufable, trifásico de 12 circuitos, 100A, 208V, Icc: 10kA con barras de neutro y tierra independientes, con espacio para totalizador, puerta, chapa, certificado de producto RETIE. (TELECO M)</t>
  </si>
  <si>
    <t>Suministro e instalación de tablero multibreaker enchufable, bifásico de 12 circuitos, 75A, 208V, Icc: 10kA con barras de neutro y tierra independientes, espacio para totalizador, puerta, chapa, certificado de producto RETIE. (EMERGENCIA M)</t>
  </si>
  <si>
    <t>Suministro e instalación de tablero multibreaker enchufable, trifásico de 12 circuitos, 100A, 208V, Icc: 10kA con barras de neutro y tierra independientes, con espacio para totalizador, puerta, chapa, certificado de producto RETIE. (TELECO P2)</t>
  </si>
  <si>
    <t>Suministro e instalación de tablero multibreaker enchufable, bifásico de 12 circuitos, 75A, 208V, Icc: 10kA con barras de neutro y tierra independientes, espacio para totalizador, puerta, chapa, certificado de producto RETIE. (EMERGENCIA P2)</t>
  </si>
  <si>
    <t>Suministro e instalación de tablero multibreaker enchufable, trifásico de 12 circuitos, 100A, 208V, Icc: 10kA con barras de neutro y tierra independientes, con espacio para totalizador, puerta, chapa, certificado de producto RETIE. (TELECO P3)</t>
  </si>
  <si>
    <t>Suministro e instalación de tablero multibreaker enchufable, bifásico de 12 circuitos, 75A, 208V, Icc: 10kA con barras de neutro y tierra independientes, espacio para totalizador, puerta, chapa, certificado de producto RETIE (EMERGENCIA P3)</t>
  </si>
  <si>
    <t>Suministro e Instalación de Breaker Industrial 3x125A, 208V, 35kA.  Totalizador TABLERO EMERGENCIA EQUIPOS EXTRACCION</t>
  </si>
  <si>
    <t>Suministro e Instalación de Breaker Industrial 3x80A, 208V, 30kA.  Totalizador MONTACARGA 1</t>
  </si>
  <si>
    <t>Suministro e Instalación de Breaker Industrial 3x63A, 208V, 25kA. Totalizadores ascensores y montacargas, tableros Bombas y RCI</t>
  </si>
  <si>
    <t xml:space="preserve">Suministro e Instalación de Breaker Industrial 3x32A, 25kA. Totalizadores cuartos de teleco en pisos </t>
  </si>
  <si>
    <t>Suministro e Instalación de Breaker Industrial 3x20A, 25kA. Totalizador cuarto de teleco calle</t>
  </si>
  <si>
    <t>Suministro e Instalación de Breaker Industrial 3x40, 25kA. Totalizador tablero cuarto de control</t>
  </si>
  <si>
    <t>Suministro e Instalación de Breaker Industrial 2x20A, 25kA Min.  Totalizador EMERGENCIAS P1, M, P2, P3</t>
  </si>
  <si>
    <t>GRUPOS ELECTRÓGENOS Y UPS</t>
  </si>
  <si>
    <t>Cable encauchetado 2x16 CU-THHN desde GE No.1 hasta relé de control en TABLERO GENERAL SISTEMA DE EMERGENCIA (No. 9)</t>
  </si>
  <si>
    <t>Cable encauchetado 2x16 CU-THHN desde GE No.1 hasta relé de control en TABLERO GENERAL SISTEMA RESERVA LEGALMENTE REQUERIDO (No. 10)</t>
  </si>
  <si>
    <t>Cable encauchetado 2x16 CU-THHN desde GE No.1 hasta relé de control en TABLERO GENERAL REGULADO (No. 14)</t>
  </si>
  <si>
    <t>Cable encauchetado 2x16 CU-THHN desde GE No.1 hasta relé de control en TALERO EQUIPOS SISTEMA RESERVA OPCIONAL (No. 11)</t>
  </si>
  <si>
    <t>Cable encauchetado 2x16 CU-THHN desde GE No.1 hasta relé de control en TABLERO TRANSFERENCIA ELECTROBARAS RED NORMAL (No. 12)</t>
  </si>
  <si>
    <t>Suministro e Instalación de UPS Trifásica de 150kVA, 208/120V con modulo de baterias para autonomía de 8 minutos a plena carga.</t>
  </si>
  <si>
    <t>ACOMETIDA Y ALIMENTADORES</t>
  </si>
  <si>
    <t>Acometida Primaria</t>
  </si>
  <si>
    <t>Suministro y montaje de caja norma CS-276 de CODENSA: marco de 1610mm x 1305mm, tapa de 1300mm x 800mm; concreto de 175kg/cm2, pañete de 20mm.</t>
  </si>
  <si>
    <t>Alimentadores e Interconexiones</t>
  </si>
  <si>
    <t>Suministro e Instalación de interconexión en 15No.500kCM+5No.450 AWG CU-THHN, por Cárcamo, para TABLERO TRANSFERENCIA ELECTROBARRAS RED NORMAL (No. 12) desde Tablero Dist. BT Trafo No. 2 (No.8)</t>
  </si>
  <si>
    <t>Alimentadores Tableros Piso 1</t>
  </si>
  <si>
    <t>Suministro e Instalación de alimentadores para:</t>
  </si>
  <si>
    <t>TNGP1, en 6No.4/0+2No.2/0(N)+ 2No.4(T) AWG CU-THHN, por Tubería EMT 2 Ф3"</t>
  </si>
  <si>
    <t>TRGP1, en 3No.1/0+1No.1/0(N)+ 1No.6(T) AWG CU-THHN, por Tubería EMT Ф2"</t>
  </si>
  <si>
    <t>TNB2, en 3No.2+1No.2(N)+ 1No.8(T) AWG CU-THHN, por Tubería EMT Ф2"</t>
  </si>
  <si>
    <t>TRLT, en 3No.10+1No.10(N)+1No.12(T) AWG CU-THHN, por Canaleta metálica de 10cm x 8cm, 2,54lbs/ft min</t>
  </si>
  <si>
    <t>TRB2, en 3No.10+1No.10(N)+1No.10(T) AWG CU-THHN, por Tubería EMT Ф3/4"</t>
  </si>
  <si>
    <t>TRLM, en 3No.8+1No.8(N)+1No.10(T) AWG CU-THHN, por Canaleta metálica de 10cm x 8cm, 2,52lbs/ft min</t>
  </si>
  <si>
    <t>TRLR, en 3No.8+1No.8(N)+1No.10(T) AWG CU-THHN, por Canaleta metálica de 10cm x 8cm, 2,54lbs/ft min.</t>
  </si>
  <si>
    <t>TRZCP1, en 3No.6+1No.6(N)+1No.10(T) AWG CU-THHN, por Canaleta metálica de 8cm x 4cm, 1,94lbs/ft min.</t>
  </si>
  <si>
    <t>TNLR, en 3No.6+1No.6(N)+1No.10(T) AWG CU-THHN,  por Canaleta metálica de 10cm x 8cm, 2,54lbs/ft min.</t>
  </si>
  <si>
    <t>TIP1, en 3No.6+1No.6(N)+1No.10(T) AWG CU-THHN, por Tubería EMT Ф1"</t>
  </si>
  <si>
    <t>TIB2, en  3No.6+1No.6(N)+1No.10(T) AWG CU-THHN, por Tubería EMT Ф1"</t>
  </si>
  <si>
    <t>TNZCP1, en 3No.2+1No.2(N)+1No.10(T) AWG CU-THHN, por Canaleta metálica de 8cm x 4cm, 1,94lbs/ft min.</t>
  </si>
  <si>
    <t>TNLT, en 3No.1/0+1No.1/0(N)+1No.6(T) AWG CU-THHN, por Canaleta metálica de 10cm x 8cm, 2,54lbs/ft min.</t>
  </si>
  <si>
    <t>TNLM, en 3No.2/0+1No.2/0(N)+1No.6(T) AWG CU-THHN, por Canaleta metálica de 10cm x 8cm, 2,52lbs/ft min.</t>
  </si>
  <si>
    <t>T.EMERGENCIA P1, en 2No.8+1No.8(N)+ 1No.12(T) AWG CU-THHN, por Tubería EMT Ф1"</t>
  </si>
  <si>
    <t>TELECO B2, en 3No.8+1No.8(N)+1No.10(T) AWG CU-THHN, por tubería EMT Ф1"</t>
  </si>
  <si>
    <t>TELECO P1, en  3No.6+1No.6(N)+1No.6(T) AWG CU-THHN, por Tubería EMT Ф1"</t>
  </si>
  <si>
    <t>ENTRADA SERVICIO, en  3No.4+1No.4(N)+1No.6(T) AWG CU-THHN, por Tubería PVC Ф1-1/2"</t>
  </si>
  <si>
    <t>Alimentadores Tableros  Mezanine</t>
  </si>
  <si>
    <t>Suministro e Instalación de Alimentadores para:</t>
  </si>
  <si>
    <t>TNGM, en 6No.4/0+2No.2/0(N)+2No.4(T) AWG CU-THHN, por Tubería EMT 2 x Ф3" desde caja derivación en electrobarra normal.</t>
  </si>
  <si>
    <t>TRGM, en  3No.2+1No.2(N)+1No.8(T) AWG CU-THHN, por Tubería EMT Ф2" desde caja derivación en electrobarra regulada.</t>
  </si>
  <si>
    <t>TRZSM, en 3No.10+1No.10(N)+1No.10(T) AWG CU-THHN, por Canaleta metálica de 8cm x 4cm, 1,79lbs/ft min.</t>
  </si>
  <si>
    <t>TRLA, en 3No.10+1No.10(N)+1No.10(T) AWG CU-THHN, por Canaleta metálica de 8cm x 4cm, 2,09lbs/ft min.</t>
  </si>
  <si>
    <t>TIM, en  3No.6+1No.6(N)+1No.10(T) AWG CU-THHN, por Tubería EMT Ф1".</t>
  </si>
  <si>
    <t>TSA, en 3No.6+1No.6(N)+1No.10(T) AWG CU-THHN, por Canaleta metálica de 8cm x 4cm, 1,79lbs/ft min.</t>
  </si>
  <si>
    <t>TNZSM, en 3No.2+1No.2(N)+1No.8(T) AWG CU-THHN, por Canaleta metálica de 8cm x 4cm, 1,79lbs/ft min.</t>
  </si>
  <si>
    <t>T.COCINA, en 3No.6+1No.6(N)+1No.10(T) AWG CU-THHN, por Canaleta metálica de 8cm x 4cm, 1,79lbs/ft min.</t>
  </si>
  <si>
    <t>TNLA, en 3No.1/0+1No.1/0(N)+1No.6(T) AWG CU-THHN, por Canaleta metálica de 8cm x 4cm, 0,42lbs/ft min.</t>
  </si>
  <si>
    <t>T.EMERGENCIA M, en 2No.8+1No.8(N)+ 1No.12(T) AWG CU-THHN, por Tubería EMT Ф1"</t>
  </si>
  <si>
    <t>TELECO M, en  3No.6+1No.6(N)+1No.6(T) AWG CU-THHN, por Canaleta metálica de 8cm x 4cm, 0,58lbs/ft min.</t>
  </si>
  <si>
    <t>EQUIPOS M, en  3No.6+1No.6(N)+1No.6(T) AWG CU-THHN, por Canaleta metálica de 8cm x 4cm, 0,58lbs/ft min.</t>
  </si>
  <si>
    <t>Alimentadores Tableros Piso 2</t>
  </si>
  <si>
    <t>TNGP2, en 3No.4/0+1No.2/0(N)+ 1No.6(T) AWG CU-THHN,  por Tubería EMT Ф3" desde caja derivación en electrobarra normal.</t>
  </si>
  <si>
    <t>TRGP2, en 3No.1/0+1No.1/0(N)+1No.6(T) AWG CU-THHN, por Tubería EMT Ф2-1/2" desde caja derivación en electrobarra regulada.</t>
  </si>
  <si>
    <t>TRLG, en 3No.10+1No.10(N)+1No.10(T) AWG CU-THHN, por Canaleta metálica de 10cm x 8cm, 3,62lbs/ft min.</t>
  </si>
  <si>
    <t>TIP2, en  3No.8+1No.8(N)+1No.10(T) AWG CU-THHN, por Tubería EMT Ф3/4"</t>
  </si>
  <si>
    <t>TNLG, en 3No.4+1No.4(N)+1No.8(T) AWG CU-THHN, por Canaleta metálica de 10cm x 8cm, 3,62lbs/ft min.</t>
  </si>
  <si>
    <t>TNLAO, en 3No.2+1No.2(N)+1No.8(T) AWG CU-THHN, por Canaleta metálica de 10cm x 8cm, 3,62lbs/ft min.</t>
  </si>
  <si>
    <t>TRLAO, en 3No.2+1No.2(N)+1No.8(T) AWG CU-THHN, por Canaleta metálica de 10cm x 8cm, 3,62lbs/ft min.</t>
  </si>
  <si>
    <t>T.EMERGENCIA P2, en 2No.8+1No.8(N)+ 1No.12(T) AWG CU-THHN, por Tubería EMT Ф1".</t>
  </si>
  <si>
    <t>TELECO P2, en 3No.4+1No.4(N)+1No.6(T) AWG CU-THHN, por Canaleta metálica de 8cm x 4cm, 0,76lbs/ft min.</t>
  </si>
  <si>
    <t xml:space="preserve">TNGP3, en 9No.4/0+3No.2/0(N)+3No.4(T) AWG CU-THHN, por Tubería EMT 3 x Ф3" desde caja derivación en electrobarra normal. </t>
  </si>
  <si>
    <t xml:space="preserve">TRGP3, en 3No.2/0+1No.1/0(N)+1No.6(T) AWG CU-THHN, por Tubería EMT Ф2-1/2" desde caja derivación en electrobarra regulada. </t>
  </si>
  <si>
    <t>TIP3, en  3No.8+1No.8(N)+1No.10(T) AWG CU-THHN, por Tubería EMT Ф3/4".</t>
  </si>
  <si>
    <t>TRLAI, en 3No.8+1No.8(N)+1No.10(T) AWG CU-THHN, por Canaleta metálica de 10cm x 8cm, 4,99lbs/ft min.</t>
  </si>
  <si>
    <t>TNLAI, en 3No.2+1No.2(N)+1No.8(T) AWG CU-THHN, por Canaleta metálica de 10cm x 8cm, 4,99lbs/ft min.</t>
  </si>
  <si>
    <t>TNLC, en 3No.2+1No.2(N)+1No.8(T) AWG CU-THHN, por Canaleta metálica de 10cm x 8cm, 4,99lbs/ft min.</t>
  </si>
  <si>
    <t>TRLC, en 3No.2+1No.2(N)+1No.8(T) AWG CU-THHN, por Canaleta metálica de 10cm x 8cm, 4,99lbs/ft min.</t>
  </si>
  <si>
    <t>T.EMERGENCIA P3, en 2No.8+1No.8(N)+ 1No.12(T) AWG CU-THHN, por Tubería EMT Ф1".</t>
  </si>
  <si>
    <t>TELECO P3, en 3No.4+1No.4(N)+1No.6(T) AWG CU-THHN, por Canaleta metálica de 8cm x 4cm, 0,67lbs/ft min.</t>
  </si>
  <si>
    <t>Alimentadores Otros Tableros</t>
  </si>
  <si>
    <t>CHILLER, en 3No.350+1No.250(N)+1No.4(T) AWG CU-THHN, por Tubería EMT Ф3-1/2".</t>
  </si>
  <si>
    <t>BOMBAS, en 3No.4+1No.6(N)+1No.8(T) AWG CU-THHN, por Tubería EMT Ф1-1/4".</t>
  </si>
  <si>
    <t>Tablero auxiliar equipos RCI (La bomba principal es Diesel), en 3No.4+1No.6(N)+1No.8(T) AWG CU-THHN, por Tubería PVC Ф1-1/4" enterrada</t>
  </si>
  <si>
    <t>CUARTO CONTROL, en 3No.4+1No.6(N)+1No.8(T) AWG CU-THHN, por Tubería EMT Ф1-1/4"</t>
  </si>
  <si>
    <t>TABLERO EMERGENCIA EQUIPOS EXTRACCION, en 3No.2/0+1No.2/0(N)+1No.6(T) AWG CU-THHN, por Tubería EMT Ф3"</t>
  </si>
  <si>
    <t>MONTACARGAS 1, en 3No.1/0+1No.1/0(N)+1No.6(T) AWG CU-THHN, por  Tubería EMT Ф2"</t>
  </si>
  <si>
    <t>MONTACARGAS 2, en 3No.4+1No.4(N)+ 1No.8(T) AWG CU-THHN, por  Tubería EMT Ф1-1/4"</t>
  </si>
  <si>
    <t>MONTACARGAS 3, en 3No.4+1No.4(N)+ 1No.8(T) AWG CU-THHN, por  Tubería EMT Ф1-1/4"</t>
  </si>
  <si>
    <t>ASCENSOR 1, en 3No.4+1No.4(N)+ 1No.8(T) AWG CU-THHN, por  Tubería EMT Ф1-1/4"</t>
  </si>
  <si>
    <t>ASCENSOR 2, en 3No.2+1No.2(N)+1No.8(T) AWG CU-THHN, por  Tubería EMT Ф1-1/2"</t>
  </si>
  <si>
    <t>ASCENSOR 3, en 3No.2+1No.2(N)+1No.8(T) AWG CU-THHN, por  Tubería EMT Ф1-1/2"</t>
  </si>
  <si>
    <t>CANALIZACIONES</t>
  </si>
  <si>
    <t>Suministro e Instalación de Canaleta Metálica 10x8 con 3 divisiones</t>
  </si>
  <si>
    <t>Suministro e Instalación de Canaleta Metálica 10x8 con 2 divisiones</t>
  </si>
  <si>
    <t>Suministro e Instalación de Canaleta Metálica 8x4 con 3 divisiones</t>
  </si>
  <si>
    <t>Suministro e Instalación de Canaleta Metálica 8x4 con 2 divisiones</t>
  </si>
  <si>
    <t>Suministro e Instalación de Canaleta Metálica 8x4 con 1 división</t>
  </si>
  <si>
    <t>SALIDAS  ILUMINACION Y LUMINARIAS</t>
  </si>
  <si>
    <t>SALIDAS ILUMINACIÓN</t>
  </si>
  <si>
    <t>Suministro y montaje de salidas de iluminación, incluye tubería EMT debidamente fijada y soportada cada 1,2 mts, caja metálica 12x12 con suplemento, conectores de empalme, encintada, cable encauchetado para alimentar luminaria con prensaestopa en salida eléctrica y luminarias, pruebas y chequeo, Todos los soportes de las luminarias deberán cumplir con la NSR-10. Aplica para las siguientes luminarias:</t>
  </si>
  <si>
    <t>Luminaria ojo de buey tipo cilinder 2x26W</t>
  </si>
  <si>
    <t>Luminaria ojo de buey tipo Mercury 2x26W</t>
  </si>
  <si>
    <t>Luminaria hermética TLX Alhama</t>
  </si>
  <si>
    <t>Luminaria Antihumedad ALP-1x28W</t>
  </si>
  <si>
    <t>Luminaria cuadrada tipo Pocket 60x60, 4X17W</t>
  </si>
  <si>
    <t>Luminaria Antihumedad ALP-2x24W</t>
  </si>
  <si>
    <t>Luminaria emergencia LED 2x1W</t>
  </si>
  <si>
    <t>Luminaria emergencia LED 2x1W con señal de salida</t>
  </si>
  <si>
    <t>Suministro y montaje de salidas de iluminación, incluye tubería PVC debidamente enterrada, caja plástica 12x12 con suplemento embebida en base de concreto de 250mm x 250mm con pernos, conectores de empalme, encintada, pruebas y chequeo. Aplica para las siguientes luminarias:</t>
  </si>
  <si>
    <t>Salida  para  Luminaria Sendero rejilla NA 70W</t>
  </si>
  <si>
    <t>Suministro e Instalación de circuitos ramales(desde Tablero a Primera salida de cada circuito), en:</t>
  </si>
  <si>
    <t>3No.12, por Canaleta Metálica de 8cm x 4cm y 10cm x 8cm.</t>
  </si>
  <si>
    <t>3No.10, por Tubería EMT de Φ3/4"</t>
  </si>
  <si>
    <t>3No.10, por Canaleta Metálica de 8cm x 4cm y 10cm x 8cm.</t>
  </si>
  <si>
    <t>3No.12, por Tubería PVC de Φ1/2"</t>
  </si>
  <si>
    <t>LUMINARIAS</t>
  </si>
  <si>
    <t>Suministro  e  Instalacion de luminaria tipo ojo de buey cilíndrico para instalación suspendido, IP20 (“cilinder”) fabricada con lámina de acero Cold Rolled cal. 22, Ф234mm y altura de 134mm, color blanco, pintura en polvo, tipo poliéster, con protección UV. Difusor de vidrio opalizado y pantalla de aluminio especular. 2 fuentes G24q3 - 26W, Balasto electrónico, program rapid start, 120-277V, fp&gt;0,98, Factor de balasto 100%, THD&lt;10%, tipo DALI. Certificado RETILAP. Ver diseño luminotécnico.</t>
  </si>
  <si>
    <t>Suministro  e  Instalacion  luminaria tipo ojo de buey para incrustar IP43 (“mercury”) fabricada con ABS inyectado, Ф271mm y altura de 117mm, color blanco, pintura en polvo, tipo poliéster, con protección UV. Difusor de vidrio opalizado y pantalla metalizada por alto vacío. 2 fuentes G24q3 - 26W, Balasto electrónico, program rapid start, 120-277V, fp&gt;0,98, Factor de balasto 100%, THD&lt;10%, tipo DALI. Certificado RETILAP. Ver diseño luminotécnico.</t>
  </si>
  <si>
    <t>Suministro  e   Instalacion de luminaria hermética tipo “Alhama” fabricada con policarbonato IP66, 1280mm x 145mm x 98mm, color blanco. Cubierta de policarbonato transparente. 2 tubos fluorescentes T5 de 28W, Balasto electrónico, program rapid start, 120-277V, fp&gt;0,98, Factor de balasto 100%, THD&lt;10%, tipo DALI. Certificado RETILAP. Ver diseño luminotécnico.</t>
  </si>
  <si>
    <t>Suministro  e   Instalacion de luminaria hermética tipo “Alhama” fabricada con policarbonato IP66, 1280mm x 145mm x 98mm, color blanco. Cubierta de policarbonato transparente. 2 tubos fluorescentes T5 de 28W, Balasto electrónico, program rapid start, 120-277V, fp&gt;0,98, Factor de balasto 100%, THD&lt;10%, tipo DALI. Certificado RETILAP. Ver diseño luminotécnico. Incluye módulo de emergencia para luminaria 120/277V, autonomía de 90minutos, chasis termoplástico de alto impacto, color rojo, certificado RETILAP.</t>
  </si>
  <si>
    <t>Suministro  e  Instalacion de luminaria hermética (ALP 1x28) fabricada con cuerpo de fibra de vidrio y difusor de policarbonato, IP66, 1276mm x 156mm x 96mm, color blanco. 1 tubo fluorescente T5 de 28W, Balasto electrónico, program rapid start, 120-277V, fp&gt;0,98, Factor de balasto 100%, THD&lt;10%, tipo DALI. Certificado RETILAP. Ver diseño luminotécnico.</t>
  </si>
  <si>
    <t>Suministro  e  Instalacion de luminaria cuadrada de 60cm x 60cm x 9,5cm. Fabricada con lámina de acero Cold Rolled cal. 22, color blanco, pintura en polvo, tipo poliéster, con protección UV. Rejilla semiespecular de aluminio 16C. 4 tubos fluorescentes T8 de 17W, Balasto electrónico, program rapid start, 120-277V, fp&gt;0,90, Factor de balasto 88%, THD&lt;10%, tipo DALI. Certificado RETILAP. Ver diseño luminotécnico.</t>
  </si>
  <si>
    <t>Suministro  e  Instalacion de luminaria cilíndrica para iluminación de sendero exterior (“Sender Rejilla”). IP54 (“cilinder”) fabricada con lámina de acero Cold Rolled cal. 22, Ф206mm y altura de 1145mm, color negro, pintura en polvo, tipo poliéster, con protección UV. Rejilla especular en aluminio. 1 lámpara E27-70W NA. Balasto tipo auto-regulado (CWA), impulsador Superposición,  208 – 277V, fp&gt;0,9, factor de balasto 10%, THD&lt;20%. Montaje sobre base con pernos. Certificado RETILAP.</t>
  </si>
  <si>
    <t>Suministro  e  Instalacion de luminaria hermética (ALP 2x24) fabricada con cuerpo de fibra de vidrio y difusor de policarbonato, IP66, 660mm x 156mm x 96mm, color blanco. 2 tubos fluorescentes T5 de 24W, Balasto electrónico, program rapid start, 120-277V, fp&gt;0,98, Factor de balasto 100%, THD&lt;10%, tipo DALI. Certificado RETILAP. Ver diseño luminotécnico.</t>
  </si>
  <si>
    <t>Suministro e instalación de luminaria de emergencia para sobreponer, chasís Termoplástico de alto impacto de color blanco, dos bombillas LED de 1W. 120/277V, autonomía de 90minutos. Certificado RETILAP.</t>
  </si>
  <si>
    <t>Suministro e instalación de luminaria de emergencia para sobreponer, chasís Termoplástico de alto impacto de color blanco, dos bombillas LED de 1W. 120/277V, autonomía de 90minutos, aviso luminoso de salida (español). Certificado RETILAP.</t>
  </si>
  <si>
    <t>INTERNAS FUERZA</t>
  </si>
  <si>
    <t>Tomas Energia  Normal</t>
  </si>
  <si>
    <t>Suministro e Instalación de Salida para Toma Doble con Polo a Tierra GFCI, por Tubería PVC Φ1/2"  y Alambre No.12</t>
  </si>
  <si>
    <t>Suministro e Instalación de Salida para Toma Doble con Polo a Tierra para Energía Normal 20A, por Tubería PVC Φ1/2" y Alambre No.12</t>
  </si>
  <si>
    <t>Suministro e Instalación de Salida para Toma Doble con Polo a Tierra para Energía Normal 20A, por Canaleta y Alambre No.12. Incluye troquel.</t>
  </si>
  <si>
    <t>Suministro e Instalación de Salida para Toma Doble con Polo a Tierra para Energía Normal 20A, por Tubería PVC Φ3/4" y Cable No.10</t>
  </si>
  <si>
    <t>Suministro e Instalación de Salida para Toma Doble con Polo a Tierra para Energía Normal 20A, por Canaleta y Cable No.10. Incluye troquel.</t>
  </si>
  <si>
    <t>Suministro e Instalación de Salida para Toma Doble con Polo a Tierra para Energía Normal 30A, por Tubería PVC Φ3/4" y Cable No.10</t>
  </si>
  <si>
    <t>Suministro e Instalación de Salida para Toma Doble con Polo a Tierra para Energía Normal 30A, por Canaleta y Cable No.10. Incluye troquel.</t>
  </si>
  <si>
    <t>Suministro e Instalación de Salida para Toma Trifilar 250V para Energía Normal 20A, por Tubería PVC Φ1/2" y Alambre No.12</t>
  </si>
  <si>
    <t>Suministro e Instalación de Salida para Toma Trifilar 250V para Energía Normal 20A, por Canaleta y Alambre No.12. Incluye troquel.</t>
  </si>
  <si>
    <t>Suministro e Instalación de Salida para Toma Trifilar 250V para Energía Normal 20A, por Tubería PVC Φ3/4" y Cable No.10</t>
  </si>
  <si>
    <t>Suministro e Instalación de Salida para Toma Trifilar 250V para Energía Normal 20A, por Canaleta y Cable No.10. Incluye troquel.</t>
  </si>
  <si>
    <t>Suministro e Instalación de Salida para Toma Trifilar 250V para Energía Normal 30A, por Tubería PVC Φ3/4" y Cable No.10</t>
  </si>
  <si>
    <t>Suministro e Instalación de Salida para Toma Trifilar 250V para Energía Normal 30A, por Canaleta y Cable No.10. Incluye troquel.</t>
  </si>
  <si>
    <t>Suministro e Instalación de Salida para Toma Trifilar 250V para Energía Normal 40A, por Canaleta y Cable No.8. Incluye troquel.</t>
  </si>
  <si>
    <t>Suministro e Instalación de Salida para Toma Trifilar 250V para Energía Normal 50A, por Canaleta y Cable No.6. Incluye troquel.</t>
  </si>
  <si>
    <t>Suministro e Instalación de Salida para Toma Trifilar 250V para Energía Normal 60A, por Canaleta y Cable No.4. Incluye troquel.</t>
  </si>
  <si>
    <t>Suministro e Instalación de Salida para Toma Trifásico 208/120V para Energía Normal 60A, por Tubería PVC Φ1.1/2"  y Cable No.4</t>
  </si>
  <si>
    <t>Suministro e Instalación de Salida para Toma Trifásico 208/120V para Energía Normal 20A, por Canaleta y Alambre No.12. Incluye troquel.</t>
  </si>
  <si>
    <t>Suministro e Instalación de Salida para Toma Trifásico 208/120V para Energía Normal 30A, por Tubería PVC Φ3/4"  y Cable No.10</t>
  </si>
  <si>
    <t>Suministro e Instalación de Salida para Toma Trifásico 208/120V para Energía Normal 30A, por Canaleta y Cable No.10. Incluye troquel.</t>
  </si>
  <si>
    <t>Suministro e Instalación de Tapa Tipo Intemperie</t>
  </si>
  <si>
    <t>Tomas Energia  Regulada</t>
  </si>
  <si>
    <t>Suministro e Instalación de Salida Para Toma Doble con polo a tierra AISLADO, para Energía  Respaldada por UPS 20A, por Tubería PVC Φ1/2" y Alambre No.12</t>
  </si>
  <si>
    <t>Suministro e Instalación de Salida Para Toma Doble con polo a tierra AISLADO, para Energía  Respaldada por UPS 20A, por Canaleta y Alambre No.12. Incluye troquel.</t>
  </si>
  <si>
    <t>Suministro e Instalación de Salida Para Toma Doble con polo a tierra AISLADO, para Energía  Respaldada por UPS 20A, por Tubería PVC Φ3/4" y Cable No.10</t>
  </si>
  <si>
    <t>Suministro e Instalación de Salida Para Toma Doble con polo a tierra AISLADO, para Energía  Respaldada por UPS 20A, por Canaleta y Cable No.10. Incluye troquel.</t>
  </si>
  <si>
    <t>Suministro e Instalación de Salida Para Toma Doble con polo a tierra AISLADO, para Energía  Respaldada por UPS 30A, por Canaleta y Cable No.8. Incluye troquel.</t>
  </si>
  <si>
    <t>Suministro e Instalación de Salida para Toma Trifilar 250V para Energía Respaldada por UPS 20A, por Canaleta y Alambre No.12. Incluye troquel.</t>
  </si>
  <si>
    <t>Suministro e Instalación de Salida para Toma Trifilar 250V para Energía Respaldada por UPS 30A, por Canaleta y Cable No.10. Incluye troquel.</t>
  </si>
  <si>
    <t>Suministro e Instalación de Salida para Toma Trifilar 250V para Energía Respaldada por UPS 40A, por Canaleta y Cable No.8. Incluye troquel.</t>
  </si>
  <si>
    <t>Suministro e Instalación de Salida para Toma Trifilar 250V para Energía Respaldada por UPS 50A, por Canaleta y Cable No.6. Incluye troquel.</t>
  </si>
  <si>
    <t>Suministro e Instalación de Salida para Toma Trifásico 208/120V para Energía Respaldada por UPS 30A, por Canaleta y Cable No.10. Incluye troquel.</t>
  </si>
  <si>
    <t>Suministro e Instalación de Salida para Toma Trifásico 208/120V para Energía Respaldada por UPS 50A, por Tubería PVC Φ1.1/4" y Cable No.6</t>
  </si>
  <si>
    <t>Suministro e Instalación de circuitos ramales (desde Tablero a Primera salida de cada circuito), en:</t>
  </si>
  <si>
    <t>3No.12, por Canaleta Metálica de 8cm x 4cm y 10cm x 8cm</t>
  </si>
  <si>
    <t>3No.10, por Tubería PVC de Φ3/4"</t>
  </si>
  <si>
    <t>3No.10, por Canaleta Metálica de 8cm x 4cm y 10cm x 8cm</t>
  </si>
  <si>
    <t>3No.8, por Tubería PVC de Φ1"</t>
  </si>
  <si>
    <t>3No.8, por Canaleta Metálica de 8cm x 4cm y 10cm x 8cm</t>
  </si>
  <si>
    <t>3No.6, por Tubería PVC de Φ1.1/4"</t>
  </si>
  <si>
    <t>3No.6, por Canaleta Metálica de 8cm x 4cm y 10cm x 8cm</t>
  </si>
  <si>
    <t>3No.4, por Tubería PVC de Φ1.1/2"</t>
  </si>
  <si>
    <t>3No.4, por Canaleta Metálica de 8cm x 4cm y 10cm x 8cm</t>
  </si>
  <si>
    <t>4No.12, por Tubería PVC de Φ1/2"</t>
  </si>
  <si>
    <t>4No.12, por Canaleta Metálica de 8cm x 4cm y 10cm x 8cm</t>
  </si>
  <si>
    <t>4No.10, por Tubería PVC de Φ3/4"</t>
  </si>
  <si>
    <t>4No.10, por Canaleta Metálica de 8cm x 4cm y 10cm x 8cm</t>
  </si>
  <si>
    <t>4No.8, por Tubería PVC de Φ1"</t>
  </si>
  <si>
    <t>4No.8, por Canaleta Metálica de 8cm x 4cm y 10cm x 8cm</t>
  </si>
  <si>
    <t>4No.6, por Tubería PVC de Φ1.1/4"</t>
  </si>
  <si>
    <t>4No.6, por Canaleta Metálica de 8cm x 4cm y 10cm x 8cm</t>
  </si>
  <si>
    <t>SISTEMA DE AIRES</t>
  </si>
  <si>
    <t>Suministro e Instalación de Salida para FC y CHILLER, por Tubería PVC de Φ1/2" y Alambre No.12</t>
  </si>
  <si>
    <t>6No.12, por Tubería PVC de Φ1/2"</t>
  </si>
  <si>
    <t>9No.12, por Tubería PVC de Φ3/4"</t>
  </si>
  <si>
    <t>ELECTROBARRAS</t>
  </si>
  <si>
    <t>Sistema de electrobarra  regulada - 400A, Aluminio, 3L+N+PE.  Envolvente de acero galvanizado, IP55. Aislamiento de fibra de vidrio con refuerzo plástico, grado V1 de auto-extinción (UL94). Retardante a la llama (60332-3), IK: 10. Soportabilidad a corriente de cortocircuito trifásico de corta duración (1s) 25kA. Certificado de producto RETIE y sistema de medición de temperatura en toda la longitud. Se compone de:</t>
  </si>
  <si>
    <t>Suministro e instalación Vertical Spring Hanger SOPORTE VERTICAL RESORTADO con resistencia de 300kg, acero galvanizado.</t>
  </si>
  <si>
    <t>Suministro e instalación Rigid Hanger SOPORTE VERTICAL RIGIDO con resistencia de 300kg, acero galvanizado.</t>
  </si>
  <si>
    <t>Suministro e instalación Tap - off Box 400A, 208V, without MCCB CAJA DE DERIVACION</t>
  </si>
  <si>
    <t>Suministro e instalación Tap - off Box 125A, 208V, without MCCB CAJA DE DERIVACION</t>
  </si>
  <si>
    <t>Suministro e instalación Tap - off Box 160A, 208V, without MCCB CAJA DE DERIVACION</t>
  </si>
  <si>
    <t xml:space="preserve">Suministro e Instalación de Breaker Industrial 3x175A, 35kA. Totalizador TRGP3 </t>
  </si>
  <si>
    <t>Suministro e Instalación de Breaker Industrial 3x150A, 35kA. Totalizador TRGP2</t>
  </si>
  <si>
    <t>Suministro e Instalación de Breaker Industrial 3x125A, 35kA. Totalizador TRGP1</t>
  </si>
  <si>
    <t>Suministro e Instalación de Breaker Industrial 3x80A, 35kA. Totalizador TRGM</t>
  </si>
  <si>
    <t>Suministro e instalación Soporte tipo repisa para soportar electrobarra en su recorrido horizontal. L=0,55m, p.max=68kg.</t>
  </si>
  <si>
    <t>Suministro e instalación de barreras cortafuego interiores en las secciones rectas que atraviesan cada planta. Deben cumplir con la norma DIN 4102-9.</t>
  </si>
  <si>
    <t>Suministro e instalación de barreras cortafuego externas para los pasos a través de muros en los vestíbulos contra incendios, deben cumplir con la norma DIN 4102-09.</t>
  </si>
  <si>
    <t>Sistema de electrobarra  normal - 1600A, Aluminio 3L+N+PE. Envolvente exterior de acero galvanizado en caliente, pintura RAL7035, IP55. Barras conductoras de aluminio con tratamiento de protección galvánica (cobrizado y estañada) en toda la superficie. Aislamiento de poliéster Clase B, grado V1 de auto-extinción (UL94), retardante a la llama y libre de halógenos. Las uniones deben tener láminas de cobre electro-plateadas con aislamiento clase F. Soportabilidad a corriente de cortocircuito de corta duración (1s) 80kA.  Certificado de producto RETIE y sistema de medición de temperatura en toda la longitud. Se compone de:</t>
  </si>
  <si>
    <t>Suministro e instalación Tap - off Box 630A, 208V, without MCCB CAJA DE DERIVACION</t>
  </si>
  <si>
    <t>Suministro e instalación Tap - off 250A, 208V, Box without MCCB CAJA DE DERIVACION</t>
  </si>
  <si>
    <t xml:space="preserve">Suministro e Instalación de Breaker Industrial 3x600A, 50kA. Totalizador TNGP3. </t>
  </si>
  <si>
    <t>Suministro e Instalación de Breaker Industrial 3x400A, 50kA. Totalizador TNGM - TNGP1</t>
  </si>
  <si>
    <t xml:space="preserve">Suministro e Instalación de Breaker Industrial 3x200A, 50kA. Totalizador TNGP2 </t>
  </si>
  <si>
    <t>Suministro e instalación Soporte tipo standar para la electrobarra supercompacta de 1600A de acero para soportar electrobarra en su recorrido horizontal con esparragos embebidos en la loza.</t>
  </si>
  <si>
    <t>Suministro e instalación de barreras cortafuego para electrobarra supercompacta de 1600A externas para los pasos a través de muros en los vestíbulos contra incendios, deben cumplir con la norma DIN 4102-09.</t>
  </si>
  <si>
    <t>SISTEMA DE PUESTA A TIERRA</t>
  </si>
  <si>
    <t>Cable No. 2/0 AWG Cu-Desnudo para enterrar en el suelo</t>
  </si>
  <si>
    <t>Bajantes en Cable No.2/0 CU-Desnudo, para unir malla puesta a tierra con barras de neutro y aterrizar estructura metálica del transformador y de la subestación incluye conectores.</t>
  </si>
  <si>
    <t>Caja de inspección de 30 x 30 com con tapa removible</t>
  </si>
  <si>
    <t>Soldaduras exotérmicas</t>
  </si>
  <si>
    <t>Varillas de Cu de 2,4 m, 5/8” de diámetro</t>
  </si>
  <si>
    <t>SISTEMA DE APANTALLAMIENTO</t>
  </si>
  <si>
    <t>PUNTA CAPTADORA 16 mm X 100cm ALUMINIO CON BASE y Perno expansivo de 1/2 galvanizado en Caliente para sujeción de puntas captadoras en cubierta.</t>
  </si>
  <si>
    <t>Un</t>
  </si>
  <si>
    <t>PUNTA CAPTADORA 16 mm X 120cm ALUMINIO CON BASE y Perno expansivo de 1/2 galvanizado en Caliente para sujeción de puntas captadoras en cubierta</t>
  </si>
  <si>
    <t>PUNTA CAPTADORA 16 mm X 150cm ALUMINIO CON BASE y Perno expansivo de 1/2 galvanizado en Caliente para sujeción de puntas captadoras en cubierta</t>
  </si>
  <si>
    <t>PUNTA CAPTADORA 16 mm X 200cm ALUMINIO CON BASE y Perno expansivo de 1/2 galvanizado en Caliente para sujeción de puntas captadoras en cubierta</t>
  </si>
  <si>
    <t>PUNTA CAPTADORA 16 mm X 250cm ALUMINIO CON BASE y Perno expansivo de 1/2 galvanizado en Caliente para sujeción de puntas captadoras en cubierta</t>
  </si>
  <si>
    <t>PUNTA CAPTADORA 16 mm X 300cm ALUMINIO CON BASE y Perno expansivo de 1/2 galvanizado en Caliente para sujeción de puntas captadoras en cubierta</t>
  </si>
  <si>
    <t>Alambrón redondo en aluminio para anillo superior. 8 mm. Presentación rollo x 100 m o 200 (+/- 5% aprox).</t>
  </si>
  <si>
    <t>Soporte para anillo superior en poliamida con rosca M8, RD 8 - 10 mm, resistencia a la temperatura de -35 ° C a +90 ° C, altura 30 mm, color gris, con perno expansivo de 3/8 galvanizado en Caliente, para sujeción de soporte anillo en muro ático.</t>
  </si>
  <si>
    <t>Conector variable en aluminio para uniones en T, en cruz y en paralelo. Para conductores redondos Rd 8-10. Montaje rápido mediante un tornillo M10 x 30 de acero inoxidable. Cumple VDE 0185-305 (IEC62305)</t>
  </si>
  <si>
    <t>Conector variable bimetálico para uniones en T, en cruz y en paralelo. Para conductores redondos Rd 8-10. Montaje rápido mediante un tornillo M10 x 30 de acero inoxidable. Cumple VDE 0185-305(IEC62305)</t>
  </si>
  <si>
    <t>Caja de Pruebas 151X117X67mm Grado de protección: IP66 , Sin halógenos.</t>
  </si>
  <si>
    <t>Aviso de Peligro de Bajante de descargas Atmosféricas</t>
  </si>
  <si>
    <t>Cable de aluminio desnudo 1/0 AWG, para bajantes y uniones equipotenciales</t>
  </si>
  <si>
    <t>Conector de compresión paralelo para unión Aluminio-Aluminio en uniones equipotenciales</t>
  </si>
  <si>
    <t xml:space="preserve">Grapa doble ala para fijar cable 1/0AWG-D en uniones equipotenciales </t>
  </si>
  <si>
    <t>Tubería PVC de 3/4”para bajantes embebidos en concreto.</t>
  </si>
  <si>
    <t>Cable de cobre desnudo 1/0 AWG para conexión de bajante a varilla de cobre.</t>
  </si>
  <si>
    <t xml:space="preserve">Varilla de Cobre o copperweld de 2,4m de longitud y 5/8" de diámetro </t>
  </si>
  <si>
    <t xml:space="preserve">Soldadura exotermica Cable-Varilla en L, para cable  de cobre 1/0 AWG. </t>
  </si>
  <si>
    <t>Caja de inspección de 30 x 30 cm con tapa removible</t>
  </si>
  <si>
    <t>Cerramiento  Provisional  en  Laminas Galvanizada   h=2m</t>
  </si>
  <si>
    <t>Demolición  Integral  Muros  en  Ladrillo  Tolete  Macizo  espesor  a=15 cm.   Incluye trasiego, cargue, retiro, transporte y deposicion fuera de la obra</t>
  </si>
  <si>
    <t>Demolición  Integral  Muros  en  Blolque  de  Arcilla  espesor  a=15 cm  (con o sin pañete).   Incluye trasiego, cargue, retiro, transporte y deposicion fuera de la obra</t>
  </si>
  <si>
    <t xml:space="preserve">Placas  de  Contrapiso  Macizas  h=12  cm  Niv.+0.00  en  concreto  f'c=4.000 psi  28 Mpa   </t>
  </si>
  <si>
    <t xml:space="preserve">Placas   Aligerada sin  torta  inferior   h=40 cm     en  concreto  reforzado   arquitectónico  color  gris  claro  a la vista   f' c=4000 psi, con torta superior de 10 cm </t>
  </si>
  <si>
    <t xml:space="preserve">Placa  Steel  Deck   e= 12 cm   en   concreto color  gris   f'c=4.000  psi . Incluye  Metal Deck 2" Grado 40 de 0.94x5.60 y conectores de cortante.   Niv. -4.54  </t>
  </si>
  <si>
    <t>Escarificación   Recubrimiento  Superficial  Elementos  Existentes para  Recalce  de  Vigas y Placas</t>
  </si>
  <si>
    <t>Tratamiento superficial con con Sikadur 32 primer o similiar para recalce y/o anlcaje de elementos  de  elementos en concreto</t>
  </si>
  <si>
    <t>Mortero  Ignifugo  de  Perlita-Verniculita de espesor  10 mm  para  Recubrimiento  Vigas y Columnas en  concreto  reforzado</t>
  </si>
  <si>
    <t xml:space="preserve">Mortero  Ignifugo  de  Perlita-Verniculita de espesor  20 mm  para  Recubrimiento  Inferior    Laminas Steel-Deck  </t>
  </si>
  <si>
    <r>
      <t xml:space="preserve">Suministro, Fabricación, Montaje y  Pintura   Estructura   Metalica </t>
    </r>
    <r>
      <rPr>
        <sz val="10"/>
        <color rgb="FFC00000"/>
        <rFont val="Arial"/>
        <family val="2"/>
      </rPr>
      <t xml:space="preserve"> Ampliacion  Entrepisos</t>
    </r>
    <r>
      <rPr>
        <sz val="10"/>
        <rFont val="Arial"/>
        <family val="2"/>
      </rPr>
      <t xml:space="preserve">  en Perfiles  Estructurales  IPE 220, IPE 240  y  IPE 300,  Acero ASTM  A-36, fy=252 Mpa</t>
    </r>
  </si>
  <si>
    <r>
      <t xml:space="preserve">Suministro, Fabricación, Montaje y  Pintura  </t>
    </r>
    <r>
      <rPr>
        <sz val="10"/>
        <color rgb="FFC00000"/>
        <rFont val="Arial"/>
        <family val="2"/>
      </rPr>
      <t>Columnas  Metalicas  Nuevas</t>
    </r>
    <r>
      <rPr>
        <sz val="10"/>
        <rFont val="Arial"/>
        <family val="2"/>
      </rPr>
      <t>, en Acero  Laminado  Estructural ASTM  A-36, f'y=252 Mpa</t>
    </r>
  </si>
  <si>
    <r>
      <t xml:space="preserve">Suministro, Fabricación, Montaje y  Pintura   </t>
    </r>
    <r>
      <rPr>
        <sz val="10"/>
        <color rgb="FFC00000"/>
        <rFont val="Arial"/>
        <family val="2"/>
      </rPr>
      <t>Reforzamiento Vigas Existentes con  Perfiles  Estructurales  UPN-160</t>
    </r>
    <r>
      <rPr>
        <sz val="10"/>
        <rFont val="Arial"/>
        <family val="2"/>
      </rPr>
      <t>,  Acero ASTM  A-36, fy=252 Mpa</t>
    </r>
  </si>
  <si>
    <r>
      <t xml:space="preserve">Suministro, Fabricación, Montaje y  Pintura   </t>
    </r>
    <r>
      <rPr>
        <sz val="10"/>
        <color rgb="FFC00000"/>
        <rFont val="Arial"/>
        <family val="2"/>
      </rPr>
      <t>Estructura  Metalica  Cubiertas</t>
    </r>
    <r>
      <rPr>
        <sz val="10"/>
        <rFont val="Arial"/>
        <family val="2"/>
      </rPr>
      <t xml:space="preserve"> en perfiles estructurales, en Acero ASTM  A-500, Grado C, f'y=351 Mpa</t>
    </r>
  </si>
  <si>
    <r>
      <t xml:space="preserve">Suministro, Fabricación, Montaje y  Pintura   </t>
    </r>
    <r>
      <rPr>
        <sz val="10"/>
        <color rgb="FFC00000"/>
        <rFont val="Arial"/>
        <family val="2"/>
      </rPr>
      <t xml:space="preserve">Estructura  Metalica  Escalera  (3 Tramos) </t>
    </r>
    <r>
      <rPr>
        <sz val="10"/>
        <rFont val="Arial"/>
        <family val="2"/>
      </rPr>
      <t xml:space="preserve">  en perfiles estructurales, en Acero ASTM  A-36, f'y=252 Mpa</t>
    </r>
  </si>
  <si>
    <t xml:space="preserve">Mampostería muros Cerramiento planta primer piso bloque parqueadero e=20 cm  </t>
  </si>
  <si>
    <t xml:space="preserve">Mampostería muros cerramiento ascensores planta primer piso bloque parqueadero e=25 cm  </t>
  </si>
  <si>
    <t xml:space="preserve">Mampostería muros divisorios planta primer piso bloque parqueadero e=20 cm </t>
  </si>
  <si>
    <t xml:space="preserve">Mampostería muros divisorios planta primer piso bloque parqueadero e=12 cm </t>
  </si>
  <si>
    <t xml:space="preserve">Mampostería muros cerramientos planta primer piso bloque Laboratorios e=20 cm </t>
  </si>
  <si>
    <t xml:space="preserve">Mampostería muros divisorios planta primer piso bloque Laboratorios e=20 cm </t>
  </si>
  <si>
    <t>Muros fundidos en sitio concreto armado 3000 psi e=20 cm</t>
  </si>
  <si>
    <t xml:space="preserve">Mampostería muros divisorios planta primer piso bloque Laboratorios e=15 cm </t>
  </si>
  <si>
    <t xml:space="preserve">Mampostería muros cerramiento- planta mezanine  bloque parqueadero e= 20 cm   </t>
  </si>
  <si>
    <t xml:space="preserve">Mampostería muros cerramiento ascensores planta mezanine  bloque parqueaderos e= 25 cm    </t>
  </si>
  <si>
    <t xml:space="preserve">Mampostería muros divisorios planta mezanine  bloque parqueaderos e= 20 cm </t>
  </si>
  <si>
    <t xml:space="preserve">Mampostería muros divisorios planta mezanine  bloque parqueaderos e= 15 cm  </t>
  </si>
  <si>
    <t xml:space="preserve">Mampostería muros cerramiento  planta mezanine  bloque laboratorios e= 20 cm     </t>
  </si>
  <si>
    <t xml:space="preserve">Mampostería muros divisorios planta mezanine  bloque laboratorios e= 20 cm  </t>
  </si>
  <si>
    <t xml:space="preserve">Mampostería muros divisorios planta mezanine  bloque laboratorios e= 15 cm  </t>
  </si>
  <si>
    <t xml:space="preserve">Mampostería muros cerramiento  planta segundo piso  bloque laboratorios e= 20 cm </t>
  </si>
  <si>
    <t xml:space="preserve">Mampostería muros divisorios planta segundo piso  bloque laboratorios e= 20 cm   </t>
  </si>
  <si>
    <t xml:space="preserve">Mampostería muros divisorios planta segundo piso  bloque laboratorios e= 15 cm    </t>
  </si>
  <si>
    <t xml:space="preserve">Mampostería muros cerramiento  planta tercer piso  bloque laboratorios e= 20 cm </t>
  </si>
  <si>
    <t xml:space="preserve">Mampostería muros divisorios planta tercer piso  bloque laboratorios e= 20 cm   </t>
  </si>
  <si>
    <t xml:space="preserve">Mampostería muros divisorios planta tercer piso bloque laboratorios e= 15 cm      </t>
  </si>
  <si>
    <r>
      <t xml:space="preserve">Sistema ES-US-3525   5.50 x 3.93   en Aluminio,  Sistema ES-US-3525  Flotado para Fachada, Vidrio  Incoloro 6mm + PVB 0.03 + Incoloro 6mm + Separador 16 mm + Incoloro 6mm  + PVB 0.03 Incoloro 6mm.  </t>
    </r>
    <r>
      <rPr>
        <sz val="10"/>
        <color rgb="FF990000"/>
        <rFont val="Arial"/>
        <family val="2"/>
      </rPr>
      <t xml:space="preserve"> Fachada  Lateral  eje  H</t>
    </r>
  </si>
  <si>
    <r>
      <t xml:space="preserve">Sistema ES-US-3525   18.72 x 4.30   en Aluminio,  Sistema Flotado para Fachada, Vidrio  Incoloro 6mm + PVB 0.03 + Incoloro 6mm + Separador 16 mm + Incoloro 6mm  + PVB 0.03 Incoloro 6mm.  </t>
    </r>
    <r>
      <rPr>
        <sz val="10"/>
        <color rgb="FF990000"/>
        <rFont val="Arial"/>
        <family val="2"/>
      </rPr>
      <t xml:space="preserve"> Fachada  Principal  eje  E</t>
    </r>
  </si>
  <si>
    <r>
      <t xml:space="preserve">Sistema ES-US-3525   9.67 x 6.24 + 3.05 x 3.64   en Aluminio,  Sistema  Flotado para Fachada, Vidrio  Incoloro 6mm + PVB 0.03 + Incoloro 6mm + Separador 16 mm + Incoloro 6mm  + PVB 0.03 Incoloro 6mm.  </t>
    </r>
    <r>
      <rPr>
        <sz val="10"/>
        <color rgb="FF990000"/>
        <rFont val="Arial"/>
        <family val="2"/>
      </rPr>
      <t xml:space="preserve"> Fachada  Lateral  eje  25</t>
    </r>
  </si>
  <si>
    <r>
      <t xml:space="preserve">Sistema ES-US-3525   2.53 x 9.87   en Aluminio,  Sistema  Flotado para Fachada, Vidrio  Incoloro 6mm + PVB 0.03 + Incoloro 6mm + Separador 16 mm + Incoloro 6mm  + PVB 0.03 Incoloro 6mm.  </t>
    </r>
    <r>
      <rPr>
        <sz val="10"/>
        <color rgb="FF990000"/>
        <rFont val="Arial"/>
        <family val="2"/>
      </rPr>
      <t xml:space="preserve"> Fachada  Interior  eje  Q  (son 2 )</t>
    </r>
  </si>
  <si>
    <r>
      <t xml:space="preserve">Sistema ES-US-3525   9.72 x 6.24 + 2.00 x 3.64   en Aluminio,  Sistema  Flotado para Fachada, Vidrio  Incoloro 6mm + PVB 0.03 + Incoloro 6mm + Separador 16 mm + Incoloro 6mm  + PVB 0.03 Incoloro 6mm.  </t>
    </r>
    <r>
      <rPr>
        <sz val="10"/>
        <color rgb="FF990000"/>
        <rFont val="Arial"/>
        <family val="2"/>
      </rPr>
      <t xml:space="preserve"> Fachada  Lateral  eje  12</t>
    </r>
  </si>
  <si>
    <r>
      <t xml:space="preserve">Sistema ES-US-3525   13.44 x 16.93   en Aluminio,  Sistema  Flotado para Fachada, Vidrio  Incoloro 6mm + PVB 0.03 + Incoloro 6mm + Separador 16 mm + Incoloro 6mm  + PVB 0.03 Incoloro 6mm.  </t>
    </r>
    <r>
      <rPr>
        <sz val="10"/>
        <color rgb="FF990000"/>
        <rFont val="Arial"/>
        <family val="2"/>
      </rPr>
      <t xml:space="preserve"> Fachada  Lateral  eje  25</t>
    </r>
  </si>
  <si>
    <r>
      <t xml:space="preserve">Sistema ES-US-3525   2.00 x 13.30   en Aluminio,  Sistema  Flotado para Fachada, Vidrio  Incoloro 6mm + PVB 0.03 + Incoloro 6mm + Separador 16 mm + Incoloro 6mm  + PVB 0.03 Incoloro 6mm.  </t>
    </r>
    <r>
      <rPr>
        <sz val="10"/>
        <color rgb="FF990000"/>
        <rFont val="Arial"/>
        <family val="2"/>
      </rPr>
      <t xml:space="preserve"> Fachada  Posterior  eje  H</t>
    </r>
  </si>
  <si>
    <r>
      <t xml:space="preserve">Sistema ES-US-3525   16.15 x 16.93   en Aluminio,  Sistema  Flotado para Fachada, Vidrio  Incoloro 6mm + PVB 0.03 + Incoloro 6mm + Separador 16 mm + Incoloro 6mm  + PVB 0.03 Incoloro 6mm.  </t>
    </r>
    <r>
      <rPr>
        <sz val="10"/>
        <color rgb="FF990000"/>
        <rFont val="Arial"/>
        <family val="2"/>
      </rPr>
      <t xml:space="preserve"> Fachada  Lateral  eje  12</t>
    </r>
  </si>
  <si>
    <r>
      <t xml:space="preserve">Sistema ES-US-3525   4.36 x 12.93 + 4.36 x 13.30 + 2.28 x 9.65   en Aluminio,  Sistema  Flotado para Fachada, Vidrio  Incoloro 6mm + PVB 0.03 + Incoloro 6mm + Separador 16 mm + Incoloro 6mm  + PVB 0.03 Incoloro 6mm.  </t>
    </r>
    <r>
      <rPr>
        <sz val="10"/>
        <color rgb="FF990000"/>
        <rFont val="Arial"/>
        <family val="2"/>
      </rPr>
      <t xml:space="preserve"> Fachada  Interior  eje  Ñ</t>
    </r>
  </si>
  <si>
    <r>
      <t xml:space="preserve">Sistema ES-US-3525   4.75 x 6.38 + 4.45 x 6.38   en Aluminio,  Sistema  Flotado para Fachada, Vidrio  Incoloro 6mm + PVB 0.03 + Incoloro 6mm + Separador 16 mm + Incoloro 6mm  + PVB 0.03 Incoloro 6mm.  </t>
    </r>
    <r>
      <rPr>
        <sz val="10"/>
        <color rgb="FF990000"/>
        <rFont val="Arial"/>
        <family val="2"/>
      </rPr>
      <t xml:space="preserve"> Fachada  Interior  eje  F</t>
    </r>
  </si>
  <si>
    <r>
      <t xml:space="preserve">Sistema ES-US-3525   9.60 x 6.24 + 6.88 x 3.62 + 2.00 x 3.14   en Aluminio,  Sistema  Flotado para Fachada, Vidrio  Incoloro 6mm + PVB 0.03 + Incoloro 6mm + Separador 16 mm + Incoloro 6mm  + PVB 0.03 Incoloro 6mm.  </t>
    </r>
    <r>
      <rPr>
        <sz val="10"/>
        <color rgb="FF990000"/>
        <rFont val="Arial"/>
        <family val="2"/>
      </rPr>
      <t xml:space="preserve"> Fachada  Lateral  eje  7</t>
    </r>
  </si>
  <si>
    <r>
      <t xml:space="preserve">Sistema ES-US-3525   9.60 x 3.93   en Aluminio,  Sistema  Flotado para Fachada, Vidrio  Incoloro 6mm + PVB 0.03 + Incoloro 6mm + Separador 16 mm + Incoloro 6mm  + PVB 0.03 Incoloro 6mm.  </t>
    </r>
    <r>
      <rPr>
        <sz val="10"/>
        <color rgb="FF990000"/>
        <rFont val="Arial"/>
        <family val="2"/>
      </rPr>
      <t xml:space="preserve"> Fachada  Lateral  eje  3</t>
    </r>
  </si>
  <si>
    <r>
      <t xml:space="preserve">Sistema ES-US-3525  10.00 x 6.38   en Aluminio,  Sistema  Flotado para Fachada, Vidrio  Incoloro 6mm + PVB 0.03 + Incoloro 6mm + Separador 16 mm + Incoloro 6mm  + PVB 0.03 Incoloro 6mm.  </t>
    </r>
    <r>
      <rPr>
        <sz val="10"/>
        <color rgb="FF990000"/>
        <rFont val="Arial"/>
        <family val="2"/>
      </rPr>
      <t xml:space="preserve"> Fachada  Lateral  eje  F  (son 2)</t>
    </r>
  </si>
  <si>
    <r>
      <t xml:space="preserve">Sistema ES-US-3525   10.21 x 2.50   en Aluminio,  Sistema  Flotado para Fachada, Vidrio  Azul 6mm + PVB 0.03 + Azul 6mm + Separador 16 mm + Azul 6mm  + PVB 0.03 Azul 6mm.  </t>
    </r>
    <r>
      <rPr>
        <sz val="10"/>
        <color rgb="FF990000"/>
        <rFont val="Arial"/>
        <family val="2"/>
      </rPr>
      <t xml:space="preserve"> Vidrieria  Puente  (son 2)</t>
    </r>
  </si>
  <si>
    <r>
      <t xml:space="preserve">PV -  2.50 x 3.14   en Aluminio,  Sistema ES-US-3525   Piso  Techo, Vidrio  Incoloro 6mm + PVB 0.03 + Incoloro 4mm + Separador 12 mm + Incoloro 6mm. </t>
    </r>
    <r>
      <rPr>
        <sz val="10"/>
        <color rgb="FF990000"/>
        <rFont val="Arial"/>
        <family val="2"/>
      </rPr>
      <t>Acceso Minusvalidos  (son 2)</t>
    </r>
  </si>
  <si>
    <r>
      <t xml:space="preserve">PV -  1.42 x 3.14   en Aluminio,  Sistema ES-US-3525   Piso  Techo + Puerta Pivotante, Vidrio  Incoloro 6mm + PVB 0.03 + Incoloro 4mm + Separador 12 mm + Incoloro 6mm. </t>
    </r>
    <r>
      <rPr>
        <sz val="10"/>
        <color rgb="FF990000"/>
        <rFont val="Arial"/>
        <family val="2"/>
      </rPr>
      <t xml:space="preserve"> Oratorio Minusvalidos</t>
    </r>
  </si>
  <si>
    <r>
      <t xml:space="preserve">PV -  1.35 x 3.14   en Aluminio,  Sistema ES-US-3525   Piso  Techo + Puerta Pivotante, Vidrio  Incoloro 6mm + PVB 0.03 + Incoloro 4mm + Separador 12 mm + Incoloro 6mm. </t>
    </r>
    <r>
      <rPr>
        <sz val="10"/>
        <color rgb="FF990000"/>
        <rFont val="Arial"/>
        <family val="2"/>
      </rPr>
      <t>Control Acceso 2</t>
    </r>
  </si>
  <si>
    <r>
      <t xml:space="preserve">PV -  0.95 x 3.14   en Aluminio,  Sistema ES-US-3525   Piso  Techo + Puerta Pivotante, Vidrio  Incoloro 6mm + PVB 0.03 + Incoloro 4mm + Separador 12 mm + Incoloro 6mm. </t>
    </r>
    <r>
      <rPr>
        <sz val="10"/>
        <color rgb="FF990000"/>
        <rFont val="Arial"/>
        <family val="2"/>
      </rPr>
      <t>Control Acceso 1</t>
    </r>
  </si>
  <si>
    <r>
      <t xml:space="preserve">PV -  0.95 x 3.14   en Aluminio,  Sistema ES-US-3525   Piso  Techo + Puerta Pivotante, Vidrio  Incoloro 6mm + PVB 0.03 + Incoloro 4mm + Separador 12 mm + Incoloro 6mm.  </t>
    </r>
    <r>
      <rPr>
        <sz val="10"/>
        <color rgb="FF990000"/>
        <rFont val="Arial"/>
        <family val="2"/>
      </rPr>
      <t>Oficinas (son 2)</t>
    </r>
  </si>
  <si>
    <r>
      <t xml:space="preserve">PV -  0.93 x 3.14   en Aluminio,  Sistema ES-US-3525   Piso  Techo + Puerta Pivotante, Vidrio  Incoloro 6mm + PVB 0.03 + Incoloro 4mm + Separador 12 mm + Incoloro 6mm.  </t>
    </r>
    <r>
      <rPr>
        <sz val="10"/>
        <color rgb="FF990000"/>
        <rFont val="Arial"/>
        <family val="2"/>
      </rPr>
      <t>Acceso  Scaner  (son 5)</t>
    </r>
  </si>
  <si>
    <t xml:space="preserve">MQ -  s/Acc.Veh. Lateral  a  Niv.+7.78   en Aluminio,  Sistema NS25-2, Vidrio  Incoloro 6mm + PVB 0.03 + Incoloro 4mm </t>
  </si>
  <si>
    <t xml:space="preserve">MQ -  s/Hall Central a  Niv.+7.78   en Aluminio,  Sistema NS25-2, Vidrio  Incoloro 6mm + PVB 0.03 + Incoloro 4mm </t>
  </si>
  <si>
    <t xml:space="preserve">MQ -  s/Hall  Posterior  a  Niv.+7.78   en Aluminio,  Sistema NS25-2, Vidrio  Incoloro 6mm + PVB 0.03 + Incoloro 4mm </t>
  </si>
  <si>
    <t xml:space="preserve">MQ -  s/Escalera  Posterior  a  Niv.+7.78   en Aluminio,  Sistema NS25-2, Vidrio  Incoloro 6mm + PVB 0.03 + Incoloro 4mm </t>
  </si>
  <si>
    <r>
      <t xml:space="preserve">Guardaescoba  Media Caña, en Granito  fundido, pulido y brillado, color  Perlato Claro, de  7x7 cms, espesor minimo e=11 mm, para  Baños, </t>
    </r>
    <r>
      <rPr>
        <sz val="10"/>
        <color rgb="FF990000"/>
        <rFont val="Arial"/>
        <family val="2"/>
      </rPr>
      <t>Cuartos de Aseo  y  Cocinas</t>
    </r>
  </si>
  <si>
    <r>
      <t>Guardaescoba  Madera  Forrado  44 cm x 8 cm x 12 mm,  para</t>
    </r>
    <r>
      <rPr>
        <sz val="10"/>
        <color rgb="FFC00000"/>
        <rFont val="Arial"/>
        <family val="2"/>
      </rPr>
      <t xml:space="preserve">  </t>
    </r>
    <r>
      <rPr>
        <sz val="10"/>
        <color rgb="FF990000"/>
        <rFont val="Arial"/>
        <family val="2"/>
      </rPr>
      <t>Sala de Capacitacion</t>
    </r>
  </si>
  <si>
    <t>}</t>
  </si>
  <si>
    <t>Inodoro  Supendido  CITY   Blanco o equivalente</t>
  </si>
  <si>
    <t>Asiendo   Inodoro  CITY  con bisagra amortiguada  Blanco o equivlanete</t>
  </si>
  <si>
    <t>Smart   Line  Bastidor  coib  cisterna  empotrada  para  Inodoro  supendido o equivalente.  Instalación en pared ligera. Incluye Kits de fijacion  y  tubos  de  conexión  al  Wc.</t>
  </si>
  <si>
    <t>Smart  Line  Placa  de  accionamiento  con  doble  pulsador, cromo o equivalente</t>
  </si>
  <si>
    <t>Griferia  Lavamanos  URBAN  o equivalente Monomando con  cartucho ceramico de  O25mm, conexión 3/8", latigillos de 320 mm, con vaciador automatico y aireador plus. Caudal a 3 bares (con agua mexclada) de 11.71 l/min, cromo</t>
  </si>
  <si>
    <t>Inodoro  Salida  Orientable  PRM  para Minusvalidos  o equivalente</t>
  </si>
  <si>
    <t>Cisterna  Entrada  Inferior  Inodoro  PRM  para  Minusvalidos  o  equivalente</t>
  </si>
  <si>
    <t>Griferia  Lavamanos  BELA  SANI  Monomando   con  cartucho  ceramico  035 mm, conexiones 3/8", vaciador automatico y aireador plus. Maneta sanitaria,   Caudal  a  3  bares  (con agua mezclada)  12.25 l/min, cromo,  o equivalente</t>
  </si>
  <si>
    <t>EASY  Barra  abatible  vertical  80 cm  con  portapapel.  Acero inoxidable brillo huellas,  cromo} o equivalente</t>
  </si>
  <si>
    <t>EASY  Barra  fija  60 cm. Acero  inoxidable  brillo  huellas,  cromo  o  equivalente</t>
  </si>
  <si>
    <t>Urinario  ACRO   o equivalente</t>
  </si>
  <si>
    <t>Fluxometro  pulsador  encastre  para  urinario  o  equivalente</t>
  </si>
  <si>
    <t>ARQUITEC  Portapapel  sin  tapa  o  equivalente</t>
  </si>
  <si>
    <t>URBAN  C   Dosificador  a  pared  o  equivalente</t>
  </si>
  <si>
    <t>Secador de Manos  con sensor automatico, en acero inoxidable, para montar sobre la pared,  marca AA  Ref. 1-AA-JA04  o equivalente</t>
  </si>
  <si>
    <t>Poceta  Lavaplatos  Sencillo  en  Acero Inoxidable Socoda  60x40   para  Laboratorios  y  Cocina  o  equivalente</t>
  </si>
  <si>
    <t>AMOBLAMIENTO  OFICINA  ABIERTA</t>
  </si>
  <si>
    <t>MOBILIARIO ZONA DE TRABAJO LABORATORIOS</t>
  </si>
  <si>
    <t>MOBILIARIO  LABORATORIOS</t>
  </si>
  <si>
    <t>Mesa mural con estructura Autoportante Encimera = postformado ,fondo =750, alto =740</t>
  </si>
  <si>
    <t>Mesa central encimera= acrílico fondo= 1500; alto 900</t>
  </si>
  <si>
    <t>Mesa mural con estructura autoportante encimera= postformado, fondo= 750, alto=740</t>
  </si>
  <si>
    <t xml:space="preserve">ESTANTERIA K100PT </t>
  </si>
  <si>
    <t>Mesa mural con estructura autoportante encimera = acrílico, fond0=900, alto=900</t>
  </si>
  <si>
    <t>Vitrina 1500 ST BECOME</t>
  </si>
  <si>
    <t>Ducha lava ojos ref. 4220</t>
  </si>
  <si>
    <t>Mesa mural con estructura autoportante encimera= acrílico, fondo= 900, alto= 900</t>
  </si>
  <si>
    <t>Mesa Central encimera= acrílico fondo= 1800, alto= 900</t>
  </si>
  <si>
    <t>Ducha emergencia ref.1120</t>
  </si>
  <si>
    <t>Mesa mural con estructura autoportante encimera acrílico, fondo=750, alto 740</t>
  </si>
  <si>
    <t>Mesa mural con estructura autoportante encimera postformado, fondo=750, alto 740</t>
  </si>
  <si>
    <t>Mesa mural con estructura autoportante encimera = acrílico fondo=900, alto=900</t>
  </si>
  <si>
    <t>Mesa central encimera= acrílico fondo= 1800 alto= 900</t>
  </si>
  <si>
    <t>Ducha de emergencia ref.1120</t>
  </si>
  <si>
    <t>Armario reactivo de 900x500x2010 mm</t>
  </si>
  <si>
    <t>Mesa mural con estructura autoportante encimera= acrílico fondo=750 alto=900</t>
  </si>
  <si>
    <t>Mesa Mural Con Estructura Autoportante Encimera= Acrílico Fondo=900, Alto=900</t>
  </si>
  <si>
    <t>Mesa mural con estructura autoportante encimera = postformado fondo=750, alto=740</t>
  </si>
  <si>
    <t>Mesa Mural Con Estructura Autoportante encimera= acrílico, fondo= 900 alto= 900</t>
  </si>
  <si>
    <t>Mesa Mural Con Estructura Autoportante encimera= acrílico, fondo= 900 alto=900</t>
  </si>
  <si>
    <t>Mesa CFL 1940 mm</t>
  </si>
  <si>
    <t>Mesa Mural Con Estructura Autoportante  encimera= acrílico, fondo=900 alto=900</t>
  </si>
  <si>
    <t>Mesa móvil de 1500x750x900 superficie en acrilico</t>
  </si>
  <si>
    <t>Sistema De Servicio Central Tipo Sistema Frontal Con Estante En Vidrio</t>
  </si>
  <si>
    <t>MOBILIARIO ZONA TRABAJO LABORATORIOS</t>
  </si>
  <si>
    <t>Calentadores Electricos, Incluye mano de obra y accesorios para instalación</t>
  </si>
  <si>
    <t xml:space="preserve">ELEVADOR </t>
  </si>
  <si>
    <t>Elevador  3/4"</t>
  </si>
  <si>
    <t>Punto de gas en cobre Cu 3/4"</t>
  </si>
  <si>
    <t>GASTOS  REEMBOLSABLES</t>
  </si>
  <si>
    <t>GASTOS  REEMBOLSAB LES</t>
  </si>
  <si>
    <t>Suministro e instalación de receptáculo sencillo 15 Amps, 125 Volts, entrada de 1/2". Para áreas peligrosas Cl. I, Div 1 &amp; 2 Grupos B, C, D</t>
  </si>
  <si>
    <t>Suministro e instalación de celda para seccionador en SF6, 17.5kV, norma CTS 508- CODENSA, en lámina Cold Rolled callibre 14 y 16, 0.375X0,94X1.6m autosoportada, para uso interior (Celdas 1´ y 1´´) Entrada y salida de circuito en MT. Incluyen señales preventivas de acuerdo a norma CTS 502-4</t>
  </si>
  <si>
    <t>Suministro e instalación de seccionador automático de operación bajo carga en SF6, 630A, 17.5kV, con mecanismo de disparo tripolar  independiente del operador. Operación manual por medio de palanca con acceso frontal en el exterior de la celda (Celdas 1´y 1´´). Con mando y señalización exterior en frente de la celda, provisto de dispositivo de puesta a tierra.</t>
  </si>
  <si>
    <t>Suministro e instalación de Celda de remonte de cables sin barrajes en MT cuarto de medidores (Celda No. 1´´´). Fabricada en lámina Cold Rolled callibre 14 y 16, 0.375X0.94X1.6m autosoportada para uso interior. Incluye señales preventivas de acuerdo a la norma CTS 502-4</t>
  </si>
  <si>
    <t>Suministro e instalación de celda para seccionador en SF6, 17.5kV, norma CTS 508- CODENSA, en lámina Cold Rolled callibre 14 y 16, 0.375X0,94X1.6m autosoportada, para uso interior (Celdas 2, 3 y 4). Incluyen señales preventivas de acuerdo a norma CTS 502-4</t>
  </si>
  <si>
    <t>Suministro e instalación de seccionador automático de operación bajo carga en SF6, 630A, 17.5kV, con mecanismo de disparo tripolar  independiente del operador. Operación manual por medio de palanca con acceso frontal en el exterior de la celda (Celda 2). Con mando y señalización exterior en frente de la celda, provisto de dispositivo de puesta a tierra.</t>
  </si>
  <si>
    <t>suministro e instalación de juego de 3 descargadores (DPS) tipo distribución en media tensión de Dióxido de Zinc para uso interior, 12,5kA, 12,5kV, instalados a la entrada de los transformadores en las celdas de los mismos</t>
  </si>
  <si>
    <r>
      <t xml:space="preserve">Suministro y montaje de celda de medida en Media Tensión (Celda No. 1), </t>
    </r>
    <r>
      <rPr>
        <b/>
        <sz val="10"/>
        <rFont val="Arial"/>
        <family val="2"/>
      </rPr>
      <t>contiene el siguiente equipo:</t>
    </r>
  </si>
  <si>
    <t>Incluido en Item 32.09 (Ver APU)</t>
  </si>
  <si>
    <t>Suministro e Instalación de TABLERO DISTRIBUCIÓN BT TRANSFORMADOR  No.1 (Tablero No. 6) autosoportado fabricado en lámina calibre 14-16, pintura electrostática, certificado RETIE, medidas 1,0x0,9x2,2m. Con barras de cobre de 1000A, 208V, 35kA (3F+N+T). Ubicado en Subestación, modular, con marcación y señalización cumpliendo RETIE. Incluye los siguientes elementos:</t>
  </si>
  <si>
    <t>Suministro e Instalación de TABLERO DISTRIBUCIÓN BT TRANSFORMADOR No.2 (Tablero No. 9) autosoportado, fabricado en lámina calibre 14-16, pintura electrostática, certificado RETIE, medidas 1,0x0,9x2,2m. Con barras de cobre de 2000A, 208V, 35kA (3F+N+T). Ubicado en Subestación, modular, con marcación y señalización cumpliendo RETIE. Incluye los siguientes elementos:</t>
  </si>
  <si>
    <t>Suministro e Instalación de TABLERO GENERAL SISTEMA DE EMERGENCIA (Tablero No. 10) autosoportado, fabricado en lámina calibre 14-16, pintura electrostática, certificado RETIE, medidas 0,8x0,9x2,2m. Con barras de cobre de 200A, 208V, 25kA, (3F+N+T). Ubicado en Subestación, modular, con marcación y señalización cumpliendo RETIE. Incluye los siguientes elementos:</t>
  </si>
  <si>
    <t>Breaker Industrial 3x125A, 208V, 35kA para T.Emergencia Equipos de Extracción Terraza</t>
  </si>
  <si>
    <t>Suministro e Instalación de TABLERO GENERAL SISTEMA RESERVA LEGALMENTE REQUERIDO (Tablero No. 11) autosoportado, fabricado con lámina calibre 14-16, pintura electrostática, certificado RETIE, medidas 0,8x0,9x2,2m. Con barras de cobre de 150A, 208V, 25kA, (3F+N+T). Ubicado en Subestación,  modular, con marcación y señalización cumpliendo RETIE. Incluye los siguientes elementos:</t>
  </si>
  <si>
    <t>Suministro e Instalación de TABLERO  GENERAL REGULADO (Tablero No. 15) autosoportado, fabricado con lámina calibre 14-16, pintura electrostática, certificado RETIE, medidas 1,5x0,8x2m. Con barras de cobre de 600A, 208V,  25kA, (3F+N+T). Ubicado en Cuarto UPS, modular, con marcación y señalización cumpliendo RETIE. Incluye los siguientes elementos:</t>
  </si>
  <si>
    <t>Incluido en Item 22.024 (Ver APU)</t>
  </si>
  <si>
    <t>Suministro e Instalación de TABLERO ENLACE (Tablero No. 8) autosoportado, fabricado con lámina calibre 14-16, pintura electrostática, certificado RETIE, medidas 1,4x0,8x2,2m. Con barras de cobre de 1000A, 208V, 35kA, (3F+N+T). Ubicado en Subestación, modular, con marcación y señalización cumpliendo RETIE. Incluye los siguientes elementos:</t>
  </si>
  <si>
    <t>Suministro e Instalación de TABLERO EQUIPOS SISTEMA RESERVA OPCIONAL (Tablero No. 12), autosoportado, fabricado con lámina calibre 14-16, pintura electrostática, certificado RETIE, medidas 0,8x0,9x2,2m. Con barras de cobre de 225A, 208V, 35kA, (3F+N+T). Ubicado en Subestación, modular, con marcación y señalización cumpliendo RETIE. Incluye los siguientes elementos:</t>
  </si>
  <si>
    <t>Suministro e Instalación de TABLERO TRANSFERENCIA ELECTROBARRAS RED NORMAL (Tablero No. 13), autosoportado, fabricado con lámina calibre 14-16, pintura electrostática, certificado RETIE, medidas 0,7x0,9x2,2m. Con barras de cobre de 1250A, 208V, 35kA, (3F+N+T). Ubicado en Subestación, modular, con marcación y señalización cumpliendo RETIE. Incluye los siguientes elementos:</t>
  </si>
  <si>
    <t>Suministro e Instalación de TABLERO CORRECCIÓN FACTOR DE POTENCIA (Tablero No. 14), autosoportado, fabricado con lámina calibre 14-16, pintura electrostática, certificado RETIE, medidas 0,8x0,5x2,2m. Con barras de cobre de 800A, 208V, 35kA, (3F+N+T). Ubicado en Subestación, modular, con marcación y señalización cumpliendo RETIE. Incluye los siguientes elementos:</t>
  </si>
  <si>
    <t>Incluido en Item 32.23 (Ver APU)</t>
  </si>
  <si>
    <t>Incluido en Item 32.24 (Ver APU)</t>
  </si>
  <si>
    <t>Incluido en Item32.24 (Ver APU)</t>
  </si>
  <si>
    <t>Incluido en Item 32.25 (Ver APU)</t>
  </si>
  <si>
    <t>Incluido en Item 32.26 (Ver APU)</t>
  </si>
  <si>
    <t>Incluido en Item 32.27 (Ver APU)</t>
  </si>
  <si>
    <t>Incluido en Item 32.28 (Ver APU)</t>
  </si>
  <si>
    <t>Incluido en Item 32.29 (Ver APU)</t>
  </si>
  <si>
    <t>Incluido en Item 32.30 (Ver APU)</t>
  </si>
  <si>
    <t>Incluido en Item 32.31 (Ver APU)</t>
  </si>
  <si>
    <t>Suministro e Instalación de Tablero Normal General Piso 1 (TNGP1) autosoportado, fabricado con lámina calibre 14-16, pintura electrostática, certificado RETIE, medidas 0,8x0,6x2,2m. Con barras de cobre de 500A, 208V, 25kA, (3F+N+T). Ubicado en Cuarto Inst. piso 1, modular, con marcación y señalización cumpliendo RETIE. Incluye los siguientes elementos:</t>
  </si>
  <si>
    <t>Suministro e Instalación de Tablero Regulado General Piso 1 (TRGP1) autosoportado, fabricado con lámina calibre 14-16, pintura electrostática, certificado RETIE, medidas 0,6x0,4x2,2m. Con barras de cobre de 100A, 208V, 25kA, (3F+N+T). Ubicado en Cuarto Inst. piso 1, modular, con marcación y señalización cumpliendo RETIE. Incluye los siguientes elementos:</t>
  </si>
  <si>
    <t>Suministro e Instalación de Tablero Normal Bloque 2 (TNB2) autosoportado, fabricado con lámina calibre 14-16, pintura electrostática, certificado RETIE, medidas 0,8x0,6x2,2m. Con barras de cobre de 100A, 208V, 25kA, (3F+N+T). Ubicado en Cuarto técnico Bloque 2, modular, con marcación y señalización cumpliendo RETIE. Incluye los siguientes elementos:</t>
  </si>
  <si>
    <t>Suministro e Instalación de Tablero Normal General Mezanine (TNGM) autosoportado, fabricado con lámina calibre 14-16, pintura electrostática, certificado RETIE, medidas 0,8x0,6x2,2m. Con barras de cobre de 400A, 208V, 25kA, (3F+N+T). Ubicado en Cuarto Inst. Mezanine, modular, con marcación y señalización cumpliendo RETIE. Incluye los siguientes elementos:</t>
  </si>
  <si>
    <t>Suministro e Instalación de Tablero Regulado General Mezanine (TRGM) autosoportado, fabricado con lámina calibre 14-16, pintura electrostática, certificado RETIE, medidas 0,6x0,4x2,2m. Con barras de cobre de 100A, 208V, 25kA, (3F+N+T). Ubicado en Cuarto Inst. Mezanine, modular, con marcación y señalización cumpliendo RETIE. Incluye los siguientes elementos:</t>
  </si>
  <si>
    <t>Suministro e Instalación de Tablero Normal General Piso 2 (TNGP2) autosoportado, fabricado con lámina calibre 14-16, pintura electrostática, certificado RETIE, medidas 0,8x0,6x2,2m. Con barras de cobre de 250A, 208V, 25kA, (3F+N+T). Ubicado en Cuarto Inst. Piso 2, modular, con marcación y señalización cumpliendo RETIE. Incluye los siguientes elementos:</t>
  </si>
  <si>
    <t>Suministro e Instalación de Tablero Regulado General Piso 2 (TRGP2) autosoportado, fabricado con lámina calibre 14-16, pintura electrostática, certificado RETIE, medidas 0,6x0,4x2,2m. Con barras de cobre de 200A, 208V, 25kA, (3F+N+T). Ubicado en Cuarto Inst. Piso 2, modular, con marcación y señalización cumpliendo RETIE. Incluye los siguientes elementos:</t>
  </si>
  <si>
    <t>Suministro e Instalación de Tablero Normal General Piso 3 (TNGP3) autosoportado, fabricado con lámina calibre 14-16, pintura electrostática, certificado RETIE, medidas 0,8x0,6x2,2m. Con barras de cobre de 700A, 208V, 25kA, (3F+N+T). Ubicado en Cuarto Inst. Piso 3, modular, con marcación y señalización cumpliendo RETIE. Incluye los siguientes elementos:</t>
  </si>
  <si>
    <t>Incluido en Item 32.38 (Ver APU)</t>
  </si>
  <si>
    <t>Incluido en Item 32.39 (Ver APU)</t>
  </si>
  <si>
    <t>Incluido en Item  32.40  (Ver APU)</t>
  </si>
  <si>
    <t>Incluido en Item  32.40   (Ver APU)</t>
  </si>
  <si>
    <t>Incluido en Item 32.41  (Ver APU)</t>
  </si>
  <si>
    <t>Incluido en Item 32.42 (Ver APU)</t>
  </si>
  <si>
    <t>Incluido en Item 32.43 (Ver APU)</t>
  </si>
  <si>
    <t>Incluido en Item 32.44 (Ver APU)</t>
  </si>
  <si>
    <t>Incluido en Item 32.45 (Ver APU)</t>
  </si>
  <si>
    <t>Incluido en Item 32.46 (Ver APU)</t>
  </si>
  <si>
    <t>GRUPO ELECTROGENO 1 : Grupo electrógeno de 256kVA efectivo a la altura de Bogotá, con su respectiva transferencia automática con interruptores motorizados, celda de insonorización, tanque de almacenamiento de combustible de 500 Gls, ductos de desfogue, según especificaciones anexas.</t>
  </si>
  <si>
    <t>GRUPO ELECTROGENO 2 : Grupo electrógeno de 506kVA efectivo a la altura de Bogotá, con su respectiva transferencia automática con interruptores motorizados, celda de insonorización, tanque de almacenamiento de combustible de 500 Gls, ductos de desfogue, según especificaciones anexas.</t>
  </si>
  <si>
    <t>Suministro y montaje de bajante metálico galvanizado en diámetro Φ6" con 3N°2/0 XLPE Cu-15KV, 100% (long 10m)</t>
  </si>
  <si>
    <t>Suministro y montaje de caja norma CS-275 de CODENSA: marco de 805mm x 1305mm, tapa de 1300mm x 800mm; concreto de 2500 Psi, pañete de 20mm.</t>
  </si>
  <si>
    <t>Suministro y montaje de acometida en tubería PVC-DB 4 x Φ6" con 3N°2/0 XLPE Cu-15KV, 100%.</t>
  </si>
  <si>
    <t xml:space="preserve">Suministro e instalación de interconexión 3N°2/0 XLPE Cu-15KV, 100% por cárcamo entre celda seccionador y transformador No. 1  </t>
  </si>
  <si>
    <t xml:space="preserve">Suministro e instalación de interconexión 3N°2/0 XLPE Cu-15KV, 133% por cárcamo entre celda seccionador y transformador No. 2  </t>
  </si>
  <si>
    <t>Suministro e Instalación de Interconexión entre TABLERO DE DISTRIBUCIÓN BT TRF 1 (No.7) y Breaker 3X1000A en TABLERO ENLACE (No.8), en barras de Cobre 1000A</t>
  </si>
  <si>
    <t>Suministro e Instalación de Interconexión entre Barra en TABLERO DE DISTRIBUCIÓN BT TRF2 (No.9) y Breaker 3X1000A en TABLERO ENLACE (No.8), en barras de Cobre 1000A</t>
  </si>
  <si>
    <t>Suministro e Instalación de Interconexión de transformador No.1 (Celda No.5) a Totalizador de  TABLERO DISTRIBUCIÓN BT TRF 1 (Tablero No.7) en 6No.500+2No.450 Kcmil, Cu-THHN/THWN, por cárcamo. (Ver Diagrama Unifilar)</t>
  </si>
  <si>
    <t>Suministro e Instalación de Interconexión de transformador No.2 (Celda No.6) a Totalizador de  TABLERO DISTRIBUCIÓN BT TRF 2 (Tablero No. 9) en 15No.500+5No.400 Kcmil, Cu-THHN/THWN, por cárcamo. (Ver Diagrama Unifilar)</t>
  </si>
  <si>
    <t>Suministro e Instalación de interconexión en 3No.4/0+1No.2/0 AWG CU-THHN, por cárcamo, para Tablero General Sistema de Emergencia (No. 10) desde Tablero Dist. BT Trafo No. 1 (No.7)</t>
  </si>
  <si>
    <t>Suministro e Instalación de interconexión en 3No.4/0+1No.2/0 AWG CU-THHN, por cárcamo, para Tablero General Sistema de Reserva Legalmente requerido (No. 11) desde Tablero Dist. BT Trafo No. 1 (No.7)</t>
  </si>
  <si>
    <t>Suministro e Instalación de interconexión en 12No.1/0+4No.1/0 AWG CU-THHN, por Cárcamo, para TABLERO GENERAL REGULADO (No.15) desde Tablero Dist. BT Trafo No. 1 (No.7)</t>
  </si>
  <si>
    <t>Suministro e Instalación de interconexión en 6No.4/0+2No.2/0 AWG CU-THHN, por Cárcamo, para TABLERO EQUIPOS RESERVA SISTEMA OPCIONAL (No. 12)  desde Tablero Dist. BT Trafo No. 2 (No.9)</t>
  </si>
  <si>
    <t>Suministro e Instalación de alimentador desde GRUPO ELECTROGENO No.1, hasta ITA 200A, en TABLERO GENERAL SISTEMA DE EMERGENCIA (No. 10), en 3No.4/0+1No.2/0, por Cárcamo.</t>
  </si>
  <si>
    <t>Suministro e Instalación de alimentador desde GRUPO ELECTROGENO No.1, hasta ITA 125A, en TABLERO GENERAL SISTEMA RESERVA LR (No. 11), en 3No.4/0+1No.2/0+1No.6 por cárcamo</t>
  </si>
  <si>
    <t>Suministro e Instalación de alimentador desde GRUPO ELECTROGENO No.1, hasta ITA 600A, en TABLERO GENERAL REGULADO (No. 15), en 12No.1/0+4No.1/0 por cárcamo</t>
  </si>
  <si>
    <t>Suministro e Instalación de alimentador desde GRUPO ELECRTOGENO No.2, hasta ITA 200A, en TABLERO EQUIPOS SISTEMA RESERVA OPCIONAL (No.12), en 3No.4/0+1No.2/0 por cárcamo</t>
  </si>
  <si>
    <t>Suministro e Instalación de alimentador desde GRUPO ELECTROGENO No.2, hasta ITA 1250A, en TABLERO TRANSFERENCIA ELECTROBARAS RED NORMAL (No. 13), en 12No.500KCMIL+4No.350KCMIL por cárcamo</t>
  </si>
  <si>
    <t>Suministro e Instalación de alimentador desde Tablero Distribución Baja Tensión (No. 9), hasta Tablero del banco de condensadores (No. 14), en 6No.400KCMIL por cárcamo</t>
  </si>
  <si>
    <t>Suministro e Instalación de Salida para Toma Doble con Polo a Tierra GFCI, por Canaleta y Alambre No.12. Incluye troquel.</t>
  </si>
  <si>
    <t>Administracion</t>
  </si>
  <si>
    <t>Revestimiento  Fachadas  en  Panel  Compisite STACBOND  1  color Aluminio  Oscuro  (STB 417) o  equivalente.  Incluye  Perfil  Portapanel  y  Accesorios de Fijación.</t>
  </si>
  <si>
    <t>Revestimiento  Fachadas  en  Panel  Compisite STACBOND  1  color Aluminio  Claro  (STB 303) o equivalente.  Incluye  Perfil  Portapanel  y  Accesorios de Fijación.</t>
  </si>
  <si>
    <t>Revestimiento  Fachadas  en  Panel  Compisite STACBOND  3  color Verde Oscuro (RAL 6010) o equivalente.  Incluye  Perfil  Portapanel  y  Accesorios de Fijación.</t>
  </si>
  <si>
    <t>Revestimiento  Fachadas  en  Panel  Compisite STACBOND  4  color Verde Claro  (RAL 6032) o equivalente.  Incluye  Perfil  Portapanel  y  Accesorios de Fijación.</t>
  </si>
  <si>
    <t>Revestimiento  Fachadas  en  Panel  Compisite STACBOND  5  color Rojo  (STB  498) o equivalente.  Incluye  Perfil  Portapanel  y  Accesorios de Fijación.</t>
  </si>
  <si>
    <t>Estructura  de  Soporte  Portapanel  Composite o equivalente,  anclada a la estructura principal, compuesta por un sistema de perfiles estructurales de aluminio  verticales y horizontales, diseñados por el  proveedor para  cumplir con los requerimientos de carga estatica y cargas de viento que  garantizan su estabilidad.</t>
  </si>
  <si>
    <r>
      <t xml:space="preserve">Cielo raso Hunter Douglas Ref.Owa en fibra mineral Cosmos 68N Premium recedido o equivalente,  de modulación 610X610, espesor 15mm, suspensi{on perfil Semioculto de 9/16", peso de 5kg/m2, absorción acústica NCR=0.65, resistencia a la humedad (RH) hasta el 95%, reflexión luminosa de 84%, protección contra el fuego (hasta 180 minutos),   para </t>
    </r>
    <r>
      <rPr>
        <sz val="10"/>
        <color rgb="FF990000"/>
        <rFont val="Arial"/>
        <family val="2"/>
      </rPr>
      <t xml:space="preserve"> Oficinas  y  Circulaciones</t>
    </r>
  </si>
  <si>
    <r>
      <t xml:space="preserve">Cielo raso Hunter Douglas Ref.Owa en fibra mineral Cosmos 68N Premium recedido  o equivalente, de modulación 610X610, espesor 15mm, suspensi{on perfil Semioculto de 9/16", peso de 5kg/m2, absorción acústica NCR=0.65, resistencia a la humedad (RH) hasta el 95%, reflexión luminosa de 84%, protección contra el fuego (hasta 180 minutos),  para  </t>
    </r>
    <r>
      <rPr>
        <sz val="10"/>
        <color rgb="FF990000"/>
        <rFont val="Arial"/>
        <family val="2"/>
      </rPr>
      <t>Laboratorios  y  Anexos</t>
    </r>
  </si>
  <si>
    <r>
      <t xml:space="preserve">Cielo raso Hunter Douglas Ref.Owa en fibra mineral Cosmos 68N Premium recedido  o  equivalente, de modulación 610X610, espesor 15mm, suspensi{on perfil Semioculto de 9/16", peso de 5kg/m2, absorción acústica NCR=0.65, resistencia a la humedad (RH) hasta el 95%, reflexión luminosa de 84%, protección contra el fuego (hasta 180 minutos),  para  </t>
    </r>
    <r>
      <rPr>
        <sz val="10"/>
        <color rgb="FF990000"/>
        <rFont val="Arial"/>
        <family val="2"/>
      </rPr>
      <t>Baños, Cuartos de Aseo  y  Cocinas</t>
    </r>
  </si>
  <si>
    <r>
      <t xml:space="preserve">Cielorraso  Tipo  Bandeja  Lay  Perforada o equivalente,  de modulación 610X610, espesor 15mm, suspensi{on perfil Semioculto de 9/16", en aluzinc 0.5mm, acabado poliester horneable,  </t>
    </r>
    <r>
      <rPr>
        <sz val="10"/>
        <color rgb="FF990000"/>
        <rFont val="Arial"/>
        <family val="2"/>
      </rPr>
      <t>para  Cabina Duchas</t>
    </r>
  </si>
  <si>
    <r>
      <t xml:space="preserve">Cielorraso  Tipo  Bandeja  Lay  Perforada  o equivalente,  de modulación 610X610, espesor 15mm, suspensi{on perfil Semioculto de 9/16", en aluzinc 0.5mm, acabado poliester horneable,  para  </t>
    </r>
    <r>
      <rPr>
        <sz val="10"/>
        <color rgb="FF990000"/>
        <rFont val="Arial"/>
        <family val="2"/>
      </rPr>
      <t>Cuartos de Residuos  Peligrosos</t>
    </r>
  </si>
  <si>
    <r>
      <t xml:space="preserve">Cielo raso Hunter Douglas Ref.Owa en fibra mineral Cosmos 68N Premium recedido o equivalente, de modulación 610X610, espesor 15mm, suspensi{on perfil Semioculto de 9/16", peso de 5kg/m2, absorción acústica NCR=0.65, resistencia a la humedad (RH) hasta el 95%, reflexión luminosa de 84%, protección contra el fuego (hasta 180 minutos),  para  </t>
    </r>
    <r>
      <rPr>
        <sz val="10"/>
        <color rgb="FF990000"/>
        <rFont val="Arial"/>
        <family val="2"/>
      </rPr>
      <t>Sala de Capacitacion</t>
    </r>
  </si>
  <si>
    <t>Complementarios  :  Filtros + Sifones  +  Accesorios (se toma su incidencia por m2)</t>
  </si>
  <si>
    <r>
      <t xml:space="preserve">Guardaescoba  h=8 cm  en  Porcelanato  Tecnico  Alto  Trafico  Acabado  Town   Arena  Nature    de  Porselanosa o equivalente,   para </t>
    </r>
    <r>
      <rPr>
        <sz val="10"/>
        <color rgb="FF990000"/>
        <rFont val="Arial"/>
        <family val="2"/>
      </rPr>
      <t xml:space="preserve"> Laboratorios y Anexos</t>
    </r>
  </si>
  <si>
    <r>
      <t>Guardaescoba  Media Caña, en Granito  fundido, pulido y brillado, color  Blanco, de  7x7 cms, espesor minimo e=11 mm, para  Baños,</t>
    </r>
    <r>
      <rPr>
        <sz val="10"/>
        <color rgb="FF990000"/>
        <rFont val="Arial"/>
        <family val="2"/>
      </rPr>
      <t xml:space="preserve"> Cuartos de Residuos Peligrosos</t>
    </r>
  </si>
  <si>
    <t>SISTEMA  TECNOLOGIA  ACTIVA</t>
  </si>
  <si>
    <t>Suministro y Manejo Malla Electrosoldada M.1.31   Estacionamientos, Cuartos  Tecnicos y Acceso Vehicular</t>
  </si>
  <si>
    <t xml:space="preserve">Bloque rodante Fresh de cajón y gaveta. Dimensiones 422x600x576mm. Frentes en acero. </t>
  </si>
  <si>
    <t>TERRAZA</t>
  </si>
  <si>
    <t>I.V.A. sobre uilidad</t>
  </si>
  <si>
    <t>VALOR BASE</t>
  </si>
  <si>
    <t>Contribucion Estrampilla Pro Universidad Nacional (sobre valor obra + AIU antes de IVA)</t>
  </si>
  <si>
    <t>Retencion de ICA por Servicios (sobre valor obra + AIU antes de IVA)</t>
  </si>
  <si>
    <t>Buena manejjo Anticipo (sobre anticipo 30%)</t>
  </si>
  <si>
    <t>Cumplimiento del Contrato (sobre valor total contrato)</t>
  </si>
  <si>
    <t>Pago de Salaros, Prestaciones Sociales e Indemnizaciones (sobre valor total contrato)</t>
  </si>
  <si>
    <t>Calidad y Correcto Fucionamiento Bienes y Equipos Suministrados  (sobre valor bienes y equipos)</t>
  </si>
  <si>
    <t>Estabilidad y Calidad de la Obra  (sobre valor total contrato)</t>
  </si>
  <si>
    <t>Responsabilidad Civil Contractual  (sobre valor total contrato)</t>
  </si>
  <si>
    <t>I.V.A.  sobre  utilidad</t>
  </si>
  <si>
    <t>Inc.</t>
  </si>
  <si>
    <t>No Aplica</t>
  </si>
  <si>
    <t>Trasnsacciones Financieras (sobre valor obra + AIU antes de IVA)</t>
  </si>
  <si>
    <t>Ingeniero Residente Instalaciones y Equipos</t>
  </si>
  <si>
    <t>Ingeniero Residente  Estructura</t>
  </si>
  <si>
    <t>Arquitecto  Residente Acabados</t>
  </si>
  <si>
    <t>I. V. A.</t>
  </si>
  <si>
    <t>Contribucion Fondo Seguridad  Contratos de Obra (sobra valor obra + AIU sin utilidad)</t>
  </si>
  <si>
    <t>FECHA :</t>
  </si>
  <si>
    <t>Obra Civil</t>
  </si>
  <si>
    <t>Amoblamiento</t>
  </si>
  <si>
    <t>Costo Total  Proyecto</t>
  </si>
  <si>
    <t>Costo  Directo  Total</t>
  </si>
  <si>
    <t>Total</t>
  </si>
  <si>
    <t>Utilidad  sobre valor  Obra Civil</t>
  </si>
  <si>
    <t>Utilidad  sobre valor  Instalaciones y Equipos</t>
  </si>
  <si>
    <t>Imprevistos  sobre valor obra civil</t>
  </si>
  <si>
    <t>Imprevistos  sobre valor instalaciones y Equipos</t>
  </si>
  <si>
    <t>Insta.+Equipos</t>
  </si>
  <si>
    <t>COSTO TOTAL  INSTALACIONES y EQUIPOS ESPECIALES</t>
  </si>
  <si>
    <t>SUBTOTAL AMOBLAMIENTO y MOBILIARIO LABORATORIOS</t>
  </si>
  <si>
    <t>COSTO TOTAL CONSTRUCCION</t>
  </si>
  <si>
    <t>TOTAL  AMOBLAMIENTO y MOBILIARIO LABORATORIOS</t>
  </si>
  <si>
    <t>COSTO DIRECTO   INSTALACIONES y EQUIPOS ESPECIALES</t>
  </si>
  <si>
    <t>COSTO  DIRECTO  OBRA  CIVIL  y  ARQITECTONICA</t>
  </si>
  <si>
    <t>COSTO  TOTAL  OBRA  CIVIL  y  ARQUITECTONICA</t>
  </si>
  <si>
    <t>COSTO DIRECTO  Obra Civil y Arquitectonica</t>
  </si>
  <si>
    <t xml:space="preserve">COSTO DIRECTO   Instalaciones y Equipos </t>
  </si>
  <si>
    <t>COSTO TOTAL Instalaciones y Equipos</t>
  </si>
  <si>
    <t>SUBTOTAL Amoblamiento y Mobiliario</t>
  </si>
  <si>
    <t>TOTAL  Amoblamiento y Mobiliario</t>
  </si>
  <si>
    <t>COSTO  TOTAL  CONSTRUCCION</t>
  </si>
  <si>
    <t>I.V.A.   sobre  mobiliario</t>
  </si>
  <si>
    <t>I.V.A.   sobre  utilidad  Obra  Civil</t>
  </si>
  <si>
    <t>I.V.A.   sobre  utilidad  Instalaciones y Equipos</t>
  </si>
  <si>
    <t>Abril 06 de 2016   rev. Octubre 25 de 2016</t>
  </si>
  <si>
    <t>Abril 06 de 2016  rev. Octubre 25 de 2016</t>
  </si>
  <si>
    <t>FECHA :  Abril 06 de 2016  rev. Octubre 25 de 2016</t>
  </si>
  <si>
    <t>Vr. Unit</t>
  </si>
  <si>
    <t>Vr.total</t>
  </si>
  <si>
    <t>Insumos para impresión (toner y/o y tintas)</t>
  </si>
  <si>
    <t>Caretas</t>
  </si>
  <si>
    <t>Transporte</t>
  </si>
  <si>
    <t>Impresión de planos</t>
  </si>
  <si>
    <t>Entregas Medios mágnéticos</t>
  </si>
  <si>
    <t>Productos e insumos de papelería</t>
  </si>
  <si>
    <t>Productos limpieza y desinfección oficina</t>
  </si>
  <si>
    <t>Mensajería y trámites de correspondencia</t>
  </si>
  <si>
    <t>Descripción</t>
  </si>
  <si>
    <t>Cantidad por mes</t>
  </si>
  <si>
    <t>Total mensual:</t>
  </si>
  <si>
    <t>Guantes (Caja x 100)</t>
  </si>
  <si>
    <t>Gel antibacterial x 4 litros</t>
  </si>
  <si>
    <t>Tapabocas (Caja x 50)</t>
  </si>
  <si>
    <t>Alcohol etílico al 70% x 20 litros</t>
  </si>
  <si>
    <t>ANEXO No. 2.1 GASTOS GENERALES</t>
  </si>
  <si>
    <t>OBJETO: SERVICIO DE INTERVENTORIA TÉCNICA, ADMINISTRATIVA, FINANCIERA, AMBIENTAL, CONTABLE Y JURÍDICA SOBRE LA ADECUACIÓN Y DOTACIÓN, INCLUIDOS LOS DISEÑOS REQUERIDOS, PARA LAS ÁREAS INTERNAS DEL EDIFICIO SENDAS, SEDE DE LA DIRECCIÓN DE IMPUESTOS Y ADUANAS NACIONALES – DIAN, UBICADO EN LA CARRERA 7 NO. 6C – 54 DE LA CIUDAD DE BOGOTÁ</t>
  </si>
  <si>
    <t xml:space="preserve">Nota 1: En el valor de cada uno de los elementos constitutivos de los gastos generales, se encuentra incluido el valor del impuesto al valor Agregado IVA cuando sea aplicable según el Estatuto Triburario, y demás normas emitidas por el Gobierno Nacional en lo referido a la exención de bienes durante la vigencia de la Emergencia Sanitaria declarada por el Ministerio de Salud y Protección Social, con ocasión de la pandemia derivada del Coronavirus COVID-19. </t>
  </si>
  <si>
    <t xml:space="preserve">Nota 2: Por lo anterior, será responsabilidad del Adjudicatario presentar los correspondientes soportes contables con la inclusión del IVA o no ante el supervisor del contrato, según corresponda y aplique en la normatividad vigente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</si>
</sst>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quot;$&quot;* #,##0.00_);_(&quot;$&quot;* \(#,##0.00\);_(&quot;$&quot;* &quot;-&quot;??_);_(@_)"/>
    <numFmt numFmtId="165" formatCode="_(* #,##0.00_);_(* \(#,##0.00\);_(* &quot;-&quot;??_);_(@_)"/>
    <numFmt numFmtId="166" formatCode="_ * #,##0.00_ ;_ * \-#,##0.00_ ;_ * &quot;-&quot;??_ ;_ @_ "/>
    <numFmt numFmtId="167" formatCode="&quot;$&quot;\ #,##0"/>
    <numFmt numFmtId="168" formatCode="0.000"/>
    <numFmt numFmtId="169" formatCode="#,##0.0"/>
    <numFmt numFmtId="170" formatCode="#,##0.000"/>
    <numFmt numFmtId="171" formatCode="0.0%"/>
    <numFmt numFmtId="172" formatCode="_ * #,##0_ ;_ * \-#,##0_ ;_ * &quot;-&quot;??_ ;_ @_ "/>
    <numFmt numFmtId="173" formatCode="mmmm\-yyyy"/>
    <numFmt numFmtId="174" formatCode="_(* #,##0_);_(* \(#,##0\);_(* &quot;-&quot;??_);_(@_)"/>
    <numFmt numFmtId="175" formatCode="0.000%"/>
    <numFmt numFmtId="176" formatCode="_(&quot;$&quot;* #,##0_);_(&quot;$&quot;* \(#,##0\);_(&quot;$&quot;* &quot;-&quot;??_);_(@_)"/>
  </numFmts>
  <fonts count="72">
    <font>
      <sz val="10"/>
      <name val="Arial"/>
    </font>
    <font>
      <sz val="10"/>
      <name val="Arial"/>
      <family val="2"/>
    </font>
    <font>
      <sz val="10"/>
      <name val="MS Sans Serif"/>
      <family val="2"/>
    </font>
    <font>
      <sz val="10"/>
      <name val="Arial"/>
      <family val="2"/>
    </font>
    <font>
      <b/>
      <sz val="10"/>
      <name val="Arial"/>
      <family val="2"/>
    </font>
    <font>
      <b/>
      <sz val="10"/>
      <color indexed="10"/>
      <name val="Arial"/>
      <family val="2"/>
    </font>
    <font>
      <sz val="10"/>
      <color indexed="8"/>
      <name val="Arial"/>
      <family val="2"/>
    </font>
    <font>
      <sz val="10"/>
      <name val="Tahoma"/>
      <family val="2"/>
    </font>
    <font>
      <b/>
      <sz val="10"/>
      <color indexed="8"/>
      <name val="Arial"/>
      <family val="2"/>
    </font>
    <font>
      <i/>
      <sz val="10"/>
      <name val="Arial"/>
      <family val="2"/>
    </font>
    <font>
      <sz val="11"/>
      <name val="Arial"/>
      <family val="2"/>
    </font>
    <font>
      <b/>
      <sz val="12"/>
      <name val="Arial"/>
      <family val="2"/>
    </font>
    <font>
      <sz val="12"/>
      <name val="Arial"/>
      <family val="2"/>
    </font>
    <font>
      <sz val="10"/>
      <color rgb="FF800000"/>
      <name val="Arial"/>
      <family val="2"/>
    </font>
    <font>
      <sz val="10"/>
      <color rgb="FF990000"/>
      <name val="Arial"/>
      <family val="2"/>
    </font>
    <font>
      <sz val="10"/>
      <color rgb="FFC00000"/>
      <name val="Arial"/>
      <family val="2"/>
    </font>
    <font>
      <sz val="10"/>
      <color rgb="FFFF0000"/>
      <name val="Arial"/>
      <family val="2"/>
    </font>
    <font>
      <sz val="10"/>
      <color theme="0"/>
      <name val="Arial"/>
      <family val="2"/>
    </font>
    <font>
      <b/>
      <sz val="10"/>
      <color rgb="FF990000"/>
      <name val="Arial"/>
      <family val="2"/>
    </font>
    <font>
      <sz val="10"/>
      <name val="Arial"/>
      <family val="2"/>
      <charset val="204"/>
    </font>
    <font>
      <sz val="10"/>
      <name val="Times New Roman"/>
      <family val="1"/>
    </font>
    <font>
      <b/>
      <sz val="12"/>
      <name val="Times New Roman"/>
      <family val="1"/>
    </font>
    <font>
      <b/>
      <sz val="10"/>
      <name val="Times New Roman"/>
      <family val="1"/>
    </font>
    <font>
      <sz val="10"/>
      <color theme="0"/>
      <name val="Times New Roman"/>
      <family val="1"/>
    </font>
    <font>
      <sz val="9"/>
      <color indexed="10"/>
      <name val="Arial"/>
      <family val="2"/>
    </font>
    <font>
      <sz val="9"/>
      <name val="Arial"/>
      <family val="2"/>
    </font>
    <font>
      <b/>
      <sz val="16"/>
      <color indexed="63"/>
      <name val="Swis721 Cn BT"/>
      <family val="2"/>
    </font>
    <font>
      <sz val="14"/>
      <name val="Arial"/>
      <family val="2"/>
    </font>
    <font>
      <sz val="9"/>
      <color indexed="8"/>
      <name val="Arial"/>
      <family val="2"/>
    </font>
    <font>
      <sz val="9"/>
      <color theme="0"/>
      <name val="Arial"/>
      <family val="2"/>
    </font>
    <font>
      <sz val="16"/>
      <name val="Arial"/>
      <family val="2"/>
    </font>
    <font>
      <sz val="10"/>
      <color indexed="16"/>
      <name val="Times New Roman"/>
      <family val="1"/>
    </font>
    <font>
      <sz val="8"/>
      <color indexed="16"/>
      <name val="Arial"/>
      <family val="2"/>
    </font>
    <font>
      <sz val="10"/>
      <color indexed="16"/>
      <name val="Arial"/>
      <family val="2"/>
    </font>
    <font>
      <sz val="18"/>
      <name val="Tahoma"/>
      <family val="2"/>
    </font>
    <font>
      <sz val="18"/>
      <name val="Arial"/>
      <family val="2"/>
    </font>
    <font>
      <sz val="7"/>
      <name val="Tahoma"/>
      <family val="2"/>
    </font>
    <font>
      <sz val="10"/>
      <color indexed="10"/>
      <name val="Arial"/>
      <family val="2"/>
    </font>
    <font>
      <sz val="8"/>
      <color indexed="16"/>
      <name val="Century Gothic"/>
      <family val="2"/>
    </font>
    <font>
      <sz val="8"/>
      <name val="Century Gothic"/>
      <family val="2"/>
    </font>
    <font>
      <sz val="8"/>
      <color indexed="10"/>
      <name val="Century Gothic"/>
      <family val="2"/>
    </font>
    <font>
      <b/>
      <sz val="8"/>
      <name val="Century Gothic"/>
      <family val="2"/>
    </font>
    <font>
      <sz val="8"/>
      <color indexed="14"/>
      <name val="Century Gothic"/>
      <family val="2"/>
    </font>
    <font>
      <sz val="8"/>
      <color indexed="12"/>
      <name val="Century Gothic"/>
      <family val="2"/>
    </font>
    <font>
      <sz val="10"/>
      <color rgb="FF0000FF"/>
      <name val="Arial"/>
      <family val="2"/>
    </font>
    <font>
      <b/>
      <sz val="14"/>
      <name val="Arial"/>
      <family val="2"/>
    </font>
    <font>
      <b/>
      <sz val="10"/>
      <color rgb="FF0000FF"/>
      <name val="Arial"/>
      <family val="2"/>
    </font>
    <font>
      <b/>
      <sz val="12"/>
      <color rgb="FF0000FF"/>
      <name val="Arial"/>
      <family val="2"/>
    </font>
    <font>
      <sz val="12"/>
      <color rgb="FF0000FF"/>
      <name val="Arial"/>
      <family val="2"/>
    </font>
    <font>
      <b/>
      <sz val="14"/>
      <color rgb="FF0000FF"/>
      <name val="Arial"/>
      <family val="2"/>
    </font>
    <font>
      <sz val="10"/>
      <color theme="0" tint="-4.9989318521683403E-2"/>
      <name val="Arial"/>
      <family val="2"/>
    </font>
    <font>
      <b/>
      <sz val="12"/>
      <color theme="0"/>
      <name val="Arial"/>
      <family val="2"/>
    </font>
    <font>
      <sz val="10"/>
      <color theme="0" tint="-0.499984740745262"/>
      <name val="Arial"/>
      <family val="2"/>
    </font>
    <font>
      <b/>
      <sz val="10"/>
      <color theme="0" tint="-0.499984740745262"/>
      <name val="Arial"/>
      <family val="2"/>
    </font>
    <font>
      <b/>
      <sz val="12"/>
      <color rgb="FF990000"/>
      <name val="Arial"/>
      <family val="2"/>
    </font>
    <font>
      <sz val="12"/>
      <color rgb="FF990000"/>
      <name val="Arial"/>
      <family val="2"/>
    </font>
    <font>
      <b/>
      <sz val="14"/>
      <color rgb="FF990000"/>
      <name val="Arial"/>
      <family val="2"/>
    </font>
    <font>
      <b/>
      <sz val="12"/>
      <color rgb="FFFF0000"/>
      <name val="Arial"/>
      <family val="2"/>
    </font>
    <font>
      <b/>
      <sz val="12"/>
      <color theme="0" tint="-4.9989318521683403E-2"/>
      <name val="Arial"/>
      <family val="2"/>
    </font>
    <font>
      <sz val="12"/>
      <color rgb="FFFF0000"/>
      <name val="Arial"/>
      <family val="2"/>
    </font>
    <font>
      <sz val="12"/>
      <color theme="0" tint="-4.9989318521683403E-2"/>
      <name val="Arial"/>
      <family val="2"/>
    </font>
    <font>
      <sz val="8"/>
      <color rgb="FFFF0000"/>
      <name val="Century Gothic"/>
      <family val="2"/>
    </font>
    <font>
      <sz val="8"/>
      <color rgb="FF990000"/>
      <name val="Arial"/>
      <family val="2"/>
    </font>
    <font>
      <sz val="8"/>
      <color theme="0"/>
      <name val="Century Gothic"/>
      <family val="2"/>
    </font>
    <font>
      <sz val="8"/>
      <color rgb="FF0000FF"/>
      <name val="Century Gothic"/>
      <family val="2"/>
    </font>
    <font>
      <sz val="8"/>
      <color rgb="FFFF0000"/>
      <name val="Arial"/>
      <family val="2"/>
    </font>
    <font>
      <sz val="8"/>
      <color theme="0"/>
      <name val="Arial"/>
      <family val="2"/>
    </font>
    <font>
      <sz val="8"/>
      <name val="Arial"/>
      <family val="2"/>
    </font>
    <font>
      <b/>
      <sz val="8"/>
      <color indexed="10"/>
      <name val="Century Gothic"/>
      <family val="2"/>
    </font>
    <font>
      <sz val="10"/>
      <name val="Arial"/>
      <family val="2"/>
    </font>
    <font>
      <b/>
      <sz val="10"/>
      <color indexed="63"/>
      <name val="Arial"/>
      <family val="2"/>
    </font>
    <font>
      <b/>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rgb="FFFFFF00"/>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8"/>
      </top>
      <bottom style="thin">
        <color indexed="64"/>
      </bottom>
      <diagonal/>
    </border>
    <border>
      <left style="thin">
        <color indexed="64"/>
      </left>
      <right style="thin">
        <color indexed="8"/>
      </right>
      <top style="thin">
        <color indexed="8"/>
      </top>
      <bottom style="thin">
        <color indexed="8"/>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8"/>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63"/>
      </left>
      <right/>
      <top style="thin">
        <color indexed="63"/>
      </top>
      <bottom style="thin">
        <color indexed="63"/>
      </bottom>
      <diagonal/>
    </border>
    <border>
      <left/>
      <right style="hair">
        <color indexed="63"/>
      </right>
      <top style="thin">
        <color indexed="63"/>
      </top>
      <bottom style="thin">
        <color indexed="63"/>
      </bottom>
      <diagonal/>
    </border>
    <border>
      <left style="hair">
        <color indexed="63"/>
      </left>
      <right style="hair">
        <color indexed="63"/>
      </right>
      <top style="thin">
        <color indexed="63"/>
      </top>
      <bottom style="thin">
        <color indexed="63"/>
      </bottom>
      <diagonal/>
    </border>
    <border>
      <left style="hair">
        <color indexed="63"/>
      </left>
      <right style="thin">
        <color indexed="63"/>
      </right>
      <top style="thin">
        <color indexed="63"/>
      </top>
      <bottom style="thin">
        <color indexed="63"/>
      </bottom>
      <diagonal/>
    </border>
    <border>
      <left style="hair">
        <color indexed="63"/>
      </left>
      <right/>
      <top/>
      <bottom style="hair">
        <color indexed="63"/>
      </bottom>
      <diagonal/>
    </border>
    <border>
      <left/>
      <right style="hair">
        <color indexed="63"/>
      </right>
      <top/>
      <bottom style="hair">
        <color indexed="63"/>
      </bottom>
      <diagonal/>
    </border>
    <border>
      <left style="hair">
        <color indexed="63"/>
      </left>
      <right style="hair">
        <color indexed="63"/>
      </right>
      <top/>
      <bottom style="hair">
        <color indexed="63"/>
      </bottom>
      <diagonal/>
    </border>
    <border>
      <left style="hair">
        <color indexed="63"/>
      </left>
      <right/>
      <top style="hair">
        <color indexed="63"/>
      </top>
      <bottom style="hair">
        <color indexed="63"/>
      </bottom>
      <diagonal/>
    </border>
    <border>
      <left/>
      <right style="hair">
        <color indexed="63"/>
      </right>
      <top style="hair">
        <color indexed="63"/>
      </top>
      <bottom style="hair">
        <color indexed="63"/>
      </bottom>
      <diagonal/>
    </border>
    <border>
      <left style="hair">
        <color indexed="63"/>
      </left>
      <right style="hair">
        <color indexed="63"/>
      </right>
      <top style="hair">
        <color indexed="63"/>
      </top>
      <bottom style="hair">
        <color indexed="63"/>
      </bottom>
      <diagonal/>
    </border>
    <border>
      <left/>
      <right style="hair">
        <color indexed="63"/>
      </right>
      <top style="hair">
        <color indexed="63"/>
      </top>
      <bottom/>
      <diagonal/>
    </border>
    <border>
      <left style="hair">
        <color indexed="63"/>
      </left>
      <right style="hair">
        <color indexed="63"/>
      </right>
      <top style="hair">
        <color indexed="63"/>
      </top>
      <bottom/>
      <diagonal/>
    </border>
    <border>
      <left style="hair">
        <color indexed="63"/>
      </left>
      <right/>
      <top style="hair">
        <color indexed="63"/>
      </top>
      <bottom/>
      <diagonal/>
    </border>
    <border>
      <left/>
      <right/>
      <top style="thin">
        <color indexed="63"/>
      </top>
      <bottom style="thin">
        <color indexed="63"/>
      </bottom>
      <diagonal/>
    </border>
    <border>
      <left style="hair">
        <color indexed="63"/>
      </left>
      <right style="hair">
        <color indexed="63"/>
      </right>
      <top style="thin">
        <color indexed="64"/>
      </top>
      <bottom style="hair">
        <color indexed="63"/>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theme="0" tint="-0.14996795556505021"/>
      </right>
      <top style="thin">
        <color indexed="64"/>
      </top>
      <bottom style="thin">
        <color theme="0" tint="-0.14996795556505021"/>
      </bottom>
      <diagonal/>
    </border>
    <border>
      <left style="thin">
        <color theme="0" tint="-0.14996795556505021"/>
      </left>
      <right style="thin">
        <color theme="0" tint="-0.14996795556505021"/>
      </right>
      <top style="thin">
        <color indexed="64"/>
      </top>
      <bottom style="thin">
        <color theme="0" tint="-0.14996795556505021"/>
      </bottom>
      <diagonal/>
    </border>
    <border>
      <left style="thin">
        <color theme="0" tint="-0.14996795556505021"/>
      </left>
      <right style="thin">
        <color indexed="64"/>
      </right>
      <top style="thin">
        <color indexed="64"/>
      </top>
      <bottom style="thin">
        <color theme="0" tint="-0.14996795556505021"/>
      </bottom>
      <diagonal/>
    </border>
    <border>
      <left style="thin">
        <color indexed="64"/>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indexed="64"/>
      </left>
      <right style="thin">
        <color theme="0" tint="-0.14996795556505021"/>
      </right>
      <top style="thin">
        <color theme="0" tint="-0.14996795556505021"/>
      </top>
      <bottom style="thin">
        <color indexed="64"/>
      </bottom>
      <diagonal/>
    </border>
    <border>
      <left style="thin">
        <color theme="0" tint="-0.14996795556505021"/>
      </left>
      <right style="thin">
        <color theme="0" tint="-0.14996795556505021"/>
      </right>
      <top style="thin">
        <color theme="0" tint="-0.14996795556505021"/>
      </top>
      <bottom style="thin">
        <color indexed="64"/>
      </bottom>
      <diagonal/>
    </border>
    <border>
      <left style="thin">
        <color theme="0" tint="-0.14996795556505021"/>
      </left>
      <right style="thin">
        <color indexed="64"/>
      </right>
      <top style="thin">
        <color theme="0" tint="-0.14996795556505021"/>
      </top>
      <bottom style="thin">
        <color indexed="64"/>
      </bottom>
      <diagonal/>
    </border>
    <border>
      <left style="thin">
        <color theme="0" tint="-0.14996795556505021"/>
      </left>
      <right style="thin">
        <color theme="0" tint="-0.14996795556505021"/>
      </right>
      <top style="thin">
        <color indexed="64"/>
      </top>
      <bottom style="thin">
        <color theme="0" tint="-0.14993743705557422"/>
      </bottom>
      <diagonal/>
    </border>
    <border>
      <left style="thin">
        <color theme="0" tint="-0.14996795556505021"/>
      </left>
      <right style="thin">
        <color theme="0" tint="-0.14996795556505021"/>
      </right>
      <top style="thin">
        <color theme="0" tint="-0.14993743705557422"/>
      </top>
      <bottom style="thin">
        <color theme="0" tint="-0.14993743705557422"/>
      </bottom>
      <diagonal/>
    </border>
    <border>
      <left style="thin">
        <color theme="0" tint="-0.14996795556505021"/>
      </left>
      <right style="thin">
        <color theme="0" tint="-0.14996795556505021"/>
      </right>
      <top style="thin">
        <color theme="0" tint="-0.14993743705557422"/>
      </top>
      <bottom style="thin">
        <color indexed="64"/>
      </bottom>
      <diagonal/>
    </border>
    <border>
      <left/>
      <right style="hair">
        <color indexed="63"/>
      </right>
      <top/>
      <bottom/>
      <diagonal/>
    </border>
    <border>
      <left style="hair">
        <color indexed="63"/>
      </left>
      <right/>
      <top/>
      <bottom/>
      <diagonal/>
    </border>
    <border>
      <left style="hair">
        <color indexed="63"/>
      </left>
      <right style="hair">
        <color indexed="63"/>
      </right>
      <top/>
      <bottom/>
      <diagonal/>
    </border>
  </borders>
  <cellStyleXfs count="7">
    <xf numFmtId="0" fontId="0" fillId="0" borderId="0"/>
    <xf numFmtId="166" fontId="1" fillId="0" borderId="0" applyFont="0" applyFill="0" applyBorder="0" applyAlignment="0" applyProtection="0"/>
    <xf numFmtId="165" fontId="1" fillId="0" borderId="0" applyFont="0" applyFill="0" applyBorder="0" applyAlignment="0" applyProtection="0"/>
    <xf numFmtId="0" fontId="2" fillId="0" borderId="0"/>
    <xf numFmtId="9" fontId="1" fillId="0" borderId="0" applyFont="0" applyFill="0" applyBorder="0" applyAlignment="0" applyProtection="0"/>
    <xf numFmtId="0" fontId="1" fillId="0" borderId="0"/>
    <xf numFmtId="164" fontId="69" fillId="0" borderId="0" applyFont="0" applyFill="0" applyBorder="0" applyAlignment="0" applyProtection="0"/>
  </cellStyleXfs>
  <cellXfs count="812">
    <xf numFmtId="0" fontId="0" fillId="0" borderId="0" xfId="0"/>
    <xf numFmtId="0" fontId="3" fillId="2" borderId="0" xfId="0" applyFont="1" applyFill="1" applyAlignment="1">
      <alignment horizontal="center" vertical="center"/>
    </xf>
    <xf numFmtId="0" fontId="3" fillId="2" borderId="0" xfId="0" applyFont="1" applyFill="1" applyAlignment="1">
      <alignment vertical="center" wrapText="1"/>
    </xf>
    <xf numFmtId="169" fontId="3" fillId="2" borderId="0" xfId="0" applyNumberFormat="1" applyFont="1" applyFill="1" applyAlignment="1">
      <alignment horizontal="center" vertical="center"/>
    </xf>
    <xf numFmtId="3" fontId="3" fillId="2" borderId="0" xfId="0" applyNumberFormat="1" applyFont="1" applyFill="1" applyAlignment="1">
      <alignment horizontal="right" vertical="center"/>
    </xf>
    <xf numFmtId="0" fontId="4" fillId="2" borderId="0" xfId="0" applyFont="1" applyFill="1" applyAlignment="1">
      <alignment horizontal="center" vertical="center" wrapText="1"/>
    </xf>
    <xf numFmtId="169" fontId="4" fillId="2" borderId="0" xfId="0" applyNumberFormat="1" applyFont="1" applyFill="1" applyAlignment="1">
      <alignment horizontal="center" vertical="center" wrapText="1"/>
    </xf>
    <xf numFmtId="0" fontId="4" fillId="2" borderId="0" xfId="0" applyFont="1" applyFill="1" applyAlignment="1">
      <alignment horizontal="right" vertical="center" wrapText="1"/>
    </xf>
    <xf numFmtId="0" fontId="14" fillId="2" borderId="0" xfId="0" applyFont="1" applyFill="1" applyAlignment="1">
      <alignment horizontal="center" vertical="center" wrapText="1"/>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wrapText="1"/>
    </xf>
    <xf numFmtId="0" fontId="4" fillId="2" borderId="14" xfId="0" applyFont="1" applyFill="1" applyBorder="1" applyAlignment="1">
      <alignment horizontal="center" vertical="center"/>
    </xf>
    <xf numFmtId="0" fontId="3" fillId="2" borderId="0" xfId="0" applyFont="1" applyFill="1" applyBorder="1" applyAlignment="1">
      <alignment horizontal="center" vertical="center"/>
    </xf>
    <xf numFmtId="0" fontId="4" fillId="2" borderId="0" xfId="0" applyFont="1" applyFill="1" applyBorder="1" applyAlignment="1">
      <alignment horizontal="center" vertical="center" wrapText="1"/>
    </xf>
    <xf numFmtId="0" fontId="4" fillId="2" borderId="0" xfId="0" applyFont="1" applyFill="1" applyBorder="1" applyAlignment="1">
      <alignment horizontal="center" vertical="center"/>
    </xf>
    <xf numFmtId="169" fontId="4" fillId="2" borderId="0" xfId="0" applyNumberFormat="1" applyFont="1" applyFill="1" applyBorder="1" applyAlignment="1">
      <alignment horizontal="center" vertical="center"/>
    </xf>
    <xf numFmtId="0" fontId="4" fillId="2" borderId="0" xfId="0" applyFont="1" applyFill="1" applyBorder="1" applyAlignment="1">
      <alignment horizontal="right" vertical="center" wrapText="1"/>
    </xf>
    <xf numFmtId="3" fontId="4" fillId="2" borderId="0" xfId="0" applyNumberFormat="1" applyFont="1" applyFill="1" applyBorder="1" applyAlignment="1">
      <alignment horizontal="right" vertical="center" wrapText="1"/>
    </xf>
    <xf numFmtId="0" fontId="4" fillId="2" borderId="0" xfId="0" applyFont="1" applyFill="1" applyAlignment="1">
      <alignment horizontal="center" vertical="center"/>
    </xf>
    <xf numFmtId="0" fontId="4" fillId="2" borderId="0" xfId="0" applyFont="1" applyFill="1" applyAlignment="1">
      <alignment vertical="center" wrapText="1"/>
    </xf>
    <xf numFmtId="2" fontId="14" fillId="2" borderId="8" xfId="0" applyNumberFormat="1" applyFont="1" applyFill="1" applyBorder="1" applyAlignment="1">
      <alignment horizontal="center" vertical="center" wrapText="1"/>
    </xf>
    <xf numFmtId="2" fontId="14" fillId="2" borderId="8" xfId="0" applyNumberFormat="1" applyFont="1" applyFill="1" applyBorder="1" applyAlignment="1">
      <alignment vertical="center" wrapText="1"/>
    </xf>
    <xf numFmtId="4" fontId="1" fillId="2" borderId="8" xfId="1" applyNumberFormat="1" applyFont="1" applyFill="1" applyBorder="1" applyAlignment="1">
      <alignment horizontal="right" vertical="center"/>
    </xf>
    <xf numFmtId="4" fontId="14" fillId="2" borderId="8" xfId="1" applyNumberFormat="1" applyFont="1" applyFill="1" applyBorder="1" applyAlignment="1">
      <alignment horizontal="right" vertical="center"/>
    </xf>
    <xf numFmtId="0" fontId="3" fillId="2" borderId="1" xfId="0" applyFont="1" applyFill="1" applyBorder="1" applyAlignment="1">
      <alignment horizontal="center" vertical="center"/>
    </xf>
    <xf numFmtId="2" fontId="3" fillId="2" borderId="1" xfId="0" applyNumberFormat="1" applyFont="1" applyFill="1" applyBorder="1" applyAlignment="1">
      <alignment vertical="top" wrapText="1"/>
    </xf>
    <xf numFmtId="2" fontId="3" fillId="2" borderId="1" xfId="0" applyNumberFormat="1" applyFont="1" applyFill="1" applyBorder="1" applyAlignment="1">
      <alignment horizontal="center" wrapText="1"/>
    </xf>
    <xf numFmtId="4" fontId="1" fillId="2" borderId="1" xfId="1" applyNumberFormat="1" applyFont="1" applyFill="1" applyBorder="1" applyAlignment="1">
      <alignment horizontal="right" vertical="center"/>
    </xf>
    <xf numFmtId="4" fontId="3" fillId="2" borderId="1" xfId="1" applyNumberFormat="1" applyFont="1" applyFill="1" applyBorder="1" applyAlignment="1">
      <alignment horizontal="right" vertical="center"/>
    </xf>
    <xf numFmtId="2" fontId="14" fillId="2" borderId="10" xfId="0" applyNumberFormat="1" applyFont="1" applyFill="1" applyBorder="1" applyAlignment="1">
      <alignment horizontal="center" vertical="center" wrapText="1"/>
    </xf>
    <xf numFmtId="2" fontId="14" fillId="2" borderId="10" xfId="0" applyNumberFormat="1" applyFont="1" applyFill="1" applyBorder="1" applyAlignment="1">
      <alignment vertical="center" wrapText="1"/>
    </xf>
    <xf numFmtId="4" fontId="1" fillId="2" borderId="10" xfId="1" applyNumberFormat="1" applyFont="1" applyFill="1" applyBorder="1" applyAlignment="1">
      <alignment horizontal="right" vertical="center"/>
    </xf>
    <xf numFmtId="0" fontId="3" fillId="2" borderId="0" xfId="0" applyFont="1" applyFill="1" applyAlignment="1">
      <alignment vertical="center"/>
    </xf>
    <xf numFmtId="0" fontId="4" fillId="2" borderId="0" xfId="0" applyFont="1" applyFill="1" applyAlignment="1">
      <alignment vertical="center"/>
    </xf>
    <xf numFmtId="10" fontId="3" fillId="2" borderId="0" xfId="0" applyNumberFormat="1" applyFont="1" applyFill="1" applyAlignment="1">
      <alignment horizontal="center" vertical="center"/>
    </xf>
    <xf numFmtId="4" fontId="3" fillId="2" borderId="0" xfId="0" applyNumberFormat="1" applyFont="1" applyFill="1" applyAlignment="1">
      <alignment horizontal="center" vertical="center"/>
    </xf>
    <xf numFmtId="0" fontId="14" fillId="2" borderId="0" xfId="0" applyFont="1" applyFill="1" applyBorder="1" applyAlignment="1">
      <alignment vertical="center"/>
    </xf>
    <xf numFmtId="166" fontId="3" fillId="2" borderId="0" xfId="1" applyFont="1" applyFill="1" applyAlignment="1">
      <alignment vertical="center"/>
    </xf>
    <xf numFmtId="167" fontId="3" fillId="2" borderId="0" xfId="0" applyNumberFormat="1" applyFont="1" applyFill="1" applyAlignment="1">
      <alignment vertical="center"/>
    </xf>
    <xf numFmtId="167" fontId="1" fillId="2" borderId="0" xfId="1" applyNumberFormat="1" applyFont="1" applyFill="1" applyBorder="1" applyAlignment="1">
      <alignment horizontal="right" vertical="center"/>
    </xf>
    <xf numFmtId="0" fontId="13" fillId="2" borderId="0" xfId="0" applyFont="1" applyFill="1" applyAlignment="1">
      <alignment vertical="center"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4" fontId="1" fillId="2" borderId="1" xfId="0" applyNumberFormat="1" applyFont="1" applyFill="1" applyBorder="1" applyAlignment="1">
      <alignment horizontal="right" vertical="center"/>
    </xf>
    <xf numFmtId="4" fontId="3" fillId="2" borderId="1" xfId="0" applyNumberFormat="1" applyFont="1" applyFill="1" applyBorder="1" applyAlignment="1">
      <alignment horizontal="right" vertical="center"/>
    </xf>
    <xf numFmtId="2"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xf>
    <xf numFmtId="4" fontId="1" fillId="2" borderId="0" xfId="0" applyNumberFormat="1" applyFont="1" applyFill="1" applyAlignment="1">
      <alignment horizontal="right" vertical="center"/>
    </xf>
    <xf numFmtId="4" fontId="4" fillId="2" borderId="0" xfId="1" applyNumberFormat="1" applyFont="1" applyFill="1" applyBorder="1" applyAlignment="1">
      <alignment horizontal="right" vertical="center"/>
    </xf>
    <xf numFmtId="4" fontId="4" fillId="2" borderId="2" xfId="1" applyNumberFormat="1" applyFont="1" applyFill="1" applyBorder="1" applyAlignment="1">
      <alignment horizontal="right" vertical="center"/>
    </xf>
    <xf numFmtId="4" fontId="3" fillId="2" borderId="0" xfId="0" applyNumberFormat="1" applyFont="1" applyFill="1" applyAlignment="1">
      <alignment horizontal="right" vertical="center"/>
    </xf>
    <xf numFmtId="0" fontId="1" fillId="2" borderId="0" xfId="0" applyFont="1" applyFill="1" applyAlignment="1">
      <alignment horizontal="center" vertical="center"/>
    </xf>
    <xf numFmtId="0" fontId="14" fillId="2" borderId="0" xfId="0" applyFont="1" applyFill="1" applyAlignment="1">
      <alignment vertical="center" wrapText="1"/>
    </xf>
    <xf numFmtId="0" fontId="3" fillId="2" borderId="1" xfId="0" applyFont="1" applyFill="1" applyBorder="1" applyAlignment="1">
      <alignment horizontal="left" vertical="center"/>
    </xf>
    <xf numFmtId="0" fontId="3" fillId="2"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left" vertical="center" wrapText="1"/>
    </xf>
    <xf numFmtId="4" fontId="4" fillId="2" borderId="1" xfId="0" applyNumberFormat="1" applyFont="1" applyFill="1" applyBorder="1" applyAlignment="1">
      <alignment horizontal="right" vertical="center"/>
    </xf>
    <xf numFmtId="0" fontId="1" fillId="2" borderId="0" xfId="0" applyFont="1" applyFill="1" applyAlignment="1">
      <alignment vertical="center"/>
    </xf>
    <xf numFmtId="4" fontId="4" fillId="2" borderId="0" xfId="0" applyNumberFormat="1" applyFont="1" applyFill="1" applyBorder="1" applyAlignment="1">
      <alignment horizontal="right" vertical="center"/>
    </xf>
    <xf numFmtId="0" fontId="4" fillId="2" borderId="0" xfId="0" applyFont="1" applyFill="1" applyBorder="1" applyAlignment="1">
      <alignment horizontal="left" vertical="center"/>
    </xf>
    <xf numFmtId="0" fontId="3" fillId="2" borderId="1" xfId="0" applyFont="1" applyFill="1" applyBorder="1" applyAlignment="1">
      <alignment vertical="justify"/>
    </xf>
    <xf numFmtId="0" fontId="14" fillId="2" borderId="0" xfId="0" applyFont="1" applyFill="1" applyAlignment="1">
      <alignment vertical="center"/>
    </xf>
    <xf numFmtId="4" fontId="1" fillId="2" borderId="0" xfId="0" applyNumberFormat="1" applyFont="1" applyFill="1" applyBorder="1" applyAlignment="1">
      <alignment horizontal="right" vertical="center"/>
    </xf>
    <xf numFmtId="4" fontId="3" fillId="2" borderId="0" xfId="0" applyNumberFormat="1" applyFont="1" applyFill="1" applyBorder="1" applyAlignment="1">
      <alignment horizontal="right" vertical="center"/>
    </xf>
    <xf numFmtId="4" fontId="4" fillId="2" borderId="1" xfId="1" applyNumberFormat="1" applyFont="1" applyFill="1" applyBorder="1" applyAlignment="1">
      <alignment horizontal="right" vertical="center"/>
    </xf>
    <xf numFmtId="0" fontId="3" fillId="2" borderId="0" xfId="0" applyFont="1" applyFill="1" applyBorder="1" applyAlignment="1">
      <alignment vertical="center"/>
    </xf>
    <xf numFmtId="0" fontId="1" fillId="2" borderId="1" xfId="0" applyFont="1" applyFill="1" applyBorder="1" applyAlignment="1">
      <alignment vertical="center" wrapText="1"/>
    </xf>
    <xf numFmtId="0" fontId="1" fillId="2" borderId="1" xfId="0" applyFont="1" applyFill="1" applyBorder="1" applyAlignment="1">
      <alignment vertical="justify"/>
    </xf>
    <xf numFmtId="0" fontId="14" fillId="2" borderId="0" xfId="0" applyFont="1" applyFill="1" applyAlignment="1">
      <alignment vertical="justify"/>
    </xf>
    <xf numFmtId="0" fontId="4" fillId="2" borderId="0" xfId="0" applyFont="1" applyFill="1" applyBorder="1" applyAlignment="1">
      <alignment vertical="center" wrapText="1"/>
    </xf>
    <xf numFmtId="0" fontId="1" fillId="2" borderId="1" xfId="0" applyFont="1" applyFill="1" applyBorder="1" applyAlignment="1">
      <alignment vertical="justify" wrapText="1"/>
    </xf>
    <xf numFmtId="0" fontId="14" fillId="2" borderId="1" xfId="0" applyFont="1" applyFill="1" applyBorder="1" applyAlignment="1">
      <alignment vertical="center" wrapText="1"/>
    </xf>
    <xf numFmtId="0" fontId="6" fillId="2" borderId="1" xfId="0" applyFont="1" applyFill="1" applyBorder="1" applyAlignment="1">
      <alignment vertical="center" wrapText="1"/>
    </xf>
    <xf numFmtId="0" fontId="1" fillId="2" borderId="1" xfId="0" applyFont="1" applyFill="1" applyBorder="1" applyAlignment="1" applyProtection="1">
      <alignment horizontal="left" vertical="center" wrapText="1"/>
    </xf>
    <xf numFmtId="0" fontId="14" fillId="2" borderId="1" xfId="0" applyFont="1" applyFill="1" applyBorder="1" applyAlignment="1" applyProtection="1">
      <alignment horizontal="left" vertical="center" wrapText="1"/>
    </xf>
    <xf numFmtId="0" fontId="6" fillId="2" borderId="4" xfId="0" applyFont="1" applyFill="1" applyBorder="1" applyAlignment="1">
      <alignment vertical="center" wrapText="1"/>
    </xf>
    <xf numFmtId="0" fontId="8" fillId="2" borderId="4" xfId="0" applyFont="1" applyFill="1" applyBorder="1" applyAlignment="1">
      <alignment horizontal="center" vertical="center"/>
    </xf>
    <xf numFmtId="0" fontId="14" fillId="2" borderId="4" xfId="0" applyFont="1" applyFill="1" applyBorder="1" applyAlignment="1">
      <alignment vertical="center" wrapText="1"/>
    </xf>
    <xf numFmtId="0" fontId="5" fillId="2" borderId="4" xfId="0" applyFont="1" applyFill="1" applyBorder="1" applyAlignment="1">
      <alignment horizontal="center" vertical="center"/>
    </xf>
    <xf numFmtId="0" fontId="1" fillId="2" borderId="4" xfId="0" applyFont="1" applyFill="1" applyBorder="1" applyAlignment="1" applyProtection="1">
      <alignment horizontal="left" vertical="center" wrapText="1"/>
    </xf>
    <xf numFmtId="0" fontId="1" fillId="2" borderId="5" xfId="0" applyFont="1" applyFill="1" applyBorder="1" applyAlignment="1" applyProtection="1">
      <alignment horizontal="left" vertical="center" wrapText="1"/>
    </xf>
    <xf numFmtId="0" fontId="14" fillId="2" borderId="5" xfId="0" applyFont="1" applyFill="1" applyBorder="1" applyAlignment="1" applyProtection="1">
      <alignment horizontal="left" vertical="center" wrapText="1"/>
    </xf>
    <xf numFmtId="0" fontId="1" fillId="2" borderId="6" xfId="0" applyFont="1" applyFill="1" applyBorder="1" applyAlignment="1" applyProtection="1">
      <alignment horizontal="left" vertical="center" wrapText="1"/>
    </xf>
    <xf numFmtId="0" fontId="3" fillId="2" borderId="7" xfId="0" applyFont="1" applyFill="1" applyBorder="1" applyAlignment="1" applyProtection="1">
      <alignment horizontal="center" vertical="center"/>
    </xf>
    <xf numFmtId="0" fontId="14" fillId="2" borderId="4" xfId="0" applyFont="1" applyFill="1" applyBorder="1" applyAlignment="1" applyProtection="1">
      <alignment horizontal="left" vertical="center" wrapText="1"/>
    </xf>
    <xf numFmtId="168" fontId="3" fillId="2" borderId="1" xfId="0" applyNumberFormat="1" applyFont="1" applyFill="1" applyBorder="1" applyAlignment="1">
      <alignment horizontal="center" vertical="center"/>
    </xf>
    <xf numFmtId="168" fontId="3" fillId="2" borderId="7" xfId="0" applyNumberFormat="1" applyFont="1" applyFill="1" applyBorder="1" applyAlignment="1" applyProtection="1">
      <alignment horizontal="center" vertical="center"/>
    </xf>
    <xf numFmtId="167" fontId="1" fillId="2" borderId="0" xfId="1" applyNumberFormat="1" applyFont="1" applyFill="1" applyBorder="1" applyAlignment="1">
      <alignment vertical="center"/>
    </xf>
    <xf numFmtId="0" fontId="3" fillId="2" borderId="4" xfId="0" applyFont="1" applyFill="1" applyBorder="1" applyAlignment="1" applyProtection="1">
      <alignment horizontal="left" vertical="center" wrapText="1"/>
    </xf>
    <xf numFmtId="167" fontId="1" fillId="2" borderId="0" xfId="0" applyNumberFormat="1" applyFont="1" applyFill="1" applyBorder="1" applyAlignment="1">
      <alignment vertical="center"/>
    </xf>
    <xf numFmtId="0" fontId="1" fillId="2" borderId="0" xfId="0" applyFont="1" applyFill="1" applyBorder="1" applyAlignment="1">
      <alignment vertical="center"/>
    </xf>
    <xf numFmtId="0" fontId="1" fillId="2" borderId="1" xfId="3" applyFont="1" applyFill="1" applyBorder="1" applyAlignment="1">
      <alignment horizontal="center" vertical="center" wrapText="1"/>
    </xf>
    <xf numFmtId="4" fontId="1" fillId="2" borderId="10" xfId="3" applyNumberFormat="1" applyFont="1" applyFill="1" applyBorder="1" applyAlignment="1">
      <alignment horizontal="right" vertical="center" wrapText="1"/>
    </xf>
    <xf numFmtId="4" fontId="1" fillId="2" borderId="1" xfId="3" applyNumberFormat="1" applyFont="1" applyFill="1" applyBorder="1" applyAlignment="1">
      <alignment horizontal="right" vertical="center" wrapText="1"/>
    </xf>
    <xf numFmtId="0" fontId="1" fillId="2" borderId="1" xfId="0" applyFont="1" applyFill="1" applyBorder="1" applyAlignment="1">
      <alignment horizontal="center" vertical="center" wrapText="1"/>
    </xf>
    <xf numFmtId="4" fontId="1" fillId="2" borderId="1" xfId="0" applyNumberFormat="1" applyFont="1" applyFill="1" applyBorder="1" applyAlignment="1">
      <alignment horizontal="right" vertical="center" wrapText="1"/>
    </xf>
    <xf numFmtId="4" fontId="1" fillId="2" borderId="1" xfId="2" applyNumberFormat="1" applyFont="1" applyFill="1" applyBorder="1" applyAlignment="1">
      <alignment horizontal="right" vertical="center" wrapText="1"/>
    </xf>
    <xf numFmtId="0" fontId="1" fillId="2" borderId="1" xfId="3" applyFont="1" applyFill="1" applyBorder="1" applyAlignment="1">
      <alignment horizontal="left" vertical="center" wrapText="1"/>
    </xf>
    <xf numFmtId="0" fontId="1" fillId="2" borderId="1" xfId="3" applyFont="1" applyFill="1" applyBorder="1" applyAlignment="1">
      <alignment vertical="center" wrapText="1"/>
    </xf>
    <xf numFmtId="0" fontId="1" fillId="2" borderId="1" xfId="3" quotePrefix="1" applyFont="1" applyFill="1" applyBorder="1" applyAlignment="1">
      <alignment horizontal="left" vertical="center" wrapText="1"/>
    </xf>
    <xf numFmtId="0" fontId="15" fillId="2" borderId="1" xfId="3" applyFont="1" applyFill="1" applyBorder="1" applyAlignment="1">
      <alignment horizontal="left" vertical="center" wrapText="1"/>
    </xf>
    <xf numFmtId="0" fontId="3" fillId="2" borderId="0" xfId="3" applyFont="1" applyFill="1" applyBorder="1" applyAlignment="1">
      <alignment horizontal="center" vertical="center"/>
    </xf>
    <xf numFmtId="0" fontId="1" fillId="2" borderId="9" xfId="3" applyFont="1" applyFill="1" applyBorder="1" applyAlignment="1">
      <alignment horizontal="center" vertical="center"/>
    </xf>
    <xf numFmtId="4" fontId="1" fillId="2" borderId="9" xfId="3" applyNumberFormat="1" applyFont="1" applyFill="1" applyBorder="1" applyAlignment="1">
      <alignment horizontal="right" vertical="center"/>
    </xf>
    <xf numFmtId="4" fontId="4" fillId="2" borderId="1" xfId="3" applyNumberFormat="1" applyFont="1" applyFill="1" applyBorder="1" applyAlignment="1">
      <alignment horizontal="right" vertical="center"/>
    </xf>
    <xf numFmtId="0" fontId="1" fillId="2" borderId="0" xfId="3" applyFont="1" applyFill="1" applyBorder="1" applyAlignment="1">
      <alignment horizontal="center" vertical="center"/>
    </xf>
    <xf numFmtId="4" fontId="1" fillId="2" borderId="0" xfId="3" applyNumberFormat="1" applyFont="1" applyFill="1" applyBorder="1" applyAlignment="1">
      <alignment horizontal="right" vertical="center"/>
    </xf>
    <xf numFmtId="4" fontId="4" fillId="2" borderId="0" xfId="3" applyNumberFormat="1" applyFont="1" applyFill="1" applyBorder="1" applyAlignment="1">
      <alignment horizontal="right" vertical="center"/>
    </xf>
    <xf numFmtId="0" fontId="4" fillId="2" borderId="0" xfId="3" applyFont="1" applyFill="1" applyBorder="1" applyAlignment="1">
      <alignment horizontal="center" vertical="center"/>
    </xf>
    <xf numFmtId="0" fontId="4" fillId="2" borderId="0" xfId="3" applyFont="1" applyFill="1" applyBorder="1" applyAlignment="1">
      <alignment horizontal="left" vertical="center" wrapText="1"/>
    </xf>
    <xf numFmtId="0" fontId="1" fillId="2" borderId="1" xfId="3" applyFont="1" applyFill="1" applyBorder="1" applyAlignment="1">
      <alignment horizontal="center" vertical="center"/>
    </xf>
    <xf numFmtId="0" fontId="4" fillId="2" borderId="1" xfId="0" applyFont="1" applyFill="1" applyBorder="1" applyAlignment="1">
      <alignment vertical="center" wrapText="1"/>
    </xf>
    <xf numFmtId="4" fontId="1" fillId="2" borderId="1" xfId="0" applyNumberFormat="1" applyFont="1" applyFill="1" applyBorder="1" applyAlignment="1">
      <alignment vertical="center"/>
    </xf>
    <xf numFmtId="4" fontId="4" fillId="2" borderId="1" xfId="0" applyNumberFormat="1" applyFont="1" applyFill="1" applyBorder="1" applyAlignment="1">
      <alignment vertical="center"/>
    </xf>
    <xf numFmtId="168" fontId="1" fillId="2" borderId="1" xfId="0" applyNumberFormat="1" applyFont="1" applyFill="1" applyBorder="1" applyAlignment="1">
      <alignment horizontal="center" vertical="center"/>
    </xf>
    <xf numFmtId="166" fontId="1" fillId="2" borderId="0" xfId="1" applyFont="1" applyFill="1" applyAlignment="1">
      <alignment vertical="center"/>
    </xf>
    <xf numFmtId="0" fontId="1" fillId="2" borderId="1" xfId="0" applyFont="1" applyFill="1" applyBorder="1" applyAlignment="1">
      <alignment horizontal="justify" vertical="center" wrapText="1"/>
    </xf>
    <xf numFmtId="0" fontId="1" fillId="2" borderId="0" xfId="0" applyFont="1" applyFill="1" applyBorder="1" applyAlignment="1">
      <alignment horizontal="center" vertical="center"/>
    </xf>
    <xf numFmtId="4" fontId="4" fillId="2" borderId="2" xfId="3" applyNumberFormat="1" applyFont="1" applyFill="1" applyBorder="1" applyAlignment="1">
      <alignment horizontal="right" vertical="center"/>
    </xf>
    <xf numFmtId="0" fontId="4" fillId="2" borderId="0" xfId="3" applyFont="1" applyFill="1" applyBorder="1" applyAlignment="1">
      <alignment vertical="center" wrapText="1"/>
    </xf>
    <xf numFmtId="4" fontId="1" fillId="2" borderId="0" xfId="3" applyNumberFormat="1" applyFont="1" applyFill="1" applyBorder="1" applyAlignment="1">
      <alignment vertical="center"/>
    </xf>
    <xf numFmtId="0" fontId="1" fillId="2" borderId="8" xfId="0" applyFont="1" applyFill="1" applyBorder="1" applyAlignment="1">
      <alignment horizontal="center" vertical="center"/>
    </xf>
    <xf numFmtId="0" fontId="15" fillId="2" borderId="8" xfId="0" applyFont="1" applyFill="1" applyBorder="1" applyAlignment="1">
      <alignment vertical="center" wrapText="1"/>
    </xf>
    <xf numFmtId="0" fontId="1" fillId="2" borderId="8" xfId="3" applyFont="1" applyFill="1" applyBorder="1" applyAlignment="1">
      <alignment horizontal="center" vertical="center"/>
    </xf>
    <xf numFmtId="4" fontId="1" fillId="2" borderId="8" xfId="3" applyNumberFormat="1" applyFont="1" applyFill="1" applyBorder="1" applyAlignment="1">
      <alignment horizontal="right" vertical="center"/>
    </xf>
    <xf numFmtId="4" fontId="1" fillId="2" borderId="8" xfId="3" applyNumberFormat="1" applyFont="1" applyFill="1" applyBorder="1" applyAlignment="1">
      <alignment vertical="center"/>
    </xf>
    <xf numFmtId="4" fontId="4" fillId="2" borderId="8" xfId="3" applyNumberFormat="1" applyFont="1" applyFill="1" applyBorder="1" applyAlignment="1">
      <alignment horizontal="right" vertical="center"/>
    </xf>
    <xf numFmtId="4" fontId="1" fillId="2" borderId="1" xfId="3" applyNumberFormat="1" applyFont="1" applyFill="1" applyBorder="1" applyAlignment="1">
      <alignment horizontal="right" vertical="center"/>
    </xf>
    <xf numFmtId="0" fontId="15" fillId="2" borderId="1" xfId="0" applyFont="1" applyFill="1" applyBorder="1" applyAlignment="1">
      <alignment vertical="center" wrapText="1"/>
    </xf>
    <xf numFmtId="0" fontId="10" fillId="2" borderId="9" xfId="0" applyFont="1" applyFill="1" applyBorder="1" applyAlignment="1">
      <alignment horizontal="center" vertical="center"/>
    </xf>
    <xf numFmtId="167" fontId="1" fillId="2" borderId="0" xfId="0" applyNumberFormat="1" applyFont="1" applyFill="1" applyBorder="1" applyAlignment="1">
      <alignment horizontal="right" vertical="center"/>
    </xf>
    <xf numFmtId="0" fontId="10" fillId="2" borderId="0" xfId="0" applyFont="1" applyFill="1" applyBorder="1" applyAlignment="1">
      <alignment horizontal="center" vertical="center"/>
    </xf>
    <xf numFmtId="0" fontId="4" fillId="2" borderId="0" xfId="0" applyFont="1" applyFill="1" applyAlignment="1">
      <alignment horizontal="left" vertical="center" wrapText="1"/>
    </xf>
    <xf numFmtId="0" fontId="14" fillId="2" borderId="8" xfId="0" applyFont="1" applyFill="1" applyBorder="1" applyAlignment="1">
      <alignment vertical="center" wrapText="1"/>
    </xf>
    <xf numFmtId="4" fontId="1" fillId="2" borderId="8" xfId="0" applyNumberFormat="1" applyFont="1" applyFill="1" applyBorder="1" applyAlignment="1">
      <alignment horizontal="right" vertical="center"/>
    </xf>
    <xf numFmtId="0" fontId="3" fillId="2" borderId="9" xfId="0" applyFont="1" applyFill="1" applyBorder="1" applyAlignment="1">
      <alignment horizontal="center" vertical="center"/>
    </xf>
    <xf numFmtId="169" fontId="1" fillId="2" borderId="1" xfId="0" applyNumberFormat="1" applyFont="1" applyFill="1" applyBorder="1" applyAlignment="1">
      <alignment horizontal="left" vertical="center" wrapText="1"/>
    </xf>
    <xf numFmtId="0" fontId="10" fillId="2" borderId="15" xfId="0" applyFont="1" applyFill="1" applyBorder="1" applyAlignment="1">
      <alignment vertical="center" wrapText="1"/>
    </xf>
    <xf numFmtId="0" fontId="7" fillId="2" borderId="1" xfId="0" applyFont="1" applyFill="1" applyBorder="1" applyAlignment="1">
      <alignment horizontal="center" vertical="center"/>
    </xf>
    <xf numFmtId="0" fontId="10" fillId="2" borderId="0" xfId="0" applyFont="1" applyFill="1" applyAlignment="1">
      <alignment horizontal="justify" vertical="center"/>
    </xf>
    <xf numFmtId="0" fontId="3" fillId="2" borderId="4" xfId="0" applyFont="1" applyFill="1" applyBorder="1" applyAlignment="1">
      <alignment vertical="justify"/>
    </xf>
    <xf numFmtId="0" fontId="3" fillId="2" borderId="0" xfId="0" applyFont="1" applyFill="1" applyBorder="1" applyAlignment="1">
      <alignment vertical="justify"/>
    </xf>
    <xf numFmtId="3" fontId="1" fillId="2" borderId="0" xfId="0" applyNumberFormat="1" applyFont="1" applyFill="1" applyAlignment="1">
      <alignment horizontal="right" vertical="center"/>
    </xf>
    <xf numFmtId="2" fontId="3" fillId="2" borderId="8" xfId="0" applyNumberFormat="1" applyFont="1" applyFill="1" applyBorder="1" applyAlignment="1">
      <alignment horizontal="center" vertical="center"/>
    </xf>
    <xf numFmtId="0" fontId="3" fillId="2" borderId="8" xfId="0" applyFont="1" applyFill="1" applyBorder="1" applyAlignment="1">
      <alignment horizontal="center" vertical="center"/>
    </xf>
    <xf numFmtId="4" fontId="3" fillId="2" borderId="8" xfId="0" applyNumberFormat="1" applyFont="1" applyFill="1" applyBorder="1" applyAlignment="1">
      <alignment horizontal="right" vertical="center"/>
    </xf>
    <xf numFmtId="0" fontId="3" fillId="2" borderId="10" xfId="0" applyFont="1" applyFill="1" applyBorder="1" applyAlignment="1">
      <alignment horizontal="center" vertical="center"/>
    </xf>
    <xf numFmtId="0" fontId="14" fillId="2" borderId="10" xfId="0" applyFont="1" applyFill="1" applyBorder="1" applyAlignment="1">
      <alignment vertical="center" wrapText="1"/>
    </xf>
    <xf numFmtId="4" fontId="1" fillId="2" borderId="10" xfId="0" applyNumberFormat="1" applyFont="1" applyFill="1" applyBorder="1" applyAlignment="1">
      <alignment horizontal="right" vertical="center"/>
    </xf>
    <xf numFmtId="0" fontId="14" fillId="2" borderId="10" xfId="0" applyFont="1" applyFill="1" applyBorder="1" applyAlignment="1">
      <alignment horizontal="center" vertical="center"/>
    </xf>
    <xf numFmtId="4" fontId="4" fillId="2" borderId="3" xfId="0" applyNumberFormat="1" applyFont="1" applyFill="1" applyBorder="1" applyAlignment="1">
      <alignment horizontal="right" vertical="center"/>
    </xf>
    <xf numFmtId="167" fontId="12" fillId="2" borderId="0" xfId="0" applyNumberFormat="1" applyFont="1" applyFill="1" applyBorder="1" applyAlignment="1">
      <alignment vertical="center"/>
    </xf>
    <xf numFmtId="0" fontId="3" fillId="2" borderId="12" xfId="0" applyFont="1" applyFill="1" applyBorder="1" applyAlignment="1">
      <alignment vertical="center" wrapText="1"/>
    </xf>
    <xf numFmtId="9" fontId="1" fillId="2" borderId="3" xfId="4" applyFont="1" applyFill="1" applyBorder="1" applyAlignment="1">
      <alignment horizontal="center" vertical="center"/>
    </xf>
    <xf numFmtId="3" fontId="3" fillId="2" borderId="0" xfId="0" applyNumberFormat="1" applyFont="1" applyFill="1" applyAlignment="1">
      <alignment vertical="center"/>
    </xf>
    <xf numFmtId="0" fontId="4" fillId="2" borderId="0" xfId="0" applyFont="1" applyFill="1" applyBorder="1" applyAlignment="1">
      <alignment vertical="center"/>
    </xf>
    <xf numFmtId="0" fontId="4" fillId="2" borderId="10" xfId="0" applyFont="1" applyFill="1" applyBorder="1" applyAlignment="1">
      <alignment horizontal="center" vertical="center"/>
    </xf>
    <xf numFmtId="4" fontId="11" fillId="2" borderId="3" xfId="0" applyNumberFormat="1" applyFont="1" applyFill="1" applyBorder="1" applyAlignment="1">
      <alignment horizontal="right" vertical="center"/>
    </xf>
    <xf numFmtId="167" fontId="3" fillId="2" borderId="0" xfId="4" applyNumberFormat="1" applyFont="1" applyFill="1" applyBorder="1" applyAlignment="1">
      <alignment vertical="center"/>
    </xf>
    <xf numFmtId="0" fontId="4" fillId="2" borderId="0" xfId="0" applyFont="1" applyFill="1" applyAlignment="1">
      <alignment horizontal="right" vertical="center"/>
    </xf>
    <xf numFmtId="4" fontId="4" fillId="2" borderId="0" xfId="0" applyNumberFormat="1" applyFont="1" applyFill="1" applyAlignment="1">
      <alignment horizontal="right" vertical="center"/>
    </xf>
    <xf numFmtId="169" fontId="1" fillId="2" borderId="0" xfId="0" applyNumberFormat="1" applyFont="1" applyFill="1" applyAlignment="1">
      <alignment horizontal="right" vertical="center"/>
    </xf>
    <xf numFmtId="169" fontId="3" fillId="2" borderId="0" xfId="0" applyNumberFormat="1" applyFont="1" applyFill="1" applyAlignment="1">
      <alignment horizontal="right" vertical="center"/>
    </xf>
    <xf numFmtId="0" fontId="11" fillId="2" borderId="10" xfId="0" applyFont="1" applyFill="1" applyBorder="1" applyAlignment="1">
      <alignment horizontal="right" vertical="center"/>
    </xf>
    <xf numFmtId="0" fontId="11" fillId="2" borderId="10" xfId="0" applyFont="1" applyFill="1" applyBorder="1" applyAlignment="1">
      <alignment horizontal="left" vertical="center"/>
    </xf>
    <xf numFmtId="0" fontId="3" fillId="2" borderId="0" xfId="0" applyFont="1" applyFill="1" applyAlignment="1">
      <alignment horizontal="left" vertical="center"/>
    </xf>
    <xf numFmtId="0" fontId="11" fillId="2" borderId="12" xfId="0" applyFont="1" applyFill="1" applyBorder="1" applyAlignment="1">
      <alignment horizontal="left" vertical="center"/>
    </xf>
    <xf numFmtId="0" fontId="9" fillId="2" borderId="0" xfId="3" applyFont="1" applyFill="1" applyBorder="1" applyAlignment="1">
      <alignment horizontal="center" vertical="center"/>
    </xf>
    <xf numFmtId="3" fontId="1" fillId="2" borderId="0" xfId="1" applyNumberFormat="1" applyFont="1" applyFill="1" applyBorder="1" applyAlignment="1">
      <alignment horizontal="right" vertical="center"/>
    </xf>
    <xf numFmtId="0" fontId="1" fillId="2" borderId="0" xfId="0" applyFont="1" applyFill="1" applyBorder="1" applyAlignment="1">
      <alignment horizontal="left" vertical="center"/>
    </xf>
    <xf numFmtId="0" fontId="1" fillId="2" borderId="0" xfId="3" applyFont="1" applyFill="1" applyBorder="1" applyAlignment="1">
      <alignment horizontal="left" vertical="center"/>
    </xf>
    <xf numFmtId="3" fontId="1" fillId="2" borderId="0" xfId="0" applyNumberFormat="1" applyFont="1" applyFill="1" applyAlignment="1">
      <alignment vertical="center"/>
    </xf>
    <xf numFmtId="3" fontId="1" fillId="2" borderId="0" xfId="1" applyNumberFormat="1" applyFont="1" applyFill="1" applyBorder="1" applyAlignment="1">
      <alignment vertical="center"/>
    </xf>
    <xf numFmtId="3" fontId="1" fillId="2" borderId="0" xfId="0" applyNumberFormat="1" applyFont="1" applyFill="1" applyBorder="1" applyAlignment="1">
      <alignment horizontal="right" vertical="center"/>
    </xf>
    <xf numFmtId="3" fontId="1" fillId="2" borderId="0" xfId="0" applyNumberFormat="1" applyFont="1" applyFill="1" applyBorder="1" applyAlignment="1">
      <alignment vertical="center"/>
    </xf>
    <xf numFmtId="3" fontId="4" fillId="2" borderId="0" xfId="0" applyNumberFormat="1" applyFont="1" applyFill="1" applyBorder="1" applyAlignment="1">
      <alignment horizontal="right" vertical="center"/>
    </xf>
    <xf numFmtId="3" fontId="11" fillId="2" borderId="10" xfId="0" applyNumberFormat="1" applyFont="1" applyFill="1" applyBorder="1" applyAlignment="1">
      <alignment horizontal="right" vertical="center"/>
    </xf>
    <xf numFmtId="3" fontId="11" fillId="2" borderId="3" xfId="0" applyNumberFormat="1" applyFont="1" applyFill="1" applyBorder="1" applyAlignment="1">
      <alignment horizontal="right" vertical="center"/>
    </xf>
    <xf numFmtId="3" fontId="3" fillId="2" borderId="0" xfId="4" applyNumberFormat="1" applyFont="1" applyFill="1" applyBorder="1" applyAlignment="1">
      <alignment vertical="center"/>
    </xf>
    <xf numFmtId="3" fontId="4" fillId="2" borderId="0" xfId="0" applyNumberFormat="1" applyFont="1" applyFill="1" applyAlignment="1">
      <alignment horizontal="right" vertical="center"/>
    </xf>
    <xf numFmtId="3" fontId="3" fillId="2" borderId="0" xfId="0" applyNumberFormat="1" applyFont="1" applyFill="1" applyBorder="1" applyAlignment="1">
      <alignment horizontal="right" vertical="center"/>
    </xf>
    <xf numFmtId="9" fontId="1" fillId="2" borderId="0" xfId="4" applyFont="1" applyFill="1" applyBorder="1" applyAlignment="1">
      <alignment horizontal="center" vertical="center"/>
    </xf>
    <xf numFmtId="3" fontId="11" fillId="2" borderId="0" xfId="0" applyNumberFormat="1" applyFont="1" applyFill="1" applyBorder="1" applyAlignment="1">
      <alignment vertical="center"/>
    </xf>
    <xf numFmtId="9" fontId="11" fillId="2" borderId="3" xfId="4" applyFont="1" applyFill="1" applyBorder="1" applyAlignment="1">
      <alignment horizontal="center" vertical="center"/>
    </xf>
    <xf numFmtId="3" fontId="3" fillId="2" borderId="0" xfId="0" applyNumberFormat="1" applyFont="1" applyFill="1" applyBorder="1" applyAlignment="1">
      <alignment vertical="center"/>
    </xf>
    <xf numFmtId="3" fontId="4" fillId="2" borderId="0" xfId="0" applyNumberFormat="1" applyFont="1" applyFill="1" applyBorder="1" applyAlignment="1">
      <alignment vertical="center"/>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8" xfId="0" applyFont="1" applyFill="1" applyBorder="1" applyAlignment="1">
      <alignment vertical="center" wrapText="1"/>
    </xf>
    <xf numFmtId="0" fontId="4" fillId="2" borderId="8" xfId="0" applyFont="1" applyFill="1" applyBorder="1" applyAlignment="1">
      <alignment horizontal="center" vertical="center"/>
    </xf>
    <xf numFmtId="3" fontId="1" fillId="2" borderId="0" xfId="4" applyNumberFormat="1" applyFont="1" applyFill="1" applyBorder="1" applyAlignment="1">
      <alignment horizontal="center" vertical="center"/>
    </xf>
    <xf numFmtId="0" fontId="12" fillId="2" borderId="12" xfId="0" applyFont="1" applyFill="1" applyBorder="1" applyAlignment="1">
      <alignment horizontal="left" vertical="center"/>
    </xf>
    <xf numFmtId="0" fontId="11" fillId="2" borderId="0" xfId="0" applyFont="1" applyFill="1" applyBorder="1" applyAlignment="1">
      <alignment vertical="center"/>
    </xf>
    <xf numFmtId="0" fontId="11" fillId="2" borderId="10" xfId="0" applyFont="1" applyFill="1" applyBorder="1" applyAlignment="1">
      <alignment vertical="center" wrapText="1"/>
    </xf>
    <xf numFmtId="3" fontId="11" fillId="2" borderId="10" xfId="4" applyNumberFormat="1" applyFont="1" applyFill="1" applyBorder="1" applyAlignment="1">
      <alignment horizontal="center" vertical="center"/>
    </xf>
    <xf numFmtId="0" fontId="11" fillId="2" borderId="0" xfId="0" applyFont="1" applyFill="1" applyAlignment="1">
      <alignment vertical="center"/>
    </xf>
    <xf numFmtId="0" fontId="11" fillId="2" borderId="11" xfId="0" applyFont="1" applyFill="1" applyBorder="1" applyAlignment="1">
      <alignment vertical="center"/>
    </xf>
    <xf numFmtId="165" fontId="11" fillId="2" borderId="0" xfId="0" applyNumberFormat="1" applyFont="1" applyFill="1" applyAlignment="1">
      <alignment vertical="center"/>
    </xf>
    <xf numFmtId="0" fontId="4" fillId="2" borderId="12" xfId="0" applyFont="1" applyFill="1" applyBorder="1" applyAlignment="1">
      <alignment horizontal="center" vertical="center"/>
    </xf>
    <xf numFmtId="0" fontId="4" fillId="2" borderId="10" xfId="0" applyFont="1" applyFill="1" applyBorder="1" applyAlignment="1">
      <alignment horizontal="center" vertical="center" wrapText="1"/>
    </xf>
    <xf numFmtId="3" fontId="4" fillId="2" borderId="10" xfId="0" applyNumberFormat="1" applyFont="1" applyFill="1" applyBorder="1" applyAlignment="1">
      <alignment horizontal="center" vertical="center" wrapText="1"/>
    </xf>
    <xf numFmtId="3" fontId="4" fillId="2" borderId="3"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4" fontId="1" fillId="2" borderId="1" xfId="3" applyNumberFormat="1" applyFont="1" applyFill="1" applyBorder="1" applyAlignment="1">
      <alignment horizontal="center" vertical="center" wrapText="1"/>
    </xf>
    <xf numFmtId="170" fontId="1" fillId="2" borderId="1" xfId="3" applyNumberFormat="1" applyFont="1" applyFill="1" applyBorder="1" applyAlignment="1">
      <alignment horizontal="center" vertical="center" wrapText="1"/>
    </xf>
    <xf numFmtId="0" fontId="15" fillId="2" borderId="1" xfId="3" applyFont="1" applyFill="1" applyBorder="1" applyAlignment="1">
      <alignment vertical="center" wrapText="1"/>
    </xf>
    <xf numFmtId="0" fontId="4" fillId="2" borderId="1" xfId="3" applyFont="1" applyFill="1" applyBorder="1" applyAlignment="1">
      <alignment vertical="center" wrapText="1"/>
    </xf>
    <xf numFmtId="0" fontId="4" fillId="2" borderId="1" xfId="3" applyFont="1" applyFill="1" applyBorder="1" applyAlignment="1">
      <alignment horizontal="left" vertical="center" wrapText="1"/>
    </xf>
    <xf numFmtId="0" fontId="15" fillId="2" borderId="1" xfId="3" quotePrefix="1" applyFont="1" applyFill="1" applyBorder="1" applyAlignment="1">
      <alignment horizontal="left" vertical="center" wrapText="1"/>
    </xf>
    <xf numFmtId="4" fontId="9" fillId="2" borderId="0" xfId="3" applyNumberFormat="1" applyFont="1" applyFill="1" applyBorder="1" applyAlignment="1">
      <alignment horizontal="right" vertical="center"/>
    </xf>
    <xf numFmtId="4" fontId="9" fillId="2" borderId="0" xfId="3" quotePrefix="1" applyNumberFormat="1" applyFont="1" applyFill="1" applyBorder="1" applyAlignment="1">
      <alignment horizontal="right" vertical="center"/>
    </xf>
    <xf numFmtId="0" fontId="14" fillId="2" borderId="0" xfId="0" applyFont="1" applyFill="1" applyBorder="1" applyAlignment="1">
      <alignment vertical="justify"/>
    </xf>
    <xf numFmtId="0" fontId="18" fillId="2" borderId="0" xfId="0" applyFont="1" applyFill="1" applyBorder="1" applyAlignment="1">
      <alignment horizontal="center" vertical="center"/>
    </xf>
    <xf numFmtId="0" fontId="14" fillId="2" borderId="0" xfId="0" applyFont="1" applyFill="1" applyBorder="1" applyAlignment="1">
      <alignment horizontal="center" vertical="center"/>
    </xf>
    <xf numFmtId="0" fontId="6" fillId="0" borderId="16" xfId="0" applyFont="1" applyFill="1" applyBorder="1" applyAlignment="1" applyProtection="1">
      <alignment horizontal="center" vertical="center"/>
    </xf>
    <xf numFmtId="0" fontId="6" fillId="0" borderId="17" xfId="0" applyFont="1" applyFill="1" applyBorder="1" applyAlignment="1" applyProtection="1">
      <alignment horizontal="center" vertical="center"/>
    </xf>
    <xf numFmtId="0" fontId="6" fillId="0" borderId="17" xfId="0" applyFont="1" applyBorder="1" applyAlignment="1" applyProtection="1">
      <alignment horizontal="center" vertical="center"/>
    </xf>
    <xf numFmtId="0" fontId="0" fillId="0" borderId="17" xfId="0" applyFont="1" applyFill="1" applyBorder="1" applyAlignment="1" applyProtection="1">
      <alignment horizontal="center" vertical="center"/>
    </xf>
    <xf numFmtId="0" fontId="19" fillId="0" borderId="1" xfId="0" applyFont="1" applyFill="1" applyBorder="1" applyAlignment="1">
      <alignment horizontal="center" vertical="center" wrapText="1"/>
    </xf>
    <xf numFmtId="0" fontId="0" fillId="0" borderId="1" xfId="0" applyFont="1" applyFill="1" applyBorder="1" applyAlignment="1" applyProtection="1">
      <alignment horizontal="center" vertical="center"/>
    </xf>
    <xf numFmtId="0" fontId="0" fillId="0" borderId="1" xfId="0" applyFont="1" applyBorder="1" applyAlignment="1" applyProtection="1">
      <alignment horizontal="center" vertical="center"/>
    </xf>
    <xf numFmtId="0" fontId="19" fillId="0" borderId="1"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4" xfId="0" applyFont="1" applyBorder="1" applyAlignment="1">
      <alignment horizontal="center" vertical="center" wrapText="1"/>
    </xf>
    <xf numFmtId="0" fontId="6" fillId="0" borderId="4" xfId="0" applyFont="1" applyBorder="1" applyAlignment="1">
      <alignment horizontal="center" vertical="center"/>
    </xf>
    <xf numFmtId="0" fontId="6" fillId="0" borderId="20" xfId="0" applyFont="1" applyBorder="1" applyAlignment="1">
      <alignment horizontal="center" vertical="center"/>
    </xf>
    <xf numFmtId="0" fontId="0" fillId="0" borderId="20" xfId="0" applyFont="1" applyBorder="1" applyAlignment="1">
      <alignment horizontal="center" vertical="center"/>
    </xf>
    <xf numFmtId="2" fontId="1" fillId="2"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justify" vertical="center" wrapText="1"/>
    </xf>
    <xf numFmtId="0" fontId="1" fillId="2" borderId="1" xfId="0" applyFont="1" applyFill="1" applyBorder="1" applyAlignment="1">
      <alignment horizontal="left" vertical="justify"/>
    </xf>
    <xf numFmtId="0" fontId="1" fillId="2" borderId="1" xfId="0" applyFont="1" applyFill="1" applyBorder="1" applyAlignment="1">
      <alignment horizontal="left" vertical="center"/>
    </xf>
    <xf numFmtId="0" fontId="1" fillId="2" borderId="0" xfId="0" applyFont="1" applyFill="1" applyBorder="1" applyAlignment="1">
      <alignment vertical="center" wrapText="1"/>
    </xf>
    <xf numFmtId="171" fontId="1" fillId="2" borderId="0" xfId="4" applyNumberFormat="1" applyFont="1" applyFill="1" applyBorder="1" applyAlignment="1">
      <alignment horizontal="center" vertical="center"/>
    </xf>
    <xf numFmtId="171" fontId="11" fillId="2" borderId="10" xfId="4" applyNumberFormat="1" applyFont="1" applyFill="1" applyBorder="1" applyAlignment="1">
      <alignment horizontal="center" vertical="center"/>
    </xf>
    <xf numFmtId="0" fontId="1" fillId="2" borderId="12" xfId="0" applyFont="1" applyFill="1" applyBorder="1" applyAlignment="1">
      <alignment vertical="center" wrapText="1"/>
    </xf>
    <xf numFmtId="171" fontId="3" fillId="2" borderId="0" xfId="4" applyNumberFormat="1" applyFont="1" applyFill="1" applyBorder="1" applyAlignment="1">
      <alignment horizontal="center" vertical="center"/>
    </xf>
    <xf numFmtId="0" fontId="4" fillId="2" borderId="0" xfId="0" applyFont="1" applyFill="1" applyAlignment="1">
      <alignment horizontal="center" vertical="center" wrapText="1"/>
    </xf>
    <xf numFmtId="0" fontId="4" fillId="2" borderId="0" xfId="0" applyFont="1" applyFill="1" applyAlignment="1">
      <alignment horizontal="center" vertical="center"/>
    </xf>
    <xf numFmtId="0" fontId="20" fillId="0" borderId="0" xfId="0" applyFont="1"/>
    <xf numFmtId="0" fontId="23" fillId="0" borderId="0" xfId="0" applyFont="1"/>
    <xf numFmtId="0" fontId="24" fillId="0" borderId="0" xfId="0" applyFont="1" applyBorder="1" applyAlignment="1">
      <alignment horizontal="center" vertical="center"/>
    </xf>
    <xf numFmtId="0" fontId="25" fillId="0" borderId="0" xfId="0" applyFont="1" applyBorder="1" applyAlignment="1">
      <alignment vertical="center"/>
    </xf>
    <xf numFmtId="0" fontId="25" fillId="0" borderId="0" xfId="0" applyFont="1" applyBorder="1" applyAlignment="1">
      <alignment horizontal="centerContinuous" vertical="center"/>
    </xf>
    <xf numFmtId="4" fontId="25" fillId="0" borderId="0" xfId="0" applyNumberFormat="1" applyFont="1" applyBorder="1" applyAlignment="1">
      <alignment vertical="center"/>
    </xf>
    <xf numFmtId="0" fontId="29" fillId="0" borderId="0" xfId="0" applyFont="1" applyBorder="1" applyAlignment="1">
      <alignment vertical="center"/>
    </xf>
    <xf numFmtId="0" fontId="1" fillId="0" borderId="0" xfId="0" applyFont="1"/>
    <xf numFmtId="0" fontId="36" fillId="0" borderId="0" xfId="0" applyFont="1"/>
    <xf numFmtId="4" fontId="17" fillId="0" borderId="0" xfId="0" applyNumberFormat="1" applyFont="1"/>
    <xf numFmtId="0" fontId="37" fillId="0" borderId="0" xfId="0" applyFont="1"/>
    <xf numFmtId="4" fontId="17" fillId="0" borderId="0" xfId="0" applyNumberFormat="1" applyFont="1" applyAlignment="1">
      <alignment horizontal="center"/>
    </xf>
    <xf numFmtId="172" fontId="7" fillId="0" borderId="0" xfId="1" applyNumberFormat="1" applyFont="1"/>
    <xf numFmtId="0" fontId="38" fillId="3" borderId="0" xfId="0" applyFont="1" applyFill="1" applyAlignment="1">
      <alignment vertical="center"/>
    </xf>
    <xf numFmtId="0" fontId="38" fillId="3" borderId="0" xfId="0" applyFont="1" applyFill="1" applyBorder="1" applyAlignment="1">
      <alignment horizontal="centerContinuous" vertical="center"/>
    </xf>
    <xf numFmtId="0" fontId="38" fillId="3" borderId="0" xfId="0" applyFont="1" applyFill="1" applyBorder="1" applyAlignment="1">
      <alignment horizontal="center" vertical="center"/>
    </xf>
    <xf numFmtId="0" fontId="38" fillId="3" borderId="0" xfId="0" applyFont="1" applyFill="1" applyAlignment="1">
      <alignment horizontal="center" vertical="center"/>
    </xf>
    <xf numFmtId="0" fontId="38" fillId="0" borderId="0" xfId="0" applyFont="1"/>
    <xf numFmtId="0" fontId="39" fillId="0" borderId="0" xfId="0" applyFont="1" applyAlignment="1">
      <alignment vertical="center"/>
    </xf>
    <xf numFmtId="172" fontId="39" fillId="0" borderId="0" xfId="1" applyNumberFormat="1" applyFont="1" applyAlignment="1">
      <alignment vertical="center"/>
    </xf>
    <xf numFmtId="0" fontId="39" fillId="0" borderId="0" xfId="0" applyFont="1" applyAlignment="1">
      <alignment horizontal="center" vertical="center"/>
    </xf>
    <xf numFmtId="173" fontId="39" fillId="0" borderId="0" xfId="0" applyNumberFormat="1" applyFont="1" applyAlignment="1">
      <alignment vertical="center"/>
    </xf>
    <xf numFmtId="0" fontId="39" fillId="0" borderId="0" xfId="0" applyFont="1"/>
    <xf numFmtId="0" fontId="40" fillId="0" borderId="0" xfId="0" applyFont="1"/>
    <xf numFmtId="0" fontId="41" fillId="4" borderId="21" xfId="0" applyFont="1" applyFill="1" applyBorder="1" applyAlignment="1">
      <alignment vertical="center"/>
    </xf>
    <xf numFmtId="0" fontId="39" fillId="4" borderId="22" xfId="0" applyFont="1" applyFill="1" applyBorder="1" applyAlignment="1">
      <alignment vertical="center"/>
    </xf>
    <xf numFmtId="0" fontId="39" fillId="4" borderId="23" xfId="0" applyFont="1" applyFill="1" applyBorder="1" applyAlignment="1">
      <alignment horizontal="center" vertical="center"/>
    </xf>
    <xf numFmtId="172" fontId="39" fillId="4" borderId="23" xfId="1" applyNumberFormat="1" applyFont="1" applyFill="1" applyBorder="1" applyAlignment="1">
      <alignment horizontal="center" vertical="center" wrapText="1"/>
    </xf>
    <xf numFmtId="0" fontId="39" fillId="4" borderId="23" xfId="0" applyFont="1" applyFill="1" applyBorder="1" applyAlignment="1">
      <alignment horizontal="centerContinuous" vertical="center"/>
    </xf>
    <xf numFmtId="172" fontId="41" fillId="4" borderId="24" xfId="0" applyNumberFormat="1" applyFont="1" applyFill="1" applyBorder="1" applyAlignment="1">
      <alignment vertical="center"/>
    </xf>
    <xf numFmtId="0" fontId="39" fillId="0" borderId="25" xfId="0" applyFont="1" applyBorder="1" applyAlignment="1">
      <alignment vertical="center"/>
    </xf>
    <xf numFmtId="0" fontId="39" fillId="0" borderId="26" xfId="0" applyFont="1" applyBorder="1" applyAlignment="1">
      <alignment vertical="center"/>
    </xf>
    <xf numFmtId="0" fontId="39" fillId="0" borderId="27" xfId="0" applyFont="1" applyBorder="1" applyAlignment="1">
      <alignment horizontal="center" vertical="center"/>
    </xf>
    <xf numFmtId="172" fontId="39" fillId="0" borderId="27" xfId="1" applyNumberFormat="1" applyFont="1" applyBorder="1" applyAlignment="1">
      <alignment horizontal="center" vertical="center" wrapText="1"/>
    </xf>
    <xf numFmtId="0" fontId="39" fillId="0" borderId="27" xfId="0" applyFont="1" applyBorder="1" applyAlignment="1">
      <alignment horizontal="centerContinuous" vertical="center"/>
    </xf>
    <xf numFmtId="0" fontId="39" fillId="0" borderId="27" xfId="0" applyFont="1" applyBorder="1" applyAlignment="1">
      <alignment vertical="center"/>
    </xf>
    <xf numFmtId="0" fontId="41" fillId="0" borderId="28" xfId="0" applyFont="1" applyBorder="1" applyAlignment="1">
      <alignment vertical="center"/>
    </xf>
    <xf numFmtId="0" fontId="39" fillId="0" borderId="29" xfId="0" applyFont="1" applyBorder="1" applyAlignment="1">
      <alignment vertical="center"/>
    </xf>
    <xf numFmtId="0" fontId="39" fillId="0" borderId="30" xfId="0" applyFont="1" applyBorder="1" applyAlignment="1">
      <alignment horizontal="center" vertical="center"/>
    </xf>
    <xf numFmtId="172" fontId="39" fillId="0" borderId="30" xfId="1" applyNumberFormat="1" applyFont="1" applyBorder="1" applyAlignment="1">
      <alignment vertical="center"/>
    </xf>
    <xf numFmtId="0" fontId="39" fillId="0" borderId="30" xfId="0" applyNumberFormat="1" applyFont="1" applyBorder="1" applyAlignment="1">
      <alignment horizontal="center" vertical="center"/>
    </xf>
    <xf numFmtId="3" fontId="41" fillId="0" borderId="30" xfId="0" applyNumberFormat="1" applyFont="1" applyBorder="1" applyAlignment="1">
      <alignment vertical="center"/>
    </xf>
    <xf numFmtId="3" fontId="39" fillId="0" borderId="30" xfId="0" applyNumberFormat="1" applyFont="1" applyBorder="1" applyAlignment="1">
      <alignment vertical="center"/>
    </xf>
    <xf numFmtId="0" fontId="39" fillId="0" borderId="28" xfId="0" applyFont="1" applyBorder="1" applyAlignment="1">
      <alignment vertical="center"/>
    </xf>
    <xf numFmtId="0" fontId="39" fillId="0" borderId="0" xfId="0" applyFont="1" applyBorder="1" applyAlignment="1">
      <alignment vertical="center"/>
    </xf>
    <xf numFmtId="0" fontId="39" fillId="0" borderId="31" xfId="0" applyFont="1" applyBorder="1" applyAlignment="1">
      <alignment vertical="center"/>
    </xf>
    <xf numFmtId="0" fontId="39" fillId="0" borderId="32" xfId="0" applyFont="1" applyBorder="1" applyAlignment="1">
      <alignment horizontal="center" vertical="center"/>
    </xf>
    <xf numFmtId="0" fontId="39" fillId="0" borderId="32" xfId="0" applyNumberFormat="1" applyFont="1" applyBorder="1" applyAlignment="1">
      <alignment horizontal="center" vertical="center"/>
    </xf>
    <xf numFmtId="3" fontId="39" fillId="0" borderId="32" xfId="0" applyNumberFormat="1" applyFont="1" applyBorder="1" applyAlignment="1">
      <alignment vertical="center"/>
    </xf>
    <xf numFmtId="0" fontId="39" fillId="0" borderId="33" xfId="0" applyFont="1" applyBorder="1" applyAlignment="1">
      <alignment vertical="center"/>
    </xf>
    <xf numFmtId="0" fontId="39" fillId="4" borderId="34" xfId="0" applyFont="1" applyFill="1" applyBorder="1" applyAlignment="1">
      <alignment vertical="center"/>
    </xf>
    <xf numFmtId="0" fontId="39" fillId="4" borderId="34" xfId="0" applyFont="1" applyFill="1" applyBorder="1" applyAlignment="1">
      <alignment horizontal="center" vertical="center"/>
    </xf>
    <xf numFmtId="172" fontId="39" fillId="4" borderId="34" xfId="1" applyNumberFormat="1" applyFont="1" applyFill="1" applyBorder="1" applyAlignment="1">
      <alignment vertical="center"/>
    </xf>
    <xf numFmtId="0" fontId="39" fillId="4" borderId="34" xfId="0" applyNumberFormat="1" applyFont="1" applyFill="1" applyBorder="1" applyAlignment="1">
      <alignment horizontal="center" vertical="center"/>
    </xf>
    <xf numFmtId="0" fontId="39" fillId="4" borderId="22" xfId="0" applyNumberFormat="1" applyFont="1" applyFill="1" applyBorder="1" applyAlignment="1">
      <alignment horizontal="center" vertical="center"/>
    </xf>
    <xf numFmtId="3" fontId="41" fillId="4" borderId="24" xfId="0" applyNumberFormat="1" applyFont="1" applyFill="1" applyBorder="1" applyAlignment="1">
      <alignment vertical="center"/>
    </xf>
    <xf numFmtId="3" fontId="42" fillId="0" borderId="0" xfId="0" applyNumberFormat="1" applyFont="1"/>
    <xf numFmtId="3" fontId="43" fillId="0" borderId="0" xfId="0" applyNumberFormat="1" applyFont="1"/>
    <xf numFmtId="0" fontId="41" fillId="0" borderId="25" xfId="0" applyFont="1" applyBorder="1" applyAlignment="1">
      <alignment vertical="center"/>
    </xf>
    <xf numFmtId="172" fontId="39" fillId="0" borderId="27" xfId="1" applyNumberFormat="1" applyFont="1" applyBorder="1" applyAlignment="1">
      <alignment vertical="center"/>
    </xf>
    <xf numFmtId="0" fontId="39" fillId="0" borderId="27" xfId="0" applyNumberFormat="1" applyFont="1" applyBorder="1" applyAlignment="1">
      <alignment horizontal="center" vertical="center"/>
    </xf>
    <xf numFmtId="3" fontId="41" fillId="0" borderId="27" xfId="0" applyNumberFormat="1" applyFont="1" applyBorder="1" applyAlignment="1">
      <alignment vertical="center"/>
    </xf>
    <xf numFmtId="0" fontId="39" fillId="0" borderId="26" xfId="0" applyFont="1" applyBorder="1" applyAlignment="1">
      <alignment horizontal="left" vertical="center" indent="1"/>
    </xf>
    <xf numFmtId="10" fontId="39" fillId="0" borderId="30" xfId="4" applyNumberFormat="1" applyFont="1" applyBorder="1" applyAlignment="1">
      <alignment vertical="center"/>
    </xf>
    <xf numFmtId="172" fontId="39" fillId="0" borderId="32" xfId="1" applyNumberFormat="1" applyFont="1" applyBorder="1" applyAlignment="1">
      <alignment vertical="center"/>
    </xf>
    <xf numFmtId="3" fontId="41" fillId="0" borderId="27" xfId="0" applyNumberFormat="1" applyFont="1" applyFill="1" applyBorder="1" applyAlignment="1">
      <alignment vertical="center"/>
    </xf>
    <xf numFmtId="10" fontId="39" fillId="0" borderId="30" xfId="0" applyNumberFormat="1" applyFont="1" applyBorder="1" applyAlignment="1">
      <alignment horizontal="center" vertical="center"/>
    </xf>
    <xf numFmtId="10" fontId="39" fillId="0" borderId="30" xfId="4" applyNumberFormat="1" applyFont="1" applyBorder="1" applyAlignment="1">
      <alignment horizontal="right" vertical="center"/>
    </xf>
    <xf numFmtId="0" fontId="41" fillId="0" borderId="30" xfId="0" applyFont="1" applyBorder="1" applyAlignment="1">
      <alignment vertical="center"/>
    </xf>
    <xf numFmtId="0" fontId="39" fillId="0" borderId="30" xfId="0" applyFont="1" applyBorder="1" applyAlignment="1">
      <alignment vertical="center"/>
    </xf>
    <xf numFmtId="0" fontId="41" fillId="0" borderId="32" xfId="0" applyFont="1" applyBorder="1" applyAlignment="1">
      <alignment vertical="center"/>
    </xf>
    <xf numFmtId="0" fontId="39" fillId="0" borderId="32" xfId="0" applyFont="1" applyBorder="1" applyAlignment="1">
      <alignment vertical="center"/>
    </xf>
    <xf numFmtId="10" fontId="39" fillId="0" borderId="32" xfId="0" applyNumberFormat="1" applyFont="1" applyBorder="1" applyAlignment="1">
      <alignment horizontal="center" vertical="center"/>
    </xf>
    <xf numFmtId="10" fontId="39" fillId="0" borderId="32" xfId="4" applyNumberFormat="1" applyFont="1" applyBorder="1" applyAlignment="1">
      <alignment horizontal="right" vertical="center"/>
    </xf>
    <xf numFmtId="0" fontId="41" fillId="4" borderId="12" xfId="0" applyFont="1" applyFill="1" applyBorder="1" applyAlignment="1">
      <alignment vertical="center"/>
    </xf>
    <xf numFmtId="0" fontId="39" fillId="4" borderId="10" xfId="0" applyFont="1" applyFill="1" applyBorder="1" applyAlignment="1">
      <alignment vertical="center"/>
    </xf>
    <xf numFmtId="0" fontId="39" fillId="4" borderId="10" xfId="0" applyFont="1" applyFill="1" applyBorder="1" applyAlignment="1">
      <alignment horizontal="center" vertical="center"/>
    </xf>
    <xf numFmtId="172" fontId="39" fillId="4" borderId="10" xfId="1" applyNumberFormat="1" applyFont="1" applyFill="1" applyBorder="1" applyAlignment="1">
      <alignment horizontal="right" vertical="center"/>
    </xf>
    <xf numFmtId="0" fontId="39" fillId="4" borderId="10" xfId="0" applyNumberFormat="1" applyFont="1" applyFill="1" applyBorder="1" applyAlignment="1">
      <alignment horizontal="center" vertical="center"/>
    </xf>
    <xf numFmtId="3" fontId="41" fillId="4" borderId="3" xfId="0" applyNumberFormat="1" applyFont="1" applyFill="1" applyBorder="1" applyAlignment="1">
      <alignment vertical="center"/>
    </xf>
    <xf numFmtId="172" fontId="39" fillId="0" borderId="35" xfId="1" applyNumberFormat="1" applyFont="1" applyBorder="1" applyAlignment="1">
      <alignment horizontal="right" vertical="center"/>
    </xf>
    <xf numFmtId="10" fontId="39" fillId="0" borderId="30" xfId="4" applyNumberFormat="1" applyFont="1" applyFill="1" applyBorder="1" applyAlignment="1">
      <alignment horizontal="right" vertical="center"/>
    </xf>
    <xf numFmtId="3" fontId="39" fillId="0" borderId="0" xfId="0" applyNumberFormat="1" applyFont="1"/>
    <xf numFmtId="0" fontId="41" fillId="0" borderId="33" xfId="0" applyFont="1" applyBorder="1" applyAlignment="1">
      <alignment vertical="center"/>
    </xf>
    <xf numFmtId="172" fontId="39" fillId="4" borderId="34" xfId="1" applyNumberFormat="1" applyFont="1" applyFill="1" applyBorder="1" applyAlignment="1">
      <alignment horizontal="right" vertical="center"/>
    </xf>
    <xf numFmtId="172" fontId="39" fillId="0" borderId="27" xfId="1" applyNumberFormat="1" applyFont="1" applyBorder="1" applyAlignment="1">
      <alignment horizontal="right" vertical="center"/>
    </xf>
    <xf numFmtId="10" fontId="39" fillId="0" borderId="32" xfId="0" applyNumberFormat="1" applyFont="1" applyBorder="1" applyAlignment="1">
      <alignment horizontal="right" vertical="center"/>
    </xf>
    <xf numFmtId="3" fontId="40" fillId="0" borderId="0" xfId="0" applyNumberFormat="1" applyFont="1"/>
    <xf numFmtId="3" fontId="38" fillId="0" borderId="0" xfId="0" applyNumberFormat="1" applyFont="1"/>
    <xf numFmtId="0" fontId="41" fillId="3" borderId="28" xfId="0" applyFont="1" applyFill="1" applyBorder="1" applyAlignment="1">
      <alignment vertical="center"/>
    </xf>
    <xf numFmtId="0" fontId="39" fillId="3" borderId="29" xfId="0" applyFont="1" applyFill="1" applyBorder="1" applyAlignment="1">
      <alignment vertical="center"/>
    </xf>
    <xf numFmtId="0" fontId="39" fillId="3" borderId="30" xfId="0" applyFont="1" applyFill="1" applyBorder="1" applyAlignment="1">
      <alignment vertical="center"/>
    </xf>
    <xf numFmtId="172" fontId="39" fillId="3" borderId="30" xfId="1" applyNumberFormat="1" applyFont="1" applyFill="1" applyBorder="1" applyAlignment="1">
      <alignment vertical="center"/>
    </xf>
    <xf numFmtId="3" fontId="41" fillId="3" borderId="30" xfId="0" applyNumberFormat="1" applyFont="1" applyFill="1" applyBorder="1" applyAlignment="1">
      <alignment vertical="center"/>
    </xf>
    <xf numFmtId="0" fontId="39" fillId="0" borderId="0" xfId="0" applyFont="1" applyBorder="1"/>
    <xf numFmtId="0" fontId="41" fillId="0" borderId="0" xfId="0" applyFont="1" applyBorder="1" applyAlignment="1">
      <alignment horizontal="centerContinuous" vertical="center"/>
    </xf>
    <xf numFmtId="0" fontId="41" fillId="0" borderId="0" xfId="0" applyFont="1" applyAlignment="1">
      <alignment horizontal="centerContinuous" vertical="center"/>
    </xf>
    <xf numFmtId="172" fontId="41" fillId="0" borderId="0" xfId="1" applyNumberFormat="1" applyFont="1" applyAlignment="1">
      <alignment horizontal="centerContinuous" vertical="center"/>
    </xf>
    <xf numFmtId="174" fontId="41" fillId="0" borderId="0" xfId="1" applyNumberFormat="1" applyFont="1" applyAlignment="1">
      <alignment horizontal="centerContinuous" vertical="center"/>
    </xf>
    <xf numFmtId="0" fontId="41" fillId="0" borderId="36" xfId="0" applyFont="1" applyBorder="1" applyAlignment="1">
      <alignment horizontal="centerContinuous" vertical="center"/>
    </xf>
    <xf numFmtId="0" fontId="41" fillId="0" borderId="37" xfId="0" applyFont="1" applyBorder="1" applyAlignment="1">
      <alignment horizontal="centerContinuous" vertical="center"/>
    </xf>
    <xf numFmtId="0" fontId="41" fillId="0" borderId="37" xfId="0" applyFont="1" applyBorder="1" applyAlignment="1">
      <alignment horizontal="center" vertical="center"/>
    </xf>
    <xf numFmtId="9" fontId="39" fillId="0" borderId="38" xfId="4" applyFont="1" applyBorder="1" applyAlignment="1">
      <alignment horizontal="center" vertical="center"/>
    </xf>
    <xf numFmtId="0" fontId="41" fillId="0" borderId="37" xfId="0" applyFont="1" applyBorder="1" applyAlignment="1">
      <alignment horizontal="left" vertical="center"/>
    </xf>
    <xf numFmtId="0" fontId="41" fillId="0" borderId="39" xfId="0" applyFont="1" applyBorder="1" applyAlignment="1">
      <alignment horizontal="centerContinuous" vertical="center"/>
    </xf>
    <xf numFmtId="0" fontId="41" fillId="0" borderId="38" xfId="0" applyFont="1" applyBorder="1" applyAlignment="1">
      <alignment horizontal="centerContinuous" vertical="center"/>
    </xf>
    <xf numFmtId="9" fontId="39" fillId="0" borderId="0" xfId="0" applyNumberFormat="1" applyFont="1"/>
    <xf numFmtId="0" fontId="39" fillId="0" borderId="36" xfId="0" applyFont="1" applyBorder="1" applyAlignment="1">
      <alignment vertical="center"/>
    </xf>
    <xf numFmtId="0" fontId="39" fillId="0" borderId="37" xfId="0" applyFont="1" applyBorder="1" applyAlignment="1">
      <alignment vertical="center"/>
    </xf>
    <xf numFmtId="0" fontId="39" fillId="0" borderId="37" xfId="0" applyFont="1" applyBorder="1" applyAlignment="1">
      <alignment horizontal="center" vertical="center"/>
    </xf>
    <xf numFmtId="3" fontId="39" fillId="0" borderId="39" xfId="0" applyNumberFormat="1" applyFont="1" applyBorder="1" applyAlignment="1">
      <alignment horizontal="centerContinuous" vertical="center"/>
    </xf>
    <xf numFmtId="3" fontId="39" fillId="0" borderId="38" xfId="0" applyNumberFormat="1" applyFont="1" applyBorder="1" applyAlignment="1">
      <alignment horizontal="centerContinuous" vertical="center"/>
    </xf>
    <xf numFmtId="3" fontId="39" fillId="0" borderId="38" xfId="0" applyNumberFormat="1" applyFont="1" applyBorder="1" applyAlignment="1">
      <alignment vertical="center"/>
    </xf>
    <xf numFmtId="9" fontId="39" fillId="0" borderId="0" xfId="4" applyFont="1"/>
    <xf numFmtId="3" fontId="39" fillId="0" borderId="37" xfId="0" applyNumberFormat="1" applyFont="1" applyBorder="1" applyAlignment="1">
      <alignment horizontal="centerContinuous" vertical="center"/>
    </xf>
    <xf numFmtId="3" fontId="39" fillId="0" borderId="37" xfId="0" applyNumberFormat="1" applyFont="1" applyBorder="1" applyAlignment="1">
      <alignment vertical="center"/>
    </xf>
    <xf numFmtId="3" fontId="39" fillId="0" borderId="39" xfId="0" applyNumberFormat="1" applyFont="1" applyBorder="1" applyAlignment="1">
      <alignment vertical="center"/>
    </xf>
    <xf numFmtId="3" fontId="41" fillId="0" borderId="38" xfId="0" applyNumberFormat="1" applyFont="1" applyBorder="1" applyAlignment="1">
      <alignment vertical="center"/>
    </xf>
    <xf numFmtId="0" fontId="1" fillId="0" borderId="0" xfId="0" applyFont="1" applyAlignment="1">
      <alignment vertical="center"/>
    </xf>
    <xf numFmtId="0" fontId="36" fillId="0" borderId="0" xfId="0" applyFont="1" applyAlignment="1">
      <alignment vertical="center"/>
    </xf>
    <xf numFmtId="172" fontId="7" fillId="0" borderId="0" xfId="1" applyNumberFormat="1" applyFont="1" applyAlignment="1">
      <alignment vertical="center"/>
    </xf>
    <xf numFmtId="0" fontId="4" fillId="2" borderId="0" xfId="0" applyFont="1" applyFill="1" applyAlignment="1">
      <alignment horizontal="centerContinuous" vertical="center"/>
    </xf>
    <xf numFmtId="0" fontId="20" fillId="2" borderId="0" xfId="0" applyFont="1" applyFill="1"/>
    <xf numFmtId="0" fontId="21" fillId="2" borderId="0" xfId="0" applyFont="1" applyFill="1" applyAlignment="1">
      <alignment horizontal="centerContinuous"/>
    </xf>
    <xf numFmtId="0" fontId="22" fillId="2" borderId="0" xfId="0" applyFont="1" applyFill="1" applyAlignment="1">
      <alignment horizontal="centerContinuous"/>
    </xf>
    <xf numFmtId="21" fontId="20" fillId="2" borderId="0" xfId="0" applyNumberFormat="1" applyFont="1" applyFill="1" applyAlignment="1">
      <alignment horizontal="right"/>
    </xf>
    <xf numFmtId="3" fontId="20" fillId="2" borderId="0" xfId="0" applyNumberFormat="1" applyFont="1" applyFill="1"/>
    <xf numFmtId="0" fontId="25" fillId="2" borderId="0" xfId="0" applyFont="1" applyFill="1" applyBorder="1" applyAlignment="1">
      <alignment vertical="center"/>
    </xf>
    <xf numFmtId="0" fontId="26" fillId="2" borderId="0" xfId="0" applyFont="1" applyFill="1" applyAlignment="1">
      <alignment vertical="center"/>
    </xf>
    <xf numFmtId="0" fontId="27" fillId="2" borderId="0" xfId="0" applyFont="1" applyFill="1" applyBorder="1" applyAlignment="1">
      <alignment horizontal="centerContinuous"/>
    </xf>
    <xf numFmtId="0" fontId="25" fillId="2" borderId="0" xfId="0" applyFont="1" applyFill="1" applyBorder="1" applyAlignment="1">
      <alignment horizontal="centerContinuous" vertical="center"/>
    </xf>
    <xf numFmtId="0" fontId="25" fillId="2" borderId="0" xfId="0" applyFont="1" applyFill="1" applyBorder="1" applyAlignment="1">
      <alignment horizontal="centerContinuous"/>
    </xf>
    <xf numFmtId="4" fontId="25" fillId="2" borderId="0" xfId="0" applyNumberFormat="1" applyFont="1" applyFill="1" applyBorder="1" applyAlignment="1">
      <alignment vertical="center"/>
    </xf>
    <xf numFmtId="0" fontId="25" fillId="2" borderId="0" xfId="0" applyFont="1" applyFill="1" applyBorder="1" applyAlignment="1">
      <alignment horizontal="center" vertical="center"/>
    </xf>
    <xf numFmtId="3" fontId="25" fillId="2" borderId="0" xfId="0" applyNumberFormat="1" applyFont="1" applyFill="1" applyBorder="1" applyAlignment="1">
      <alignment horizontal="center" vertical="center"/>
    </xf>
    <xf numFmtId="4" fontId="25" fillId="2" borderId="0" xfId="1" applyNumberFormat="1" applyFont="1" applyFill="1" applyBorder="1" applyAlignment="1">
      <alignment vertical="center"/>
    </xf>
    <xf numFmtId="4" fontId="28" fillId="2" borderId="0" xfId="0" applyNumberFormat="1" applyFont="1" applyFill="1" applyBorder="1" applyAlignment="1">
      <alignment vertical="center"/>
    </xf>
    <xf numFmtId="0" fontId="30" fillId="2" borderId="0" xfId="0" applyFont="1" applyFill="1" applyBorder="1" applyAlignment="1">
      <alignment horizontal="centerContinuous" vertical="center"/>
    </xf>
    <xf numFmtId="0" fontId="12" fillId="2" borderId="0" xfId="0" applyFont="1" applyFill="1" applyBorder="1" applyAlignment="1">
      <alignment horizontal="centerContinuous" vertical="center"/>
    </xf>
    <xf numFmtId="4" fontId="25" fillId="2" borderId="0" xfId="0" applyNumberFormat="1" applyFont="1" applyFill="1" applyBorder="1" applyAlignment="1">
      <alignment horizontal="centerContinuous" vertical="center"/>
    </xf>
    <xf numFmtId="3" fontId="25" fillId="2" borderId="0" xfId="0" applyNumberFormat="1" applyFont="1" applyFill="1" applyBorder="1" applyAlignment="1">
      <alignment horizontal="centerContinuous" vertical="center"/>
    </xf>
    <xf numFmtId="4" fontId="25" fillId="2" borderId="0" xfId="1" applyNumberFormat="1" applyFont="1" applyFill="1" applyBorder="1" applyAlignment="1">
      <alignment horizontal="centerContinuous" vertical="center"/>
    </xf>
    <xf numFmtId="4" fontId="28" fillId="2" borderId="0" xfId="0" applyNumberFormat="1" applyFont="1" applyFill="1" applyBorder="1" applyAlignment="1">
      <alignment horizontal="centerContinuous" vertical="center"/>
    </xf>
    <xf numFmtId="0" fontId="24" fillId="2" borderId="0" xfId="0" applyFont="1" applyFill="1" applyBorder="1" applyAlignment="1">
      <alignment horizontal="left" vertical="center"/>
    </xf>
    <xf numFmtId="3" fontId="31" fillId="2" borderId="0" xfId="0" applyNumberFormat="1" applyFont="1" applyFill="1" applyAlignment="1">
      <alignment horizontal="center"/>
    </xf>
    <xf numFmtId="0" fontId="32" fillId="2" borderId="0" xfId="0" applyFont="1" applyFill="1" applyAlignment="1">
      <alignment horizontal="left" vertical="center" wrapText="1"/>
    </xf>
    <xf numFmtId="3" fontId="32" fillId="2" borderId="0" xfId="0" applyNumberFormat="1" applyFont="1" applyFill="1" applyAlignment="1">
      <alignment horizontal="left" vertical="center" wrapText="1"/>
    </xf>
    <xf numFmtId="0" fontId="33" fillId="2" borderId="0" xfId="0" applyFont="1" applyFill="1" applyAlignment="1">
      <alignment horizontal="left" vertical="center"/>
    </xf>
    <xf numFmtId="0" fontId="31" fillId="2" borderId="0" xfId="0" applyFont="1" applyFill="1" applyAlignment="1">
      <alignment horizontal="center"/>
    </xf>
    <xf numFmtId="0" fontId="1" fillId="2" borderId="0" xfId="0" applyFont="1" applyFill="1"/>
    <xf numFmtId="0" fontId="26" fillId="2" borderId="0" xfId="0" applyFont="1" applyFill="1" applyAlignment="1">
      <alignment horizontal="centerContinuous" vertical="center"/>
    </xf>
    <xf numFmtId="172" fontId="34" fillId="2" borderId="0" xfId="1" applyNumberFormat="1" applyFont="1" applyFill="1" applyAlignment="1">
      <alignment horizontal="centerContinuous" vertical="center"/>
    </xf>
    <xf numFmtId="0" fontId="35" fillId="2" borderId="0" xfId="0" applyFont="1" applyFill="1" applyAlignment="1">
      <alignment horizontal="centerContinuous" vertical="center"/>
    </xf>
    <xf numFmtId="172" fontId="7" fillId="2" borderId="0" xfId="1" applyNumberFormat="1" applyFont="1" applyFill="1"/>
    <xf numFmtId="4" fontId="39" fillId="0" borderId="0" xfId="0" applyNumberFormat="1" applyFont="1"/>
    <xf numFmtId="4" fontId="1" fillId="0" borderId="0" xfId="0" applyNumberFormat="1" applyFont="1"/>
    <xf numFmtId="4" fontId="20" fillId="0" borderId="0" xfId="0" applyNumberFormat="1" applyFont="1"/>
    <xf numFmtId="9" fontId="39" fillId="0" borderId="37" xfId="4" applyFont="1" applyBorder="1" applyAlignment="1">
      <alignment horizontal="center" vertical="center"/>
    </xf>
    <xf numFmtId="171" fontId="39" fillId="0" borderId="39" xfId="4" applyNumberFormat="1" applyFont="1" applyBorder="1" applyAlignment="1">
      <alignment horizontal="center" vertical="center"/>
    </xf>
    <xf numFmtId="171" fontId="39" fillId="0" borderId="37" xfId="4" applyNumberFormat="1" applyFont="1" applyBorder="1" applyAlignment="1">
      <alignment horizontal="center" vertical="center"/>
    </xf>
    <xf numFmtId="171" fontId="41" fillId="0" borderId="37" xfId="4" applyNumberFormat="1" applyFont="1" applyBorder="1" applyAlignment="1">
      <alignment horizontal="center" vertical="center"/>
    </xf>
    <xf numFmtId="9" fontId="39" fillId="0" borderId="30" xfId="4" applyFont="1" applyBorder="1" applyAlignment="1">
      <alignment vertical="center"/>
    </xf>
    <xf numFmtId="171" fontId="39" fillId="0" borderId="30" xfId="4" applyNumberFormat="1" applyFont="1" applyFill="1" applyBorder="1" applyAlignment="1">
      <alignment horizontal="right" vertical="center"/>
    </xf>
    <xf numFmtId="0" fontId="1" fillId="2" borderId="0" xfId="0" applyFont="1" applyFill="1" applyAlignment="1">
      <alignment horizontal="right" vertical="center"/>
    </xf>
    <xf numFmtId="3" fontId="1" fillId="2" borderId="0" xfId="4" applyNumberFormat="1" applyFont="1" applyFill="1" applyBorder="1" applyAlignment="1">
      <alignment vertical="center"/>
    </xf>
    <xf numFmtId="9" fontId="1" fillId="2" borderId="0" xfId="4" applyFont="1" applyFill="1" applyAlignment="1">
      <alignment horizontal="center" vertical="center"/>
    </xf>
    <xf numFmtId="0" fontId="4" fillId="2" borderId="0" xfId="0" applyFont="1" applyFill="1" applyBorder="1"/>
    <xf numFmtId="169" fontId="3" fillId="2" borderId="0" xfId="0" applyNumberFormat="1" applyFont="1" applyFill="1" applyBorder="1" applyAlignment="1">
      <alignment horizontal="center" vertical="center"/>
    </xf>
    <xf numFmtId="0" fontId="14" fillId="2" borderId="1" xfId="0" applyFont="1" applyFill="1" applyBorder="1" applyAlignment="1">
      <alignment horizontal="center" vertical="center"/>
    </xf>
    <xf numFmtId="4" fontId="14" fillId="2" borderId="1" xfId="1" applyNumberFormat="1" applyFont="1" applyFill="1" applyBorder="1" applyAlignment="1">
      <alignment horizontal="right" vertical="center"/>
    </xf>
    <xf numFmtId="0" fontId="18" fillId="2" borderId="8" xfId="0" applyFont="1" applyFill="1" applyBorder="1" applyAlignment="1">
      <alignment vertical="center" wrapText="1"/>
    </xf>
    <xf numFmtId="4" fontId="18" fillId="2" borderId="8" xfId="1" applyNumberFormat="1" applyFont="1" applyFill="1" applyBorder="1" applyAlignment="1">
      <alignment horizontal="right" vertical="center"/>
    </xf>
    <xf numFmtId="0" fontId="14" fillId="2" borderId="0" xfId="0" applyFont="1" applyFill="1" applyBorder="1" applyAlignment="1">
      <alignment vertical="center" wrapText="1"/>
    </xf>
    <xf numFmtId="4" fontId="1" fillId="2" borderId="0" xfId="1" applyNumberFormat="1" applyFont="1" applyFill="1" applyBorder="1" applyAlignment="1">
      <alignment horizontal="right" vertical="center"/>
    </xf>
    <xf numFmtId="0" fontId="14" fillId="2" borderId="8" xfId="0" applyFont="1" applyFill="1" applyBorder="1" applyAlignment="1">
      <alignment vertical="center"/>
    </xf>
    <xf numFmtId="0" fontId="1" fillId="2" borderId="10" xfId="0" applyFont="1" applyFill="1" applyBorder="1" applyAlignment="1">
      <alignment horizontal="center" vertical="center"/>
    </xf>
    <xf numFmtId="9" fontId="1" fillId="2" borderId="0" xfId="4" applyFont="1" applyFill="1" applyAlignment="1">
      <alignment vertical="center"/>
    </xf>
    <xf numFmtId="2" fontId="3" fillId="2" borderId="1" xfId="0" applyNumberFormat="1" applyFont="1" applyFill="1" applyBorder="1" applyAlignment="1">
      <alignment horizontal="center" vertical="center" wrapText="1"/>
    </xf>
    <xf numFmtId="4" fontId="1" fillId="2" borderId="0" xfId="0" applyNumberFormat="1" applyFont="1" applyFill="1" applyAlignment="1">
      <alignment vertical="center"/>
    </xf>
    <xf numFmtId="4" fontId="4" fillId="2" borderId="0" xfId="0" applyNumberFormat="1" applyFont="1" applyFill="1" applyAlignment="1">
      <alignment horizontal="center" vertical="center" wrapText="1"/>
    </xf>
    <xf numFmtId="4" fontId="4" fillId="2" borderId="14" xfId="0" applyNumberFormat="1" applyFont="1" applyFill="1" applyBorder="1" applyAlignment="1">
      <alignment horizontal="center" vertical="center"/>
    </xf>
    <xf numFmtId="4" fontId="4" fillId="2" borderId="0" xfId="0" applyNumberFormat="1" applyFont="1" applyFill="1" applyBorder="1" applyAlignment="1">
      <alignment horizontal="center" vertical="center"/>
    </xf>
    <xf numFmtId="4" fontId="14" fillId="2" borderId="8" xfId="0" applyNumberFormat="1" applyFont="1" applyFill="1" applyBorder="1" applyAlignment="1">
      <alignment horizontal="center" vertical="center"/>
    </xf>
    <xf numFmtId="4" fontId="3" fillId="2" borderId="0" xfId="0" applyNumberFormat="1" applyFont="1" applyFill="1" applyBorder="1" applyAlignment="1">
      <alignment horizontal="center" vertical="center"/>
    </xf>
    <xf numFmtId="4" fontId="1" fillId="2" borderId="0" xfId="0" applyNumberFormat="1" applyFont="1" applyFill="1" applyAlignment="1">
      <alignment horizontal="center" vertical="center"/>
    </xf>
    <xf numFmtId="4" fontId="4" fillId="2" borderId="0" xfId="0" applyNumberFormat="1" applyFont="1" applyFill="1" applyAlignment="1">
      <alignment horizontal="right" vertical="center" wrapText="1"/>
    </xf>
    <xf numFmtId="4" fontId="4" fillId="2" borderId="14" xfId="0" applyNumberFormat="1" applyFont="1" applyFill="1" applyBorder="1" applyAlignment="1">
      <alignment horizontal="center" vertical="center" wrapText="1"/>
    </xf>
    <xf numFmtId="4" fontId="4" fillId="2" borderId="0" xfId="0" applyNumberFormat="1" applyFont="1" applyFill="1" applyBorder="1" applyAlignment="1">
      <alignment horizontal="right" vertical="center" wrapText="1"/>
    </xf>
    <xf numFmtId="4" fontId="3" fillId="2" borderId="0" xfId="1" applyNumberFormat="1" applyFont="1" applyFill="1" applyBorder="1" applyAlignment="1">
      <alignment horizontal="right" vertical="center"/>
    </xf>
    <xf numFmtId="4" fontId="11" fillId="2" borderId="1" xfId="0" applyNumberFormat="1" applyFont="1" applyFill="1" applyBorder="1" applyAlignment="1">
      <alignment horizontal="right" vertical="center"/>
    </xf>
    <xf numFmtId="0" fontId="6" fillId="0" borderId="15" xfId="0" applyFont="1" applyFill="1" applyBorder="1" applyAlignment="1" applyProtection="1">
      <alignment horizontal="center" vertical="center"/>
    </xf>
    <xf numFmtId="170" fontId="3" fillId="2" borderId="0" xfId="0" applyNumberFormat="1" applyFont="1" applyFill="1" applyAlignment="1">
      <alignment horizontal="right" vertical="center"/>
    </xf>
    <xf numFmtId="170" fontId="4" fillId="2" borderId="0" xfId="0" applyNumberFormat="1" applyFont="1" applyFill="1" applyAlignment="1">
      <alignment horizontal="right" vertical="center" wrapText="1"/>
    </xf>
    <xf numFmtId="170" fontId="4" fillId="2" borderId="14" xfId="0" applyNumberFormat="1" applyFont="1" applyFill="1" applyBorder="1" applyAlignment="1">
      <alignment horizontal="center" vertical="center" wrapText="1"/>
    </xf>
    <xf numFmtId="170" fontId="4" fillId="2" borderId="0" xfId="0" applyNumberFormat="1" applyFont="1" applyFill="1" applyBorder="1" applyAlignment="1">
      <alignment horizontal="right" vertical="center" wrapText="1"/>
    </xf>
    <xf numFmtId="170" fontId="3" fillId="2" borderId="0" xfId="1" applyNumberFormat="1" applyFont="1" applyFill="1" applyBorder="1" applyAlignment="1">
      <alignment horizontal="right" vertical="center"/>
    </xf>
    <xf numFmtId="170" fontId="1" fillId="2" borderId="8" xfId="1" applyNumberFormat="1" applyFont="1" applyFill="1" applyBorder="1" applyAlignment="1">
      <alignment horizontal="right" vertical="center"/>
    </xf>
    <xf numFmtId="172" fontId="38" fillId="3" borderId="0" xfId="1" applyNumberFormat="1" applyFont="1" applyFill="1" applyBorder="1" applyAlignment="1">
      <alignment horizontal="center" vertical="center"/>
    </xf>
    <xf numFmtId="9" fontId="39" fillId="0" borderId="30" xfId="4" applyFont="1" applyBorder="1" applyAlignment="1">
      <alignment horizontal="center" vertical="center"/>
    </xf>
    <xf numFmtId="9" fontId="39" fillId="0" borderId="32" xfId="4" applyFont="1" applyBorder="1" applyAlignment="1">
      <alignment horizontal="center" vertical="center"/>
    </xf>
    <xf numFmtId="166" fontId="1" fillId="2" borderId="0" xfId="1" applyFont="1" applyFill="1" applyBorder="1" applyAlignment="1">
      <alignment horizontal="right" vertical="center"/>
    </xf>
    <xf numFmtId="167" fontId="1" fillId="2" borderId="0" xfId="0" applyNumberFormat="1" applyFont="1" applyFill="1" applyAlignment="1">
      <alignment vertical="center"/>
    </xf>
    <xf numFmtId="167" fontId="1" fillId="2" borderId="0" xfId="4" applyNumberFormat="1" applyFont="1" applyFill="1" applyBorder="1" applyAlignment="1">
      <alignment vertical="center"/>
    </xf>
    <xf numFmtId="0" fontId="4" fillId="2" borderId="0" xfId="0" applyFont="1" applyFill="1" applyAlignment="1">
      <alignment horizontal="center" vertical="center"/>
    </xf>
    <xf numFmtId="0" fontId="4" fillId="2" borderId="0" xfId="0" applyFont="1" applyFill="1" applyAlignment="1">
      <alignment horizontal="center" vertical="center"/>
    </xf>
    <xf numFmtId="0" fontId="4" fillId="2" borderId="0" xfId="0" applyFont="1" applyFill="1" applyAlignment="1">
      <alignment horizontal="center" vertical="center"/>
    </xf>
    <xf numFmtId="0" fontId="4" fillId="2" borderId="0" xfId="0" applyFont="1" applyFill="1" applyAlignment="1">
      <alignment horizontal="center" vertical="center"/>
    </xf>
    <xf numFmtId="0" fontId="1" fillId="2" borderId="0" xfId="0" applyFont="1" applyFill="1" applyBorder="1" applyAlignment="1">
      <alignment vertical="center" wrapText="1"/>
    </xf>
    <xf numFmtId="0" fontId="4" fillId="2" borderId="0" xfId="0" applyFont="1" applyFill="1" applyAlignment="1">
      <alignment horizontal="center" vertical="center"/>
    </xf>
    <xf numFmtId="0" fontId="11" fillId="2" borderId="12" xfId="0" applyFont="1" applyFill="1" applyBorder="1" applyAlignment="1">
      <alignment horizontal="right" vertical="center"/>
    </xf>
    <xf numFmtId="0" fontId="11" fillId="2" borderId="10" xfId="0" applyFont="1" applyFill="1" applyBorder="1" applyAlignment="1">
      <alignment horizontal="right" vertical="center"/>
    </xf>
    <xf numFmtId="170" fontId="1" fillId="2" borderId="0" xfId="0" applyNumberFormat="1" applyFont="1" applyFill="1" applyAlignment="1">
      <alignment horizontal="right" vertical="center"/>
    </xf>
    <xf numFmtId="0" fontId="12" fillId="2" borderId="1" xfId="0" applyFont="1" applyFill="1" applyBorder="1" applyAlignment="1">
      <alignment horizontal="center" vertical="center"/>
    </xf>
    <xf numFmtId="0" fontId="11" fillId="2" borderId="12" xfId="0" applyFont="1" applyFill="1" applyBorder="1" applyAlignment="1">
      <alignment vertical="center" wrapText="1"/>
    </xf>
    <xf numFmtId="10" fontId="1" fillId="2" borderId="1" xfId="4" applyNumberFormat="1" applyFont="1" applyFill="1" applyBorder="1" applyAlignment="1">
      <alignment horizontal="center" vertical="center"/>
    </xf>
    <xf numFmtId="9" fontId="1" fillId="2" borderId="1" xfId="4" applyNumberFormat="1" applyFont="1" applyFill="1" applyBorder="1" applyAlignment="1">
      <alignment horizontal="center" vertical="center"/>
    </xf>
    <xf numFmtId="9" fontId="1" fillId="2" borderId="1" xfId="4" applyFont="1" applyFill="1" applyBorder="1" applyAlignment="1">
      <alignment horizontal="center" vertical="center"/>
    </xf>
    <xf numFmtId="9" fontId="4" fillId="2" borderId="8" xfId="0" applyNumberFormat="1" applyFont="1" applyFill="1" applyBorder="1" applyAlignment="1">
      <alignment horizontal="center" vertical="center"/>
    </xf>
    <xf numFmtId="4" fontId="1" fillId="2" borderId="8" xfId="4" applyNumberFormat="1" applyFont="1" applyFill="1" applyBorder="1" applyAlignment="1">
      <alignment horizontal="center" vertical="center"/>
    </xf>
    <xf numFmtId="4" fontId="4" fillId="2" borderId="8" xfId="0" applyNumberFormat="1" applyFont="1" applyFill="1" applyBorder="1" applyAlignment="1">
      <alignment horizontal="right" vertical="center"/>
    </xf>
    <xf numFmtId="4" fontId="12" fillId="2" borderId="10" xfId="0" applyNumberFormat="1" applyFont="1" applyFill="1" applyBorder="1" applyAlignment="1">
      <alignment horizontal="right" vertical="center"/>
    </xf>
    <xf numFmtId="167" fontId="12" fillId="2" borderId="0" xfId="4" applyNumberFormat="1" applyFont="1" applyFill="1" applyBorder="1" applyAlignment="1">
      <alignment vertical="center"/>
    </xf>
    <xf numFmtId="0" fontId="12" fillId="2" borderId="0" xfId="0" applyFont="1" applyFill="1" applyAlignment="1">
      <alignment vertical="center"/>
    </xf>
    <xf numFmtId="168" fontId="3" fillId="2" borderId="0" xfId="0" applyNumberFormat="1" applyFont="1" applyFill="1" applyBorder="1" applyAlignment="1">
      <alignment horizontal="center" vertical="center"/>
    </xf>
    <xf numFmtId="0" fontId="45" fillId="2" borderId="12" xfId="0" applyFont="1" applyFill="1" applyBorder="1" applyAlignment="1">
      <alignment horizontal="right" vertical="center"/>
    </xf>
    <xf numFmtId="0" fontId="45" fillId="2" borderId="10" xfId="0" applyFont="1" applyFill="1" applyBorder="1" applyAlignment="1">
      <alignment horizontal="left" vertical="center"/>
    </xf>
    <xf numFmtId="0" fontId="45" fillId="2" borderId="10" xfId="0" applyFont="1" applyFill="1" applyBorder="1" applyAlignment="1">
      <alignment horizontal="right" vertical="center"/>
    </xf>
    <xf numFmtId="4" fontId="27" fillId="2" borderId="10" xfId="0" applyNumberFormat="1" applyFont="1" applyFill="1" applyBorder="1" applyAlignment="1">
      <alignment horizontal="right" vertical="center"/>
    </xf>
    <xf numFmtId="4" fontId="45" fillId="2" borderId="3" xfId="0" applyNumberFormat="1" applyFont="1" applyFill="1" applyBorder="1" applyAlignment="1">
      <alignment horizontal="right" vertical="center"/>
    </xf>
    <xf numFmtId="4" fontId="45" fillId="2" borderId="1" xfId="0" applyNumberFormat="1" applyFont="1" applyFill="1" applyBorder="1" applyAlignment="1">
      <alignment horizontal="right" vertical="center"/>
    </xf>
    <xf numFmtId="0" fontId="45" fillId="2" borderId="0" xfId="0" applyFont="1" applyFill="1" applyAlignment="1">
      <alignment vertical="center"/>
    </xf>
    <xf numFmtId="0" fontId="4" fillId="2" borderId="10" xfId="0" applyFont="1" applyFill="1" applyBorder="1" applyAlignment="1">
      <alignment horizontal="left" vertical="center"/>
    </xf>
    <xf numFmtId="171" fontId="12" fillId="2" borderId="1" xfId="4" applyNumberFormat="1" applyFont="1" applyFill="1" applyBorder="1" applyAlignment="1">
      <alignment horizontal="center" vertical="center"/>
    </xf>
    <xf numFmtId="171" fontId="7" fillId="0" borderId="0" xfId="4" applyNumberFormat="1" applyFont="1" applyAlignment="1">
      <alignment vertical="center"/>
    </xf>
    <xf numFmtId="2" fontId="15" fillId="2" borderId="1" xfId="0" applyNumberFormat="1" applyFont="1" applyFill="1" applyBorder="1" applyAlignment="1">
      <alignment vertical="top" wrapText="1"/>
    </xf>
    <xf numFmtId="2" fontId="3" fillId="2" borderId="0" xfId="0" applyNumberFormat="1" applyFont="1" applyFill="1" applyBorder="1" applyAlignment="1">
      <alignment horizontal="center" vertical="center"/>
    </xf>
    <xf numFmtId="0" fontId="44" fillId="2" borderId="0" xfId="0" applyFont="1" applyFill="1" applyAlignment="1">
      <alignment horizontal="center" vertical="center"/>
    </xf>
    <xf numFmtId="0" fontId="44" fillId="2" borderId="0" xfId="0" applyFont="1" applyFill="1" applyBorder="1" applyAlignment="1">
      <alignment horizontal="center" vertical="center"/>
    </xf>
    <xf numFmtId="0" fontId="44" fillId="2" borderId="11" xfId="0" applyFont="1" applyFill="1" applyBorder="1" applyAlignment="1">
      <alignment horizontal="center" vertical="center"/>
    </xf>
    <xf numFmtId="0" fontId="46" fillId="2" borderId="0" xfId="0" applyFont="1" applyFill="1" applyBorder="1" applyAlignment="1">
      <alignment horizontal="center" vertical="center"/>
    </xf>
    <xf numFmtId="0" fontId="47" fillId="2" borderId="0" xfId="0" applyFont="1" applyFill="1" applyBorder="1" applyAlignment="1">
      <alignment horizontal="center" vertical="center"/>
    </xf>
    <xf numFmtId="0" fontId="48" fillId="2" borderId="0" xfId="0" applyFont="1" applyFill="1" applyBorder="1" applyAlignment="1">
      <alignment horizontal="center" vertical="center"/>
    </xf>
    <xf numFmtId="0" fontId="49" fillId="2" borderId="0" xfId="0" applyFont="1" applyFill="1" applyBorder="1" applyAlignment="1">
      <alignment horizontal="center" vertical="center"/>
    </xf>
    <xf numFmtId="4" fontId="50" fillId="2" borderId="0" xfId="0" applyNumberFormat="1" applyFont="1" applyFill="1" applyAlignment="1">
      <alignment horizontal="right" vertical="center"/>
    </xf>
    <xf numFmtId="0" fontId="1" fillId="0" borderId="17" xfId="0" applyFont="1" applyBorder="1" applyAlignment="1" applyProtection="1">
      <alignment horizontal="center" vertical="center"/>
    </xf>
    <xf numFmtId="0" fontId="1" fillId="0" borderId="18"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xf>
    <xf numFmtId="0" fontId="1" fillId="0" borderId="16"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xf>
    <xf numFmtId="0" fontId="1" fillId="0" borderId="17" xfId="0" applyFont="1" applyFill="1" applyBorder="1" applyAlignment="1" applyProtection="1">
      <alignment horizontal="center" vertical="center"/>
    </xf>
    <xf numFmtId="0" fontId="1" fillId="0" borderId="1" xfId="3" applyFont="1" applyFill="1" applyBorder="1" applyAlignment="1">
      <alignment horizontal="left" vertical="center" wrapText="1"/>
    </xf>
    <xf numFmtId="0" fontId="1" fillId="0" borderId="1" xfId="3" applyFont="1" applyFill="1" applyBorder="1" applyAlignment="1">
      <alignment horizontal="center" vertical="center" wrapText="1"/>
    </xf>
    <xf numFmtId="0" fontId="1" fillId="0" borderId="1" xfId="3" applyFont="1" applyFill="1" applyBorder="1" applyAlignment="1">
      <alignment horizontal="left" vertical="center"/>
    </xf>
    <xf numFmtId="0" fontId="16" fillId="2" borderId="0" xfId="0" applyFont="1" applyFill="1" applyAlignment="1">
      <alignment vertical="center"/>
    </xf>
    <xf numFmtId="0" fontId="16" fillId="2" borderId="0" xfId="0" applyFont="1" applyFill="1" applyBorder="1" applyAlignment="1">
      <alignment vertical="center"/>
    </xf>
    <xf numFmtId="4" fontId="1" fillId="2" borderId="0" xfId="0" applyNumberFormat="1" applyFont="1" applyFill="1" applyBorder="1" applyAlignment="1">
      <alignment vertical="center"/>
    </xf>
    <xf numFmtId="0" fontId="1" fillId="2" borderId="0" xfId="0" applyFont="1" applyFill="1" applyBorder="1" applyAlignment="1">
      <alignment vertical="center" wrapText="1"/>
    </xf>
    <xf numFmtId="0" fontId="4" fillId="2" borderId="0" xfId="0" applyFont="1" applyFill="1" applyAlignment="1">
      <alignment horizontal="center" vertical="center"/>
    </xf>
    <xf numFmtId="0" fontId="4" fillId="2" borderId="1" xfId="0" applyFont="1" applyFill="1" applyBorder="1" applyAlignment="1">
      <alignment vertical="justify" wrapText="1"/>
    </xf>
    <xf numFmtId="168" fontId="1" fillId="2" borderId="10" xfId="0" applyNumberFormat="1" applyFont="1" applyFill="1" applyBorder="1" applyAlignment="1">
      <alignment horizontal="center" vertical="center"/>
    </xf>
    <xf numFmtId="4" fontId="1" fillId="2" borderId="10" xfId="0" applyNumberFormat="1" applyFont="1" applyFill="1" applyBorder="1" applyAlignment="1">
      <alignment vertical="center"/>
    </xf>
    <xf numFmtId="0" fontId="1" fillId="2" borderId="1" xfId="0" applyFont="1" applyFill="1" applyBorder="1" applyAlignment="1">
      <alignment horizontal="justify" vertical="justify" wrapText="1"/>
    </xf>
    <xf numFmtId="2" fontId="1" fillId="2" borderId="1" xfId="0" applyNumberFormat="1" applyFont="1" applyFill="1" applyBorder="1" applyAlignment="1">
      <alignment vertical="top" wrapText="1"/>
    </xf>
    <xf numFmtId="0" fontId="1" fillId="2" borderId="4" xfId="0" applyFont="1" applyFill="1" applyBorder="1" applyAlignment="1">
      <alignment vertical="center" wrapText="1"/>
    </xf>
    <xf numFmtId="168" fontId="3" fillId="2" borderId="9" xfId="0" applyNumberFormat="1" applyFont="1" applyFill="1" applyBorder="1" applyAlignment="1">
      <alignment horizontal="center" vertical="center"/>
    </xf>
    <xf numFmtId="0" fontId="1" fillId="2" borderId="9" xfId="0" applyFont="1" applyFill="1" applyBorder="1" applyAlignment="1">
      <alignment vertical="center" wrapText="1"/>
    </xf>
    <xf numFmtId="0" fontId="1" fillId="2" borderId="9" xfId="0" applyFont="1" applyFill="1" applyBorder="1" applyAlignment="1">
      <alignment horizontal="center" vertical="center"/>
    </xf>
    <xf numFmtId="4" fontId="1" fillId="2" borderId="9" xfId="0" applyNumberFormat="1" applyFont="1" applyFill="1" applyBorder="1" applyAlignment="1">
      <alignment horizontal="right" vertical="center"/>
    </xf>
    <xf numFmtId="0" fontId="18" fillId="2" borderId="1" xfId="0" applyFont="1" applyFill="1" applyBorder="1" applyAlignment="1">
      <alignment vertical="center" wrapText="1"/>
    </xf>
    <xf numFmtId="4" fontId="18" fillId="2" borderId="1" xfId="1" applyNumberFormat="1" applyFont="1" applyFill="1" applyBorder="1" applyAlignment="1">
      <alignment horizontal="right" vertical="center"/>
    </xf>
    <xf numFmtId="0" fontId="18" fillId="2" borderId="0" xfId="0" applyFont="1" applyFill="1" applyAlignment="1">
      <alignment vertical="center" wrapText="1"/>
    </xf>
    <xf numFmtId="10" fontId="3" fillId="2" borderId="0" xfId="0" applyNumberFormat="1" applyFont="1" applyFill="1" applyBorder="1" applyAlignment="1">
      <alignment horizontal="center" vertical="center"/>
    </xf>
    <xf numFmtId="9" fontId="3" fillId="2" borderId="0" xfId="4" applyNumberFormat="1" applyFont="1" applyFill="1" applyBorder="1" applyAlignment="1">
      <alignment horizontal="center" vertical="center"/>
    </xf>
    <xf numFmtId="170" fontId="3" fillId="2" borderId="0" xfId="0" applyNumberFormat="1" applyFont="1" applyFill="1" applyBorder="1" applyAlignment="1">
      <alignment horizontal="right" vertical="center"/>
    </xf>
    <xf numFmtId="4" fontId="4" fillId="2" borderId="0" xfId="0" applyNumberFormat="1" applyFont="1" applyFill="1" applyBorder="1" applyAlignment="1">
      <alignment horizontal="center" vertical="center" wrapText="1"/>
    </xf>
    <xf numFmtId="170" fontId="4" fillId="2" borderId="0" xfId="0" applyNumberFormat="1" applyFont="1" applyFill="1" applyBorder="1" applyAlignment="1">
      <alignment horizontal="center" vertical="center" wrapText="1"/>
    </xf>
    <xf numFmtId="4" fontId="14" fillId="2" borderId="0" xfId="0" applyNumberFormat="1" applyFont="1" applyFill="1" applyBorder="1" applyAlignment="1">
      <alignment horizontal="center" vertical="center"/>
    </xf>
    <xf numFmtId="170" fontId="1" fillId="2" borderId="0" xfId="1" applyNumberFormat="1" applyFont="1" applyFill="1" applyBorder="1" applyAlignment="1">
      <alignment horizontal="right" vertical="center"/>
    </xf>
    <xf numFmtId="4" fontId="14" fillId="2" borderId="0" xfId="1" applyNumberFormat="1" applyFont="1" applyFill="1" applyBorder="1" applyAlignment="1">
      <alignment horizontal="right" vertical="center"/>
    </xf>
    <xf numFmtId="4" fontId="1" fillId="2" borderId="0" xfId="0" applyNumberFormat="1" applyFont="1" applyFill="1" applyBorder="1" applyAlignment="1">
      <alignment horizontal="center" vertical="center"/>
    </xf>
    <xf numFmtId="4" fontId="11" fillId="2" borderId="0" xfId="0" applyNumberFormat="1" applyFont="1" applyFill="1" applyBorder="1" applyAlignment="1">
      <alignment horizontal="right" vertical="center"/>
    </xf>
    <xf numFmtId="10" fontId="1" fillId="2" borderId="0" xfId="4" applyNumberFormat="1" applyFont="1" applyFill="1" applyBorder="1" applyAlignment="1">
      <alignment horizontal="center" vertical="center"/>
    </xf>
    <xf numFmtId="170" fontId="1" fillId="2" borderId="0" xfId="0" applyNumberFormat="1" applyFont="1" applyFill="1" applyBorder="1" applyAlignment="1">
      <alignment horizontal="right" vertical="center"/>
    </xf>
    <xf numFmtId="9" fontId="1" fillId="2" borderId="0" xfId="4" applyNumberFormat="1" applyFont="1" applyFill="1" applyBorder="1" applyAlignment="1">
      <alignment horizontal="center" vertical="center"/>
    </xf>
    <xf numFmtId="9" fontId="4" fillId="2" borderId="0" xfId="0" applyNumberFormat="1" applyFont="1" applyFill="1" applyBorder="1" applyAlignment="1">
      <alignment horizontal="center" vertical="center"/>
    </xf>
    <xf numFmtId="4" fontId="1" fillId="2" borderId="0" xfId="4" applyNumberFormat="1" applyFont="1" applyFill="1" applyBorder="1" applyAlignment="1">
      <alignment horizontal="center" vertical="center"/>
    </xf>
    <xf numFmtId="9" fontId="11" fillId="2" borderId="0" xfId="4" applyFont="1" applyFill="1" applyBorder="1" applyAlignment="1">
      <alignment horizontal="center" vertical="center"/>
    </xf>
    <xf numFmtId="4" fontId="12" fillId="2" borderId="0" xfId="0" applyNumberFormat="1" applyFont="1" applyFill="1" applyBorder="1" applyAlignment="1">
      <alignment horizontal="right" vertical="center"/>
    </xf>
    <xf numFmtId="4" fontId="1" fillId="2" borderId="0" xfId="3" applyNumberFormat="1" applyFont="1" applyFill="1" applyBorder="1" applyAlignment="1">
      <alignment horizontal="right" vertical="center" wrapText="1"/>
    </xf>
    <xf numFmtId="4" fontId="1" fillId="2" borderId="0" xfId="0" applyNumberFormat="1" applyFont="1" applyFill="1" applyBorder="1" applyAlignment="1">
      <alignment horizontal="right" vertical="center" wrapText="1"/>
    </xf>
    <xf numFmtId="4" fontId="1" fillId="2" borderId="0" xfId="2" applyNumberFormat="1" applyFont="1" applyFill="1" applyBorder="1" applyAlignment="1">
      <alignment horizontal="right" vertical="center" wrapText="1"/>
    </xf>
    <xf numFmtId="4" fontId="4" fillId="2" borderId="0" xfId="0" applyNumberFormat="1" applyFont="1" applyFill="1" applyBorder="1" applyAlignment="1">
      <alignment vertical="center"/>
    </xf>
    <xf numFmtId="4" fontId="18" fillId="2" borderId="0" xfId="1" applyNumberFormat="1" applyFont="1" applyFill="1" applyBorder="1" applyAlignment="1">
      <alignment horizontal="right" vertical="center"/>
    </xf>
    <xf numFmtId="171" fontId="12" fillId="2" borderId="0" xfId="4" applyNumberFormat="1" applyFont="1" applyFill="1" applyBorder="1" applyAlignment="1">
      <alignment horizontal="center" vertical="center"/>
    </xf>
    <xf numFmtId="4" fontId="27" fillId="2" borderId="0" xfId="0" applyNumberFormat="1" applyFont="1" applyFill="1" applyBorder="1" applyAlignment="1">
      <alignment horizontal="right" vertical="center"/>
    </xf>
    <xf numFmtId="4" fontId="45" fillId="2" borderId="0" xfId="0" applyNumberFormat="1" applyFont="1" applyFill="1" applyBorder="1" applyAlignment="1">
      <alignment horizontal="right" vertical="center"/>
    </xf>
    <xf numFmtId="4" fontId="1" fillId="0" borderId="1" xfId="0" applyNumberFormat="1" applyFont="1" applyFill="1" applyBorder="1" applyAlignment="1">
      <alignment horizontal="right" vertical="center"/>
    </xf>
    <xf numFmtId="3" fontId="4" fillId="2" borderId="0" xfId="0" applyNumberFormat="1" applyFont="1" applyFill="1" applyAlignment="1">
      <alignment vertical="center"/>
    </xf>
    <xf numFmtId="10" fontId="1" fillId="2" borderId="0" xfId="0" applyNumberFormat="1" applyFont="1" applyFill="1" applyAlignment="1">
      <alignment vertical="center"/>
    </xf>
    <xf numFmtId="10" fontId="1" fillId="2" borderId="0" xfId="1" applyNumberFormat="1" applyFont="1" applyFill="1" applyAlignment="1">
      <alignment vertical="center"/>
    </xf>
    <xf numFmtId="10" fontId="4" fillId="2" borderId="0" xfId="0" applyNumberFormat="1" applyFont="1" applyFill="1" applyBorder="1" applyAlignment="1">
      <alignment vertical="center"/>
    </xf>
    <xf numFmtId="10" fontId="4" fillId="2" borderId="0" xfId="1" applyNumberFormat="1" applyFont="1" applyFill="1" applyAlignment="1">
      <alignment vertical="center"/>
    </xf>
    <xf numFmtId="10" fontId="4" fillId="2" borderId="0" xfId="0" applyNumberFormat="1" applyFont="1" applyFill="1" applyAlignment="1">
      <alignment horizontal="center" vertical="center"/>
    </xf>
    <xf numFmtId="3" fontId="51" fillId="2" borderId="0" xfId="0" applyNumberFormat="1" applyFont="1" applyFill="1" applyAlignment="1">
      <alignment vertical="center"/>
    </xf>
    <xf numFmtId="0" fontId="1" fillId="2" borderId="0" xfId="0" applyFont="1" applyFill="1" applyBorder="1" applyAlignment="1">
      <alignment vertical="center" wrapText="1"/>
    </xf>
    <xf numFmtId="0" fontId="1" fillId="2" borderId="40" xfId="0" applyFont="1" applyFill="1" applyBorder="1" applyAlignment="1">
      <alignment horizontal="center" vertical="center"/>
    </xf>
    <xf numFmtId="4" fontId="1" fillId="2" borderId="42" xfId="0" applyNumberFormat="1" applyFont="1" applyFill="1" applyBorder="1" applyAlignment="1">
      <alignment vertical="center"/>
    </xf>
    <xf numFmtId="0" fontId="1" fillId="2" borderId="43" xfId="0" applyFont="1" applyFill="1" applyBorder="1" applyAlignment="1">
      <alignment horizontal="center" vertical="center"/>
    </xf>
    <xf numFmtId="4" fontId="1" fillId="2" borderId="45" xfId="0" applyNumberFormat="1" applyFont="1" applyFill="1" applyBorder="1" applyAlignment="1">
      <alignment vertical="center"/>
    </xf>
    <xf numFmtId="0" fontId="1" fillId="2" borderId="46" xfId="0" applyFont="1" applyFill="1" applyBorder="1" applyAlignment="1">
      <alignment horizontal="center" vertical="center"/>
    </xf>
    <xf numFmtId="4" fontId="1" fillId="2" borderId="48" xfId="0" applyNumberFormat="1" applyFont="1" applyFill="1" applyBorder="1" applyAlignment="1">
      <alignment vertical="center"/>
    </xf>
    <xf numFmtId="0" fontId="52" fillId="2" borderId="41" xfId="0" applyFont="1" applyFill="1" applyBorder="1" applyAlignment="1">
      <alignment vertical="center" wrapText="1"/>
    </xf>
    <xf numFmtId="0" fontId="52" fillId="2" borderId="41" xfId="0" applyFont="1" applyFill="1" applyBorder="1" applyAlignment="1">
      <alignment horizontal="center" vertical="center"/>
    </xf>
    <xf numFmtId="4" fontId="52" fillId="2" borderId="41" xfId="0" applyNumberFormat="1" applyFont="1" applyFill="1" applyBorder="1" applyAlignment="1">
      <alignment horizontal="right" vertical="center"/>
    </xf>
    <xf numFmtId="0" fontId="52" fillId="2" borderId="44" xfId="0" applyFont="1" applyFill="1" applyBorder="1" applyAlignment="1">
      <alignment vertical="center" wrapText="1"/>
    </xf>
    <xf numFmtId="0" fontId="52" fillId="2" borderId="44" xfId="3" applyFont="1" applyFill="1" applyBorder="1" applyAlignment="1">
      <alignment horizontal="center" vertical="center"/>
    </xf>
    <xf numFmtId="4" fontId="52" fillId="2" borderId="44" xfId="0" applyNumberFormat="1" applyFont="1" applyFill="1" applyBorder="1" applyAlignment="1">
      <alignment horizontal="right" vertical="center"/>
    </xf>
    <xf numFmtId="0" fontId="52" fillId="2" borderId="44" xfId="0" applyFont="1" applyFill="1" applyBorder="1" applyAlignment="1">
      <alignment horizontal="center" vertical="center"/>
    </xf>
    <xf numFmtId="0" fontId="52" fillId="2" borderId="47" xfId="0" applyFont="1" applyFill="1" applyBorder="1" applyAlignment="1">
      <alignment vertical="center" wrapText="1"/>
    </xf>
    <xf numFmtId="0" fontId="52" fillId="2" borderId="47" xfId="0" applyFont="1" applyFill="1" applyBorder="1" applyAlignment="1">
      <alignment horizontal="center" vertical="center"/>
    </xf>
    <xf numFmtId="4" fontId="52" fillId="2" borderId="47" xfId="0" applyNumberFormat="1" applyFont="1" applyFill="1" applyBorder="1" applyAlignment="1">
      <alignment horizontal="right" vertical="center"/>
    </xf>
    <xf numFmtId="0" fontId="52" fillId="2" borderId="41" xfId="0" applyFont="1" applyFill="1" applyBorder="1" applyAlignment="1">
      <alignment horizontal="center" vertical="center" wrapText="1"/>
    </xf>
    <xf numFmtId="0" fontId="52" fillId="2" borderId="44" xfId="0" applyFont="1" applyFill="1" applyBorder="1" applyAlignment="1">
      <alignment horizontal="left" vertical="center" wrapText="1"/>
    </xf>
    <xf numFmtId="0" fontId="52" fillId="2" borderId="47" xfId="0" applyFont="1" applyFill="1" applyBorder="1" applyAlignment="1">
      <alignment horizontal="left" vertical="center" wrapText="1"/>
    </xf>
    <xf numFmtId="0" fontId="52" fillId="2" borderId="47" xfId="3" applyFont="1" applyFill="1" applyBorder="1" applyAlignment="1">
      <alignment horizontal="center" vertical="center"/>
    </xf>
    <xf numFmtId="0" fontId="52" fillId="2" borderId="40" xfId="0" applyFont="1" applyFill="1" applyBorder="1" applyAlignment="1">
      <alignment horizontal="center" vertical="center"/>
    </xf>
    <xf numFmtId="0" fontId="52" fillId="2" borderId="41" xfId="0" applyFont="1" applyFill="1" applyBorder="1" applyAlignment="1">
      <alignment horizontal="left" vertical="center" wrapText="1"/>
    </xf>
    <xf numFmtId="0" fontId="52" fillId="2" borderId="41" xfId="3" applyFont="1" applyFill="1" applyBorder="1" applyAlignment="1">
      <alignment horizontal="center" vertical="center"/>
    </xf>
    <xf numFmtId="4" fontId="52" fillId="2" borderId="42" xfId="0" applyNumberFormat="1" applyFont="1" applyFill="1" applyBorder="1" applyAlignment="1">
      <alignment vertical="center"/>
    </xf>
    <xf numFmtId="0" fontId="52" fillId="2" borderId="43" xfId="0" applyFont="1" applyFill="1" applyBorder="1" applyAlignment="1">
      <alignment horizontal="center" vertical="center"/>
    </xf>
    <xf numFmtId="4" fontId="52" fillId="2" borderId="45" xfId="0" applyNumberFormat="1" applyFont="1" applyFill="1" applyBorder="1" applyAlignment="1">
      <alignment vertical="center"/>
    </xf>
    <xf numFmtId="0" fontId="52" fillId="2" borderId="46" xfId="0" applyFont="1" applyFill="1" applyBorder="1" applyAlignment="1">
      <alignment horizontal="center" vertical="center"/>
    </xf>
    <xf numFmtId="4" fontId="52" fillId="2" borderId="48" xfId="0" applyNumberFormat="1" applyFont="1" applyFill="1" applyBorder="1" applyAlignment="1">
      <alignment vertical="center"/>
    </xf>
    <xf numFmtId="0" fontId="52" fillId="0" borderId="40" xfId="0" applyFont="1" applyFill="1" applyBorder="1" applyAlignment="1">
      <alignment horizontal="center" vertical="center"/>
    </xf>
    <xf numFmtId="0" fontId="52" fillId="0" borderId="41" xfId="0" applyFont="1" applyFill="1" applyBorder="1" applyAlignment="1">
      <alignment horizontal="left" vertical="center" wrapText="1"/>
    </xf>
    <xf numFmtId="0" fontId="52" fillId="0" borderId="41" xfId="3" applyFont="1" applyFill="1" applyBorder="1" applyAlignment="1">
      <alignment horizontal="center" vertical="center"/>
    </xf>
    <xf numFmtId="4" fontId="52" fillId="0" borderId="41" xfId="0" applyNumberFormat="1" applyFont="1" applyFill="1" applyBorder="1" applyAlignment="1">
      <alignment horizontal="right" vertical="center"/>
    </xf>
    <xf numFmtId="4" fontId="52" fillId="0" borderId="42" xfId="0" applyNumberFormat="1" applyFont="1" applyFill="1" applyBorder="1" applyAlignment="1">
      <alignment vertical="center"/>
    </xf>
    <xf numFmtId="0" fontId="52" fillId="0" borderId="43" xfId="0" applyFont="1" applyFill="1" applyBorder="1" applyAlignment="1">
      <alignment horizontal="center" vertical="center"/>
    </xf>
    <xf numFmtId="0" fontId="52" fillId="0" borderId="44" xfId="0" applyFont="1" applyFill="1" applyBorder="1" applyAlignment="1">
      <alignment horizontal="left" vertical="center" wrapText="1"/>
    </xf>
    <xf numFmtId="0" fontId="52" fillId="0" borderId="44" xfId="3" applyFont="1" applyFill="1" applyBorder="1" applyAlignment="1">
      <alignment horizontal="center" vertical="center"/>
    </xf>
    <xf numFmtId="4" fontId="52" fillId="0" borderId="44" xfId="0" applyNumberFormat="1" applyFont="1" applyFill="1" applyBorder="1" applyAlignment="1">
      <alignment horizontal="right" vertical="center"/>
    </xf>
    <xf numFmtId="4" fontId="52" fillId="0" borderId="45" xfId="0" applyNumberFormat="1" applyFont="1" applyFill="1" applyBorder="1" applyAlignment="1">
      <alignment vertical="center"/>
    </xf>
    <xf numFmtId="4" fontId="52" fillId="0" borderId="45" xfId="1" applyNumberFormat="1" applyFont="1" applyFill="1" applyBorder="1" applyAlignment="1">
      <alignment horizontal="right" vertical="center"/>
    </xf>
    <xf numFmtId="0" fontId="52" fillId="0" borderId="46" xfId="0" applyFont="1" applyFill="1" applyBorder="1" applyAlignment="1">
      <alignment horizontal="center" vertical="center"/>
    </xf>
    <xf numFmtId="0" fontId="52" fillId="0" borderId="47" xfId="0" applyFont="1" applyFill="1" applyBorder="1" applyAlignment="1">
      <alignment horizontal="left" vertical="center" wrapText="1"/>
    </xf>
    <xf numFmtId="0" fontId="52" fillId="0" borderId="47" xfId="3" applyFont="1" applyFill="1" applyBorder="1" applyAlignment="1">
      <alignment horizontal="center" vertical="center"/>
    </xf>
    <xf numFmtId="4" fontId="52" fillId="0" borderId="47" xfId="0" applyNumberFormat="1" applyFont="1" applyFill="1" applyBorder="1" applyAlignment="1">
      <alignment horizontal="right" vertical="center"/>
    </xf>
    <xf numFmtId="4" fontId="52" fillId="0" borderId="48" xfId="0" applyNumberFormat="1" applyFont="1" applyFill="1" applyBorder="1" applyAlignment="1">
      <alignment vertical="center"/>
    </xf>
    <xf numFmtId="0" fontId="52" fillId="2" borderId="44" xfId="0" applyFont="1" applyFill="1" applyBorder="1" applyAlignment="1">
      <alignment horizontal="center" vertical="center" wrapText="1"/>
    </xf>
    <xf numFmtId="0" fontId="53" fillId="2" borderId="43" xfId="0" applyFont="1" applyFill="1" applyBorder="1" applyAlignment="1">
      <alignment horizontal="center" vertical="center"/>
    </xf>
    <xf numFmtId="0" fontId="52" fillId="2" borderId="44" xfId="0" applyFont="1" applyFill="1" applyBorder="1" applyAlignment="1">
      <alignment vertical="center"/>
    </xf>
    <xf numFmtId="4" fontId="52" fillId="2" borderId="45" xfId="0" applyNumberFormat="1" applyFont="1" applyFill="1" applyBorder="1" applyAlignment="1">
      <alignment horizontal="right" vertical="center"/>
    </xf>
    <xf numFmtId="4" fontId="52" fillId="2" borderId="45" xfId="1" applyNumberFormat="1" applyFont="1" applyFill="1" applyBorder="1" applyAlignment="1">
      <alignment horizontal="right" vertical="center"/>
    </xf>
    <xf numFmtId="4" fontId="52" fillId="2" borderId="48" xfId="1" applyNumberFormat="1" applyFont="1" applyFill="1" applyBorder="1" applyAlignment="1">
      <alignment horizontal="right" vertical="center"/>
    </xf>
    <xf numFmtId="4" fontId="52" fillId="2" borderId="42" xfId="1" applyNumberFormat="1" applyFont="1" applyFill="1" applyBorder="1" applyAlignment="1">
      <alignment horizontal="right" vertical="center"/>
    </xf>
    <xf numFmtId="168" fontId="52" fillId="2" borderId="40" xfId="0" applyNumberFormat="1" applyFont="1" applyFill="1" applyBorder="1" applyAlignment="1">
      <alignment horizontal="center" vertical="center"/>
    </xf>
    <xf numFmtId="168" fontId="52" fillId="2" borderId="43" xfId="0" applyNumberFormat="1" applyFont="1" applyFill="1" applyBorder="1" applyAlignment="1">
      <alignment horizontal="center" vertical="center"/>
    </xf>
    <xf numFmtId="168" fontId="52" fillId="2" borderId="46" xfId="0" applyNumberFormat="1" applyFont="1" applyFill="1" applyBorder="1" applyAlignment="1">
      <alignment horizontal="center" vertical="center"/>
    </xf>
    <xf numFmtId="2" fontId="52" fillId="2" borderId="43" xfId="0" applyNumberFormat="1" applyFont="1" applyFill="1" applyBorder="1" applyAlignment="1">
      <alignment horizontal="center" vertical="center"/>
    </xf>
    <xf numFmtId="2" fontId="52" fillId="2" borderId="46" xfId="0" applyNumberFormat="1" applyFont="1" applyFill="1" applyBorder="1" applyAlignment="1">
      <alignment horizontal="center" vertical="center"/>
    </xf>
    <xf numFmtId="2" fontId="52" fillId="2" borderId="44" xfId="0" applyNumberFormat="1" applyFont="1" applyFill="1" applyBorder="1" applyAlignment="1">
      <alignment horizontal="center" vertical="center" wrapText="1"/>
    </xf>
    <xf numFmtId="170" fontId="1" fillId="2" borderId="1" xfId="0" applyNumberFormat="1" applyFont="1" applyFill="1" applyBorder="1" applyAlignment="1">
      <alignment horizontal="center" vertical="center"/>
    </xf>
    <xf numFmtId="0" fontId="14" fillId="2" borderId="0" xfId="0" applyFont="1" applyFill="1" applyBorder="1" applyAlignment="1">
      <alignment horizontal="center"/>
    </xf>
    <xf numFmtId="3" fontId="4" fillId="2" borderId="0" xfId="0" applyNumberFormat="1" applyFont="1" applyFill="1" applyBorder="1" applyAlignment="1">
      <alignment horizontal="center" vertical="center"/>
    </xf>
    <xf numFmtId="3" fontId="11" fillId="2" borderId="0" xfId="1" applyNumberFormat="1" applyFont="1" applyFill="1" applyBorder="1" applyAlignment="1">
      <alignment vertical="center"/>
    </xf>
    <xf numFmtId="3" fontId="4" fillId="2" borderId="0" xfId="1" applyNumberFormat="1" applyFont="1" applyFill="1" applyBorder="1" applyAlignment="1">
      <alignment vertical="center"/>
    </xf>
    <xf numFmtId="0" fontId="41" fillId="4" borderId="0" xfId="0" applyFont="1" applyFill="1" applyBorder="1" applyAlignment="1">
      <alignment vertical="center"/>
    </xf>
    <xf numFmtId="0" fontId="39" fillId="4" borderId="0" xfId="0" applyFont="1" applyFill="1" applyBorder="1" applyAlignment="1">
      <alignment vertical="center"/>
    </xf>
    <xf numFmtId="0" fontId="39" fillId="4" borderId="0" xfId="0" applyFont="1" applyFill="1" applyBorder="1" applyAlignment="1">
      <alignment horizontal="center" vertical="center"/>
    </xf>
    <xf numFmtId="0" fontId="39" fillId="4" borderId="0" xfId="0" applyNumberFormat="1" applyFont="1" applyFill="1" applyBorder="1" applyAlignment="1">
      <alignment horizontal="center" vertical="center"/>
    </xf>
    <xf numFmtId="0" fontId="39" fillId="4" borderId="52" xfId="0" applyNumberFormat="1" applyFont="1" applyFill="1" applyBorder="1" applyAlignment="1">
      <alignment horizontal="center" vertical="center"/>
    </xf>
    <xf numFmtId="3" fontId="41" fillId="4" borderId="53" xfId="0" applyNumberFormat="1" applyFont="1" applyFill="1" applyBorder="1" applyAlignment="1">
      <alignment vertical="center"/>
    </xf>
    <xf numFmtId="172" fontId="39" fillId="4" borderId="0" xfId="1" applyNumberFormat="1" applyFont="1" applyFill="1" applyBorder="1" applyAlignment="1">
      <alignment vertical="center"/>
    </xf>
    <xf numFmtId="0" fontId="4" fillId="2" borderId="0" xfId="0" applyFont="1" applyFill="1" applyAlignment="1">
      <alignment horizontal="center" vertical="center"/>
    </xf>
    <xf numFmtId="0" fontId="14" fillId="2" borderId="0" xfId="0" applyFont="1" applyFill="1" applyAlignment="1">
      <alignment horizontal="center" vertical="center"/>
    </xf>
    <xf numFmtId="0" fontId="18" fillId="2" borderId="0" xfId="0" applyFont="1" applyFill="1" applyAlignment="1">
      <alignment vertical="center"/>
    </xf>
    <xf numFmtId="0" fontId="18" fillId="2" borderId="0" xfId="0" applyFont="1" applyFill="1" applyBorder="1" applyAlignment="1">
      <alignment vertical="center"/>
    </xf>
    <xf numFmtId="0" fontId="54" fillId="2" borderId="0" xfId="0" applyFont="1" applyFill="1" applyBorder="1" applyAlignment="1">
      <alignment vertical="center"/>
    </xf>
    <xf numFmtId="166" fontId="55" fillId="2" borderId="0" xfId="1" applyFont="1" applyFill="1" applyAlignment="1">
      <alignment vertical="center"/>
    </xf>
    <xf numFmtId="0" fontId="55" fillId="2" borderId="0" xfId="0" applyFont="1" applyFill="1" applyAlignment="1">
      <alignment vertical="center"/>
    </xf>
    <xf numFmtId="166" fontId="14" fillId="2" borderId="0" xfId="1" applyFont="1" applyFill="1" applyAlignment="1">
      <alignment vertical="center"/>
    </xf>
    <xf numFmtId="4" fontId="14" fillId="2" borderId="0" xfId="0" applyNumberFormat="1" applyFont="1" applyFill="1" applyAlignment="1">
      <alignment vertical="center"/>
    </xf>
    <xf numFmtId="4" fontId="14" fillId="2" borderId="0" xfId="0" applyNumberFormat="1" applyFont="1" applyFill="1" applyBorder="1" applyAlignment="1">
      <alignment vertical="center"/>
    </xf>
    <xf numFmtId="0" fontId="54" fillId="2" borderId="0" xfId="0" applyFont="1" applyFill="1" applyAlignment="1">
      <alignment vertical="center"/>
    </xf>
    <xf numFmtId="0" fontId="56" fillId="2" borderId="0" xfId="0" applyFont="1" applyFill="1" applyAlignment="1">
      <alignment vertical="center"/>
    </xf>
    <xf numFmtId="4" fontId="18" fillId="2" borderId="0" xfId="0" applyNumberFormat="1" applyFont="1" applyFill="1" applyAlignment="1">
      <alignment vertical="center"/>
    </xf>
    <xf numFmtId="4" fontId="18" fillId="2" borderId="0" xfId="0" applyNumberFormat="1" applyFont="1" applyFill="1" applyBorder="1" applyAlignment="1">
      <alignment vertical="center"/>
    </xf>
    <xf numFmtId="4" fontId="54" fillId="2" borderId="0" xfId="0" applyNumberFormat="1" applyFont="1" applyFill="1" applyBorder="1" applyAlignment="1">
      <alignment vertical="center"/>
    </xf>
    <xf numFmtId="4" fontId="55" fillId="2" borderId="0" xfId="1" applyNumberFormat="1" applyFont="1" applyFill="1" applyAlignment="1">
      <alignment vertical="center"/>
    </xf>
    <xf numFmtId="4" fontId="14" fillId="2" borderId="0" xfId="1" applyNumberFormat="1" applyFont="1" applyFill="1" applyAlignment="1">
      <alignment vertical="center"/>
    </xf>
    <xf numFmtId="4" fontId="54" fillId="2" borderId="0" xfId="0" applyNumberFormat="1" applyFont="1" applyFill="1" applyAlignment="1">
      <alignment vertical="center"/>
    </xf>
    <xf numFmtId="4" fontId="56" fillId="2" borderId="0" xfId="0" applyNumberFormat="1" applyFont="1" applyFill="1" applyAlignment="1">
      <alignment vertical="center"/>
    </xf>
    <xf numFmtId="10" fontId="14" fillId="2" borderId="0" xfId="0" applyNumberFormat="1" applyFont="1" applyFill="1" applyAlignment="1">
      <alignment horizontal="center" vertical="center"/>
    </xf>
    <xf numFmtId="4" fontId="1" fillId="2" borderId="41" xfId="0" applyNumberFormat="1" applyFont="1" applyFill="1" applyBorder="1" applyAlignment="1">
      <alignment horizontal="center" vertical="center" wrapText="1"/>
    </xf>
    <xf numFmtId="4" fontId="1" fillId="2" borderId="44" xfId="0" applyNumberFormat="1" applyFont="1" applyFill="1" applyBorder="1" applyAlignment="1">
      <alignment horizontal="center" vertical="center" wrapText="1"/>
    </xf>
    <xf numFmtId="4" fontId="1" fillId="2" borderId="47" xfId="0" applyNumberFormat="1" applyFont="1" applyFill="1" applyBorder="1" applyAlignment="1">
      <alignment horizontal="center" vertical="center" wrapText="1"/>
    </xf>
    <xf numFmtId="4" fontId="1" fillId="2" borderId="49" xfId="0" applyNumberFormat="1" applyFont="1" applyFill="1" applyBorder="1" applyAlignment="1">
      <alignment horizontal="center" vertical="center" wrapText="1"/>
    </xf>
    <xf numFmtId="4" fontId="1" fillId="2" borderId="50" xfId="0" applyNumberFormat="1" applyFont="1" applyFill="1" applyBorder="1" applyAlignment="1">
      <alignment horizontal="center" vertical="center" wrapText="1"/>
    </xf>
    <xf numFmtId="4" fontId="1" fillId="2" borderId="51" xfId="0" applyNumberFormat="1" applyFont="1" applyFill="1" applyBorder="1" applyAlignment="1">
      <alignment horizontal="center" vertical="center" wrapText="1"/>
    </xf>
    <xf numFmtId="4" fontId="1" fillId="0" borderId="41" xfId="0" applyNumberFormat="1" applyFont="1" applyFill="1" applyBorder="1" applyAlignment="1">
      <alignment horizontal="center" vertical="center" wrapText="1"/>
    </xf>
    <xf numFmtId="4" fontId="1" fillId="0" borderId="44" xfId="0" applyNumberFormat="1" applyFont="1" applyFill="1" applyBorder="1" applyAlignment="1">
      <alignment horizontal="center" vertical="center" wrapText="1"/>
    </xf>
    <xf numFmtId="4" fontId="1" fillId="2" borderId="41" xfId="1" applyNumberFormat="1" applyFont="1" applyFill="1" applyBorder="1" applyAlignment="1">
      <alignment horizontal="center" vertical="center" wrapText="1"/>
    </xf>
    <xf numFmtId="4" fontId="1" fillId="2" borderId="44" xfId="1" applyNumberFormat="1" applyFont="1" applyFill="1" applyBorder="1" applyAlignment="1">
      <alignment horizontal="center" vertical="center" wrapText="1"/>
    </xf>
    <xf numFmtId="0" fontId="50" fillId="2" borderId="0" xfId="0" applyFont="1" applyFill="1" applyAlignment="1">
      <alignment vertical="center"/>
    </xf>
    <xf numFmtId="166" fontId="16" fillId="2" borderId="0" xfId="1" applyFont="1" applyFill="1" applyAlignment="1">
      <alignment vertical="center"/>
    </xf>
    <xf numFmtId="166" fontId="50" fillId="2" borderId="0" xfId="1" applyFont="1" applyFill="1" applyAlignment="1">
      <alignment vertical="center"/>
    </xf>
    <xf numFmtId="0" fontId="58" fillId="2" borderId="0" xfId="0" applyFont="1" applyFill="1" applyBorder="1" applyAlignment="1">
      <alignment vertical="center"/>
    </xf>
    <xf numFmtId="166" fontId="59" fillId="2" borderId="0" xfId="1" applyFont="1" applyFill="1" applyAlignment="1">
      <alignment vertical="center"/>
    </xf>
    <xf numFmtId="166" fontId="60" fillId="2" borderId="0" xfId="1" applyFont="1" applyFill="1" applyAlignment="1">
      <alignment vertical="center"/>
    </xf>
    <xf numFmtId="0" fontId="60" fillId="2" borderId="0" xfId="0" applyFont="1" applyFill="1" applyAlignment="1">
      <alignment vertical="center"/>
    </xf>
    <xf numFmtId="3" fontId="14" fillId="2" borderId="0" xfId="0" applyNumberFormat="1" applyFont="1" applyFill="1" applyAlignment="1">
      <alignment vertical="center"/>
    </xf>
    <xf numFmtId="3" fontId="55" fillId="2" borderId="0" xfId="1" applyNumberFormat="1" applyFont="1" applyFill="1" applyAlignment="1">
      <alignment vertical="center"/>
    </xf>
    <xf numFmtId="3" fontId="55" fillId="2" borderId="0" xfId="0" applyNumberFormat="1" applyFont="1" applyFill="1" applyBorder="1" applyAlignment="1">
      <alignment vertical="center"/>
    </xf>
    <xf numFmtId="9" fontId="11" fillId="2" borderId="0" xfId="4" applyFont="1" applyFill="1" applyAlignment="1">
      <alignment vertical="center"/>
    </xf>
    <xf numFmtId="3" fontId="4" fillId="2" borderId="0" xfId="0" applyNumberFormat="1" applyFont="1" applyFill="1" applyAlignment="1">
      <alignment horizontal="center" vertical="center"/>
    </xf>
    <xf numFmtId="3" fontId="1" fillId="2" borderId="0" xfId="1" applyNumberFormat="1" applyFont="1" applyFill="1" applyAlignment="1">
      <alignment vertical="center"/>
    </xf>
    <xf numFmtId="171" fontId="1" fillId="2" borderId="0" xfId="4" applyNumberFormat="1" applyFont="1" applyFill="1" applyAlignment="1">
      <alignment vertical="center"/>
    </xf>
    <xf numFmtId="3" fontId="39" fillId="0" borderId="0" xfId="0" applyNumberFormat="1" applyFont="1" applyAlignment="1">
      <alignment vertical="center"/>
    </xf>
    <xf numFmtId="9" fontId="41" fillId="0" borderId="37" xfId="4" applyFont="1" applyBorder="1" applyAlignment="1">
      <alignment horizontal="center" vertical="center"/>
    </xf>
    <xf numFmtId="175" fontId="39" fillId="0" borderId="30" xfId="4" applyNumberFormat="1" applyFont="1" applyFill="1" applyBorder="1" applyAlignment="1">
      <alignment horizontal="right" vertical="center"/>
    </xf>
    <xf numFmtId="10" fontId="39" fillId="0" borderId="0" xfId="4" applyNumberFormat="1" applyFont="1"/>
    <xf numFmtId="9" fontId="39" fillId="0" borderId="32" xfId="4" applyFont="1" applyBorder="1" applyAlignment="1">
      <alignment vertical="center"/>
    </xf>
    <xf numFmtId="0" fontId="39" fillId="0" borderId="29" xfId="0" applyFont="1" applyBorder="1" applyAlignment="1">
      <alignment vertical="justify"/>
    </xf>
    <xf numFmtId="9" fontId="61" fillId="0" borderId="30" xfId="4" applyFont="1" applyBorder="1" applyAlignment="1">
      <alignment vertical="center"/>
    </xf>
    <xf numFmtId="9" fontId="39" fillId="4" borderId="34" xfId="1" applyNumberFormat="1" applyFont="1" applyFill="1" applyBorder="1" applyAlignment="1">
      <alignment vertical="center"/>
    </xf>
    <xf numFmtId="9" fontId="39" fillId="0" borderId="27" xfId="1" applyNumberFormat="1" applyFont="1" applyBorder="1" applyAlignment="1">
      <alignment vertical="center"/>
    </xf>
    <xf numFmtId="0" fontId="39" fillId="0" borderId="30" xfId="4" applyNumberFormat="1" applyFont="1" applyBorder="1" applyAlignment="1">
      <alignment horizontal="center" vertical="center"/>
    </xf>
    <xf numFmtId="0" fontId="39" fillId="0" borderId="32" xfId="1" applyNumberFormat="1" applyFont="1" applyBorder="1" applyAlignment="1">
      <alignment horizontal="center" vertical="center"/>
    </xf>
    <xf numFmtId="9" fontId="7" fillId="0" borderId="0" xfId="4" applyFont="1" applyAlignment="1">
      <alignment vertical="center"/>
    </xf>
    <xf numFmtId="9" fontId="7" fillId="0" borderId="0" xfId="4" applyFont="1" applyAlignment="1">
      <alignment horizontal="center" vertical="center"/>
    </xf>
    <xf numFmtId="10" fontId="7" fillId="0" borderId="0" xfId="4" applyNumberFormat="1" applyFont="1" applyAlignment="1">
      <alignment horizontal="center" vertical="center"/>
    </xf>
    <xf numFmtId="9" fontId="41" fillId="0" borderId="38" xfId="4" applyNumberFormat="1" applyFont="1" applyBorder="1" applyAlignment="1">
      <alignment horizontal="center" vertical="center"/>
    </xf>
    <xf numFmtId="4" fontId="57" fillId="2" borderId="0" xfId="0" applyNumberFormat="1" applyFont="1" applyFill="1" applyBorder="1" applyAlignment="1">
      <alignment vertical="center"/>
    </xf>
    <xf numFmtId="0" fontId="62" fillId="0" borderId="0" xfId="0" applyFont="1" applyAlignment="1">
      <alignment vertical="center"/>
    </xf>
    <xf numFmtId="3" fontId="1" fillId="0" borderId="0" xfId="0" applyNumberFormat="1" applyFont="1"/>
    <xf numFmtId="3" fontId="1" fillId="0" borderId="0" xfId="1" applyNumberFormat="1" applyFont="1"/>
    <xf numFmtId="3" fontId="17" fillId="0" borderId="0" xfId="0" applyNumberFormat="1" applyFont="1"/>
    <xf numFmtId="9" fontId="17" fillId="0" borderId="0" xfId="4" applyFont="1"/>
    <xf numFmtId="3" fontId="17" fillId="0" borderId="0" xfId="4" applyNumberFormat="1" applyFont="1"/>
    <xf numFmtId="3" fontId="39" fillId="0" borderId="0" xfId="0" applyNumberFormat="1" applyFont="1" applyFill="1" applyAlignment="1">
      <alignment horizontal="right" vertical="center"/>
    </xf>
    <xf numFmtId="3" fontId="61" fillId="0" borderId="0" xfId="0" applyNumberFormat="1" applyFont="1" applyFill="1" applyAlignment="1">
      <alignment horizontal="right" vertical="center"/>
    </xf>
    <xf numFmtId="3" fontId="39" fillId="0" borderId="0" xfId="0" applyNumberFormat="1" applyFont="1" applyFill="1"/>
    <xf numFmtId="0" fontId="39" fillId="0" borderId="0" xfId="0" applyFont="1" applyFill="1"/>
    <xf numFmtId="166" fontId="65" fillId="0" borderId="0" xfId="1" applyFont="1" applyAlignment="1">
      <alignment vertical="center"/>
    </xf>
    <xf numFmtId="3" fontId="16" fillId="0" borderId="0" xfId="4" applyNumberFormat="1" applyFont="1" applyAlignment="1">
      <alignment vertical="center"/>
    </xf>
    <xf numFmtId="3" fontId="16" fillId="0" borderId="0" xfId="1" applyNumberFormat="1" applyFont="1" applyAlignment="1">
      <alignment vertical="center"/>
    </xf>
    <xf numFmtId="3" fontId="16" fillId="0" borderId="0" xfId="0" applyNumberFormat="1" applyFont="1" applyAlignment="1">
      <alignment vertical="center"/>
    </xf>
    <xf numFmtId="10" fontId="16" fillId="0" borderId="0" xfId="4" applyNumberFormat="1" applyFont="1"/>
    <xf numFmtId="10" fontId="16" fillId="0" borderId="0" xfId="4" applyNumberFormat="1" applyFont="1" applyAlignment="1">
      <alignment vertical="center"/>
    </xf>
    <xf numFmtId="9" fontId="1" fillId="0" borderId="0" xfId="4" applyFont="1"/>
    <xf numFmtId="10" fontId="1" fillId="2" borderId="0" xfId="4" applyNumberFormat="1" applyFont="1" applyFill="1" applyAlignment="1">
      <alignment horizontal="center" vertical="center"/>
    </xf>
    <xf numFmtId="4" fontId="39" fillId="0" borderId="0" xfId="0" applyNumberFormat="1" applyFont="1" applyFill="1" applyAlignment="1">
      <alignment horizontal="center"/>
    </xf>
    <xf numFmtId="4" fontId="38" fillId="0" borderId="0" xfId="0" applyNumberFormat="1" applyFont="1" applyFill="1"/>
    <xf numFmtId="0" fontId="38" fillId="0" borderId="0" xfId="0" applyFont="1" applyFill="1"/>
    <xf numFmtId="9" fontId="39" fillId="0" borderId="0" xfId="4" applyFont="1" applyFill="1"/>
    <xf numFmtId="4" fontId="39" fillId="0" borderId="0" xfId="0" applyNumberFormat="1" applyFont="1" applyFill="1"/>
    <xf numFmtId="3" fontId="64" fillId="0" borderId="0" xfId="0" applyNumberFormat="1" applyFont="1" applyFill="1" applyAlignment="1">
      <alignment horizontal="right" vertical="center"/>
    </xf>
    <xf numFmtId="10" fontId="39" fillId="0" borderId="0" xfId="4" applyNumberFormat="1" applyFont="1" applyFill="1" applyAlignment="1">
      <alignment horizontal="center"/>
    </xf>
    <xf numFmtId="4" fontId="39" fillId="0" borderId="0" xfId="4" applyNumberFormat="1" applyFont="1" applyFill="1" applyAlignment="1">
      <alignment horizontal="center"/>
    </xf>
    <xf numFmtId="166" fontId="66" fillId="0" borderId="0" xfId="1" applyFont="1" applyAlignment="1">
      <alignment vertical="center"/>
    </xf>
    <xf numFmtId="0" fontId="1" fillId="0" borderId="0" xfId="0" applyFont="1" applyFill="1"/>
    <xf numFmtId="4" fontId="17" fillId="2" borderId="0" xfId="0" applyNumberFormat="1" applyFont="1" applyFill="1" applyBorder="1" applyAlignment="1">
      <alignment horizontal="right" vertical="center"/>
    </xf>
    <xf numFmtId="0" fontId="1" fillId="2" borderId="0" xfId="0" applyFont="1" applyFill="1" applyBorder="1" applyAlignment="1">
      <alignment vertical="center" wrapText="1"/>
    </xf>
    <xf numFmtId="0" fontId="4" fillId="2" borderId="0" xfId="0" applyFont="1" applyFill="1" applyAlignment="1">
      <alignment horizontal="center" vertical="center"/>
    </xf>
    <xf numFmtId="0" fontId="3" fillId="2" borderId="0" xfId="0" applyFont="1" applyFill="1" applyBorder="1" applyAlignment="1">
      <alignment vertical="center" wrapText="1"/>
    </xf>
    <xf numFmtId="0" fontId="4" fillId="2" borderId="0" xfId="0" applyFont="1" applyFill="1" applyAlignment="1">
      <alignment horizontal="center" vertical="center"/>
    </xf>
    <xf numFmtId="0" fontId="3" fillId="2" borderId="0" xfId="0" applyFont="1" applyFill="1" applyBorder="1" applyAlignment="1">
      <alignment vertical="center" wrapText="1"/>
    </xf>
    <xf numFmtId="9" fontId="39" fillId="0" borderId="0" xfId="4" applyFont="1" applyAlignment="1">
      <alignment horizontal="center" vertical="center"/>
    </xf>
    <xf numFmtId="9" fontId="39" fillId="0" borderId="28" xfId="4" applyFont="1" applyBorder="1" applyAlignment="1">
      <alignment vertical="center"/>
    </xf>
    <xf numFmtId="0" fontId="41" fillId="0" borderId="53" xfId="0" applyFont="1" applyBorder="1" applyAlignment="1">
      <alignment vertical="center"/>
    </xf>
    <xf numFmtId="0" fontId="39" fillId="0" borderId="52" xfId="0" applyFont="1" applyBorder="1" applyAlignment="1">
      <alignment vertical="center"/>
    </xf>
    <xf numFmtId="172" fontId="39" fillId="0" borderId="54" xfId="1" applyNumberFormat="1" applyFont="1" applyBorder="1" applyAlignment="1">
      <alignment horizontal="right" vertical="center"/>
    </xf>
    <xf numFmtId="0" fontId="39" fillId="0" borderId="54" xfId="0" applyNumberFormat="1" applyFont="1" applyBorder="1" applyAlignment="1">
      <alignment horizontal="center" vertical="center"/>
    </xf>
    <xf numFmtId="10" fontId="39" fillId="0" borderId="54" xfId="4" applyNumberFormat="1" applyFont="1" applyBorder="1" applyAlignment="1">
      <alignment horizontal="right" vertical="center"/>
    </xf>
    <xf numFmtId="3" fontId="39" fillId="0" borderId="27" xfId="0" applyNumberFormat="1" applyFont="1" applyFill="1" applyBorder="1" applyAlignment="1">
      <alignment vertical="center"/>
    </xf>
    <xf numFmtId="166" fontId="67" fillId="0" borderId="0" xfId="1" applyFont="1" applyAlignment="1">
      <alignment vertical="center"/>
    </xf>
    <xf numFmtId="9" fontId="39" fillId="0" borderId="0" xfId="4" applyFont="1" applyFill="1" applyAlignment="1">
      <alignment horizontal="right" vertical="center"/>
    </xf>
    <xf numFmtId="9" fontId="63" fillId="0" borderId="0" xfId="4" applyFont="1" applyAlignment="1">
      <alignment horizontal="center" vertical="center"/>
    </xf>
    <xf numFmtId="3" fontId="41" fillId="0" borderId="0" xfId="0" applyNumberFormat="1" applyFont="1" applyFill="1" applyAlignment="1">
      <alignment horizontal="right" vertical="center"/>
    </xf>
    <xf numFmtId="9" fontId="41" fillId="0" borderId="0" xfId="4" applyFont="1" applyFill="1" applyAlignment="1">
      <alignment horizontal="right" vertical="center"/>
    </xf>
    <xf numFmtId="0" fontId="41" fillId="0" borderId="0" xfId="0" applyFont="1" applyFill="1" applyAlignment="1">
      <alignment horizontal="center"/>
    </xf>
    <xf numFmtId="4" fontId="41" fillId="0" borderId="0" xfId="0" applyNumberFormat="1" applyFont="1" applyFill="1" applyAlignment="1">
      <alignment horizontal="center"/>
    </xf>
    <xf numFmtId="3" fontId="41" fillId="0" borderId="0" xfId="0" applyNumberFormat="1" applyFont="1"/>
    <xf numFmtId="3" fontId="68" fillId="0" borderId="0" xfId="0" applyNumberFormat="1" applyFont="1"/>
    <xf numFmtId="3" fontId="41" fillId="0" borderId="0" xfId="1" applyNumberFormat="1" applyFont="1"/>
    <xf numFmtId="3" fontId="37" fillId="0" borderId="0" xfId="0" applyNumberFormat="1" applyFont="1"/>
    <xf numFmtId="0" fontId="41" fillId="0" borderId="0" xfId="0" applyFont="1" applyBorder="1" applyAlignment="1">
      <alignment horizontal="left" vertical="center"/>
    </xf>
    <xf numFmtId="3" fontId="41" fillId="0" borderId="0" xfId="0" applyNumberFormat="1" applyFont="1" applyBorder="1" applyAlignment="1">
      <alignment horizontal="left" vertical="center"/>
    </xf>
    <xf numFmtId="3" fontId="39" fillId="0" borderId="0" xfId="0" applyNumberFormat="1" applyFont="1" applyBorder="1" applyAlignment="1">
      <alignment horizontal="left" vertical="center"/>
    </xf>
    <xf numFmtId="3" fontId="41" fillId="0" borderId="0" xfId="0" applyNumberFormat="1" applyFont="1" applyFill="1" applyBorder="1" applyAlignment="1">
      <alignment horizontal="left" vertical="center"/>
    </xf>
    <xf numFmtId="3" fontId="39" fillId="0" borderId="0" xfId="0" applyNumberFormat="1" applyFont="1" applyFill="1" applyBorder="1" applyAlignment="1">
      <alignment horizontal="left" vertical="center"/>
    </xf>
    <xf numFmtId="0" fontId="39" fillId="0" borderId="0" xfId="0" applyFont="1" applyAlignment="1">
      <alignment horizontal="left" vertical="center"/>
    </xf>
    <xf numFmtId="174" fontId="41" fillId="0" borderId="0" xfId="1" applyNumberFormat="1" applyFont="1" applyAlignment="1">
      <alignment horizontal="left" vertical="center"/>
    </xf>
    <xf numFmtId="3" fontId="1" fillId="0" borderId="0" xfId="1" applyNumberFormat="1" applyFont="1" applyAlignment="1">
      <alignment vertical="center"/>
    </xf>
    <xf numFmtId="3" fontId="17" fillId="0" borderId="0" xfId="4" applyNumberFormat="1" applyFont="1" applyAlignment="1">
      <alignment vertical="center"/>
    </xf>
    <xf numFmtId="3" fontId="17" fillId="0" borderId="0" xfId="0" applyNumberFormat="1" applyFont="1" applyAlignment="1">
      <alignment vertical="center"/>
    </xf>
    <xf numFmtId="172" fontId="41" fillId="0" borderId="0" xfId="0" applyNumberFormat="1" applyFont="1" applyFill="1" applyBorder="1" applyAlignment="1">
      <alignment horizontal="left" vertical="center"/>
    </xf>
    <xf numFmtId="9" fontId="63" fillId="0" borderId="0" xfId="4" applyFont="1" applyFill="1" applyAlignment="1">
      <alignment horizontal="center" vertical="center"/>
    </xf>
    <xf numFmtId="173" fontId="39" fillId="0" borderId="0" xfId="0" applyNumberFormat="1" applyFont="1" applyFill="1" applyAlignment="1">
      <alignment vertical="center"/>
    </xf>
    <xf numFmtId="0" fontId="39" fillId="0" borderId="0" xfId="0" applyFont="1" applyFill="1" applyAlignment="1">
      <alignment vertical="center"/>
    </xf>
    <xf numFmtId="3" fontId="39" fillId="0" borderId="0" xfId="0" applyNumberFormat="1" applyFont="1" applyFill="1" applyAlignment="1">
      <alignment horizontal="left" vertical="center"/>
    </xf>
    <xf numFmtId="0" fontId="39" fillId="0" borderId="0" xfId="0" applyFont="1" applyFill="1" applyBorder="1" applyAlignment="1">
      <alignment horizontal="left" vertical="center"/>
    </xf>
    <xf numFmtId="0" fontId="39" fillId="0" borderId="0" xfId="0" applyFont="1" applyFill="1" applyBorder="1" applyAlignment="1">
      <alignment vertical="center"/>
    </xf>
    <xf numFmtId="0" fontId="36" fillId="0" borderId="0" xfId="0" applyFont="1" applyFill="1"/>
    <xf numFmtId="0" fontId="38" fillId="0" borderId="0" xfId="0" applyFont="1" applyFill="1" applyAlignment="1">
      <alignment horizontal="center" vertical="center"/>
    </xf>
    <xf numFmtId="0" fontId="38" fillId="0" borderId="0" xfId="0" applyFont="1" applyFill="1" applyAlignment="1">
      <alignment vertical="center"/>
    </xf>
    <xf numFmtId="0" fontId="12" fillId="2" borderId="12" xfId="0" applyFont="1" applyFill="1" applyBorder="1" applyAlignment="1">
      <alignment vertical="center" wrapText="1"/>
    </xf>
    <xf numFmtId="10" fontId="12" fillId="2" borderId="1" xfId="4" applyNumberFormat="1" applyFont="1" applyFill="1" applyBorder="1" applyAlignment="1">
      <alignment horizontal="center" vertical="center"/>
    </xf>
    <xf numFmtId="4" fontId="12" fillId="2" borderId="1" xfId="0" applyNumberFormat="1" applyFont="1" applyFill="1" applyBorder="1" applyAlignment="1">
      <alignment horizontal="right" vertical="center"/>
    </xf>
    <xf numFmtId="0" fontId="12" fillId="2" borderId="12" xfId="0" applyFont="1" applyFill="1" applyBorder="1" applyAlignment="1">
      <alignment horizontal="center" vertical="center"/>
    </xf>
    <xf numFmtId="0" fontId="11" fillId="2" borderId="10" xfId="0" applyFont="1" applyFill="1" applyBorder="1" applyAlignment="1">
      <alignment vertical="center"/>
    </xf>
    <xf numFmtId="0" fontId="11" fillId="2" borderId="10" xfId="0" applyFont="1" applyFill="1" applyBorder="1" applyAlignment="1">
      <alignment horizontal="center" vertical="center"/>
    </xf>
    <xf numFmtId="3" fontId="12" fillId="2" borderId="10" xfId="1" applyNumberFormat="1" applyFont="1" applyFill="1" applyBorder="1" applyAlignment="1">
      <alignment horizontal="right" vertical="center"/>
    </xf>
    <xf numFmtId="9" fontId="12" fillId="2" borderId="3" xfId="4" applyFont="1" applyFill="1" applyBorder="1" applyAlignment="1">
      <alignment horizontal="center" vertical="center"/>
    </xf>
    <xf numFmtId="0" fontId="27" fillId="2" borderId="12" xfId="0" applyFont="1" applyFill="1" applyBorder="1" applyAlignment="1">
      <alignment horizontal="center" vertical="center"/>
    </xf>
    <xf numFmtId="0" fontId="45" fillId="2" borderId="10" xfId="0" applyFont="1" applyFill="1" applyBorder="1" applyAlignment="1">
      <alignment vertical="center"/>
    </xf>
    <xf numFmtId="0" fontId="45" fillId="2" borderId="10" xfId="0" applyFont="1" applyFill="1" applyBorder="1" applyAlignment="1">
      <alignment horizontal="center" vertical="center"/>
    </xf>
    <xf numFmtId="3" fontId="45" fillId="2" borderId="10" xfId="0" applyNumberFormat="1" applyFont="1" applyFill="1" applyBorder="1" applyAlignment="1">
      <alignment horizontal="right" vertical="center"/>
    </xf>
    <xf numFmtId="3" fontId="27" fillId="2" borderId="10" xfId="1" applyNumberFormat="1" applyFont="1" applyFill="1" applyBorder="1" applyAlignment="1">
      <alignment horizontal="right" vertical="center"/>
    </xf>
    <xf numFmtId="9" fontId="27" fillId="2" borderId="3" xfId="4" applyFont="1" applyFill="1" applyBorder="1" applyAlignment="1">
      <alignment horizontal="center" vertical="center"/>
    </xf>
    <xf numFmtId="0" fontId="27" fillId="2" borderId="12" xfId="0" applyFont="1" applyFill="1" applyBorder="1" applyAlignment="1">
      <alignment horizontal="left" vertical="center"/>
    </xf>
    <xf numFmtId="0" fontId="45" fillId="2" borderId="10" xfId="0" applyFont="1" applyFill="1" applyBorder="1" applyAlignment="1">
      <alignment vertical="center" wrapText="1"/>
    </xf>
    <xf numFmtId="171" fontId="45" fillId="2" borderId="10" xfId="4" applyNumberFormat="1" applyFont="1" applyFill="1" applyBorder="1" applyAlignment="1">
      <alignment horizontal="center" vertical="center"/>
    </xf>
    <xf numFmtId="3" fontId="45" fillId="2" borderId="10" xfId="4" applyNumberFormat="1" applyFont="1" applyFill="1" applyBorder="1" applyAlignment="1">
      <alignment horizontal="center" vertical="center"/>
    </xf>
    <xf numFmtId="0" fontId="20" fillId="0" borderId="0" xfId="0" applyFont="1" applyFill="1"/>
    <xf numFmtId="0" fontId="25" fillId="0" borderId="0" xfId="0" applyFont="1" applyFill="1" applyBorder="1" applyAlignment="1">
      <alignment vertical="center"/>
    </xf>
    <xf numFmtId="0" fontId="25" fillId="0" borderId="0" xfId="0" applyFont="1" applyFill="1" applyBorder="1" applyAlignment="1">
      <alignment horizontal="centerContinuous" vertical="center"/>
    </xf>
    <xf numFmtId="3" fontId="39" fillId="0" borderId="0" xfId="1" applyNumberFormat="1" applyFont="1" applyFill="1" applyAlignment="1">
      <alignment horizontal="center" vertical="center"/>
    </xf>
    <xf numFmtId="3" fontId="40" fillId="0" borderId="0" xfId="0" applyNumberFormat="1" applyFont="1" applyFill="1"/>
    <xf numFmtId="3" fontId="39" fillId="0" borderId="0" xfId="1" applyNumberFormat="1" applyFont="1" applyFill="1"/>
    <xf numFmtId="3" fontId="39" fillId="0" borderId="0" xfId="1" applyNumberFormat="1" applyFont="1"/>
    <xf numFmtId="3" fontId="39" fillId="0" borderId="0" xfId="4" applyNumberFormat="1" applyFont="1"/>
    <xf numFmtId="3" fontId="61" fillId="0" borderId="0" xfId="0" applyNumberFormat="1" applyFont="1"/>
    <xf numFmtId="3" fontId="40" fillId="0" borderId="0" xfId="1" applyNumberFormat="1" applyFont="1"/>
    <xf numFmtId="176" fontId="0" fillId="0" borderId="0" xfId="6" applyNumberFormat="1" applyFont="1"/>
    <xf numFmtId="0" fontId="4" fillId="0" borderId="0" xfId="0" applyFont="1" applyAlignment="1">
      <alignment horizontal="center"/>
    </xf>
    <xf numFmtId="0" fontId="24" fillId="0" borderId="0" xfId="0" applyFont="1" applyAlignment="1">
      <alignment horizontal="center" vertical="center"/>
    </xf>
    <xf numFmtId="0" fontId="0" fillId="0" borderId="0" xfId="0"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176" fontId="4" fillId="0" borderId="1" xfId="6" applyNumberFormat="1" applyFont="1" applyBorder="1" applyAlignment="1">
      <alignment horizontal="center" vertical="center"/>
    </xf>
    <xf numFmtId="0" fontId="1" fillId="0" borderId="1" xfId="0" applyFont="1" applyBorder="1" applyAlignment="1">
      <alignment vertical="center"/>
    </xf>
    <xf numFmtId="176" fontId="4" fillId="0" borderId="1" xfId="6" applyNumberFormat="1" applyFont="1" applyBorder="1" applyAlignment="1">
      <alignment vertical="center"/>
    </xf>
    <xf numFmtId="0" fontId="1" fillId="0" borderId="1" xfId="0" applyFont="1" applyBorder="1" applyAlignment="1">
      <alignment horizontal="center" vertical="center"/>
    </xf>
    <xf numFmtId="0" fontId="1" fillId="0" borderId="1" xfId="0" applyFont="1" applyFill="1" applyBorder="1" applyAlignment="1">
      <alignment vertical="center"/>
    </xf>
    <xf numFmtId="164" fontId="0" fillId="0" borderId="1" xfId="6" applyNumberFormat="1" applyFont="1" applyBorder="1" applyAlignment="1">
      <alignment vertical="center"/>
    </xf>
    <xf numFmtId="0" fontId="0" fillId="0" borderId="0" xfId="0" applyAlignment="1">
      <alignment vertical="center"/>
    </xf>
    <xf numFmtId="0" fontId="1" fillId="0" borderId="0" xfId="0" applyFont="1" applyAlignment="1">
      <alignment horizontal="center" vertical="center"/>
    </xf>
    <xf numFmtId="0" fontId="11" fillId="0" borderId="0" xfId="0" applyFont="1" applyAlignment="1">
      <alignment horizontal="centerContinuous" vertical="center"/>
    </xf>
    <xf numFmtId="0" fontId="4" fillId="0" borderId="0" xfId="0" applyFont="1" applyAlignment="1">
      <alignment horizontal="centerContinuous" vertical="center"/>
    </xf>
    <xf numFmtId="0" fontId="70" fillId="0" borderId="0" xfId="0" applyFont="1" applyAlignment="1">
      <alignment vertical="center"/>
    </xf>
    <xf numFmtId="0" fontId="71" fillId="0" borderId="0" xfId="0" applyFont="1" applyAlignment="1">
      <alignment vertical="center"/>
    </xf>
    <xf numFmtId="0" fontId="1" fillId="0" borderId="0" xfId="0" applyFont="1" applyAlignment="1">
      <alignment horizontal="centerContinuous" vertical="center"/>
    </xf>
    <xf numFmtId="4" fontId="1" fillId="0" borderId="0" xfId="0" applyNumberFormat="1" applyFont="1" applyAlignment="1">
      <alignment vertical="center"/>
    </xf>
    <xf numFmtId="0" fontId="4" fillId="0" borderId="0" xfId="0" applyFont="1" applyAlignment="1">
      <alignment vertical="center" wrapText="1"/>
    </xf>
    <xf numFmtId="164" fontId="1" fillId="0" borderId="1" xfId="6" applyNumberFormat="1" applyFont="1" applyBorder="1" applyAlignment="1">
      <alignment vertical="center"/>
    </xf>
    <xf numFmtId="176" fontId="4" fillId="0" borderId="0" xfId="6" applyNumberFormat="1" applyFont="1" applyBorder="1" applyAlignment="1">
      <alignment vertical="center"/>
    </xf>
    <xf numFmtId="164" fontId="4" fillId="0" borderId="0" xfId="0" applyNumberFormat="1" applyFont="1" applyBorder="1" applyAlignment="1">
      <alignment vertical="center"/>
    </xf>
    <xf numFmtId="164" fontId="4" fillId="5" borderId="1" xfId="0" applyNumberFormat="1" applyFont="1" applyFill="1" applyBorder="1" applyAlignment="1">
      <alignment vertical="center"/>
    </xf>
    <xf numFmtId="0" fontId="1" fillId="2" borderId="0" xfId="0" applyFont="1" applyFill="1" applyBorder="1" applyAlignment="1">
      <alignment vertical="center" wrapText="1"/>
    </xf>
    <xf numFmtId="0" fontId="0" fillId="0" borderId="0" xfId="0" applyAlignment="1">
      <alignment vertical="center" wrapText="1"/>
    </xf>
    <xf numFmtId="0" fontId="4" fillId="0" borderId="0" xfId="0" applyFont="1" applyFill="1" applyBorder="1" applyAlignment="1">
      <alignment horizontal="center" vertical="center"/>
    </xf>
    <xf numFmtId="0" fontId="0" fillId="0" borderId="0" xfId="0" applyFill="1" applyBorder="1" applyAlignment="1">
      <alignment horizontal="center" vertical="center"/>
    </xf>
    <xf numFmtId="0" fontId="4" fillId="2" borderId="0" xfId="0" applyFont="1" applyFill="1" applyAlignment="1">
      <alignment horizontal="center" vertical="center"/>
    </xf>
    <xf numFmtId="0" fontId="0" fillId="2" borderId="0" xfId="0" applyFill="1" applyAlignment="1">
      <alignment horizontal="center" vertical="center"/>
    </xf>
    <xf numFmtId="0" fontId="14" fillId="2" borderId="0" xfId="0" applyFont="1" applyFill="1" applyAlignment="1">
      <alignment horizontal="left" vertical="center"/>
    </xf>
    <xf numFmtId="0" fontId="0" fillId="0" borderId="0" xfId="0" applyAlignment="1">
      <alignment vertical="center"/>
    </xf>
    <xf numFmtId="0" fontId="3" fillId="2" borderId="0" xfId="0" applyFont="1" applyFill="1" applyBorder="1" applyAlignment="1">
      <alignment vertical="center" wrapText="1"/>
    </xf>
    <xf numFmtId="0" fontId="4" fillId="5" borderId="1" xfId="0" applyFont="1" applyFill="1" applyBorder="1" applyAlignment="1">
      <alignment horizontal="center" vertical="center"/>
    </xf>
    <xf numFmtId="0" fontId="4" fillId="0" borderId="1" xfId="0" applyFont="1" applyBorder="1" applyAlignment="1">
      <alignment horizontal="center" vertical="center" wrapText="1"/>
    </xf>
    <xf numFmtId="0" fontId="1" fillId="0" borderId="0" xfId="0" applyFont="1" applyFill="1" applyBorder="1" applyAlignment="1">
      <alignment horizontal="justify" vertical="center"/>
    </xf>
  </cellXfs>
  <cellStyles count="7">
    <cellStyle name="Millares" xfId="1" builtinId="3"/>
    <cellStyle name="Millares_Airedian1" xfId="2" xr:uid="{00000000-0005-0000-0000-000002000000}"/>
    <cellStyle name="Moneda" xfId="6" builtinId="4"/>
    <cellStyle name="Normal" xfId="0" builtinId="0"/>
    <cellStyle name="Normal 2" xfId="5" xr:uid="{00000000-0005-0000-0000-000005000000}"/>
    <cellStyle name="Normal_presMECANICO NOV 21" xfId="3" xr:uid="{00000000-0005-0000-0000-000006000000}"/>
    <cellStyle name="Porcentaje" xfId="4" builtinId="5"/>
  </cellStyles>
  <dxfs count="0"/>
  <tableStyles count="0" defaultTableStyle="TableStyleMedium2" defaultPivotStyle="PivotStyleLight16"/>
  <colors>
    <mruColors>
      <color rgb="FF0000FF"/>
      <color rgb="FFFFFFCC"/>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12700</xdr:rowOff>
    </xdr:from>
    <xdr:to>
      <xdr:col>7</xdr:col>
      <xdr:colOff>20108</xdr:colOff>
      <xdr:row>6</xdr:row>
      <xdr:rowOff>55033</xdr:rowOff>
    </xdr:to>
    <xdr:pic>
      <xdr:nvPicPr>
        <xdr:cNvPr id="3" name="2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rcRect/>
        <a:stretch>
          <a:fillRect/>
        </a:stretch>
      </xdr:blipFill>
      <xdr:spPr bwMode="auto">
        <a:xfrm>
          <a:off x="254000" y="177800"/>
          <a:ext cx="7665508" cy="8678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122462</xdr:colOff>
      <xdr:row>1</xdr:row>
      <xdr:rowOff>0</xdr:rowOff>
    </xdr:from>
    <xdr:to>
      <xdr:col>6</xdr:col>
      <xdr:colOff>1142999</xdr:colOff>
      <xdr:row>6</xdr:row>
      <xdr:rowOff>51406</xdr:rowOff>
    </xdr:to>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rcRect/>
        <a:stretch>
          <a:fillRect/>
        </a:stretch>
      </xdr:blipFill>
      <xdr:spPr bwMode="auto">
        <a:xfrm>
          <a:off x="562993" y="166688"/>
          <a:ext cx="8592912" cy="884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29</xdr:col>
      <xdr:colOff>22412</xdr:colOff>
      <xdr:row>4</xdr:row>
      <xdr:rowOff>150657</xdr:rowOff>
    </xdr:to>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rcRect/>
        <a:stretch>
          <a:fillRect/>
        </a:stretch>
      </xdr:blipFill>
      <xdr:spPr bwMode="auto">
        <a:xfrm>
          <a:off x="381000" y="201706"/>
          <a:ext cx="9614647" cy="8678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133351</xdr:colOff>
      <xdr:row>1</xdr:row>
      <xdr:rowOff>19050</xdr:rowOff>
    </xdr:from>
    <xdr:to>
      <xdr:col>4</xdr:col>
      <xdr:colOff>972465</xdr:colOff>
      <xdr:row>3</xdr:row>
      <xdr:rowOff>142875</xdr:rowOff>
    </xdr:to>
    <xdr:pic>
      <xdr:nvPicPr>
        <xdr:cNvPr id="3" name="Imagen 2" descr=":::logoDIAN:lema gobierno 2019:MinhaciendaBN_2019.jpg">
          <a:extLst>
            <a:ext uri="{FF2B5EF4-FFF2-40B4-BE49-F238E27FC236}">
              <a16:creationId xmlns:a16="http://schemas.microsoft.com/office/drawing/2014/main" id="{06FA6F52-D705-4D25-8A20-0B7C2C7FA286}"/>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rot="10800000" flipH="1" flipV="1">
          <a:off x="3429001" y="180975"/>
          <a:ext cx="3106064"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285750</xdr:colOff>
      <xdr:row>1</xdr:row>
      <xdr:rowOff>0</xdr:rowOff>
    </xdr:from>
    <xdr:to>
      <xdr:col>1</xdr:col>
      <xdr:colOff>2228497</xdr:colOff>
      <xdr:row>3</xdr:row>
      <xdr:rowOff>149600</xdr:rowOff>
    </xdr:to>
    <xdr:pic>
      <xdr:nvPicPr>
        <xdr:cNvPr id="4" name="Imagen 3" descr="Logo-gris">
          <a:extLst>
            <a:ext uri="{FF2B5EF4-FFF2-40B4-BE49-F238E27FC236}">
              <a16:creationId xmlns:a16="http://schemas.microsoft.com/office/drawing/2014/main" id="{B02BEA1C-A235-4492-85E3-3696AB1EC66C}"/>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447675" y="161925"/>
          <a:ext cx="1942747" cy="51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8:AX792"/>
  <sheetViews>
    <sheetView zoomScale="75" zoomScaleNormal="75" workbookViewId="0">
      <pane ySplit="16" topLeftCell="A86" activePane="bottomLeft" state="frozen"/>
      <selection pane="bottomLeft" activeCell="C14" sqref="C14"/>
    </sheetView>
  </sheetViews>
  <sheetFormatPr baseColWidth="10" defaultColWidth="11.42578125" defaultRowHeight="12.75"/>
  <cols>
    <col min="1" max="1" width="3.7109375" style="32" customWidth="1"/>
    <col min="2" max="2" width="13.140625" style="1" bestFit="1" customWidth="1"/>
    <col min="3" max="3" width="45.7109375" style="2" customWidth="1"/>
    <col min="4" max="4" width="10.5703125" style="1" bestFit="1" customWidth="1"/>
    <col min="5" max="5" width="20.7109375" style="3" customWidth="1"/>
    <col min="6" max="6" width="13.7109375" style="4" customWidth="1"/>
    <col min="7" max="7" width="10.7109375" style="4" customWidth="1"/>
    <col min="8" max="8" width="5.7109375" style="32" customWidth="1"/>
    <col min="9" max="9" width="7.140625" style="58" customWidth="1"/>
    <col min="10" max="10" width="18.5703125" style="91" customWidth="1"/>
    <col min="11" max="11" width="2.140625" style="58" customWidth="1"/>
    <col min="12" max="12" width="16.5703125" style="172" bestFit="1" customWidth="1"/>
    <col min="13" max="13" width="14.85546875" style="538" bestFit="1" customWidth="1"/>
    <col min="14" max="16" width="11.42578125" style="58"/>
    <col min="17" max="17" width="17.7109375" style="58" bestFit="1" customWidth="1"/>
    <col min="18" max="24" width="11.42578125" style="58"/>
    <col min="25" max="16384" width="11.42578125" style="32"/>
  </cols>
  <sheetData>
    <row r="8" spans="2:24">
      <c r="B8" s="406" t="s">
        <v>1235</v>
      </c>
      <c r="C8" s="188" t="s">
        <v>1236</v>
      </c>
      <c r="D8" s="12"/>
      <c r="E8" s="407"/>
      <c r="F8" s="181"/>
      <c r="G8" s="181"/>
    </row>
    <row r="9" spans="2:24" ht="12.75" customHeight="1">
      <c r="B9" s="406" t="s">
        <v>1233</v>
      </c>
      <c r="C9" s="800" t="s">
        <v>1237</v>
      </c>
      <c r="D9" s="801"/>
      <c r="E9" s="801"/>
      <c r="F9" s="181"/>
      <c r="G9" s="181"/>
    </row>
    <row r="10" spans="2:24">
      <c r="B10" s="406" t="s">
        <v>1234</v>
      </c>
      <c r="C10" s="233" t="s">
        <v>1238</v>
      </c>
      <c r="D10" s="12"/>
      <c r="E10" s="407"/>
      <c r="F10" s="181"/>
      <c r="G10" s="181"/>
    </row>
    <row r="11" spans="2:24" ht="24.95" customHeight="1">
      <c r="B11" s="802" t="s">
        <v>1241</v>
      </c>
      <c r="C11" s="803"/>
      <c r="D11" s="803"/>
      <c r="E11" s="803"/>
      <c r="F11" s="803"/>
      <c r="G11" s="803"/>
    </row>
    <row r="12" spans="2:24" ht="24.95" customHeight="1">
      <c r="B12" s="804" t="s">
        <v>632</v>
      </c>
      <c r="C12" s="805"/>
      <c r="D12" s="805"/>
      <c r="E12" s="805"/>
      <c r="F12" s="805"/>
      <c r="G12" s="805"/>
    </row>
    <row r="13" spans="2:24" ht="12.75" customHeight="1">
      <c r="B13" s="8" t="s">
        <v>2403</v>
      </c>
      <c r="C13" s="806" t="s">
        <v>2430</v>
      </c>
      <c r="D13" s="807"/>
      <c r="E13" s="807"/>
      <c r="F13" s="7"/>
      <c r="G13" s="7"/>
      <c r="J13" s="603"/>
    </row>
    <row r="14" spans="2:24">
      <c r="B14" s="5"/>
      <c r="C14" s="5"/>
      <c r="D14" s="5"/>
      <c r="E14" s="6"/>
      <c r="F14" s="7"/>
      <c r="G14" s="7"/>
      <c r="J14" s="603"/>
    </row>
    <row r="15" spans="2:24" s="1" customFormat="1" ht="30.2" customHeight="1">
      <c r="B15" s="199" t="s">
        <v>17</v>
      </c>
      <c r="C15" s="200" t="s">
        <v>18</v>
      </c>
      <c r="D15" s="157"/>
      <c r="E15" s="201" t="s">
        <v>22</v>
      </c>
      <c r="F15" s="200" t="s">
        <v>629</v>
      </c>
      <c r="G15" s="202" t="s">
        <v>634</v>
      </c>
      <c r="H15" s="34"/>
      <c r="I15" s="51"/>
      <c r="J15" s="604"/>
      <c r="K15" s="51"/>
      <c r="L15" s="655"/>
      <c r="M15" s="542"/>
      <c r="N15" s="51"/>
      <c r="O15" s="51"/>
      <c r="P15" s="51"/>
      <c r="Q15" s="51"/>
      <c r="R15" s="51"/>
      <c r="S15" s="51"/>
      <c r="T15" s="51"/>
      <c r="U15" s="51"/>
      <c r="V15" s="51"/>
      <c r="W15" s="51"/>
      <c r="X15" s="51"/>
    </row>
    <row r="16" spans="2:24" ht="15" customHeight="1">
      <c r="B16" s="12"/>
      <c r="C16" s="13"/>
      <c r="D16" s="14"/>
      <c r="E16" s="15"/>
      <c r="F16" s="16"/>
      <c r="G16" s="17"/>
      <c r="J16" s="175"/>
    </row>
    <row r="17" spans="2:13" s="58" customFormat="1" ht="18" customHeight="1">
      <c r="B17" s="51">
        <v>1</v>
      </c>
      <c r="C17" s="58" t="s">
        <v>23</v>
      </c>
      <c r="D17" s="51"/>
      <c r="E17" s="143">
        <f>+'2. Presupuesto Detallado'!G38</f>
        <v>118642343</v>
      </c>
      <c r="F17" s="169">
        <f t="shared" ref="F17:F41" si="0">+E17/$E$44</f>
        <v>18757.682687747034</v>
      </c>
      <c r="G17" s="182">
        <f t="shared" ref="G17:G41" si="1">+E17/$E$42</f>
        <v>8.9458944439878979E-3</v>
      </c>
      <c r="H17" s="172"/>
      <c r="J17" s="175"/>
      <c r="L17" s="172"/>
      <c r="M17" s="539"/>
    </row>
    <row r="18" spans="2:13" s="58" customFormat="1" ht="18" customHeight="1">
      <c r="B18" s="51">
        <v>2</v>
      </c>
      <c r="C18" s="58" t="s">
        <v>50</v>
      </c>
      <c r="D18" s="51"/>
      <c r="E18" s="143">
        <f>+'2. Presupuesto Detallado'!G73</f>
        <v>470103636</v>
      </c>
      <c r="F18" s="169">
        <f t="shared" si="0"/>
        <v>74324.685533596843</v>
      </c>
      <c r="G18" s="182">
        <f t="shared" si="1"/>
        <v>3.5446851428000789E-2</v>
      </c>
      <c r="H18" s="172"/>
      <c r="J18" s="173"/>
      <c r="L18" s="172"/>
      <c r="M18" s="539"/>
    </row>
    <row r="19" spans="2:13" s="58" customFormat="1" ht="18" customHeight="1">
      <c r="B19" s="51">
        <v>3</v>
      </c>
      <c r="C19" s="58" t="s">
        <v>28</v>
      </c>
      <c r="D19" s="51"/>
      <c r="E19" s="143">
        <f>+'2. Presupuesto Detallado'!G136</f>
        <v>2319566441.402576</v>
      </c>
      <c r="F19" s="169">
        <f t="shared" si="0"/>
        <v>366729.87215851003</v>
      </c>
      <c r="G19" s="182">
        <f t="shared" si="1"/>
        <v>0.17490042775541009</v>
      </c>
      <c r="H19" s="173"/>
      <c r="J19" s="173"/>
      <c r="L19" s="172"/>
      <c r="M19" s="539"/>
    </row>
    <row r="20" spans="2:13" s="58" customFormat="1" ht="18" customHeight="1">
      <c r="B20" s="51">
        <v>4</v>
      </c>
      <c r="C20" s="170" t="s">
        <v>32</v>
      </c>
      <c r="D20" s="51"/>
      <c r="E20" s="143">
        <f>+'2. Presupuesto Detallado'!G180</f>
        <v>1519772155.7197154</v>
      </c>
      <c r="F20" s="169">
        <f t="shared" si="0"/>
        <v>240280.18272248463</v>
      </c>
      <c r="G20" s="182">
        <f t="shared" si="1"/>
        <v>0.11459417388596677</v>
      </c>
      <c r="H20" s="173"/>
      <c r="J20" s="173"/>
      <c r="L20" s="172"/>
      <c r="M20" s="539"/>
    </row>
    <row r="21" spans="2:13" s="58" customFormat="1" ht="18" customHeight="1">
      <c r="B21" s="51">
        <v>5</v>
      </c>
      <c r="C21" s="58" t="s">
        <v>33</v>
      </c>
      <c r="D21" s="51"/>
      <c r="E21" s="143">
        <f>+'2. Presupuesto Detallado'!G195</f>
        <v>943971310.69809806</v>
      </c>
      <c r="F21" s="169">
        <f t="shared" si="0"/>
        <v>149244.47599969929</v>
      </c>
      <c r="G21" s="182">
        <f t="shared" si="1"/>
        <v>7.1177519679108917E-2</v>
      </c>
      <c r="H21" s="173"/>
      <c r="J21" s="173"/>
      <c r="L21" s="172"/>
      <c r="M21" s="539"/>
    </row>
    <row r="22" spans="2:13" s="58" customFormat="1" ht="18" customHeight="1">
      <c r="B22" s="51">
        <v>6</v>
      </c>
      <c r="C22" s="58" t="s">
        <v>34</v>
      </c>
      <c r="D22" s="51"/>
      <c r="E22" s="143">
        <f>+'2. Presupuesto Detallado'!G233</f>
        <v>510247643.06097811</v>
      </c>
      <c r="F22" s="169">
        <f t="shared" si="0"/>
        <v>80671.564120312745</v>
      </c>
      <c r="G22" s="182">
        <f t="shared" si="1"/>
        <v>3.8473798137290023E-2</v>
      </c>
      <c r="H22" s="172"/>
      <c r="J22" s="173"/>
      <c r="L22" s="172"/>
      <c r="M22" s="539"/>
    </row>
    <row r="23" spans="2:13" s="58" customFormat="1" ht="18" customHeight="1">
      <c r="B23" s="51">
        <v>7</v>
      </c>
      <c r="C23" s="58" t="s">
        <v>36</v>
      </c>
      <c r="D23" s="51"/>
      <c r="E23" s="143">
        <f>+'2. Presupuesto Detallado'!G242</f>
        <v>158113561.78055769</v>
      </c>
      <c r="F23" s="169">
        <f t="shared" si="0"/>
        <v>24998.191585858924</v>
      </c>
      <c r="G23" s="182">
        <f t="shared" si="1"/>
        <v>1.192211143244051E-2</v>
      </c>
      <c r="H23" s="172"/>
      <c r="J23" s="173"/>
      <c r="L23" s="172"/>
      <c r="M23" s="539"/>
    </row>
    <row r="24" spans="2:13" s="58" customFormat="1" ht="18" customHeight="1">
      <c r="B24" s="51">
        <v>8</v>
      </c>
      <c r="C24" s="58" t="s">
        <v>37</v>
      </c>
      <c r="D24" s="51"/>
      <c r="E24" s="143">
        <f>+'2. Presupuesto Detallado'!G253</f>
        <v>1287332893.6924894</v>
      </c>
      <c r="F24" s="169">
        <f t="shared" si="0"/>
        <v>203530.89228339752</v>
      </c>
      <c r="G24" s="182">
        <f t="shared" si="1"/>
        <v>9.7067740656862314E-2</v>
      </c>
      <c r="H24" s="175"/>
      <c r="J24" s="173"/>
      <c r="L24" s="172"/>
      <c r="M24" s="539"/>
    </row>
    <row r="25" spans="2:13" s="58" customFormat="1" ht="18" customHeight="1">
      <c r="B25" s="51">
        <v>9</v>
      </c>
      <c r="C25" s="58" t="s">
        <v>38</v>
      </c>
      <c r="D25" s="51"/>
      <c r="E25" s="143">
        <f>+'2. Presupuesto Detallado'!G292</f>
        <v>1876486526.2251458</v>
      </c>
      <c r="F25" s="169">
        <f t="shared" si="0"/>
        <v>296677.71165614953</v>
      </c>
      <c r="G25" s="182">
        <f t="shared" si="1"/>
        <v>0.14149122450469209</v>
      </c>
      <c r="H25" s="172"/>
      <c r="J25" s="173"/>
      <c r="L25" s="172"/>
      <c r="M25" s="539"/>
    </row>
    <row r="26" spans="2:13" s="58" customFormat="1" ht="18" customHeight="1">
      <c r="B26" s="51">
        <v>10</v>
      </c>
      <c r="C26" s="58" t="s">
        <v>39</v>
      </c>
      <c r="D26" s="51"/>
      <c r="E26" s="143">
        <f>+'2. Presupuesto Detallado'!G312</f>
        <v>156208016.92541248</v>
      </c>
      <c r="F26" s="169">
        <f t="shared" si="0"/>
        <v>24696.919672001972</v>
      </c>
      <c r="G26" s="182">
        <f t="shared" si="1"/>
        <v>1.1778429145818664E-2</v>
      </c>
      <c r="H26" s="172"/>
      <c r="J26" s="173"/>
      <c r="L26" s="172"/>
      <c r="M26" s="539"/>
    </row>
    <row r="27" spans="2:13" s="58" customFormat="1" ht="18" customHeight="1">
      <c r="B27" s="51">
        <v>11</v>
      </c>
      <c r="C27" s="58" t="s">
        <v>40</v>
      </c>
      <c r="D27" s="51"/>
      <c r="E27" s="143">
        <f>+'2. Presupuesto Detallado'!G345</f>
        <v>487649956.5921672</v>
      </c>
      <c r="F27" s="169">
        <f t="shared" si="0"/>
        <v>77098.807366350549</v>
      </c>
      <c r="G27" s="182">
        <f t="shared" si="1"/>
        <v>3.6769882716230648E-2</v>
      </c>
      <c r="H27" s="172"/>
      <c r="J27" s="173"/>
      <c r="L27" s="172"/>
      <c r="M27" s="539"/>
    </row>
    <row r="28" spans="2:13" s="58" customFormat="1" ht="18" customHeight="1">
      <c r="B28" s="118">
        <v>12</v>
      </c>
      <c r="C28" s="91" t="s">
        <v>41</v>
      </c>
      <c r="D28" s="118"/>
      <c r="E28" s="143">
        <f>+'2. Presupuesto Detallado'!G356</f>
        <v>632769046.52993631</v>
      </c>
      <c r="F28" s="169">
        <f t="shared" si="0"/>
        <v>100042.53700078044</v>
      </c>
      <c r="G28" s="182">
        <f t="shared" si="1"/>
        <v>4.7712182299701186E-2</v>
      </c>
      <c r="H28" s="172"/>
      <c r="J28" s="173"/>
      <c r="L28" s="172"/>
      <c r="M28" s="539"/>
    </row>
    <row r="29" spans="2:13" s="58" customFormat="1" ht="18" customHeight="1">
      <c r="B29" s="51">
        <v>13</v>
      </c>
      <c r="C29" s="58" t="s">
        <v>42</v>
      </c>
      <c r="D29" s="51"/>
      <c r="E29" s="143">
        <f>+'2. Presupuesto Detallado'!G363</f>
        <v>48788390.372366279</v>
      </c>
      <c r="F29" s="169">
        <f t="shared" si="0"/>
        <v>7713.5795055124554</v>
      </c>
      <c r="G29" s="182">
        <f t="shared" si="1"/>
        <v>3.6787522846144748E-3</v>
      </c>
      <c r="H29" s="172"/>
      <c r="J29" s="173"/>
      <c r="L29" s="172"/>
      <c r="M29" s="539"/>
    </row>
    <row r="30" spans="2:13" s="58" customFormat="1" ht="18" customHeight="1">
      <c r="B30" s="51">
        <v>14</v>
      </c>
      <c r="C30" s="58" t="s">
        <v>43</v>
      </c>
      <c r="D30" s="51"/>
      <c r="E30" s="143">
        <f>+'2. Presupuesto Detallado'!G396</f>
        <v>967178216.11788619</v>
      </c>
      <c r="F30" s="169">
        <f t="shared" si="0"/>
        <v>152913.55195539704</v>
      </c>
      <c r="G30" s="182">
        <f t="shared" si="1"/>
        <v>7.2927371553300535E-2</v>
      </c>
      <c r="H30" s="172"/>
      <c r="J30" s="173"/>
      <c r="L30" s="172"/>
      <c r="M30" s="539"/>
    </row>
    <row r="31" spans="2:13" s="58" customFormat="1" ht="18" customHeight="1">
      <c r="B31" s="51">
        <v>15</v>
      </c>
      <c r="C31" s="58" t="s">
        <v>44</v>
      </c>
      <c r="D31" s="51"/>
      <c r="E31" s="143">
        <f>+'2. Presupuesto Detallado'!G405</f>
        <v>170140553.98027742</v>
      </c>
      <c r="F31" s="169">
        <f t="shared" si="0"/>
        <v>26899.692328897614</v>
      </c>
      <c r="G31" s="182">
        <f t="shared" si="1"/>
        <v>1.2828973181599986E-2</v>
      </c>
      <c r="H31" s="172"/>
      <c r="J31" s="173"/>
      <c r="L31" s="172"/>
      <c r="M31" s="539"/>
    </row>
    <row r="32" spans="2:13" s="58" customFormat="1" ht="18" customHeight="1">
      <c r="B32" s="51">
        <v>16</v>
      </c>
      <c r="C32" s="58" t="s">
        <v>45</v>
      </c>
      <c r="D32" s="51"/>
      <c r="E32" s="143">
        <f>+'2. Presupuesto Detallado'!G411</f>
        <v>20547105.674763832</v>
      </c>
      <c r="F32" s="169">
        <f t="shared" si="0"/>
        <v>3248.5542568796573</v>
      </c>
      <c r="G32" s="182">
        <f t="shared" si="1"/>
        <v>1.5492971046256394E-3</v>
      </c>
      <c r="H32" s="172"/>
      <c r="J32" s="173"/>
      <c r="L32" s="172"/>
      <c r="M32" s="539"/>
    </row>
    <row r="33" spans="1:13" s="58" customFormat="1" ht="18" customHeight="1">
      <c r="B33" s="51">
        <v>17</v>
      </c>
      <c r="C33" s="58" t="s">
        <v>2</v>
      </c>
      <c r="D33" s="51"/>
      <c r="E33" s="143">
        <f>+'2. Presupuesto Detallado'!G420</f>
        <v>41139413.080537111</v>
      </c>
      <c r="F33" s="169">
        <f t="shared" si="0"/>
        <v>6504.2550324959857</v>
      </c>
      <c r="G33" s="182">
        <f t="shared" si="1"/>
        <v>3.1020025195060419E-3</v>
      </c>
      <c r="H33" s="172"/>
      <c r="J33" s="173"/>
      <c r="L33" s="172"/>
      <c r="M33" s="539"/>
    </row>
    <row r="34" spans="1:13" s="58" customFormat="1" ht="18" customHeight="1">
      <c r="B34" s="51">
        <v>18</v>
      </c>
      <c r="C34" s="58" t="s">
        <v>3</v>
      </c>
      <c r="D34" s="51"/>
      <c r="E34" s="143">
        <f>+'2. Presupuesto Detallado'!G482</f>
        <v>530501417.5781104</v>
      </c>
      <c r="F34" s="169">
        <f t="shared" si="0"/>
        <v>83873.741909582677</v>
      </c>
      <c r="G34" s="182">
        <f t="shared" si="1"/>
        <v>4.0000977425401332E-2</v>
      </c>
      <c r="H34" s="172"/>
      <c r="J34" s="173"/>
      <c r="L34" s="172"/>
      <c r="M34" s="539"/>
    </row>
    <row r="35" spans="1:13" s="58" customFormat="1" ht="18" customHeight="1">
      <c r="B35" s="51">
        <v>19</v>
      </c>
      <c r="C35" s="58" t="s">
        <v>4</v>
      </c>
      <c r="D35" s="51"/>
      <c r="E35" s="143">
        <f>+'2. Presupuesto Detallado'!G511</f>
        <v>144635685.75326502</v>
      </c>
      <c r="F35" s="169">
        <f t="shared" si="0"/>
        <v>22867.302095377869</v>
      </c>
      <c r="G35" s="182">
        <f t="shared" si="1"/>
        <v>1.0905849841337955E-2</v>
      </c>
      <c r="H35" s="172"/>
      <c r="J35" s="173"/>
      <c r="L35" s="172"/>
      <c r="M35" s="539"/>
    </row>
    <row r="36" spans="1:13" s="58" customFormat="1" ht="18" customHeight="1">
      <c r="B36" s="51">
        <v>20</v>
      </c>
      <c r="C36" s="58" t="s">
        <v>6</v>
      </c>
      <c r="D36" s="51"/>
      <c r="E36" s="143">
        <f>+'2. Presupuesto Detallado'!G519</f>
        <v>28876173.03292013</v>
      </c>
      <c r="F36" s="169">
        <f t="shared" si="0"/>
        <v>4565.4028510545659</v>
      </c>
      <c r="G36" s="182">
        <f t="shared" si="1"/>
        <v>2.1773271613392984E-3</v>
      </c>
      <c r="H36" s="172"/>
      <c r="J36" s="173"/>
      <c r="L36" s="172"/>
      <c r="M36" s="539"/>
    </row>
    <row r="37" spans="1:13" s="58" customFormat="1" ht="18" customHeight="1">
      <c r="B37" s="51">
        <v>21</v>
      </c>
      <c r="C37" s="58" t="s">
        <v>9</v>
      </c>
      <c r="D37" s="51"/>
      <c r="E37" s="143">
        <f>+'2. Presupuesto Detallado'!G535</f>
        <v>157651544.00446743</v>
      </c>
      <c r="F37" s="169">
        <f t="shared" si="0"/>
        <v>24925.145297149</v>
      </c>
      <c r="G37" s="182">
        <f t="shared" si="1"/>
        <v>1.1887274272690981E-2</v>
      </c>
      <c r="H37" s="172"/>
      <c r="J37" s="173"/>
      <c r="L37" s="172"/>
      <c r="M37" s="539"/>
    </row>
    <row r="38" spans="1:13" s="58" customFormat="1" ht="18" customHeight="1">
      <c r="B38" s="51">
        <v>22</v>
      </c>
      <c r="C38" s="58" t="s">
        <v>10</v>
      </c>
      <c r="D38" s="51"/>
      <c r="E38" s="143">
        <f>+'2. Presupuesto Detallado'!G542</f>
        <v>246768091.05803931</v>
      </c>
      <c r="F38" s="169">
        <f t="shared" si="0"/>
        <v>39014.717953840205</v>
      </c>
      <c r="G38" s="182">
        <f t="shared" si="1"/>
        <v>1.8606858554282037E-2</v>
      </c>
      <c r="H38" s="172"/>
      <c r="J38" s="173"/>
      <c r="L38" s="172"/>
      <c r="M38" s="539"/>
    </row>
    <row r="39" spans="1:13" s="58" customFormat="1" ht="18" customHeight="1">
      <c r="B39" s="51">
        <v>23</v>
      </c>
      <c r="C39" s="58" t="s">
        <v>11</v>
      </c>
      <c r="D39" s="51"/>
      <c r="E39" s="143">
        <f>+'2. Presupuesto Detallado'!G548</f>
        <v>45873870.116311014</v>
      </c>
      <c r="F39" s="169">
        <f t="shared" si="0"/>
        <v>7252.7857891400809</v>
      </c>
      <c r="G39" s="182">
        <f t="shared" si="1"/>
        <v>3.4589910264814071E-3</v>
      </c>
      <c r="H39" s="172"/>
      <c r="J39" s="173"/>
      <c r="L39" s="172"/>
      <c r="M39" s="539"/>
    </row>
    <row r="40" spans="1:13" s="58" customFormat="1" ht="18" customHeight="1">
      <c r="B40" s="51">
        <v>24</v>
      </c>
      <c r="C40" s="58" t="s">
        <v>565</v>
      </c>
      <c r="D40" s="51"/>
      <c r="E40" s="143">
        <f>+'2. Presupuesto Detallado'!G586</f>
        <v>174771368.72511703</v>
      </c>
      <c r="F40" s="169">
        <f t="shared" si="0"/>
        <v>27631.836952587673</v>
      </c>
      <c r="G40" s="182">
        <f t="shared" si="1"/>
        <v>1.3178146831154411E-2</v>
      </c>
      <c r="H40" s="172"/>
      <c r="J40" s="173"/>
      <c r="L40" s="172"/>
      <c r="M40" s="539"/>
    </row>
    <row r="41" spans="1:13" s="58" customFormat="1" ht="18" customHeight="1">
      <c r="B41" s="51">
        <v>25</v>
      </c>
      <c r="C41" s="58" t="s">
        <v>615</v>
      </c>
      <c r="D41" s="51"/>
      <c r="E41" s="143">
        <f>+'2. Presupuesto Detallado'!G604</f>
        <v>204476007.77487761</v>
      </c>
      <c r="F41" s="169">
        <f t="shared" si="0"/>
        <v>32328.222573103179</v>
      </c>
      <c r="G41" s="182">
        <f t="shared" si="1"/>
        <v>1.5417942158155996E-2</v>
      </c>
      <c r="H41" s="172"/>
      <c r="J41" s="173"/>
      <c r="L41" s="172"/>
      <c r="M41" s="539"/>
    </row>
    <row r="42" spans="1:13" s="196" customFormat="1" ht="24.95" customHeight="1">
      <c r="A42" s="197"/>
      <c r="B42" s="167"/>
      <c r="C42" s="471" t="s">
        <v>2421</v>
      </c>
      <c r="D42" s="164"/>
      <c r="E42" s="177">
        <f>SUM(E17:E41)</f>
        <v>13262211368.896015</v>
      </c>
      <c r="F42" s="177">
        <f>+E42/E44</f>
        <v>2096792.3112879077</v>
      </c>
      <c r="G42" s="184">
        <f>SUM(G17:G41)</f>
        <v>0.99999999999999967</v>
      </c>
      <c r="H42" s="183"/>
      <c r="J42" s="605"/>
      <c r="K42" s="198"/>
      <c r="L42" s="537"/>
      <c r="M42" s="541"/>
    </row>
    <row r="43" spans="1:13" ht="12.75" customHeight="1">
      <c r="B43" s="166"/>
      <c r="C43" s="7"/>
      <c r="E43" s="143"/>
      <c r="F43" s="143"/>
      <c r="G43" s="176"/>
      <c r="H43" s="155"/>
      <c r="J43" s="175"/>
    </row>
    <row r="44" spans="1:13" ht="15" customHeight="1">
      <c r="B44" s="166"/>
      <c r="C44" s="143" t="s">
        <v>628</v>
      </c>
      <c r="D44" s="51" t="s">
        <v>53</v>
      </c>
      <c r="E44" s="176">
        <f>+'2. Presupuesto Detallado'!G608</f>
        <v>6325</v>
      </c>
      <c r="F44" s="32"/>
      <c r="G44" s="32"/>
      <c r="H44" s="155"/>
      <c r="J44" s="175"/>
    </row>
    <row r="45" spans="1:13" ht="15" customHeight="1">
      <c r="B45" s="166"/>
      <c r="C45" s="143" t="s">
        <v>630</v>
      </c>
      <c r="D45" s="32"/>
      <c r="E45" s="176">
        <f>+E42/E44</f>
        <v>2096792.3112879077</v>
      </c>
      <c r="F45" s="32"/>
      <c r="G45" s="32"/>
      <c r="H45" s="155"/>
      <c r="J45" s="175"/>
    </row>
    <row r="46" spans="1:13" ht="12.75" customHeight="1">
      <c r="A46" s="66"/>
      <c r="B46" s="166"/>
      <c r="C46" s="7"/>
      <c r="E46" s="143"/>
      <c r="F46" s="143"/>
      <c r="G46" s="176"/>
      <c r="H46" s="155"/>
      <c r="J46" s="175"/>
    </row>
    <row r="47" spans="1:13" ht="15" customHeight="1">
      <c r="A47" s="66"/>
      <c r="B47" s="187"/>
      <c r="C47" s="188" t="s">
        <v>12</v>
      </c>
      <c r="D47" s="512">
        <f>+'2. Presupuesto Detallado'!E611</f>
        <v>0.19610434373679284</v>
      </c>
      <c r="E47" s="174">
        <f>+'2. Presupuesto Detallado'!G611</f>
        <v>2600777256.995986</v>
      </c>
      <c r="F47" s="191"/>
      <c r="G47" s="181"/>
      <c r="H47" s="185"/>
      <c r="J47" s="175"/>
    </row>
    <row r="48" spans="1:13" ht="15" customHeight="1">
      <c r="A48" s="66"/>
      <c r="B48" s="187"/>
      <c r="C48" s="188" t="s">
        <v>13</v>
      </c>
      <c r="D48" s="512">
        <f>+'2. Presupuesto Detallado'!E612</f>
        <v>0.01</v>
      </c>
      <c r="E48" s="174">
        <f>+'2. Presupuesto Detallado'!G612</f>
        <v>132622113.68896015</v>
      </c>
      <c r="F48" s="191"/>
      <c r="G48" s="181"/>
      <c r="H48" s="185"/>
      <c r="J48" s="175"/>
    </row>
    <row r="49" spans="1:50" ht="15" customHeight="1">
      <c r="A49" s="66"/>
      <c r="B49" s="187"/>
      <c r="C49" s="544" t="s">
        <v>1239</v>
      </c>
      <c r="D49" s="512">
        <f>+'2. Presupuesto Detallado'!E613</f>
        <v>6.0000000000000005E-2</v>
      </c>
      <c r="E49" s="174">
        <f>+'2. Presupuesto Detallado'!G613</f>
        <v>795732682.13376093</v>
      </c>
      <c r="F49" s="191"/>
      <c r="G49" s="181"/>
      <c r="H49" s="185"/>
      <c r="J49" s="175"/>
    </row>
    <row r="50" spans="1:50" s="156" customFormat="1" ht="15" customHeight="1">
      <c r="B50" s="187"/>
      <c r="C50" s="188" t="s">
        <v>14</v>
      </c>
      <c r="D50" s="512">
        <f>+'2. Presupuesto Detallado'!E614</f>
        <v>0.16</v>
      </c>
      <c r="E50" s="174">
        <f>+'2. Presupuesto Detallado'!G614</f>
        <v>127317229.14140175</v>
      </c>
      <c r="F50" s="191"/>
      <c r="G50" s="181"/>
      <c r="H50" s="186"/>
      <c r="J50" s="175"/>
      <c r="L50" s="186"/>
      <c r="M50" s="540"/>
    </row>
    <row r="51" spans="1:50" s="196" customFormat="1" ht="20.100000000000001" customHeight="1">
      <c r="A51" s="193"/>
      <c r="B51" s="192"/>
      <c r="C51" s="194" t="s">
        <v>635</v>
      </c>
      <c r="D51" s="235">
        <f>+E51/E42</f>
        <v>0.27570434373679281</v>
      </c>
      <c r="E51" s="177">
        <f>SUM(E47:E50)</f>
        <v>3656449281.9601088</v>
      </c>
      <c r="F51" s="195"/>
      <c r="G51" s="178"/>
      <c r="H51" s="183"/>
      <c r="I51" s="654"/>
      <c r="J51" s="183"/>
      <c r="L51" s="537"/>
      <c r="M51" s="541"/>
    </row>
    <row r="52" spans="1:50" ht="15" customHeight="1">
      <c r="A52" s="66"/>
      <c r="B52" s="187"/>
      <c r="C52" s="188"/>
      <c r="D52" s="511"/>
      <c r="E52" s="174"/>
      <c r="F52" s="174"/>
      <c r="G52" s="181"/>
      <c r="H52" s="185"/>
      <c r="J52" s="175"/>
    </row>
    <row r="53" spans="1:50" ht="20.100000000000001" customHeight="1">
      <c r="A53" s="66"/>
      <c r="B53" s="167"/>
      <c r="C53" s="471" t="s">
        <v>1528</v>
      </c>
      <c r="D53" s="164"/>
      <c r="E53" s="177">
        <f>E42+E51</f>
        <v>16918660650.856125</v>
      </c>
      <c r="F53" s="177"/>
      <c r="G53" s="178"/>
      <c r="H53" s="179"/>
      <c r="I53" s="116"/>
      <c r="J53" s="606"/>
      <c r="K53" s="116"/>
      <c r="L53" s="537"/>
      <c r="M53" s="541"/>
      <c r="N53" s="116"/>
      <c r="O53" s="116"/>
      <c r="P53" s="116"/>
      <c r="Q53" s="116"/>
      <c r="R53" s="116"/>
      <c r="S53" s="116"/>
      <c r="T53" s="116"/>
      <c r="U53" s="116"/>
      <c r="V53" s="116"/>
      <c r="W53" s="116"/>
      <c r="X53" s="116"/>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row>
    <row r="54" spans="1:50" ht="15" customHeight="1">
      <c r="A54" s="66"/>
      <c r="E54" s="143"/>
      <c r="F54" s="143"/>
      <c r="H54" s="179"/>
      <c r="J54" s="175"/>
    </row>
    <row r="55" spans="1:50" ht="15" customHeight="1">
      <c r="A55" s="66"/>
      <c r="C55" s="143" t="s">
        <v>628</v>
      </c>
      <c r="D55" s="51" t="s">
        <v>53</v>
      </c>
      <c r="E55" s="176">
        <f>+'2. Presupuesto Detallado'!G608</f>
        <v>6325</v>
      </c>
      <c r="F55" s="143"/>
      <c r="G55" s="176"/>
      <c r="H55" s="155"/>
      <c r="I55" s="116"/>
      <c r="J55" s="173"/>
      <c r="K55" s="116"/>
      <c r="L55" s="656"/>
      <c r="M55" s="539"/>
      <c r="N55" s="116"/>
      <c r="O55" s="116"/>
      <c r="P55" s="116"/>
      <c r="Q55" s="116"/>
      <c r="R55" s="116"/>
      <c r="S55" s="116"/>
      <c r="T55" s="116"/>
      <c r="U55" s="116"/>
      <c r="V55" s="116"/>
      <c r="W55" s="116"/>
      <c r="X55" s="116"/>
      <c r="Y55" s="37"/>
      <c r="Z55" s="37"/>
      <c r="AA55" s="37"/>
      <c r="AB55" s="37"/>
      <c r="AC55" s="37"/>
      <c r="AD55" s="37"/>
      <c r="AE55" s="37"/>
      <c r="AF55" s="37"/>
      <c r="AG55" s="37"/>
      <c r="AH55" s="37"/>
      <c r="AI55" s="37"/>
      <c r="AJ55" s="37"/>
      <c r="AK55" s="37"/>
      <c r="AL55" s="37"/>
      <c r="AM55" s="37"/>
      <c r="AN55" s="37"/>
      <c r="AO55" s="37"/>
      <c r="AP55" s="37"/>
      <c r="AQ55" s="37"/>
      <c r="AR55" s="37"/>
      <c r="AS55" s="37"/>
      <c r="AT55" s="37"/>
      <c r="AU55" s="37"/>
      <c r="AV55" s="37"/>
      <c r="AW55" s="37"/>
      <c r="AX55" s="37"/>
    </row>
    <row r="56" spans="1:50" ht="15" customHeight="1">
      <c r="C56" s="143" t="s">
        <v>631</v>
      </c>
      <c r="D56" s="32"/>
      <c r="E56" s="176">
        <f>+E53/E55</f>
        <v>2674887.0594238932</v>
      </c>
      <c r="F56" s="143"/>
      <c r="G56" s="176"/>
      <c r="H56" s="155"/>
      <c r="I56" s="116"/>
      <c r="J56" s="173"/>
      <c r="K56" s="116"/>
      <c r="L56" s="656"/>
      <c r="M56" s="539"/>
      <c r="N56" s="116"/>
      <c r="O56" s="116"/>
      <c r="P56" s="116"/>
      <c r="Q56" s="116"/>
      <c r="R56" s="116"/>
      <c r="S56" s="116"/>
      <c r="T56" s="116"/>
      <c r="U56" s="116"/>
      <c r="V56" s="116"/>
      <c r="W56" s="116"/>
      <c r="X56" s="116"/>
      <c r="Y56" s="37"/>
      <c r="Z56" s="37"/>
      <c r="AA56" s="37"/>
      <c r="AB56" s="37"/>
      <c r="AC56" s="37"/>
      <c r="AD56" s="37"/>
      <c r="AE56" s="37"/>
      <c r="AF56" s="37"/>
      <c r="AG56" s="37"/>
      <c r="AH56" s="37"/>
      <c r="AI56" s="37"/>
      <c r="AJ56" s="37"/>
      <c r="AK56" s="37"/>
      <c r="AL56" s="37"/>
      <c r="AM56" s="37"/>
      <c r="AN56" s="37"/>
      <c r="AO56" s="37"/>
      <c r="AP56" s="37"/>
      <c r="AQ56" s="37"/>
      <c r="AR56" s="37"/>
      <c r="AS56" s="37"/>
      <c r="AT56" s="37"/>
      <c r="AU56" s="37"/>
      <c r="AV56" s="37"/>
      <c r="AW56" s="37"/>
      <c r="AX56" s="37"/>
    </row>
    <row r="57" spans="1:50" ht="15" customHeight="1">
      <c r="C57" s="143"/>
      <c r="D57" s="32"/>
      <c r="E57" s="176"/>
      <c r="F57" s="143"/>
      <c r="G57" s="176"/>
      <c r="H57" s="155"/>
      <c r="I57" s="116"/>
      <c r="J57" s="173"/>
      <c r="K57" s="116"/>
      <c r="L57" s="656"/>
      <c r="M57" s="539"/>
      <c r="N57" s="116"/>
      <c r="O57" s="116"/>
      <c r="P57" s="116"/>
      <c r="Q57" s="116"/>
      <c r="R57" s="116"/>
      <c r="S57" s="116"/>
      <c r="T57" s="116"/>
      <c r="U57" s="116"/>
      <c r="V57" s="116"/>
      <c r="W57" s="116"/>
      <c r="X57" s="116"/>
      <c r="Y57" s="37"/>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row>
    <row r="58" spans="1:50" ht="15" customHeight="1">
      <c r="C58" s="160"/>
      <c r="D58" s="18"/>
      <c r="E58" s="180"/>
      <c r="F58" s="180"/>
      <c r="G58" s="180"/>
      <c r="H58" s="179"/>
      <c r="I58" s="116"/>
      <c r="J58" s="173"/>
      <c r="K58" s="116"/>
      <c r="L58" s="656"/>
      <c r="M58" s="539"/>
      <c r="N58" s="116"/>
      <c r="O58" s="116"/>
      <c r="P58" s="116"/>
      <c r="Q58" s="116"/>
      <c r="R58" s="116"/>
      <c r="S58" s="116"/>
      <c r="T58" s="116"/>
      <c r="U58" s="116"/>
      <c r="V58" s="116"/>
      <c r="W58" s="116"/>
      <c r="X58" s="116"/>
      <c r="Y58" s="37"/>
      <c r="Z58" s="37"/>
      <c r="AA58" s="37"/>
      <c r="AB58" s="37"/>
      <c r="AC58" s="37"/>
      <c r="AD58" s="37"/>
      <c r="AE58" s="37"/>
      <c r="AF58" s="37"/>
      <c r="AG58" s="37"/>
      <c r="AH58" s="37"/>
      <c r="AI58" s="37"/>
      <c r="AJ58" s="37"/>
      <c r="AK58" s="37"/>
      <c r="AL58" s="37"/>
      <c r="AM58" s="37"/>
      <c r="AN58" s="37"/>
      <c r="AO58" s="37"/>
      <c r="AP58" s="37"/>
      <c r="AQ58" s="37"/>
      <c r="AR58" s="37"/>
      <c r="AS58" s="37"/>
      <c r="AT58" s="37"/>
      <c r="AU58" s="37"/>
      <c r="AV58" s="37"/>
      <c r="AW58" s="37"/>
      <c r="AX58" s="37"/>
    </row>
    <row r="59" spans="1:50" s="58" customFormat="1" ht="18" customHeight="1">
      <c r="A59" s="494"/>
      <c r="B59" s="51">
        <v>26</v>
      </c>
      <c r="C59" s="58" t="s">
        <v>1586</v>
      </c>
      <c r="D59" s="51"/>
      <c r="E59" s="143">
        <f>+'2. Presupuesto Detallado'!G983</f>
        <v>1067539208.3884368</v>
      </c>
      <c r="F59" s="169">
        <f t="shared" ref="F59:F68" si="2">+E59/$E$72</f>
        <v>168780.90251200582</v>
      </c>
      <c r="G59" s="182">
        <f>+E59/$E$70</f>
        <v>7.2145461672968633E-2</v>
      </c>
      <c r="H59" s="172"/>
      <c r="J59" s="173"/>
      <c r="L59" s="172"/>
      <c r="M59" s="539"/>
    </row>
    <row r="60" spans="1:50" s="58" customFormat="1" ht="18" customHeight="1">
      <c r="A60" s="494"/>
      <c r="B60" s="51">
        <v>27</v>
      </c>
      <c r="C60" s="58" t="s">
        <v>535</v>
      </c>
      <c r="D60" s="51"/>
      <c r="E60" s="143">
        <f>+'2. Presupuesto Detallado'!G1079</f>
        <v>651820812.01077783</v>
      </c>
      <c r="F60" s="169">
        <f t="shared" si="2"/>
        <v>103054.6738356961</v>
      </c>
      <c r="G60" s="182">
        <f t="shared" ref="G60:G68" si="3">+E60/$E$70</f>
        <v>4.405075995434158E-2</v>
      </c>
      <c r="H60" s="172"/>
      <c r="J60" s="173"/>
      <c r="L60" s="172"/>
      <c r="M60" s="539"/>
    </row>
    <row r="61" spans="1:50" s="58" customFormat="1" ht="18" customHeight="1">
      <c r="A61" s="494"/>
      <c r="B61" s="51">
        <v>28</v>
      </c>
      <c r="C61" s="58" t="s">
        <v>47</v>
      </c>
      <c r="D61" s="51"/>
      <c r="E61" s="143">
        <f>+'2. Presupuesto Detallado'!G1144</f>
        <v>1547045613.9972496</v>
      </c>
      <c r="F61" s="169">
        <f t="shared" si="2"/>
        <v>244592.19193632406</v>
      </c>
      <c r="G61" s="182">
        <f t="shared" si="3"/>
        <v>0.10455102648591556</v>
      </c>
      <c r="H61" s="172"/>
      <c r="J61" s="173"/>
      <c r="L61" s="172"/>
      <c r="M61" s="539"/>
    </row>
    <row r="62" spans="1:50" s="58" customFormat="1" ht="18" customHeight="1">
      <c r="A62" s="494"/>
      <c r="B62" s="51">
        <v>29</v>
      </c>
      <c r="C62" s="58" t="str">
        <f>+'2. Presupuesto Detallado'!C1146</f>
        <v>SISTEMA  TRATAMIENTO  AMBIENTAL</v>
      </c>
      <c r="D62" s="51"/>
      <c r="E62" s="143">
        <f>+'2. Presupuesto Detallado'!G1185</f>
        <v>99127657.809742972</v>
      </c>
      <c r="F62" s="169">
        <f t="shared" si="2"/>
        <v>15672.356965967268</v>
      </c>
      <c r="G62" s="182">
        <f t="shared" si="3"/>
        <v>6.6991550109340462E-3</v>
      </c>
      <c r="H62" s="172"/>
      <c r="J62" s="173"/>
      <c r="L62" s="172"/>
      <c r="M62" s="539"/>
    </row>
    <row r="63" spans="1:50" s="91" customFormat="1" ht="18" customHeight="1">
      <c r="A63" s="494"/>
      <c r="B63" s="106">
        <v>30</v>
      </c>
      <c r="C63" s="171" t="s">
        <v>633</v>
      </c>
      <c r="D63" s="168"/>
      <c r="E63" s="143">
        <f>+'2. Presupuesto Detallado'!G1469</f>
        <v>2024584833.4547408</v>
      </c>
      <c r="F63" s="169">
        <f t="shared" si="2"/>
        <v>320092.46378731081</v>
      </c>
      <c r="G63" s="182">
        <f t="shared" si="3"/>
        <v>0.13682364671755948</v>
      </c>
      <c r="H63" s="175"/>
      <c r="J63" s="173"/>
      <c r="L63" s="172"/>
      <c r="M63" s="539"/>
    </row>
    <row r="64" spans="1:50" s="91" customFormat="1" ht="18" customHeight="1">
      <c r="A64" s="494"/>
      <c r="B64" s="106">
        <v>31</v>
      </c>
      <c r="C64" s="171" t="s">
        <v>1584</v>
      </c>
      <c r="D64" s="168"/>
      <c r="E64" s="143">
        <f>+'2. Presupuesto Detallado'!G1491</f>
        <v>147286868.3970778</v>
      </c>
      <c r="F64" s="169">
        <f t="shared" si="2"/>
        <v>23286.461406652616</v>
      </c>
      <c r="G64" s="182">
        <f t="shared" si="3"/>
        <v>9.9538068816358884E-3</v>
      </c>
      <c r="H64" s="175"/>
      <c r="J64" s="173"/>
      <c r="L64" s="172"/>
      <c r="M64" s="539"/>
    </row>
    <row r="65" spans="1:17" s="58" customFormat="1" ht="18" customHeight="1">
      <c r="A65" s="494"/>
      <c r="B65" s="106">
        <v>32</v>
      </c>
      <c r="C65" s="171" t="s">
        <v>49</v>
      </c>
      <c r="D65" s="106"/>
      <c r="E65" s="143">
        <f>+'2. Presupuesto Detallado'!G2025</f>
        <v>1836416047.453279</v>
      </c>
      <c r="F65" s="169">
        <f t="shared" si="2"/>
        <v>290342.45809538011</v>
      </c>
      <c r="G65" s="182">
        <f t="shared" si="3"/>
        <v>0.12410699534602701</v>
      </c>
      <c r="H65" s="175"/>
      <c r="I65" s="416"/>
      <c r="J65" s="404"/>
      <c r="L65" s="172"/>
      <c r="M65" s="539"/>
    </row>
    <row r="66" spans="1:17" s="58" customFormat="1" ht="18" customHeight="1">
      <c r="A66" s="493"/>
      <c r="B66" s="118">
        <v>33</v>
      </c>
      <c r="C66" s="91" t="s">
        <v>919</v>
      </c>
      <c r="D66" s="106"/>
      <c r="E66" s="143">
        <f>+'2. Presupuesto Detallado'!G2141</f>
        <v>3048098121.216053</v>
      </c>
      <c r="F66" s="169">
        <f t="shared" si="2"/>
        <v>481912.74643732066</v>
      </c>
      <c r="G66" s="182">
        <f t="shared" si="3"/>
        <v>0.20599378875424393</v>
      </c>
      <c r="H66" s="175"/>
      <c r="J66" s="173"/>
      <c r="L66" s="172"/>
      <c r="M66" s="539"/>
    </row>
    <row r="67" spans="1:17" s="58" customFormat="1" ht="18" customHeight="1">
      <c r="A67" s="494"/>
      <c r="B67" s="118">
        <v>34</v>
      </c>
      <c r="C67" s="170" t="s">
        <v>851</v>
      </c>
      <c r="D67" s="106"/>
      <c r="E67" s="143">
        <f>+'2. Presupuesto Detallado'!G2226</f>
        <v>1006889409.8273512</v>
      </c>
      <c r="F67" s="169">
        <f t="shared" si="2"/>
        <v>159192.00155373142</v>
      </c>
      <c r="G67" s="182">
        <f t="shared" si="3"/>
        <v>6.8046682271538012E-2</v>
      </c>
      <c r="H67" s="174"/>
      <c r="J67" s="173"/>
      <c r="L67" s="172"/>
      <c r="M67" s="539"/>
    </row>
    <row r="68" spans="1:17" s="58" customFormat="1" ht="18" customHeight="1">
      <c r="A68" s="494"/>
      <c r="B68" s="51">
        <v>35</v>
      </c>
      <c r="C68" s="58" t="s">
        <v>5</v>
      </c>
      <c r="D68" s="51"/>
      <c r="E68" s="143">
        <f>+'2. Presupuesto Detallado'!G2241</f>
        <v>1316197508.8012464</v>
      </c>
      <c r="F68" s="169">
        <f t="shared" si="2"/>
        <v>208094.46779466348</v>
      </c>
      <c r="G68" s="182">
        <f t="shared" si="3"/>
        <v>8.8950060268630102E-2</v>
      </c>
      <c r="H68" s="172"/>
      <c r="J68" s="173"/>
      <c r="L68" s="172"/>
      <c r="M68" s="539"/>
    </row>
    <row r="69" spans="1:17" s="58" customFormat="1" ht="18" customHeight="1">
      <c r="A69" s="494"/>
      <c r="B69" s="118">
        <v>36</v>
      </c>
      <c r="C69" s="58" t="s">
        <v>2380</v>
      </c>
      <c r="D69" s="51"/>
      <c r="E69" s="143">
        <f>+'2. Presupuesto Detallado'!G2272</f>
        <v>2052032895.6421084</v>
      </c>
      <c r="F69" s="169"/>
      <c r="G69" s="182"/>
      <c r="H69" s="172"/>
      <c r="J69" s="173"/>
      <c r="L69" s="172"/>
      <c r="M69" s="539"/>
    </row>
    <row r="70" spans="1:17" s="196" customFormat="1" ht="24.95" customHeight="1">
      <c r="A70" s="197"/>
      <c r="B70" s="167"/>
      <c r="C70" s="471" t="s">
        <v>2422</v>
      </c>
      <c r="D70" s="450"/>
      <c r="E70" s="177">
        <f>SUM(E59:E69)</f>
        <v>14797038976.998064</v>
      </c>
      <c r="F70" s="177">
        <f>+E70/E72</f>
        <v>2339452.802687441</v>
      </c>
      <c r="G70" s="184">
        <f>SUM(G44:G68)</f>
        <v>0.86132138336379416</v>
      </c>
      <c r="H70" s="183"/>
      <c r="J70" s="605"/>
      <c r="K70" s="198"/>
      <c r="L70" s="537"/>
      <c r="M70" s="541"/>
      <c r="Q70" s="543">
        <f>+E70+E42</f>
        <v>28059250345.894081</v>
      </c>
    </row>
    <row r="71" spans="1:17" ht="12.75" customHeight="1">
      <c r="B71" s="166"/>
      <c r="C71" s="7"/>
      <c r="E71" s="143"/>
      <c r="F71" s="143"/>
      <c r="G71" s="176"/>
      <c r="H71" s="155"/>
      <c r="J71" s="175"/>
    </row>
    <row r="72" spans="1:17" ht="15" customHeight="1">
      <c r="B72" s="166"/>
      <c r="C72" s="143" t="s">
        <v>628</v>
      </c>
      <c r="D72" s="51" t="s">
        <v>53</v>
      </c>
      <c r="E72" s="176">
        <f>+'2. Presupuesto Detallado'!G2276</f>
        <v>6325</v>
      </c>
      <c r="F72" s="32"/>
      <c r="G72" s="32"/>
      <c r="H72" s="155"/>
      <c r="J72" s="175"/>
    </row>
    <row r="73" spans="1:17" ht="15" customHeight="1">
      <c r="B73" s="166"/>
      <c r="C73" s="143" t="s">
        <v>630</v>
      </c>
      <c r="D73" s="32"/>
      <c r="E73" s="176">
        <f>+E70/E72</f>
        <v>2339452.802687441</v>
      </c>
      <c r="F73" s="32"/>
      <c r="G73" s="32"/>
      <c r="H73" s="155"/>
      <c r="J73" s="175"/>
    </row>
    <row r="74" spans="1:17" ht="12.75" customHeight="1">
      <c r="A74" s="66"/>
      <c r="B74" s="166"/>
      <c r="C74" s="7"/>
      <c r="E74" s="143"/>
      <c r="F74" s="143"/>
      <c r="G74" s="176"/>
      <c r="H74" s="155"/>
      <c r="J74" s="175"/>
    </row>
    <row r="75" spans="1:17" ht="15" customHeight="1">
      <c r="A75" s="66"/>
      <c r="B75" s="166"/>
      <c r="C75" s="705" t="s">
        <v>12</v>
      </c>
      <c r="D75" s="512">
        <f>+'2. Presupuesto Detallado'!E2279</f>
        <v>0.19610434373679286</v>
      </c>
      <c r="E75" s="174">
        <f>+E$70*$D75</f>
        <v>2901763617.8319502</v>
      </c>
      <c r="F75" s="143"/>
      <c r="G75" s="176"/>
      <c r="H75" s="155"/>
      <c r="J75" s="175"/>
    </row>
    <row r="76" spans="1:17" ht="15" customHeight="1">
      <c r="A76" s="66"/>
      <c r="B76" s="166"/>
      <c r="C76" s="705" t="s">
        <v>13</v>
      </c>
      <c r="D76" s="512">
        <f>+'2. Presupuesto Detallado'!E2280</f>
        <v>0.01</v>
      </c>
      <c r="E76" s="174">
        <f t="shared" ref="E76:E77" si="4">+E$70*$D76</f>
        <v>147970389.76998064</v>
      </c>
      <c r="F76" s="143"/>
      <c r="G76" s="176"/>
      <c r="H76" s="155"/>
      <c r="J76" s="175"/>
    </row>
    <row r="77" spans="1:17" ht="15" customHeight="1">
      <c r="A77" s="66"/>
      <c r="B77" s="166"/>
      <c r="C77" s="703" t="s">
        <v>1239</v>
      </c>
      <c r="D77" s="512">
        <f>+'2. Presupuesto Detallado'!E2281</f>
        <v>0.02</v>
      </c>
      <c r="E77" s="174">
        <f t="shared" si="4"/>
        <v>295940779.53996128</v>
      </c>
      <c r="F77" s="143"/>
      <c r="G77" s="176"/>
      <c r="H77" s="155"/>
      <c r="J77" s="175"/>
    </row>
    <row r="78" spans="1:17" ht="15" customHeight="1">
      <c r="A78" s="66"/>
      <c r="B78" s="166"/>
      <c r="C78" s="705" t="s">
        <v>14</v>
      </c>
      <c r="D78" s="512">
        <f>+'2. Presupuesto Detallado'!E2282</f>
        <v>0.16</v>
      </c>
      <c r="E78" s="174">
        <f>+E77*D78</f>
        <v>47350524.726393804</v>
      </c>
      <c r="F78" s="143"/>
      <c r="G78" s="176"/>
      <c r="H78" s="155"/>
      <c r="J78" s="175"/>
    </row>
    <row r="79" spans="1:17" s="196" customFormat="1" ht="20.100000000000001" customHeight="1">
      <c r="A79" s="193"/>
      <c r="B79" s="192"/>
      <c r="C79" s="194" t="s">
        <v>635</v>
      </c>
      <c r="D79" s="235">
        <f>+E79/E70</f>
        <v>0.22930434373679284</v>
      </c>
      <c r="E79" s="177">
        <f>SUM(E75:E78)</f>
        <v>3393025311.8682857</v>
      </c>
      <c r="F79" s="195"/>
      <c r="G79" s="178"/>
      <c r="H79" s="183"/>
      <c r="I79" s="654"/>
      <c r="J79" s="183"/>
      <c r="L79" s="537"/>
      <c r="M79" s="541"/>
    </row>
    <row r="80" spans="1:17" ht="15" customHeight="1">
      <c r="A80" s="66"/>
      <c r="B80" s="187"/>
      <c r="C80" s="707"/>
      <c r="D80" s="511"/>
      <c r="E80" s="174"/>
      <c r="F80" s="174"/>
      <c r="G80" s="181"/>
      <c r="H80" s="185"/>
      <c r="J80" s="175"/>
    </row>
    <row r="81" spans="1:50" ht="20.100000000000001" customHeight="1">
      <c r="A81" s="66"/>
      <c r="B81" s="167"/>
      <c r="C81" s="471" t="s">
        <v>2423</v>
      </c>
      <c r="D81" s="450"/>
      <c r="E81" s="177">
        <f>E70+E79</f>
        <v>18190064288.866348</v>
      </c>
      <c r="F81" s="177"/>
      <c r="G81" s="178"/>
      <c r="H81" s="179"/>
      <c r="I81" s="116"/>
      <c r="J81" s="606"/>
      <c r="K81" s="116"/>
      <c r="L81" s="537"/>
      <c r="M81" s="541"/>
      <c r="N81" s="116"/>
      <c r="O81" s="116"/>
      <c r="P81" s="116"/>
      <c r="Q81" s="116"/>
      <c r="R81" s="116"/>
      <c r="S81" s="116"/>
      <c r="T81" s="116"/>
      <c r="U81" s="116"/>
      <c r="V81" s="116"/>
      <c r="W81" s="116"/>
      <c r="X81" s="116"/>
      <c r="Y81" s="37"/>
      <c r="Z81" s="37"/>
      <c r="AA81" s="37"/>
      <c r="AB81" s="37"/>
      <c r="AC81" s="37"/>
      <c r="AD81" s="37"/>
      <c r="AE81" s="37"/>
      <c r="AF81" s="37"/>
      <c r="AG81" s="37"/>
      <c r="AH81" s="37"/>
      <c r="AI81" s="37"/>
      <c r="AJ81" s="37"/>
      <c r="AK81" s="37"/>
      <c r="AL81" s="37"/>
      <c r="AM81" s="37"/>
      <c r="AN81" s="37"/>
      <c r="AO81" s="37"/>
      <c r="AP81" s="37"/>
      <c r="AQ81" s="37"/>
      <c r="AR81" s="37"/>
      <c r="AS81" s="37"/>
      <c r="AT81" s="37"/>
      <c r="AU81" s="37"/>
      <c r="AV81" s="37"/>
    </row>
    <row r="82" spans="1:50" ht="15" customHeight="1">
      <c r="A82" s="66"/>
      <c r="E82" s="143"/>
      <c r="F82" s="143"/>
      <c r="H82" s="179"/>
      <c r="J82" s="175"/>
    </row>
    <row r="83" spans="1:50" ht="15" customHeight="1">
      <c r="A83" s="66"/>
      <c r="C83" s="143" t="s">
        <v>628</v>
      </c>
      <c r="D83" s="51" t="s">
        <v>53</v>
      </c>
      <c r="E83" s="176">
        <f>+E72</f>
        <v>6325</v>
      </c>
      <c r="F83" s="143"/>
      <c r="G83" s="176"/>
      <c r="H83" s="155"/>
      <c r="I83" s="116"/>
      <c r="J83" s="173"/>
      <c r="K83" s="116"/>
      <c r="L83" s="656"/>
      <c r="M83" s="539"/>
      <c r="N83" s="116"/>
      <c r="O83" s="116"/>
      <c r="P83" s="116"/>
      <c r="Q83" s="116"/>
      <c r="R83" s="116"/>
      <c r="S83" s="116"/>
      <c r="T83" s="116"/>
      <c r="U83" s="116"/>
      <c r="V83" s="116"/>
      <c r="W83" s="116"/>
      <c r="X83" s="116"/>
      <c r="Y83" s="37"/>
      <c r="Z83" s="37"/>
      <c r="AA83" s="37"/>
      <c r="AB83" s="37"/>
      <c r="AC83" s="37"/>
      <c r="AD83" s="37"/>
      <c r="AE83" s="37"/>
      <c r="AF83" s="37"/>
      <c r="AG83" s="37"/>
      <c r="AH83" s="37"/>
      <c r="AI83" s="37"/>
      <c r="AJ83" s="37"/>
      <c r="AK83" s="37"/>
      <c r="AL83" s="37"/>
      <c r="AM83" s="37"/>
      <c r="AN83" s="37"/>
      <c r="AO83" s="37"/>
      <c r="AP83" s="37"/>
      <c r="AQ83" s="37"/>
      <c r="AR83" s="37"/>
      <c r="AS83" s="37"/>
      <c r="AT83" s="37"/>
      <c r="AU83" s="37"/>
      <c r="AV83" s="37"/>
      <c r="AW83" s="37"/>
      <c r="AX83" s="37"/>
    </row>
    <row r="84" spans="1:50" ht="15" customHeight="1">
      <c r="C84" s="143" t="s">
        <v>631</v>
      </c>
      <c r="D84" s="32"/>
      <c r="E84" s="176">
        <f>+E81/E83</f>
        <v>2875899.4923108849</v>
      </c>
      <c r="F84" s="143"/>
      <c r="G84" s="176"/>
      <c r="H84" s="155"/>
      <c r="I84" s="116"/>
      <c r="J84" s="173"/>
      <c r="K84" s="116"/>
      <c r="L84" s="656"/>
      <c r="M84" s="539"/>
      <c r="N84" s="116"/>
      <c r="O84" s="116"/>
      <c r="P84" s="116"/>
      <c r="Q84" s="116"/>
      <c r="R84" s="116"/>
      <c r="S84" s="116"/>
      <c r="T84" s="116"/>
      <c r="U84" s="116"/>
      <c r="V84" s="116"/>
      <c r="W84" s="116"/>
      <c r="X84" s="116"/>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37"/>
    </row>
    <row r="85" spans="1:50" ht="15" customHeight="1">
      <c r="C85" s="143"/>
      <c r="D85" s="32"/>
      <c r="E85" s="176"/>
      <c r="F85" s="143"/>
      <c r="G85" s="176"/>
      <c r="H85" s="155"/>
      <c r="I85" s="116"/>
      <c r="J85" s="173"/>
      <c r="K85" s="116"/>
      <c r="L85" s="656"/>
      <c r="M85" s="539"/>
      <c r="N85" s="116"/>
      <c r="O85" s="116"/>
      <c r="P85" s="116"/>
      <c r="Q85" s="116"/>
      <c r="R85" s="116"/>
      <c r="S85" s="116"/>
      <c r="T85" s="116"/>
      <c r="U85" s="116"/>
      <c r="V85" s="116"/>
      <c r="W85" s="116"/>
      <c r="X85" s="116"/>
      <c r="Y85" s="37"/>
      <c r="Z85" s="37"/>
      <c r="AA85" s="37"/>
      <c r="AB85" s="37"/>
      <c r="AC85" s="37"/>
      <c r="AD85" s="37"/>
      <c r="AE85" s="37"/>
      <c r="AF85" s="37"/>
      <c r="AG85" s="37"/>
      <c r="AH85" s="37"/>
      <c r="AI85" s="37"/>
      <c r="AJ85" s="37"/>
      <c r="AK85" s="37"/>
      <c r="AL85" s="37"/>
      <c r="AM85" s="37"/>
      <c r="AN85" s="37"/>
      <c r="AO85" s="37"/>
      <c r="AP85" s="37"/>
      <c r="AQ85" s="37"/>
      <c r="AR85" s="37"/>
      <c r="AS85" s="37"/>
      <c r="AT85" s="37"/>
      <c r="AU85" s="37"/>
      <c r="AV85" s="37"/>
      <c r="AW85" s="37"/>
      <c r="AX85" s="37"/>
    </row>
    <row r="86" spans="1:50" ht="15" customHeight="1">
      <c r="C86" s="160"/>
      <c r="D86" s="706"/>
      <c r="E86" s="180"/>
      <c r="F86" s="180"/>
      <c r="G86" s="180"/>
      <c r="H86" s="179"/>
      <c r="I86" s="116"/>
      <c r="J86" s="173"/>
      <c r="K86" s="116"/>
      <c r="L86" s="656"/>
      <c r="M86" s="539"/>
      <c r="N86" s="116"/>
      <c r="O86" s="116"/>
      <c r="P86" s="116"/>
      <c r="Q86" s="116"/>
      <c r="R86" s="116"/>
      <c r="S86" s="116"/>
      <c r="T86" s="116"/>
      <c r="U86" s="116"/>
      <c r="V86" s="116"/>
      <c r="W86" s="116"/>
      <c r="X86" s="116"/>
      <c r="Y86" s="37"/>
      <c r="Z86" s="37"/>
      <c r="AA86" s="37"/>
      <c r="AB86" s="37"/>
      <c r="AC86" s="37"/>
      <c r="AD86" s="37"/>
      <c r="AE86" s="37"/>
      <c r="AF86" s="37"/>
      <c r="AG86" s="37"/>
      <c r="AH86" s="37"/>
      <c r="AI86" s="37"/>
      <c r="AJ86" s="37"/>
      <c r="AK86" s="37"/>
      <c r="AL86" s="37"/>
      <c r="AM86" s="37"/>
      <c r="AN86" s="37"/>
      <c r="AO86" s="37"/>
      <c r="AP86" s="37"/>
      <c r="AQ86" s="37"/>
      <c r="AR86" s="37"/>
      <c r="AS86" s="37"/>
      <c r="AT86" s="37"/>
      <c r="AU86" s="37"/>
      <c r="AV86" s="37"/>
      <c r="AW86" s="37"/>
      <c r="AX86" s="37"/>
    </row>
    <row r="87" spans="1:50" s="58" customFormat="1" ht="18" customHeight="1">
      <c r="B87" s="118">
        <v>37</v>
      </c>
      <c r="C87" s="58" t="s">
        <v>2259</v>
      </c>
      <c r="D87" s="51"/>
      <c r="E87" s="143">
        <f>+'2. Presupuesto Detallado'!G2496</f>
        <v>1126143492.7659602</v>
      </c>
      <c r="F87" s="169"/>
      <c r="G87" s="182"/>
      <c r="H87" s="172"/>
      <c r="J87" s="173"/>
      <c r="L87" s="172"/>
      <c r="M87" s="539"/>
    </row>
    <row r="88" spans="1:50" s="58" customFormat="1" ht="18" customHeight="1">
      <c r="B88" s="118">
        <v>38</v>
      </c>
      <c r="C88" s="58" t="s">
        <v>2287</v>
      </c>
      <c r="D88" s="51"/>
      <c r="E88" s="143">
        <f>+'2. Presupuesto Detallado'!G2588</f>
        <v>1120014124.8579712</v>
      </c>
      <c r="F88" s="169"/>
      <c r="G88" s="182"/>
      <c r="H88" s="172"/>
      <c r="J88" s="173"/>
      <c r="L88" s="172"/>
      <c r="M88" s="539"/>
    </row>
    <row r="89" spans="1:50" s="58" customFormat="1" ht="24.95" customHeight="1">
      <c r="B89" s="167"/>
      <c r="C89" s="471" t="s">
        <v>2424</v>
      </c>
      <c r="D89" s="450"/>
      <c r="E89" s="177">
        <f>SUM(E87:E88)</f>
        <v>2246157617.6239314</v>
      </c>
      <c r="F89" s="177"/>
      <c r="G89" s="178"/>
      <c r="H89" s="172"/>
      <c r="J89" s="605"/>
      <c r="L89" s="537"/>
      <c r="M89" s="541"/>
    </row>
    <row r="90" spans="1:50" s="58" customFormat="1" ht="18" customHeight="1">
      <c r="B90" s="51"/>
      <c r="C90" s="58" t="s">
        <v>1232</v>
      </c>
      <c r="D90" s="405">
        <f>+E90/E89</f>
        <v>0.16</v>
      </c>
      <c r="E90" s="143">
        <f>+'2. Presupuesto Detallado'!G2592</f>
        <v>359385218.81982905</v>
      </c>
      <c r="F90" s="169"/>
      <c r="G90" s="182"/>
      <c r="H90" s="172"/>
      <c r="J90" s="173"/>
      <c r="L90" s="172"/>
      <c r="M90" s="538"/>
    </row>
    <row r="91" spans="1:50" s="58" customFormat="1" ht="24.95" customHeight="1">
      <c r="B91" s="750"/>
      <c r="C91" s="751" t="s">
        <v>2425</v>
      </c>
      <c r="D91" s="752"/>
      <c r="E91" s="177">
        <f>+E89+E90</f>
        <v>2605542836.4437604</v>
      </c>
      <c r="F91" s="753"/>
      <c r="G91" s="754"/>
      <c r="H91" s="172"/>
      <c r="J91" s="605"/>
      <c r="L91" s="537"/>
      <c r="M91" s="541"/>
    </row>
    <row r="92" spans="1:50" s="58" customFormat="1" ht="18" customHeight="1">
      <c r="B92" s="51"/>
      <c r="C92" s="403"/>
      <c r="D92" s="51"/>
      <c r="E92" s="143"/>
      <c r="F92" s="143"/>
      <c r="G92" s="143"/>
      <c r="H92" s="404"/>
      <c r="I92" s="116"/>
      <c r="J92" s="173"/>
      <c r="K92" s="116"/>
      <c r="L92" s="656"/>
      <c r="M92" s="539"/>
      <c r="N92" s="116"/>
      <c r="O92" s="116"/>
      <c r="P92" s="116"/>
      <c r="Q92" s="116"/>
      <c r="R92" s="116"/>
      <c r="S92" s="116"/>
      <c r="T92" s="116"/>
      <c r="U92" s="116"/>
      <c r="V92" s="116"/>
      <c r="W92" s="116"/>
      <c r="X92" s="116"/>
      <c r="Y92" s="116"/>
      <c r="Z92" s="116"/>
      <c r="AA92" s="116"/>
      <c r="AB92" s="116"/>
      <c r="AC92" s="116"/>
      <c r="AD92" s="116"/>
      <c r="AE92" s="116"/>
      <c r="AF92" s="116"/>
      <c r="AG92" s="116"/>
      <c r="AH92" s="116"/>
      <c r="AI92" s="116"/>
      <c r="AJ92" s="116"/>
      <c r="AK92" s="116"/>
      <c r="AL92" s="116"/>
      <c r="AM92" s="116"/>
      <c r="AN92" s="116"/>
      <c r="AO92" s="116"/>
      <c r="AP92" s="116"/>
      <c r="AQ92" s="116"/>
      <c r="AR92" s="116"/>
      <c r="AS92" s="116"/>
      <c r="AT92" s="116"/>
      <c r="AU92" s="116"/>
      <c r="AV92" s="116"/>
      <c r="AW92" s="116"/>
      <c r="AX92" s="116"/>
    </row>
    <row r="93" spans="1:50" s="58" customFormat="1" ht="24.95" customHeight="1">
      <c r="B93" s="755"/>
      <c r="C93" s="756" t="s">
        <v>2426</v>
      </c>
      <c r="D93" s="757"/>
      <c r="E93" s="758">
        <f>+E53+E81+E91</f>
        <v>37714267776.166237</v>
      </c>
      <c r="F93" s="759"/>
      <c r="G93" s="760"/>
      <c r="H93" s="404"/>
      <c r="I93" s="116"/>
      <c r="J93" s="173"/>
      <c r="K93" s="116"/>
      <c r="L93" s="656"/>
      <c r="M93" s="539"/>
      <c r="N93" s="116"/>
      <c r="O93" s="116"/>
      <c r="P93" s="116"/>
      <c r="Q93" s="116"/>
      <c r="R93" s="116"/>
      <c r="S93" s="116"/>
      <c r="T93" s="116"/>
      <c r="U93" s="116"/>
      <c r="V93" s="116"/>
      <c r="W93" s="116"/>
      <c r="X93" s="116"/>
      <c r="Y93" s="116"/>
      <c r="Z93" s="116"/>
      <c r="AA93" s="116"/>
      <c r="AB93" s="116"/>
      <c r="AC93" s="116"/>
      <c r="AD93" s="116"/>
      <c r="AE93" s="116"/>
      <c r="AF93" s="116"/>
      <c r="AG93" s="116"/>
      <c r="AH93" s="116"/>
      <c r="AI93" s="116"/>
      <c r="AJ93" s="116"/>
      <c r="AK93" s="116"/>
      <c r="AL93" s="116"/>
      <c r="AM93" s="116"/>
      <c r="AN93" s="116"/>
      <c r="AO93" s="116"/>
      <c r="AP93" s="116"/>
      <c r="AQ93" s="116"/>
      <c r="AR93" s="116"/>
      <c r="AS93" s="116"/>
      <c r="AT93" s="116"/>
      <c r="AU93" s="116"/>
      <c r="AV93" s="116"/>
      <c r="AW93" s="116"/>
      <c r="AX93" s="116"/>
    </row>
    <row r="94" spans="1:50" ht="15" customHeight="1">
      <c r="C94" s="160"/>
      <c r="D94" s="18"/>
      <c r="E94" s="143"/>
      <c r="F94" s="180"/>
      <c r="G94" s="180"/>
      <c r="H94" s="179"/>
      <c r="I94" s="116"/>
      <c r="J94" s="173"/>
      <c r="K94" s="116"/>
      <c r="L94" s="656"/>
      <c r="M94" s="539"/>
      <c r="N94" s="116"/>
      <c r="O94" s="116"/>
      <c r="P94" s="116"/>
      <c r="Q94" s="116"/>
      <c r="R94" s="116"/>
      <c r="S94" s="116"/>
      <c r="T94" s="116"/>
      <c r="U94" s="116"/>
      <c r="V94" s="116"/>
      <c r="W94" s="116"/>
      <c r="X94" s="116"/>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row>
    <row r="95" spans="1:50" ht="15" customHeight="1">
      <c r="A95" s="66"/>
      <c r="B95" s="187"/>
      <c r="C95" s="233" t="s">
        <v>2293</v>
      </c>
      <c r="D95" s="234" t="e">
        <f>+'2. Presupuesto Detallado'!E2602</f>
        <v>#REF!</v>
      </c>
      <c r="E95" s="174" t="e">
        <f>+'2. Presupuesto Detallado'!G2602</f>
        <v>#REF!</v>
      </c>
      <c r="F95" s="191"/>
      <c r="G95" s="181"/>
      <c r="H95" s="185"/>
      <c r="J95" s="175"/>
    </row>
    <row r="96" spans="1:50" ht="15" customHeight="1">
      <c r="A96" s="66"/>
      <c r="B96" s="187"/>
      <c r="C96" s="233" t="s">
        <v>1228</v>
      </c>
      <c r="D96" s="237" t="e">
        <f>+'2. Presupuesto Detallado'!E2603</f>
        <v>#REF!</v>
      </c>
      <c r="E96" s="174" t="e">
        <f>+'2. Presupuesto Detallado'!G2603</f>
        <v>#REF!</v>
      </c>
      <c r="F96" s="191"/>
      <c r="G96" s="181"/>
      <c r="H96" s="185"/>
      <c r="J96" s="175"/>
    </row>
    <row r="97" spans="1:13" ht="15" customHeight="1">
      <c r="A97" s="66"/>
      <c r="B97" s="187"/>
      <c r="C97" s="233" t="s">
        <v>1229</v>
      </c>
      <c r="D97" s="237" t="e">
        <f>+'2. Presupuesto Detallado'!E2604</f>
        <v>#REF!</v>
      </c>
      <c r="E97" s="174" t="e">
        <f>+'2. Presupuesto Detallado'!G2604</f>
        <v>#REF!</v>
      </c>
      <c r="F97" s="191"/>
      <c r="G97" s="181"/>
      <c r="H97" s="185"/>
      <c r="J97" s="175"/>
    </row>
    <row r="98" spans="1:13" s="196" customFormat="1" ht="20.100000000000001" customHeight="1">
      <c r="A98" s="193"/>
      <c r="B98" s="192"/>
      <c r="C98" s="194" t="s">
        <v>1529</v>
      </c>
      <c r="D98" s="235" t="e">
        <f>+'2. Presupuesto Detallado'!E2606</f>
        <v>#REF!</v>
      </c>
      <c r="E98" s="177" t="e">
        <f>SUM(E95:E97)</f>
        <v>#REF!</v>
      </c>
      <c r="F98" s="195"/>
      <c r="G98" s="178"/>
      <c r="H98" s="183"/>
      <c r="J98" s="183"/>
      <c r="L98" s="537"/>
      <c r="M98" s="541"/>
    </row>
    <row r="99" spans="1:13" ht="12.95" customHeight="1">
      <c r="E99" s="143"/>
      <c r="F99" s="174"/>
      <c r="G99" s="181"/>
      <c r="H99" s="155"/>
      <c r="J99" s="175"/>
    </row>
    <row r="100" spans="1:13" ht="12.95" customHeight="1">
      <c r="E100" s="47"/>
      <c r="F100" s="63"/>
      <c r="G100" s="64"/>
      <c r="J100" s="175"/>
    </row>
    <row r="101" spans="1:13" s="196" customFormat="1" ht="24.95" customHeight="1">
      <c r="A101" s="193"/>
      <c r="B101" s="761"/>
      <c r="C101" s="762" t="s">
        <v>1531</v>
      </c>
      <c r="D101" s="763"/>
      <c r="E101" s="758" t="e">
        <f>+E93+E98</f>
        <v>#REF!</v>
      </c>
      <c r="F101" s="764"/>
      <c r="G101" s="178"/>
      <c r="H101" s="183"/>
      <c r="J101" s="183"/>
      <c r="L101" s="537"/>
      <c r="M101" s="541"/>
    </row>
    <row r="102" spans="1:13" ht="12.95" customHeight="1">
      <c r="E102" s="47"/>
      <c r="F102" s="63"/>
      <c r="G102" s="64"/>
      <c r="J102" s="175"/>
      <c r="L102" s="657"/>
    </row>
    <row r="103" spans="1:13" ht="12.95" customHeight="1">
      <c r="E103" s="47"/>
      <c r="F103" s="63"/>
      <c r="G103" s="64"/>
      <c r="J103" s="175"/>
    </row>
    <row r="104" spans="1:13" ht="12.95" customHeight="1">
      <c r="E104" s="47"/>
      <c r="F104" s="63"/>
      <c r="G104" s="64"/>
    </row>
    <row r="105" spans="1:13" ht="12.95" customHeight="1">
      <c r="E105" s="47"/>
      <c r="F105" s="63"/>
      <c r="G105" s="64"/>
    </row>
    <row r="106" spans="1:13" ht="12.95" customHeight="1">
      <c r="E106" s="483"/>
      <c r="F106" s="63"/>
      <c r="G106" s="64"/>
    </row>
    <row r="107" spans="1:13" ht="12.95" customHeight="1">
      <c r="E107" s="483"/>
      <c r="F107" s="63"/>
      <c r="G107" s="64"/>
    </row>
    <row r="108" spans="1:13" ht="12.95" customHeight="1">
      <c r="E108" s="483"/>
      <c r="F108" s="63"/>
      <c r="G108" s="64"/>
    </row>
    <row r="109" spans="1:13" ht="12.95" customHeight="1">
      <c r="E109" s="47"/>
      <c r="F109" s="63"/>
      <c r="G109" s="64"/>
    </row>
    <row r="110" spans="1:13" ht="12.95" customHeight="1">
      <c r="E110" s="47"/>
      <c r="F110" s="63"/>
      <c r="G110" s="64"/>
    </row>
    <row r="111" spans="1:13" ht="12.95" customHeight="1">
      <c r="E111" s="47"/>
      <c r="F111" s="63"/>
      <c r="G111" s="64"/>
    </row>
    <row r="112" spans="1:13" ht="12.95" customHeight="1">
      <c r="E112" s="451"/>
      <c r="F112" s="63"/>
      <c r="G112" s="64"/>
    </row>
    <row r="113" spans="2:7" ht="12.95" customHeight="1">
      <c r="E113" s="47"/>
      <c r="F113" s="63"/>
      <c r="G113" s="64"/>
    </row>
    <row r="114" spans="2:7" ht="12.95" customHeight="1">
      <c r="E114" s="47"/>
      <c r="F114" s="63"/>
      <c r="G114" s="64"/>
    </row>
    <row r="115" spans="2:7" ht="12.95" customHeight="1">
      <c r="B115" s="32"/>
      <c r="C115" s="32"/>
      <c r="D115" s="32"/>
      <c r="E115" s="47"/>
      <c r="F115" s="63"/>
      <c r="G115" s="64"/>
    </row>
    <row r="116" spans="2:7" ht="12.95" customHeight="1">
      <c r="B116" s="32"/>
      <c r="C116" s="32"/>
      <c r="D116" s="32"/>
      <c r="E116" s="47"/>
      <c r="F116" s="63"/>
      <c r="G116" s="64"/>
    </row>
    <row r="117" spans="2:7" ht="12.95" customHeight="1">
      <c r="B117" s="32"/>
      <c r="C117" s="32"/>
      <c r="D117" s="32"/>
      <c r="E117" s="47"/>
      <c r="F117" s="63"/>
      <c r="G117" s="64"/>
    </row>
    <row r="118" spans="2:7" ht="12.95" customHeight="1">
      <c r="B118" s="32"/>
      <c r="C118" s="32"/>
      <c r="D118" s="32"/>
      <c r="E118" s="47"/>
      <c r="F118" s="63"/>
      <c r="G118" s="64"/>
    </row>
    <row r="119" spans="2:7" ht="12.95" customHeight="1">
      <c r="B119" s="32"/>
      <c r="C119" s="32"/>
      <c r="D119" s="32"/>
      <c r="E119" s="47"/>
      <c r="F119" s="63"/>
      <c r="G119" s="64"/>
    </row>
    <row r="120" spans="2:7" ht="12.95" customHeight="1">
      <c r="B120" s="32"/>
      <c r="C120" s="32"/>
      <c r="D120" s="32"/>
      <c r="E120" s="47"/>
      <c r="F120" s="63"/>
      <c r="G120" s="64"/>
    </row>
    <row r="121" spans="2:7" ht="12.95" customHeight="1">
      <c r="B121" s="32"/>
      <c r="C121" s="32"/>
      <c r="D121" s="32"/>
      <c r="E121" s="47"/>
      <c r="F121" s="63"/>
      <c r="G121" s="64"/>
    </row>
    <row r="122" spans="2:7" ht="12.95" customHeight="1">
      <c r="B122" s="32"/>
      <c r="C122" s="32"/>
      <c r="D122" s="32"/>
      <c r="E122" s="47"/>
      <c r="F122" s="63"/>
      <c r="G122" s="64"/>
    </row>
    <row r="123" spans="2:7" ht="12.95" customHeight="1">
      <c r="B123" s="32"/>
      <c r="C123" s="32"/>
      <c r="D123" s="32"/>
      <c r="E123" s="47"/>
      <c r="F123" s="63"/>
      <c r="G123" s="64"/>
    </row>
    <row r="124" spans="2:7" ht="12.95" customHeight="1">
      <c r="B124" s="32"/>
      <c r="C124" s="32"/>
      <c r="D124" s="32"/>
      <c r="E124" s="47"/>
      <c r="F124" s="63"/>
      <c r="G124" s="64"/>
    </row>
    <row r="125" spans="2:7" ht="12.95" customHeight="1">
      <c r="B125" s="32"/>
      <c r="C125" s="32"/>
      <c r="D125" s="32"/>
      <c r="E125" s="47"/>
      <c r="F125" s="63"/>
      <c r="G125" s="64"/>
    </row>
    <row r="126" spans="2:7" ht="12.95" customHeight="1">
      <c r="B126" s="32"/>
      <c r="C126" s="32"/>
      <c r="D126" s="32"/>
      <c r="E126" s="47"/>
      <c r="F126" s="63"/>
      <c r="G126" s="64"/>
    </row>
    <row r="127" spans="2:7" ht="12.95" customHeight="1">
      <c r="B127" s="32"/>
      <c r="C127" s="32"/>
      <c r="D127" s="32"/>
      <c r="E127" s="47"/>
      <c r="F127" s="63"/>
      <c r="G127" s="64"/>
    </row>
    <row r="128" spans="2:7" ht="12.95" customHeight="1">
      <c r="B128" s="32"/>
      <c r="C128" s="32"/>
      <c r="D128" s="32"/>
      <c r="E128" s="47"/>
      <c r="F128" s="63"/>
      <c r="G128" s="64"/>
    </row>
    <row r="129" spans="2:7" ht="12.95" customHeight="1">
      <c r="B129" s="32"/>
      <c r="C129" s="32"/>
      <c r="D129" s="32"/>
      <c r="E129" s="47"/>
      <c r="F129" s="63"/>
      <c r="G129" s="64"/>
    </row>
    <row r="130" spans="2:7" ht="12.95" customHeight="1">
      <c r="B130" s="32"/>
      <c r="C130" s="32"/>
      <c r="D130" s="32"/>
      <c r="E130" s="47"/>
      <c r="F130" s="63"/>
      <c r="G130" s="64"/>
    </row>
    <row r="131" spans="2:7" ht="12.95" customHeight="1">
      <c r="B131" s="32"/>
      <c r="C131" s="32"/>
      <c r="D131" s="32"/>
      <c r="E131" s="47"/>
      <c r="F131" s="63"/>
      <c r="G131" s="64"/>
    </row>
    <row r="132" spans="2:7" ht="12.95" customHeight="1">
      <c r="B132" s="32"/>
      <c r="C132" s="32"/>
      <c r="D132" s="32"/>
      <c r="E132" s="47"/>
      <c r="F132" s="63"/>
      <c r="G132" s="64"/>
    </row>
    <row r="133" spans="2:7" ht="12.95" customHeight="1">
      <c r="B133" s="32"/>
      <c r="C133" s="32"/>
      <c r="D133" s="32"/>
      <c r="E133" s="47"/>
      <c r="F133" s="63"/>
      <c r="G133" s="64"/>
    </row>
    <row r="134" spans="2:7" ht="12.95" customHeight="1">
      <c r="B134" s="32"/>
      <c r="C134" s="32"/>
      <c r="D134" s="32"/>
      <c r="E134" s="47"/>
      <c r="F134" s="63"/>
      <c r="G134" s="64"/>
    </row>
    <row r="135" spans="2:7" ht="12.95" customHeight="1">
      <c r="B135" s="32"/>
      <c r="C135" s="32"/>
      <c r="D135" s="32"/>
      <c r="E135" s="47"/>
      <c r="F135" s="63"/>
      <c r="G135" s="64"/>
    </row>
    <row r="136" spans="2:7" ht="12.95" customHeight="1">
      <c r="B136" s="32"/>
      <c r="C136" s="32"/>
      <c r="D136" s="32"/>
      <c r="E136" s="47"/>
      <c r="F136" s="63"/>
      <c r="G136" s="64"/>
    </row>
    <row r="137" spans="2:7" ht="12.95" customHeight="1">
      <c r="B137" s="32"/>
      <c r="C137" s="32"/>
      <c r="D137" s="32"/>
      <c r="E137" s="47"/>
      <c r="F137" s="63"/>
      <c r="G137" s="64"/>
    </row>
    <row r="138" spans="2:7" ht="12.95" customHeight="1">
      <c r="B138" s="32"/>
      <c r="C138" s="32"/>
      <c r="D138" s="32"/>
      <c r="E138" s="47"/>
      <c r="F138" s="63"/>
      <c r="G138" s="64"/>
    </row>
    <row r="139" spans="2:7" ht="12.95" customHeight="1">
      <c r="B139" s="32"/>
      <c r="C139" s="32"/>
      <c r="D139" s="32"/>
      <c r="E139" s="47"/>
      <c r="F139" s="63"/>
      <c r="G139" s="64"/>
    </row>
    <row r="140" spans="2:7" ht="12.95" customHeight="1">
      <c r="B140" s="32"/>
      <c r="C140" s="32"/>
      <c r="D140" s="32"/>
      <c r="E140" s="47"/>
      <c r="F140" s="63"/>
      <c r="G140" s="64"/>
    </row>
    <row r="141" spans="2:7" ht="12.95" customHeight="1">
      <c r="B141" s="32"/>
      <c r="C141" s="32"/>
      <c r="D141" s="32"/>
      <c r="E141" s="47"/>
      <c r="F141" s="63"/>
      <c r="G141" s="64"/>
    </row>
    <row r="142" spans="2:7" ht="12.95" customHeight="1">
      <c r="B142" s="32"/>
      <c r="C142" s="32"/>
      <c r="D142" s="32"/>
      <c r="E142" s="47"/>
      <c r="F142" s="63"/>
      <c r="G142" s="64"/>
    </row>
    <row r="143" spans="2:7" ht="12.95" customHeight="1">
      <c r="B143" s="32"/>
      <c r="C143" s="32"/>
      <c r="D143" s="32"/>
      <c r="E143" s="47"/>
      <c r="F143" s="63"/>
      <c r="G143" s="64"/>
    </row>
    <row r="144" spans="2:7" ht="12.95" customHeight="1">
      <c r="B144" s="32"/>
      <c r="C144" s="32"/>
      <c r="D144" s="32"/>
      <c r="E144" s="47"/>
      <c r="F144" s="63"/>
      <c r="G144" s="64"/>
    </row>
    <row r="145" spans="2:7" ht="12.95" customHeight="1">
      <c r="B145" s="32"/>
      <c r="C145" s="32"/>
      <c r="D145" s="32"/>
      <c r="E145" s="47"/>
      <c r="F145" s="63"/>
      <c r="G145" s="64"/>
    </row>
    <row r="146" spans="2:7" ht="12.95" customHeight="1">
      <c r="B146" s="32"/>
      <c r="C146" s="32"/>
      <c r="D146" s="32"/>
      <c r="E146" s="47"/>
      <c r="F146" s="63"/>
      <c r="G146" s="64"/>
    </row>
    <row r="147" spans="2:7" ht="12.95" customHeight="1">
      <c r="B147" s="32"/>
      <c r="C147" s="32"/>
      <c r="D147" s="32"/>
      <c r="E147" s="47"/>
      <c r="F147" s="63"/>
      <c r="G147" s="64"/>
    </row>
    <row r="148" spans="2:7" ht="12.95" customHeight="1">
      <c r="B148" s="32"/>
      <c r="C148" s="32"/>
      <c r="D148" s="32"/>
      <c r="E148" s="47"/>
      <c r="F148" s="63"/>
      <c r="G148" s="64"/>
    </row>
    <row r="149" spans="2:7" ht="12.95" customHeight="1">
      <c r="B149" s="32"/>
      <c r="C149" s="32"/>
      <c r="D149" s="32"/>
      <c r="E149" s="47"/>
      <c r="F149" s="63"/>
      <c r="G149" s="64"/>
    </row>
    <row r="150" spans="2:7" ht="12.95" customHeight="1">
      <c r="B150" s="32"/>
      <c r="C150" s="32"/>
      <c r="D150" s="32"/>
      <c r="E150" s="47"/>
      <c r="F150" s="63"/>
      <c r="G150" s="64"/>
    </row>
    <row r="151" spans="2:7" ht="12.95" customHeight="1">
      <c r="B151" s="32"/>
      <c r="C151" s="32"/>
      <c r="D151" s="32"/>
      <c r="E151" s="47"/>
      <c r="F151" s="63"/>
      <c r="G151" s="64"/>
    </row>
    <row r="152" spans="2:7" ht="12.95" customHeight="1">
      <c r="B152" s="32"/>
      <c r="C152" s="32"/>
      <c r="D152" s="32"/>
      <c r="E152" s="47"/>
      <c r="F152" s="63"/>
      <c r="G152" s="64"/>
    </row>
    <row r="153" spans="2:7" ht="12.95" customHeight="1">
      <c r="B153" s="32"/>
      <c r="C153" s="32"/>
      <c r="D153" s="32"/>
      <c r="E153" s="47"/>
      <c r="F153" s="63"/>
      <c r="G153" s="64"/>
    </row>
    <row r="154" spans="2:7" ht="12.95" customHeight="1">
      <c r="B154" s="32"/>
      <c r="C154" s="32"/>
      <c r="D154" s="32"/>
      <c r="E154" s="47"/>
      <c r="F154" s="63"/>
      <c r="G154" s="64"/>
    </row>
    <row r="155" spans="2:7" ht="12.95" customHeight="1">
      <c r="B155" s="32"/>
      <c r="C155" s="32"/>
      <c r="D155" s="32"/>
      <c r="E155" s="47"/>
      <c r="F155" s="63"/>
      <c r="G155" s="64"/>
    </row>
    <row r="156" spans="2:7" ht="12.95" customHeight="1">
      <c r="B156" s="32"/>
      <c r="C156" s="32"/>
      <c r="D156" s="32"/>
      <c r="E156" s="47"/>
      <c r="F156" s="63"/>
      <c r="G156" s="64"/>
    </row>
    <row r="157" spans="2:7" ht="12.95" customHeight="1">
      <c r="B157" s="32"/>
      <c r="C157" s="32"/>
      <c r="D157" s="32"/>
      <c r="E157" s="47"/>
      <c r="F157" s="63"/>
      <c r="G157" s="64"/>
    </row>
    <row r="158" spans="2:7" ht="12.95" customHeight="1">
      <c r="B158" s="32"/>
      <c r="C158" s="32"/>
      <c r="D158" s="32"/>
      <c r="E158" s="47"/>
      <c r="F158" s="63"/>
      <c r="G158" s="64"/>
    </row>
    <row r="159" spans="2:7" ht="12.95" customHeight="1">
      <c r="B159" s="32"/>
      <c r="C159" s="32"/>
      <c r="D159" s="32"/>
      <c r="E159" s="47"/>
      <c r="F159" s="63"/>
      <c r="G159" s="64"/>
    </row>
    <row r="160" spans="2:7" ht="12.95" customHeight="1">
      <c r="B160" s="32"/>
      <c r="C160" s="32"/>
      <c r="D160" s="32"/>
      <c r="E160" s="47"/>
      <c r="F160" s="63"/>
      <c r="G160" s="64"/>
    </row>
    <row r="161" spans="2:7" ht="12.95" customHeight="1">
      <c r="B161" s="32"/>
      <c r="C161" s="32"/>
      <c r="D161" s="32"/>
      <c r="E161" s="47"/>
      <c r="F161" s="63"/>
      <c r="G161" s="64"/>
    </row>
    <row r="162" spans="2:7" ht="12.95" customHeight="1">
      <c r="B162" s="32"/>
      <c r="C162" s="32"/>
      <c r="D162" s="32"/>
      <c r="E162" s="47"/>
      <c r="F162" s="63"/>
      <c r="G162" s="64"/>
    </row>
    <row r="163" spans="2:7" ht="12.95" customHeight="1">
      <c r="B163" s="32"/>
      <c r="C163" s="32"/>
      <c r="D163" s="32"/>
      <c r="E163" s="47"/>
      <c r="F163" s="63"/>
      <c r="G163" s="64"/>
    </row>
    <row r="164" spans="2:7" ht="12.95" customHeight="1">
      <c r="B164" s="32"/>
      <c r="C164" s="32"/>
      <c r="D164" s="32"/>
      <c r="E164" s="47"/>
      <c r="F164" s="63"/>
      <c r="G164" s="64"/>
    </row>
    <row r="165" spans="2:7" ht="12.95" customHeight="1">
      <c r="B165" s="32"/>
      <c r="C165" s="32"/>
      <c r="D165" s="32"/>
      <c r="E165" s="47"/>
      <c r="F165" s="63"/>
      <c r="G165" s="64"/>
    </row>
    <row r="166" spans="2:7" ht="12.95" customHeight="1">
      <c r="B166" s="32"/>
      <c r="C166" s="32"/>
      <c r="D166" s="32"/>
      <c r="E166" s="47"/>
      <c r="F166" s="63"/>
      <c r="G166" s="64"/>
    </row>
    <row r="167" spans="2:7" ht="12.95" customHeight="1">
      <c r="B167" s="32"/>
      <c r="C167" s="32"/>
      <c r="D167" s="32"/>
      <c r="E167" s="47"/>
      <c r="F167" s="63"/>
      <c r="G167" s="64"/>
    </row>
    <row r="168" spans="2:7" ht="12.95" customHeight="1">
      <c r="B168" s="32"/>
      <c r="C168" s="32"/>
      <c r="D168" s="32"/>
      <c r="E168" s="47"/>
      <c r="F168" s="63"/>
      <c r="G168" s="64"/>
    </row>
    <row r="169" spans="2:7" ht="12.95" customHeight="1">
      <c r="B169" s="32"/>
      <c r="C169" s="32"/>
      <c r="D169" s="32"/>
      <c r="E169" s="47"/>
      <c r="F169" s="63"/>
      <c r="G169" s="64"/>
    </row>
    <row r="170" spans="2:7" ht="12.95" customHeight="1">
      <c r="B170" s="32"/>
      <c r="C170" s="32"/>
      <c r="D170" s="32"/>
      <c r="E170" s="47"/>
      <c r="F170" s="63"/>
      <c r="G170" s="64"/>
    </row>
    <row r="171" spans="2:7" ht="12.95" customHeight="1">
      <c r="B171" s="32"/>
      <c r="C171" s="32"/>
      <c r="D171" s="32"/>
      <c r="E171" s="47"/>
      <c r="F171" s="63"/>
      <c r="G171" s="64"/>
    </row>
    <row r="172" spans="2:7" ht="12.95" customHeight="1">
      <c r="B172" s="32"/>
      <c r="C172" s="32"/>
      <c r="D172" s="32"/>
      <c r="E172" s="47"/>
      <c r="F172" s="63"/>
      <c r="G172" s="64"/>
    </row>
    <row r="173" spans="2:7" ht="12.95" customHeight="1">
      <c r="B173" s="32"/>
      <c r="C173" s="32"/>
      <c r="D173" s="32"/>
      <c r="E173" s="47"/>
      <c r="F173" s="63"/>
      <c r="G173" s="64"/>
    </row>
    <row r="174" spans="2:7" ht="12.95" customHeight="1">
      <c r="B174" s="32"/>
      <c r="C174" s="32"/>
      <c r="D174" s="32"/>
      <c r="E174" s="47"/>
      <c r="F174" s="63"/>
      <c r="G174" s="64"/>
    </row>
    <row r="175" spans="2:7" ht="12.95" customHeight="1">
      <c r="B175" s="32"/>
      <c r="C175" s="32"/>
      <c r="D175" s="32"/>
      <c r="E175" s="47"/>
      <c r="F175" s="63"/>
      <c r="G175" s="64"/>
    </row>
    <row r="176" spans="2:7" ht="12.95" customHeight="1">
      <c r="B176" s="32"/>
      <c r="C176" s="32"/>
      <c r="D176" s="32"/>
      <c r="E176" s="47"/>
      <c r="F176" s="63"/>
      <c r="G176" s="64"/>
    </row>
    <row r="177" spans="2:7" ht="12.95" customHeight="1">
      <c r="B177" s="32"/>
      <c r="C177" s="32"/>
      <c r="D177" s="32"/>
      <c r="E177" s="47"/>
      <c r="F177" s="63"/>
      <c r="G177" s="64"/>
    </row>
    <row r="178" spans="2:7" ht="12.95" customHeight="1">
      <c r="B178" s="32"/>
      <c r="C178" s="32"/>
      <c r="D178" s="32"/>
      <c r="E178" s="47"/>
      <c r="F178" s="63"/>
      <c r="G178" s="64"/>
    </row>
    <row r="179" spans="2:7" ht="12.95" customHeight="1">
      <c r="B179" s="32"/>
      <c r="C179" s="32"/>
      <c r="D179" s="32"/>
      <c r="E179" s="47"/>
      <c r="F179" s="63"/>
      <c r="G179" s="64"/>
    </row>
    <row r="180" spans="2:7" ht="12.95" customHeight="1">
      <c r="B180" s="32"/>
      <c r="C180" s="32"/>
      <c r="D180" s="32"/>
      <c r="E180" s="47"/>
      <c r="F180" s="63"/>
      <c r="G180" s="64"/>
    </row>
    <row r="181" spans="2:7" ht="12.95" customHeight="1">
      <c r="B181" s="32"/>
      <c r="C181" s="32"/>
      <c r="D181" s="32"/>
      <c r="E181" s="47"/>
      <c r="F181" s="63"/>
      <c r="G181" s="64"/>
    </row>
    <row r="182" spans="2:7" ht="12.95" customHeight="1">
      <c r="B182" s="32"/>
      <c r="C182" s="32"/>
      <c r="D182" s="32"/>
      <c r="E182" s="47"/>
      <c r="F182" s="63"/>
      <c r="G182" s="64"/>
    </row>
    <row r="183" spans="2:7" ht="12.95" customHeight="1">
      <c r="B183" s="32"/>
      <c r="C183" s="32"/>
      <c r="D183" s="32"/>
      <c r="E183" s="47"/>
      <c r="F183" s="63"/>
      <c r="G183" s="64"/>
    </row>
    <row r="184" spans="2:7" ht="12.95" customHeight="1">
      <c r="B184" s="32"/>
      <c r="C184" s="32"/>
      <c r="D184" s="32"/>
      <c r="E184" s="47"/>
      <c r="F184" s="63"/>
      <c r="G184" s="64"/>
    </row>
    <row r="185" spans="2:7" ht="12.95" customHeight="1">
      <c r="B185" s="32"/>
      <c r="C185" s="32"/>
      <c r="D185" s="32"/>
      <c r="E185" s="47"/>
      <c r="F185" s="63"/>
      <c r="G185" s="64"/>
    </row>
    <row r="186" spans="2:7" ht="12.95" customHeight="1">
      <c r="B186" s="32"/>
      <c r="C186" s="32"/>
      <c r="D186" s="32"/>
      <c r="E186" s="47"/>
      <c r="F186" s="63"/>
      <c r="G186" s="64"/>
    </row>
    <row r="187" spans="2:7" ht="12.95" customHeight="1">
      <c r="B187" s="32"/>
      <c r="C187" s="32"/>
      <c r="D187" s="32"/>
      <c r="E187" s="47"/>
      <c r="F187" s="63"/>
      <c r="G187" s="64"/>
    </row>
    <row r="188" spans="2:7" ht="12.95" customHeight="1">
      <c r="B188" s="32"/>
      <c r="C188" s="32"/>
      <c r="D188" s="32"/>
      <c r="E188" s="47"/>
      <c r="F188" s="63"/>
      <c r="G188" s="64"/>
    </row>
    <row r="189" spans="2:7" ht="12.95" customHeight="1">
      <c r="B189" s="32"/>
      <c r="C189" s="32"/>
      <c r="D189" s="32"/>
      <c r="E189" s="47"/>
      <c r="F189" s="63"/>
      <c r="G189" s="64"/>
    </row>
    <row r="190" spans="2:7" ht="12.95" customHeight="1">
      <c r="B190" s="32"/>
      <c r="C190" s="32"/>
      <c r="D190" s="32"/>
      <c r="E190" s="47"/>
      <c r="F190" s="63"/>
      <c r="G190" s="64"/>
    </row>
    <row r="191" spans="2:7" ht="12.95" customHeight="1">
      <c r="B191" s="32"/>
      <c r="C191" s="32"/>
      <c r="D191" s="32"/>
      <c r="E191" s="47"/>
      <c r="F191" s="63"/>
      <c r="G191" s="64"/>
    </row>
    <row r="192" spans="2:7" ht="12.95" customHeight="1">
      <c r="B192" s="32"/>
      <c r="C192" s="32"/>
      <c r="D192" s="32"/>
      <c r="E192" s="47"/>
      <c r="F192" s="63"/>
      <c r="G192" s="64"/>
    </row>
    <row r="193" spans="2:7" ht="12.95" customHeight="1">
      <c r="B193" s="32"/>
      <c r="C193" s="32"/>
      <c r="D193" s="32"/>
      <c r="E193" s="47"/>
      <c r="F193" s="63"/>
      <c r="G193" s="64"/>
    </row>
    <row r="194" spans="2:7" ht="12.95" customHeight="1">
      <c r="B194" s="32"/>
      <c r="C194" s="32"/>
      <c r="D194" s="32"/>
      <c r="E194" s="47"/>
      <c r="F194" s="63"/>
      <c r="G194" s="64"/>
    </row>
    <row r="195" spans="2:7" ht="12.95" customHeight="1">
      <c r="B195" s="32"/>
      <c r="C195" s="32"/>
      <c r="D195" s="32"/>
      <c r="E195" s="47"/>
      <c r="F195" s="63"/>
      <c r="G195" s="64"/>
    </row>
    <row r="196" spans="2:7" ht="12.95" customHeight="1">
      <c r="B196" s="32"/>
      <c r="C196" s="32"/>
      <c r="D196" s="32"/>
      <c r="E196" s="47"/>
      <c r="F196" s="63"/>
      <c r="G196" s="64"/>
    </row>
    <row r="197" spans="2:7" ht="12.95" customHeight="1">
      <c r="B197" s="32"/>
      <c r="C197" s="32"/>
      <c r="D197" s="32"/>
      <c r="E197" s="47"/>
      <c r="F197" s="63"/>
      <c r="G197" s="64"/>
    </row>
    <row r="198" spans="2:7" ht="12.95" customHeight="1">
      <c r="B198" s="32"/>
      <c r="C198" s="32"/>
      <c r="D198" s="32"/>
      <c r="E198" s="47"/>
      <c r="F198" s="63"/>
      <c r="G198" s="64"/>
    </row>
    <row r="199" spans="2:7" ht="12.95" customHeight="1">
      <c r="B199" s="32"/>
      <c r="C199" s="32"/>
      <c r="D199" s="32"/>
      <c r="E199" s="47"/>
      <c r="F199" s="63"/>
      <c r="G199" s="64"/>
    </row>
    <row r="200" spans="2:7" ht="12.95" customHeight="1">
      <c r="B200" s="32"/>
      <c r="C200" s="32"/>
      <c r="D200" s="32"/>
      <c r="E200" s="47"/>
      <c r="F200" s="63"/>
      <c r="G200" s="64"/>
    </row>
    <row r="201" spans="2:7" ht="12.95" customHeight="1">
      <c r="B201" s="32"/>
      <c r="C201" s="32"/>
      <c r="D201" s="32"/>
      <c r="E201" s="47"/>
      <c r="F201" s="63"/>
      <c r="G201" s="64"/>
    </row>
    <row r="202" spans="2:7" ht="12.95" customHeight="1">
      <c r="B202" s="32"/>
      <c r="C202" s="32"/>
      <c r="D202" s="32"/>
      <c r="E202" s="47"/>
      <c r="F202" s="63"/>
      <c r="G202" s="64"/>
    </row>
    <row r="203" spans="2:7" ht="12.95" customHeight="1">
      <c r="B203" s="32"/>
      <c r="C203" s="32"/>
      <c r="D203" s="32"/>
      <c r="E203" s="47"/>
      <c r="F203" s="63"/>
      <c r="G203" s="64"/>
    </row>
    <row r="204" spans="2:7" ht="12.95" customHeight="1">
      <c r="B204" s="32"/>
      <c r="C204" s="32"/>
      <c r="D204" s="32"/>
      <c r="E204" s="47"/>
      <c r="F204" s="63"/>
      <c r="G204" s="64"/>
    </row>
    <row r="205" spans="2:7" ht="12.95" customHeight="1">
      <c r="B205" s="32"/>
      <c r="C205" s="32"/>
      <c r="D205" s="32"/>
      <c r="E205" s="47"/>
      <c r="F205" s="63"/>
      <c r="G205" s="64"/>
    </row>
    <row r="206" spans="2:7" ht="12.95" customHeight="1">
      <c r="B206" s="32"/>
      <c r="C206" s="32"/>
      <c r="D206" s="32"/>
      <c r="E206" s="47"/>
      <c r="F206" s="63"/>
      <c r="G206" s="64"/>
    </row>
    <row r="207" spans="2:7" ht="12.95" customHeight="1">
      <c r="B207" s="32"/>
      <c r="C207" s="32"/>
      <c r="D207" s="32"/>
      <c r="E207" s="47"/>
      <c r="F207" s="63"/>
      <c r="G207" s="64"/>
    </row>
    <row r="208" spans="2:7" ht="12.95" customHeight="1">
      <c r="B208" s="32"/>
      <c r="C208" s="32"/>
      <c r="D208" s="32"/>
      <c r="E208" s="47"/>
      <c r="F208" s="63"/>
      <c r="G208" s="64"/>
    </row>
    <row r="209" spans="2:7" ht="12.95" customHeight="1">
      <c r="B209" s="32"/>
      <c r="C209" s="32"/>
      <c r="D209" s="32"/>
      <c r="E209" s="47"/>
      <c r="F209" s="63"/>
      <c r="G209" s="64"/>
    </row>
    <row r="210" spans="2:7" ht="12.95" customHeight="1">
      <c r="B210" s="32"/>
      <c r="C210" s="32"/>
      <c r="D210" s="32"/>
      <c r="E210" s="47"/>
      <c r="F210" s="63"/>
      <c r="G210" s="64"/>
    </row>
    <row r="211" spans="2:7" ht="12.95" customHeight="1">
      <c r="B211" s="32"/>
      <c r="C211" s="32"/>
      <c r="D211" s="32"/>
      <c r="E211" s="47"/>
      <c r="F211" s="63"/>
      <c r="G211" s="64"/>
    </row>
    <row r="212" spans="2:7" ht="12.95" customHeight="1">
      <c r="B212" s="32"/>
      <c r="C212" s="32"/>
      <c r="D212" s="32"/>
      <c r="E212" s="47"/>
      <c r="F212" s="63"/>
      <c r="G212" s="64"/>
    </row>
    <row r="213" spans="2:7" ht="12.95" customHeight="1">
      <c r="B213" s="32"/>
      <c r="C213" s="32"/>
      <c r="D213" s="32"/>
      <c r="E213" s="47"/>
      <c r="F213" s="63"/>
      <c r="G213" s="64"/>
    </row>
    <row r="214" spans="2:7" ht="12.95" customHeight="1">
      <c r="B214" s="32"/>
      <c r="C214" s="32"/>
      <c r="D214" s="32"/>
      <c r="E214" s="47"/>
      <c r="F214" s="63"/>
      <c r="G214" s="64"/>
    </row>
    <row r="215" spans="2:7" ht="12.95" customHeight="1">
      <c r="B215" s="32"/>
      <c r="C215" s="32"/>
      <c r="D215" s="32"/>
      <c r="E215" s="47"/>
      <c r="F215" s="63"/>
      <c r="G215" s="64"/>
    </row>
    <row r="216" spans="2:7" ht="12.95" customHeight="1">
      <c r="B216" s="32"/>
      <c r="C216" s="32"/>
      <c r="D216" s="32"/>
      <c r="E216" s="47"/>
      <c r="F216" s="63"/>
      <c r="G216" s="64"/>
    </row>
    <row r="217" spans="2:7" ht="12.95" customHeight="1">
      <c r="B217" s="32"/>
      <c r="C217" s="32"/>
      <c r="D217" s="32"/>
      <c r="E217" s="47"/>
      <c r="F217" s="63"/>
      <c r="G217" s="64"/>
    </row>
    <row r="218" spans="2:7" ht="12.95" customHeight="1">
      <c r="B218" s="32"/>
      <c r="C218" s="32"/>
      <c r="D218" s="32"/>
      <c r="E218" s="47"/>
      <c r="F218" s="63"/>
      <c r="G218" s="64"/>
    </row>
    <row r="219" spans="2:7" ht="12.95" customHeight="1">
      <c r="B219" s="32"/>
      <c r="C219" s="32"/>
      <c r="D219" s="32"/>
      <c r="E219" s="47"/>
      <c r="F219" s="63"/>
      <c r="G219" s="64"/>
    </row>
    <row r="220" spans="2:7" ht="12.95" customHeight="1">
      <c r="B220" s="32"/>
      <c r="C220" s="32"/>
      <c r="D220" s="32"/>
      <c r="E220" s="47"/>
      <c r="F220" s="63"/>
      <c r="G220" s="64"/>
    </row>
    <row r="221" spans="2:7" ht="12.95" customHeight="1">
      <c r="B221" s="32"/>
      <c r="C221" s="32"/>
      <c r="D221" s="32"/>
      <c r="E221" s="47"/>
      <c r="F221" s="63"/>
      <c r="G221" s="64"/>
    </row>
    <row r="222" spans="2:7" ht="12.95" customHeight="1">
      <c r="B222" s="32"/>
      <c r="C222" s="32"/>
      <c r="D222" s="32"/>
      <c r="E222" s="47"/>
      <c r="F222" s="63"/>
      <c r="G222" s="64"/>
    </row>
    <row r="223" spans="2:7" ht="12.95" customHeight="1">
      <c r="B223" s="32"/>
      <c r="C223" s="32"/>
      <c r="D223" s="32"/>
      <c r="E223" s="47"/>
      <c r="F223" s="63"/>
      <c r="G223" s="64"/>
    </row>
    <row r="224" spans="2:7" ht="12.95" customHeight="1">
      <c r="B224" s="32"/>
      <c r="C224" s="32"/>
      <c r="D224" s="32"/>
      <c r="E224" s="47"/>
      <c r="F224" s="63"/>
      <c r="G224" s="64"/>
    </row>
    <row r="225" spans="2:7" ht="12.95" customHeight="1">
      <c r="B225" s="32"/>
      <c r="C225" s="32"/>
      <c r="D225" s="32"/>
      <c r="E225" s="47"/>
      <c r="F225" s="63"/>
      <c r="G225" s="64"/>
    </row>
    <row r="226" spans="2:7" ht="12.95" customHeight="1">
      <c r="B226" s="32"/>
      <c r="C226" s="32"/>
      <c r="D226" s="32"/>
      <c r="E226" s="47"/>
      <c r="F226" s="63"/>
      <c r="G226" s="64"/>
    </row>
    <row r="227" spans="2:7" ht="12.95" customHeight="1">
      <c r="B227" s="32"/>
      <c r="C227" s="32"/>
      <c r="D227" s="32"/>
      <c r="E227" s="47"/>
      <c r="F227" s="47"/>
      <c r="G227" s="50"/>
    </row>
    <row r="228" spans="2:7" ht="12.95" customHeight="1">
      <c r="B228" s="32"/>
      <c r="C228" s="32"/>
      <c r="D228" s="32"/>
      <c r="E228" s="47"/>
      <c r="F228" s="47"/>
      <c r="G228" s="50"/>
    </row>
    <row r="229" spans="2:7" ht="12.95" customHeight="1">
      <c r="B229" s="32"/>
      <c r="C229" s="32"/>
      <c r="D229" s="32"/>
      <c r="E229" s="47"/>
      <c r="F229" s="47"/>
      <c r="G229" s="50"/>
    </row>
    <row r="230" spans="2:7" ht="12.95" customHeight="1">
      <c r="B230" s="32"/>
      <c r="C230" s="32"/>
      <c r="D230" s="32"/>
      <c r="E230" s="47"/>
      <c r="F230" s="47"/>
      <c r="G230" s="50"/>
    </row>
    <row r="231" spans="2:7" ht="12.95" customHeight="1">
      <c r="B231" s="32"/>
      <c r="C231" s="32"/>
      <c r="D231" s="32"/>
      <c r="E231" s="47"/>
      <c r="F231" s="47"/>
      <c r="G231" s="50"/>
    </row>
    <row r="232" spans="2:7" ht="12.95" customHeight="1">
      <c r="B232" s="32"/>
      <c r="C232" s="32"/>
      <c r="D232" s="32"/>
      <c r="E232" s="162"/>
      <c r="F232" s="143"/>
    </row>
    <row r="233" spans="2:7" ht="12.95" customHeight="1">
      <c r="B233" s="32"/>
      <c r="C233" s="32"/>
      <c r="D233" s="32"/>
      <c r="E233" s="162"/>
      <c r="F233" s="143"/>
    </row>
    <row r="234" spans="2:7" ht="12.95" customHeight="1">
      <c r="B234" s="32"/>
      <c r="C234" s="32"/>
      <c r="D234" s="32"/>
      <c r="E234" s="162"/>
      <c r="F234" s="143"/>
    </row>
    <row r="235" spans="2:7" ht="12.95" customHeight="1">
      <c r="B235" s="32"/>
      <c r="C235" s="32"/>
      <c r="D235" s="32"/>
      <c r="E235" s="162"/>
      <c r="F235" s="143"/>
    </row>
    <row r="236" spans="2:7" ht="12.95" customHeight="1">
      <c r="B236" s="32"/>
      <c r="C236" s="32"/>
      <c r="D236" s="32"/>
      <c r="E236" s="162"/>
      <c r="F236" s="143"/>
    </row>
    <row r="237" spans="2:7" ht="12.95" customHeight="1">
      <c r="B237" s="32"/>
      <c r="C237" s="32"/>
      <c r="D237" s="32"/>
      <c r="E237" s="162"/>
      <c r="F237" s="143"/>
    </row>
    <row r="238" spans="2:7" ht="12.95" customHeight="1">
      <c r="B238" s="32"/>
      <c r="C238" s="32"/>
      <c r="D238" s="32"/>
      <c r="E238" s="162"/>
      <c r="F238" s="143"/>
    </row>
    <row r="239" spans="2:7" ht="12.95" customHeight="1">
      <c r="B239" s="32"/>
      <c r="C239" s="32"/>
      <c r="D239" s="32"/>
      <c r="E239" s="162"/>
      <c r="F239" s="143"/>
    </row>
    <row r="240" spans="2:7" ht="12.95" customHeight="1">
      <c r="B240" s="32"/>
      <c r="C240" s="32"/>
      <c r="D240" s="32"/>
      <c r="E240" s="162"/>
      <c r="F240" s="143"/>
    </row>
    <row r="241" spans="2:6" ht="12.95" customHeight="1">
      <c r="B241" s="32"/>
      <c r="C241" s="32"/>
      <c r="D241" s="32"/>
      <c r="E241" s="162"/>
      <c r="F241" s="143"/>
    </row>
    <row r="242" spans="2:6" ht="12.95" customHeight="1">
      <c r="B242" s="32"/>
      <c r="C242" s="32"/>
      <c r="D242" s="32"/>
      <c r="E242" s="162"/>
      <c r="F242" s="143"/>
    </row>
    <row r="243" spans="2:6">
      <c r="B243" s="32"/>
      <c r="C243" s="32"/>
      <c r="D243" s="32"/>
      <c r="E243" s="162"/>
      <c r="F243" s="143"/>
    </row>
    <row r="244" spans="2:6">
      <c r="B244" s="32"/>
      <c r="C244" s="32"/>
      <c r="D244" s="32"/>
      <c r="E244" s="162"/>
      <c r="F244" s="143"/>
    </row>
    <row r="245" spans="2:6">
      <c r="B245" s="32"/>
      <c r="C245" s="32"/>
      <c r="D245" s="32"/>
      <c r="E245" s="162"/>
      <c r="F245" s="143"/>
    </row>
    <row r="246" spans="2:6">
      <c r="B246" s="32"/>
      <c r="C246" s="32"/>
      <c r="D246" s="32"/>
      <c r="E246" s="162"/>
      <c r="F246" s="143"/>
    </row>
    <row r="247" spans="2:6">
      <c r="B247" s="32"/>
      <c r="C247" s="32"/>
      <c r="D247" s="32"/>
      <c r="E247" s="162"/>
      <c r="F247" s="143"/>
    </row>
    <row r="248" spans="2:6">
      <c r="B248" s="32"/>
      <c r="C248" s="32"/>
      <c r="D248" s="32"/>
      <c r="E248" s="162"/>
      <c r="F248" s="143"/>
    </row>
    <row r="249" spans="2:6">
      <c r="B249" s="32"/>
      <c r="C249" s="32"/>
      <c r="D249" s="32"/>
      <c r="E249" s="162"/>
      <c r="F249" s="143"/>
    </row>
    <row r="250" spans="2:6">
      <c r="B250" s="32"/>
      <c r="C250" s="32"/>
      <c r="D250" s="32"/>
      <c r="E250" s="162"/>
      <c r="F250" s="143"/>
    </row>
    <row r="251" spans="2:6">
      <c r="B251" s="32"/>
      <c r="C251" s="32"/>
      <c r="D251" s="32"/>
      <c r="E251" s="162"/>
      <c r="F251" s="143"/>
    </row>
    <row r="252" spans="2:6">
      <c r="B252" s="32"/>
      <c r="C252" s="32"/>
      <c r="D252" s="32"/>
      <c r="E252" s="162"/>
      <c r="F252" s="143"/>
    </row>
    <row r="253" spans="2:6">
      <c r="B253" s="32"/>
      <c r="C253" s="32"/>
      <c r="D253" s="32"/>
      <c r="E253" s="162"/>
      <c r="F253" s="143"/>
    </row>
    <row r="254" spans="2:6">
      <c r="B254" s="32"/>
      <c r="C254" s="32"/>
      <c r="D254" s="32"/>
      <c r="E254" s="162"/>
      <c r="F254" s="143"/>
    </row>
    <row r="255" spans="2:6">
      <c r="B255" s="32"/>
      <c r="C255" s="32"/>
      <c r="D255" s="32"/>
      <c r="E255" s="162"/>
      <c r="F255" s="143"/>
    </row>
    <row r="256" spans="2:6">
      <c r="B256" s="32"/>
      <c r="C256" s="32"/>
      <c r="D256" s="32"/>
      <c r="E256" s="162"/>
      <c r="F256" s="143"/>
    </row>
    <row r="257" spans="2:6">
      <c r="B257" s="32"/>
      <c r="C257" s="32"/>
      <c r="D257" s="32"/>
      <c r="E257" s="162"/>
      <c r="F257" s="143"/>
    </row>
    <row r="258" spans="2:6">
      <c r="B258" s="32"/>
      <c r="C258" s="32"/>
      <c r="D258" s="32"/>
      <c r="E258" s="162"/>
      <c r="F258" s="143"/>
    </row>
    <row r="259" spans="2:6">
      <c r="B259" s="32"/>
      <c r="C259" s="32"/>
      <c r="D259" s="32"/>
      <c r="E259" s="162"/>
      <c r="F259" s="143"/>
    </row>
    <row r="260" spans="2:6">
      <c r="B260" s="32"/>
      <c r="C260" s="32"/>
      <c r="D260" s="32"/>
      <c r="E260" s="162"/>
      <c r="F260" s="143"/>
    </row>
    <row r="261" spans="2:6">
      <c r="B261" s="32"/>
      <c r="C261" s="32"/>
      <c r="D261" s="32"/>
      <c r="E261" s="162"/>
      <c r="F261" s="143"/>
    </row>
    <row r="262" spans="2:6">
      <c r="B262" s="32"/>
      <c r="C262" s="32"/>
      <c r="D262" s="32"/>
      <c r="E262" s="162"/>
      <c r="F262" s="143"/>
    </row>
    <row r="263" spans="2:6">
      <c r="B263" s="32"/>
      <c r="C263" s="32"/>
      <c r="D263" s="32"/>
      <c r="E263" s="162"/>
      <c r="F263" s="143"/>
    </row>
    <row r="264" spans="2:6">
      <c r="B264" s="32"/>
      <c r="C264" s="32"/>
      <c r="D264" s="32"/>
      <c r="E264" s="162"/>
      <c r="F264" s="143"/>
    </row>
    <row r="265" spans="2:6">
      <c r="B265" s="32"/>
      <c r="C265" s="32"/>
      <c r="D265" s="32"/>
      <c r="E265" s="162"/>
      <c r="F265" s="143"/>
    </row>
    <row r="266" spans="2:6">
      <c r="B266" s="32"/>
      <c r="C266" s="32"/>
      <c r="D266" s="32"/>
      <c r="E266" s="162"/>
      <c r="F266" s="143"/>
    </row>
    <row r="267" spans="2:6">
      <c r="B267" s="32"/>
      <c r="C267" s="32"/>
      <c r="D267" s="32"/>
      <c r="E267" s="162"/>
      <c r="F267" s="143"/>
    </row>
    <row r="268" spans="2:6">
      <c r="B268" s="32"/>
      <c r="C268" s="32"/>
      <c r="D268" s="32"/>
      <c r="E268" s="162"/>
      <c r="F268" s="143"/>
    </row>
    <row r="269" spans="2:6">
      <c r="B269" s="32"/>
      <c r="C269" s="32"/>
      <c r="D269" s="32"/>
      <c r="E269" s="162"/>
      <c r="F269" s="143"/>
    </row>
    <row r="270" spans="2:6">
      <c r="B270" s="32"/>
      <c r="C270" s="32"/>
      <c r="D270" s="32"/>
      <c r="E270" s="162"/>
      <c r="F270" s="143"/>
    </row>
    <row r="271" spans="2:6">
      <c r="B271" s="32"/>
      <c r="C271" s="32"/>
      <c r="D271" s="32"/>
      <c r="E271" s="162"/>
      <c r="F271" s="143"/>
    </row>
    <row r="272" spans="2:6">
      <c r="B272" s="32"/>
      <c r="C272" s="32"/>
      <c r="D272" s="32"/>
      <c r="E272" s="162"/>
      <c r="F272" s="143"/>
    </row>
    <row r="273" spans="2:6">
      <c r="B273" s="32"/>
      <c r="C273" s="32"/>
      <c r="D273" s="32"/>
      <c r="E273" s="162"/>
      <c r="F273" s="143"/>
    </row>
    <row r="274" spans="2:6">
      <c r="B274" s="32"/>
      <c r="C274" s="32"/>
      <c r="D274" s="32"/>
      <c r="E274" s="162"/>
      <c r="F274" s="143"/>
    </row>
    <row r="275" spans="2:6">
      <c r="B275" s="32"/>
      <c r="C275" s="32"/>
      <c r="D275" s="32"/>
      <c r="E275" s="162"/>
      <c r="F275" s="143"/>
    </row>
    <row r="276" spans="2:6">
      <c r="B276" s="32"/>
      <c r="C276" s="32"/>
      <c r="D276" s="32"/>
      <c r="E276" s="162"/>
      <c r="F276" s="143"/>
    </row>
    <row r="277" spans="2:6">
      <c r="B277" s="32"/>
      <c r="C277" s="32"/>
      <c r="D277" s="32"/>
      <c r="E277" s="162"/>
      <c r="F277" s="143"/>
    </row>
    <row r="278" spans="2:6">
      <c r="B278" s="32"/>
      <c r="C278" s="32"/>
      <c r="D278" s="32"/>
      <c r="E278" s="162"/>
      <c r="F278" s="143"/>
    </row>
    <row r="279" spans="2:6">
      <c r="B279" s="32"/>
      <c r="C279" s="32"/>
      <c r="D279" s="32"/>
      <c r="E279" s="162"/>
      <c r="F279" s="143"/>
    </row>
    <row r="280" spans="2:6">
      <c r="B280" s="32"/>
      <c r="C280" s="32"/>
      <c r="D280" s="32"/>
      <c r="E280" s="162"/>
      <c r="F280" s="143"/>
    </row>
    <row r="281" spans="2:6">
      <c r="B281" s="32"/>
      <c r="C281" s="32"/>
      <c r="D281" s="32"/>
      <c r="E281" s="162"/>
      <c r="F281" s="143"/>
    </row>
    <row r="282" spans="2:6">
      <c r="B282" s="32"/>
      <c r="C282" s="32"/>
      <c r="D282" s="32"/>
      <c r="E282" s="162"/>
      <c r="F282" s="143"/>
    </row>
    <row r="283" spans="2:6">
      <c r="B283" s="32"/>
      <c r="C283" s="32"/>
      <c r="D283" s="32"/>
      <c r="E283" s="162"/>
      <c r="F283" s="143"/>
    </row>
    <row r="284" spans="2:6">
      <c r="B284" s="32"/>
      <c r="C284" s="32"/>
      <c r="D284" s="32"/>
      <c r="E284" s="162"/>
      <c r="F284" s="143"/>
    </row>
    <row r="285" spans="2:6">
      <c r="B285" s="32"/>
      <c r="C285" s="32"/>
      <c r="D285" s="32"/>
      <c r="E285" s="162"/>
      <c r="F285" s="143"/>
    </row>
    <row r="286" spans="2:6">
      <c r="B286" s="32"/>
      <c r="C286" s="32"/>
      <c r="D286" s="32"/>
      <c r="E286" s="162"/>
      <c r="F286" s="143"/>
    </row>
    <row r="287" spans="2:6">
      <c r="B287" s="32"/>
      <c r="C287" s="32"/>
      <c r="D287" s="32"/>
      <c r="E287" s="162"/>
      <c r="F287" s="143"/>
    </row>
    <row r="288" spans="2:6">
      <c r="B288" s="32"/>
      <c r="C288" s="32"/>
      <c r="D288" s="32"/>
      <c r="E288" s="162"/>
      <c r="F288" s="143"/>
    </row>
    <row r="289" spans="2:6">
      <c r="B289" s="32"/>
      <c r="C289" s="32"/>
      <c r="D289" s="32"/>
      <c r="E289" s="162"/>
      <c r="F289" s="143"/>
    </row>
    <row r="290" spans="2:6">
      <c r="B290" s="32"/>
      <c r="C290" s="32"/>
      <c r="D290" s="32"/>
      <c r="E290" s="162"/>
      <c r="F290" s="143"/>
    </row>
    <row r="291" spans="2:6">
      <c r="B291" s="32"/>
      <c r="C291" s="32"/>
      <c r="D291" s="32"/>
      <c r="E291" s="162"/>
      <c r="F291" s="143"/>
    </row>
    <row r="292" spans="2:6">
      <c r="B292" s="32"/>
      <c r="C292" s="32"/>
      <c r="D292" s="32"/>
      <c r="E292" s="162"/>
      <c r="F292" s="143"/>
    </row>
    <row r="293" spans="2:6">
      <c r="B293" s="32"/>
      <c r="C293" s="32"/>
      <c r="D293" s="32"/>
      <c r="E293" s="162"/>
      <c r="F293" s="143"/>
    </row>
    <row r="294" spans="2:6">
      <c r="B294" s="32"/>
      <c r="C294" s="32"/>
      <c r="D294" s="32"/>
      <c r="E294" s="162"/>
      <c r="F294" s="143"/>
    </row>
    <row r="295" spans="2:6">
      <c r="B295" s="32"/>
      <c r="C295" s="32"/>
      <c r="D295" s="32"/>
      <c r="E295" s="162"/>
      <c r="F295" s="143"/>
    </row>
    <row r="296" spans="2:6">
      <c r="B296" s="32"/>
      <c r="C296" s="32"/>
      <c r="D296" s="32"/>
      <c r="E296" s="162"/>
      <c r="F296" s="143"/>
    </row>
    <row r="297" spans="2:6">
      <c r="B297" s="32"/>
      <c r="C297" s="32"/>
      <c r="D297" s="32"/>
      <c r="E297" s="162"/>
      <c r="F297" s="143"/>
    </row>
    <row r="298" spans="2:6">
      <c r="B298" s="32"/>
      <c r="C298" s="32"/>
      <c r="D298" s="32"/>
      <c r="E298" s="162"/>
      <c r="F298" s="143"/>
    </row>
    <row r="299" spans="2:6">
      <c r="B299" s="32"/>
      <c r="C299" s="32"/>
      <c r="D299" s="32"/>
      <c r="E299" s="162"/>
      <c r="F299" s="143"/>
    </row>
    <row r="300" spans="2:6">
      <c r="B300" s="32"/>
      <c r="C300" s="32"/>
      <c r="D300" s="32"/>
      <c r="E300" s="162"/>
      <c r="F300" s="143"/>
    </row>
    <row r="301" spans="2:6">
      <c r="B301" s="32"/>
      <c r="C301" s="32"/>
      <c r="D301" s="32"/>
      <c r="E301" s="162"/>
      <c r="F301" s="143"/>
    </row>
    <row r="302" spans="2:6">
      <c r="B302" s="32"/>
      <c r="C302" s="32"/>
      <c r="D302" s="32"/>
      <c r="E302" s="162"/>
      <c r="F302" s="143"/>
    </row>
    <row r="303" spans="2:6">
      <c r="B303" s="32"/>
      <c r="C303" s="32"/>
      <c r="D303" s="32"/>
      <c r="E303" s="162"/>
      <c r="F303" s="143"/>
    </row>
    <row r="304" spans="2:6">
      <c r="B304" s="32"/>
      <c r="C304" s="32"/>
      <c r="D304" s="32"/>
      <c r="E304" s="162"/>
      <c r="F304" s="143"/>
    </row>
    <row r="305" spans="2:6">
      <c r="B305" s="32"/>
      <c r="C305" s="32"/>
      <c r="D305" s="32"/>
      <c r="E305" s="162"/>
      <c r="F305" s="143"/>
    </row>
    <row r="306" spans="2:6">
      <c r="B306" s="32"/>
      <c r="C306" s="32"/>
      <c r="D306" s="32"/>
      <c r="E306" s="162"/>
      <c r="F306" s="143"/>
    </row>
    <row r="307" spans="2:6">
      <c r="B307" s="32"/>
      <c r="C307" s="32"/>
      <c r="D307" s="32"/>
      <c r="E307" s="162"/>
      <c r="F307" s="143"/>
    </row>
    <row r="308" spans="2:6">
      <c r="B308" s="32"/>
      <c r="C308" s="32"/>
      <c r="D308" s="32"/>
      <c r="E308" s="162"/>
      <c r="F308" s="143"/>
    </row>
    <row r="309" spans="2:6">
      <c r="B309" s="32"/>
      <c r="C309" s="32"/>
      <c r="D309" s="32"/>
      <c r="E309" s="162"/>
      <c r="F309" s="143"/>
    </row>
    <row r="310" spans="2:6">
      <c r="B310" s="32"/>
      <c r="C310" s="32"/>
      <c r="D310" s="32"/>
      <c r="E310" s="162"/>
      <c r="F310" s="143"/>
    </row>
    <row r="311" spans="2:6">
      <c r="B311" s="32"/>
      <c r="C311" s="32"/>
      <c r="D311" s="32"/>
      <c r="E311" s="162"/>
      <c r="F311" s="143"/>
    </row>
    <row r="312" spans="2:6">
      <c r="B312" s="32"/>
      <c r="C312" s="32"/>
      <c r="D312" s="32"/>
      <c r="E312" s="162"/>
      <c r="F312" s="143"/>
    </row>
    <row r="313" spans="2:6">
      <c r="B313" s="32"/>
      <c r="C313" s="32"/>
      <c r="D313" s="32"/>
      <c r="E313" s="162"/>
      <c r="F313" s="143"/>
    </row>
    <row r="314" spans="2:6">
      <c r="B314" s="32"/>
      <c r="C314" s="32"/>
      <c r="D314" s="32"/>
      <c r="E314" s="162"/>
      <c r="F314" s="143"/>
    </row>
    <row r="315" spans="2:6">
      <c r="B315" s="32"/>
      <c r="C315" s="32"/>
      <c r="D315" s="32"/>
      <c r="E315" s="162"/>
      <c r="F315" s="143"/>
    </row>
    <row r="316" spans="2:6">
      <c r="B316" s="32"/>
      <c r="C316" s="32"/>
      <c r="D316" s="32"/>
      <c r="E316" s="162"/>
      <c r="F316" s="143"/>
    </row>
    <row r="317" spans="2:6">
      <c r="B317" s="32"/>
      <c r="C317" s="32"/>
      <c r="D317" s="32"/>
      <c r="E317" s="162"/>
      <c r="F317" s="143"/>
    </row>
    <row r="318" spans="2:6">
      <c r="B318" s="32"/>
      <c r="C318" s="32"/>
      <c r="D318" s="32"/>
      <c r="E318" s="162"/>
      <c r="F318" s="143"/>
    </row>
    <row r="319" spans="2:6">
      <c r="B319" s="32"/>
      <c r="C319" s="32"/>
      <c r="D319" s="32"/>
      <c r="E319" s="162"/>
      <c r="F319" s="143"/>
    </row>
    <row r="320" spans="2:6">
      <c r="B320" s="32"/>
      <c r="C320" s="32"/>
      <c r="D320" s="32"/>
      <c r="E320" s="162"/>
      <c r="F320" s="143"/>
    </row>
    <row r="321" spans="2:6">
      <c r="B321" s="32"/>
      <c r="C321" s="32"/>
      <c r="D321" s="32"/>
      <c r="E321" s="162"/>
      <c r="F321" s="143"/>
    </row>
    <row r="322" spans="2:6">
      <c r="B322" s="32"/>
      <c r="C322" s="32"/>
      <c r="D322" s="32"/>
      <c r="E322" s="162"/>
      <c r="F322" s="143"/>
    </row>
    <row r="323" spans="2:6">
      <c r="B323" s="32"/>
      <c r="C323" s="32"/>
      <c r="D323" s="32"/>
      <c r="E323" s="162"/>
      <c r="F323" s="143"/>
    </row>
    <row r="324" spans="2:6">
      <c r="B324" s="32"/>
      <c r="C324" s="32"/>
      <c r="D324" s="32"/>
      <c r="E324" s="162"/>
      <c r="F324" s="143"/>
    </row>
    <row r="325" spans="2:6">
      <c r="B325" s="32"/>
      <c r="C325" s="32"/>
      <c r="D325" s="32"/>
      <c r="E325" s="162"/>
      <c r="F325" s="143"/>
    </row>
    <row r="326" spans="2:6">
      <c r="B326" s="32"/>
      <c r="C326" s="32"/>
      <c r="D326" s="32"/>
      <c r="E326" s="162"/>
      <c r="F326" s="143"/>
    </row>
    <row r="327" spans="2:6">
      <c r="B327" s="32"/>
      <c r="C327" s="32"/>
      <c r="D327" s="32"/>
      <c r="E327" s="162"/>
      <c r="F327" s="143"/>
    </row>
    <row r="328" spans="2:6">
      <c r="B328" s="32"/>
      <c r="C328" s="32"/>
      <c r="D328" s="32"/>
      <c r="E328" s="162"/>
      <c r="F328" s="143"/>
    </row>
    <row r="329" spans="2:6">
      <c r="B329" s="32"/>
      <c r="C329" s="32"/>
      <c r="D329" s="32"/>
      <c r="E329" s="162"/>
      <c r="F329" s="143"/>
    </row>
    <row r="330" spans="2:6">
      <c r="B330" s="32"/>
      <c r="C330" s="32"/>
      <c r="D330" s="32"/>
      <c r="E330" s="162"/>
      <c r="F330" s="143"/>
    </row>
    <row r="331" spans="2:6">
      <c r="B331" s="32"/>
      <c r="C331" s="32"/>
      <c r="D331" s="32"/>
      <c r="E331" s="162"/>
      <c r="F331" s="143"/>
    </row>
    <row r="332" spans="2:6">
      <c r="B332" s="32"/>
      <c r="C332" s="32"/>
      <c r="D332" s="32"/>
      <c r="E332" s="162"/>
      <c r="F332" s="143"/>
    </row>
    <row r="333" spans="2:6">
      <c r="B333" s="32"/>
      <c r="C333" s="32"/>
      <c r="D333" s="32"/>
      <c r="E333" s="162"/>
      <c r="F333" s="143"/>
    </row>
    <row r="334" spans="2:6">
      <c r="B334" s="32"/>
      <c r="C334" s="32"/>
      <c r="D334" s="32"/>
      <c r="E334" s="162"/>
      <c r="F334" s="143"/>
    </row>
    <row r="335" spans="2:6">
      <c r="B335" s="32"/>
      <c r="C335" s="32"/>
      <c r="D335" s="32"/>
      <c r="E335" s="162"/>
      <c r="F335" s="143"/>
    </row>
    <row r="336" spans="2:6">
      <c r="B336" s="32"/>
      <c r="C336" s="32"/>
      <c r="D336" s="32"/>
      <c r="E336" s="162"/>
      <c r="F336" s="143"/>
    </row>
    <row r="337" spans="2:6">
      <c r="B337" s="32"/>
      <c r="C337" s="32"/>
      <c r="D337" s="32"/>
      <c r="E337" s="162"/>
      <c r="F337" s="143"/>
    </row>
    <row r="338" spans="2:6">
      <c r="B338" s="32"/>
      <c r="C338" s="32"/>
      <c r="D338" s="32"/>
      <c r="E338" s="162"/>
      <c r="F338" s="143"/>
    </row>
    <row r="339" spans="2:6">
      <c r="B339" s="32"/>
      <c r="C339" s="32"/>
      <c r="D339" s="32"/>
      <c r="E339" s="162"/>
      <c r="F339" s="143"/>
    </row>
    <row r="340" spans="2:6">
      <c r="B340" s="32"/>
      <c r="C340" s="32"/>
      <c r="D340" s="32"/>
      <c r="E340" s="162"/>
      <c r="F340" s="143"/>
    </row>
    <row r="341" spans="2:6">
      <c r="B341" s="32"/>
      <c r="C341" s="32"/>
      <c r="D341" s="32"/>
      <c r="E341" s="162"/>
      <c r="F341" s="143"/>
    </row>
    <row r="342" spans="2:6">
      <c r="B342" s="32"/>
      <c r="C342" s="32"/>
      <c r="D342" s="32"/>
      <c r="E342" s="162"/>
      <c r="F342" s="143"/>
    </row>
    <row r="343" spans="2:6">
      <c r="B343" s="32"/>
      <c r="C343" s="32"/>
      <c r="D343" s="32"/>
      <c r="E343" s="162"/>
      <c r="F343" s="143"/>
    </row>
    <row r="344" spans="2:6">
      <c r="B344" s="32"/>
      <c r="C344" s="32"/>
      <c r="D344" s="32"/>
      <c r="E344" s="162"/>
      <c r="F344" s="143"/>
    </row>
    <row r="345" spans="2:6">
      <c r="B345" s="32"/>
      <c r="C345" s="32"/>
      <c r="D345" s="32"/>
      <c r="E345" s="162"/>
      <c r="F345" s="143"/>
    </row>
    <row r="346" spans="2:6">
      <c r="B346" s="32"/>
      <c r="C346" s="32"/>
      <c r="D346" s="32"/>
      <c r="E346" s="162"/>
      <c r="F346" s="143"/>
    </row>
    <row r="347" spans="2:6">
      <c r="B347" s="32"/>
      <c r="C347" s="32"/>
      <c r="D347" s="32"/>
      <c r="E347" s="162"/>
      <c r="F347" s="143"/>
    </row>
    <row r="348" spans="2:6">
      <c r="B348" s="32"/>
      <c r="C348" s="32"/>
      <c r="D348" s="32"/>
      <c r="E348" s="162"/>
      <c r="F348" s="143"/>
    </row>
    <row r="349" spans="2:6">
      <c r="B349" s="32"/>
      <c r="C349" s="32"/>
      <c r="D349" s="32"/>
      <c r="E349" s="162"/>
      <c r="F349" s="143"/>
    </row>
    <row r="350" spans="2:6">
      <c r="B350" s="32"/>
      <c r="C350" s="32"/>
      <c r="D350" s="32"/>
      <c r="E350" s="162"/>
      <c r="F350" s="143"/>
    </row>
    <row r="351" spans="2:6">
      <c r="B351" s="32"/>
      <c r="C351" s="32"/>
      <c r="D351" s="32"/>
      <c r="E351" s="162"/>
      <c r="F351" s="143"/>
    </row>
    <row r="352" spans="2:6">
      <c r="B352" s="32"/>
      <c r="C352" s="32"/>
      <c r="D352" s="32"/>
      <c r="E352" s="162"/>
      <c r="F352" s="143"/>
    </row>
    <row r="353" spans="2:6">
      <c r="B353" s="32"/>
      <c r="C353" s="32"/>
      <c r="D353" s="32"/>
      <c r="E353" s="162"/>
      <c r="F353" s="143"/>
    </row>
    <row r="354" spans="2:6">
      <c r="B354" s="32"/>
      <c r="C354" s="32"/>
      <c r="D354" s="32"/>
      <c r="E354" s="162"/>
      <c r="F354" s="143"/>
    </row>
    <row r="355" spans="2:6">
      <c r="B355" s="32"/>
      <c r="C355" s="32"/>
      <c r="D355" s="32"/>
      <c r="E355" s="162"/>
      <c r="F355" s="143"/>
    </row>
    <row r="356" spans="2:6">
      <c r="B356" s="32"/>
      <c r="C356" s="32"/>
      <c r="D356" s="32"/>
      <c r="E356" s="162"/>
      <c r="F356" s="143"/>
    </row>
    <row r="357" spans="2:6">
      <c r="B357" s="32"/>
      <c r="C357" s="32"/>
      <c r="D357" s="32"/>
      <c r="E357" s="162"/>
      <c r="F357" s="143"/>
    </row>
    <row r="358" spans="2:6">
      <c r="B358" s="32"/>
      <c r="C358" s="32"/>
      <c r="D358" s="32"/>
      <c r="E358" s="162"/>
      <c r="F358" s="143"/>
    </row>
    <row r="359" spans="2:6">
      <c r="B359" s="32"/>
      <c r="C359" s="32"/>
      <c r="D359" s="32"/>
      <c r="E359" s="162"/>
      <c r="F359" s="143"/>
    </row>
    <row r="360" spans="2:6">
      <c r="B360" s="32"/>
      <c r="C360" s="32"/>
      <c r="D360" s="32"/>
      <c r="E360" s="162"/>
      <c r="F360" s="143"/>
    </row>
    <row r="361" spans="2:6">
      <c r="B361" s="32"/>
      <c r="C361" s="32"/>
      <c r="D361" s="32"/>
      <c r="E361" s="162"/>
      <c r="F361" s="143"/>
    </row>
    <row r="362" spans="2:6">
      <c r="B362" s="32"/>
      <c r="C362" s="32"/>
      <c r="D362" s="32"/>
      <c r="E362" s="162"/>
      <c r="F362" s="143"/>
    </row>
    <row r="363" spans="2:6">
      <c r="B363" s="32"/>
      <c r="C363" s="32"/>
      <c r="D363" s="32"/>
      <c r="E363" s="162"/>
      <c r="F363" s="143"/>
    </row>
    <row r="364" spans="2:6">
      <c r="B364" s="32"/>
      <c r="C364" s="32"/>
      <c r="D364" s="32"/>
      <c r="E364" s="162"/>
      <c r="F364" s="143"/>
    </row>
    <row r="365" spans="2:6">
      <c r="B365" s="32"/>
      <c r="C365" s="32"/>
      <c r="D365" s="32"/>
      <c r="E365" s="162"/>
      <c r="F365" s="143"/>
    </row>
    <row r="366" spans="2:6">
      <c r="B366" s="32"/>
      <c r="C366" s="32"/>
      <c r="D366" s="32"/>
      <c r="E366" s="162"/>
      <c r="F366" s="143"/>
    </row>
    <row r="367" spans="2:6">
      <c r="B367" s="32"/>
      <c r="C367" s="32"/>
      <c r="D367" s="32"/>
      <c r="E367" s="162"/>
      <c r="F367" s="143"/>
    </row>
    <row r="368" spans="2:6">
      <c r="B368" s="32"/>
      <c r="C368" s="32"/>
      <c r="D368" s="32"/>
      <c r="E368" s="162"/>
      <c r="F368" s="143"/>
    </row>
    <row r="369" spans="2:6">
      <c r="B369" s="32"/>
      <c r="C369" s="32"/>
      <c r="D369" s="32"/>
      <c r="E369" s="162"/>
      <c r="F369" s="143"/>
    </row>
    <row r="370" spans="2:6">
      <c r="B370" s="32"/>
      <c r="C370" s="32"/>
      <c r="D370" s="32"/>
      <c r="E370" s="162"/>
      <c r="F370" s="143"/>
    </row>
    <row r="371" spans="2:6">
      <c r="B371" s="32"/>
      <c r="C371" s="32"/>
      <c r="D371" s="32"/>
      <c r="E371" s="162"/>
      <c r="F371" s="143"/>
    </row>
    <row r="372" spans="2:6">
      <c r="B372" s="32"/>
      <c r="C372" s="32"/>
      <c r="D372" s="32"/>
      <c r="E372" s="162"/>
      <c r="F372" s="143"/>
    </row>
    <row r="373" spans="2:6">
      <c r="B373" s="32"/>
      <c r="C373" s="32"/>
      <c r="D373" s="32"/>
      <c r="E373" s="162"/>
      <c r="F373" s="143"/>
    </row>
    <row r="374" spans="2:6">
      <c r="B374" s="32"/>
      <c r="C374" s="32"/>
      <c r="D374" s="32"/>
      <c r="E374" s="162"/>
      <c r="F374" s="143"/>
    </row>
    <row r="375" spans="2:6">
      <c r="B375" s="32"/>
      <c r="C375" s="32"/>
      <c r="D375" s="32"/>
      <c r="E375" s="162"/>
      <c r="F375" s="143"/>
    </row>
    <row r="376" spans="2:6">
      <c r="B376" s="32"/>
      <c r="C376" s="32"/>
      <c r="D376" s="32"/>
      <c r="E376" s="162"/>
      <c r="F376" s="143"/>
    </row>
    <row r="377" spans="2:6">
      <c r="B377" s="32"/>
      <c r="C377" s="32"/>
      <c r="D377" s="32"/>
      <c r="E377" s="162"/>
      <c r="F377" s="143"/>
    </row>
    <row r="378" spans="2:6">
      <c r="B378" s="32"/>
      <c r="C378" s="32"/>
      <c r="D378" s="32"/>
      <c r="E378" s="162"/>
      <c r="F378" s="143"/>
    </row>
    <row r="379" spans="2:6">
      <c r="B379" s="32"/>
      <c r="C379" s="32"/>
      <c r="D379" s="32"/>
      <c r="E379" s="162"/>
      <c r="F379" s="143"/>
    </row>
    <row r="380" spans="2:6">
      <c r="B380" s="32"/>
      <c r="C380" s="32"/>
      <c r="D380" s="32"/>
      <c r="E380" s="162"/>
      <c r="F380" s="143"/>
    </row>
    <row r="381" spans="2:6">
      <c r="B381" s="32"/>
      <c r="C381" s="32"/>
      <c r="D381" s="32"/>
      <c r="E381" s="162"/>
      <c r="F381" s="143"/>
    </row>
    <row r="382" spans="2:6">
      <c r="B382" s="32"/>
      <c r="C382" s="32"/>
      <c r="D382" s="32"/>
      <c r="E382" s="162"/>
      <c r="F382" s="143"/>
    </row>
    <row r="383" spans="2:6">
      <c r="B383" s="32"/>
      <c r="C383" s="32"/>
      <c r="D383" s="32"/>
      <c r="E383" s="162"/>
      <c r="F383" s="143"/>
    </row>
    <row r="384" spans="2:6">
      <c r="B384" s="32"/>
      <c r="C384" s="32"/>
      <c r="D384" s="32"/>
      <c r="E384" s="162"/>
      <c r="F384" s="143"/>
    </row>
    <row r="385" spans="2:6">
      <c r="B385" s="32"/>
      <c r="C385" s="32"/>
      <c r="D385" s="32"/>
      <c r="E385" s="162"/>
      <c r="F385" s="143"/>
    </row>
    <row r="386" spans="2:6">
      <c r="B386" s="32"/>
      <c r="C386" s="32"/>
      <c r="D386" s="32"/>
      <c r="E386" s="162"/>
      <c r="F386" s="143"/>
    </row>
    <row r="387" spans="2:6">
      <c r="B387" s="32"/>
      <c r="C387" s="32"/>
      <c r="D387" s="32"/>
      <c r="E387" s="162"/>
      <c r="F387" s="143"/>
    </row>
    <row r="388" spans="2:6">
      <c r="B388" s="32"/>
      <c r="C388" s="32"/>
      <c r="D388" s="32"/>
      <c r="E388" s="162"/>
      <c r="F388" s="143"/>
    </row>
    <row r="389" spans="2:6">
      <c r="B389" s="32"/>
      <c r="C389" s="32"/>
      <c r="D389" s="32"/>
      <c r="E389" s="162"/>
      <c r="F389" s="143"/>
    </row>
    <row r="390" spans="2:6">
      <c r="B390" s="32"/>
      <c r="C390" s="32"/>
      <c r="D390" s="32"/>
      <c r="E390" s="162"/>
      <c r="F390" s="143"/>
    </row>
    <row r="391" spans="2:6">
      <c r="B391" s="32"/>
      <c r="C391" s="32"/>
      <c r="D391" s="32"/>
      <c r="E391" s="162"/>
      <c r="F391" s="143"/>
    </row>
    <row r="392" spans="2:6">
      <c r="B392" s="32"/>
      <c r="C392" s="32"/>
      <c r="D392" s="32"/>
      <c r="E392" s="162"/>
      <c r="F392" s="143"/>
    </row>
    <row r="393" spans="2:6">
      <c r="B393" s="32"/>
      <c r="C393" s="32"/>
      <c r="D393" s="32"/>
      <c r="E393" s="162"/>
      <c r="F393" s="143"/>
    </row>
    <row r="394" spans="2:6">
      <c r="B394" s="32"/>
      <c r="C394" s="32"/>
      <c r="D394" s="32"/>
      <c r="E394" s="162"/>
      <c r="F394" s="143"/>
    </row>
    <row r="395" spans="2:6">
      <c r="B395" s="32"/>
      <c r="C395" s="32"/>
      <c r="D395" s="32"/>
      <c r="E395" s="162"/>
      <c r="F395" s="143"/>
    </row>
    <row r="396" spans="2:6">
      <c r="B396" s="32"/>
      <c r="C396" s="32"/>
      <c r="D396" s="32"/>
      <c r="E396" s="162"/>
      <c r="F396" s="143"/>
    </row>
    <row r="397" spans="2:6">
      <c r="B397" s="32"/>
      <c r="C397" s="32"/>
      <c r="D397" s="32"/>
      <c r="E397" s="162"/>
      <c r="F397" s="143"/>
    </row>
    <row r="398" spans="2:6">
      <c r="B398" s="32"/>
      <c r="C398" s="32"/>
      <c r="D398" s="32"/>
      <c r="E398" s="162"/>
      <c r="F398" s="143"/>
    </row>
    <row r="399" spans="2:6">
      <c r="B399" s="32"/>
      <c r="C399" s="32"/>
      <c r="D399" s="32"/>
      <c r="E399" s="162"/>
      <c r="F399" s="143"/>
    </row>
    <row r="400" spans="2:6">
      <c r="B400" s="32"/>
      <c r="C400" s="32"/>
      <c r="D400" s="32"/>
      <c r="E400" s="162"/>
      <c r="F400" s="143"/>
    </row>
    <row r="401" spans="2:6">
      <c r="B401" s="32"/>
      <c r="C401" s="32"/>
      <c r="D401" s="32"/>
      <c r="E401" s="162"/>
      <c r="F401" s="143"/>
    </row>
    <row r="402" spans="2:6">
      <c r="B402" s="32"/>
      <c r="C402" s="32"/>
      <c r="D402" s="32"/>
      <c r="E402" s="162"/>
      <c r="F402" s="143"/>
    </row>
    <row r="403" spans="2:6">
      <c r="B403" s="32"/>
      <c r="C403" s="32"/>
      <c r="D403" s="32"/>
      <c r="E403" s="162"/>
      <c r="F403" s="143"/>
    </row>
    <row r="404" spans="2:6">
      <c r="B404" s="32"/>
      <c r="C404" s="32"/>
      <c r="D404" s="32"/>
      <c r="E404" s="162"/>
      <c r="F404" s="143"/>
    </row>
    <row r="405" spans="2:6">
      <c r="B405" s="32"/>
      <c r="C405" s="32"/>
      <c r="D405" s="32"/>
      <c r="E405" s="162"/>
      <c r="F405" s="143"/>
    </row>
    <row r="406" spans="2:6">
      <c r="B406" s="32"/>
      <c r="C406" s="32"/>
      <c r="D406" s="32"/>
      <c r="E406" s="162"/>
      <c r="F406" s="143"/>
    </row>
    <row r="407" spans="2:6">
      <c r="B407" s="32"/>
      <c r="C407" s="32"/>
      <c r="D407" s="32"/>
      <c r="E407" s="162"/>
      <c r="F407" s="143"/>
    </row>
    <row r="408" spans="2:6">
      <c r="B408" s="32"/>
      <c r="C408" s="32"/>
      <c r="D408" s="32"/>
      <c r="E408" s="162"/>
      <c r="F408" s="143"/>
    </row>
    <row r="409" spans="2:6">
      <c r="B409" s="32"/>
      <c r="C409" s="32"/>
      <c r="D409" s="32"/>
      <c r="E409" s="162"/>
      <c r="F409" s="143"/>
    </row>
    <row r="410" spans="2:6">
      <c r="B410" s="32"/>
      <c r="C410" s="32"/>
      <c r="D410" s="32"/>
      <c r="E410" s="162"/>
      <c r="F410" s="143"/>
    </row>
    <row r="411" spans="2:6">
      <c r="B411" s="32"/>
      <c r="C411" s="32"/>
      <c r="D411" s="32"/>
      <c r="E411" s="162"/>
      <c r="F411" s="143"/>
    </row>
    <row r="412" spans="2:6">
      <c r="B412" s="32"/>
      <c r="C412" s="32"/>
      <c r="D412" s="32"/>
      <c r="E412" s="162"/>
      <c r="F412" s="143"/>
    </row>
    <row r="413" spans="2:6">
      <c r="B413" s="32"/>
      <c r="C413" s="32"/>
      <c r="D413" s="32"/>
      <c r="E413" s="162"/>
      <c r="F413" s="143"/>
    </row>
    <row r="414" spans="2:6">
      <c r="B414" s="32"/>
      <c r="C414" s="32"/>
      <c r="D414" s="32"/>
      <c r="E414" s="162"/>
      <c r="F414" s="143"/>
    </row>
    <row r="415" spans="2:6">
      <c r="B415" s="32"/>
      <c r="C415" s="32"/>
      <c r="D415" s="32"/>
      <c r="E415" s="162"/>
      <c r="F415" s="143"/>
    </row>
    <row r="416" spans="2:6">
      <c r="B416" s="32"/>
      <c r="C416" s="32"/>
      <c r="D416" s="32"/>
      <c r="E416" s="162"/>
      <c r="F416" s="143"/>
    </row>
    <row r="417" spans="2:6">
      <c r="B417" s="32"/>
      <c r="C417" s="32"/>
      <c r="D417" s="32"/>
      <c r="E417" s="162"/>
      <c r="F417" s="143"/>
    </row>
    <row r="418" spans="2:6">
      <c r="B418" s="32"/>
      <c r="C418" s="32"/>
      <c r="D418" s="32"/>
      <c r="E418" s="162"/>
      <c r="F418" s="143"/>
    </row>
    <row r="419" spans="2:6">
      <c r="B419" s="32"/>
      <c r="C419" s="32"/>
      <c r="D419" s="32"/>
      <c r="E419" s="162"/>
      <c r="F419" s="143"/>
    </row>
    <row r="420" spans="2:6">
      <c r="B420" s="32"/>
      <c r="C420" s="32"/>
      <c r="D420" s="32"/>
      <c r="E420" s="162"/>
      <c r="F420" s="143"/>
    </row>
    <row r="421" spans="2:6">
      <c r="B421" s="32"/>
      <c r="C421" s="32"/>
      <c r="D421" s="32"/>
      <c r="E421" s="162"/>
      <c r="F421" s="143"/>
    </row>
    <row r="422" spans="2:6">
      <c r="B422" s="32"/>
      <c r="C422" s="32"/>
      <c r="D422" s="32"/>
      <c r="E422" s="162"/>
      <c r="F422" s="143"/>
    </row>
    <row r="423" spans="2:6">
      <c r="B423" s="32"/>
      <c r="C423" s="32"/>
      <c r="D423" s="32"/>
      <c r="E423" s="162"/>
      <c r="F423" s="143"/>
    </row>
    <row r="424" spans="2:6">
      <c r="B424" s="32"/>
      <c r="C424" s="32"/>
      <c r="D424" s="32"/>
      <c r="E424" s="162"/>
      <c r="F424" s="143"/>
    </row>
    <row r="425" spans="2:6">
      <c r="B425" s="32"/>
      <c r="C425" s="32"/>
      <c r="D425" s="32"/>
      <c r="E425" s="162"/>
      <c r="F425" s="143"/>
    </row>
    <row r="426" spans="2:6">
      <c r="B426" s="32"/>
      <c r="C426" s="32"/>
      <c r="D426" s="32"/>
      <c r="E426" s="162"/>
      <c r="F426" s="143"/>
    </row>
    <row r="427" spans="2:6">
      <c r="B427" s="32"/>
      <c r="C427" s="32"/>
      <c r="D427" s="32"/>
      <c r="E427" s="162"/>
      <c r="F427" s="143"/>
    </row>
    <row r="428" spans="2:6">
      <c r="B428" s="32"/>
      <c r="C428" s="32"/>
      <c r="D428" s="32"/>
      <c r="E428" s="162"/>
      <c r="F428" s="143"/>
    </row>
    <row r="429" spans="2:6">
      <c r="B429" s="32"/>
      <c r="C429" s="32"/>
      <c r="D429" s="32"/>
      <c r="E429" s="162"/>
      <c r="F429" s="143"/>
    </row>
    <row r="430" spans="2:6">
      <c r="B430" s="32"/>
      <c r="C430" s="32"/>
      <c r="D430" s="32"/>
      <c r="E430" s="162"/>
      <c r="F430" s="143"/>
    </row>
    <row r="431" spans="2:6">
      <c r="B431" s="32"/>
      <c r="C431" s="32"/>
      <c r="D431" s="32"/>
      <c r="E431" s="162"/>
      <c r="F431" s="143"/>
    </row>
    <row r="432" spans="2:6">
      <c r="B432" s="32"/>
      <c r="C432" s="32"/>
      <c r="D432" s="32"/>
      <c r="E432" s="162"/>
      <c r="F432" s="143"/>
    </row>
    <row r="433" spans="2:6">
      <c r="B433" s="32"/>
      <c r="C433" s="32"/>
      <c r="D433" s="32"/>
      <c r="E433" s="162"/>
      <c r="F433" s="143"/>
    </row>
    <row r="434" spans="2:6">
      <c r="B434" s="32"/>
      <c r="C434" s="32"/>
      <c r="D434" s="32"/>
      <c r="E434" s="162"/>
      <c r="F434" s="143"/>
    </row>
    <row r="435" spans="2:6">
      <c r="B435" s="32"/>
      <c r="C435" s="32"/>
      <c r="D435" s="32"/>
      <c r="E435" s="162"/>
      <c r="F435" s="143"/>
    </row>
    <row r="436" spans="2:6">
      <c r="B436" s="32"/>
      <c r="C436" s="32"/>
      <c r="D436" s="32"/>
      <c r="E436" s="162"/>
      <c r="F436" s="143"/>
    </row>
    <row r="437" spans="2:6">
      <c r="B437" s="32"/>
      <c r="C437" s="32"/>
      <c r="D437" s="32"/>
      <c r="E437" s="162"/>
      <c r="F437" s="143"/>
    </row>
    <row r="438" spans="2:6">
      <c r="B438" s="32"/>
      <c r="C438" s="32"/>
      <c r="D438" s="32"/>
      <c r="E438" s="162"/>
      <c r="F438" s="143"/>
    </row>
    <row r="439" spans="2:6">
      <c r="B439" s="32"/>
      <c r="C439" s="32"/>
      <c r="D439" s="32"/>
      <c r="E439" s="162"/>
      <c r="F439" s="143"/>
    </row>
    <row r="440" spans="2:6">
      <c r="B440" s="32"/>
      <c r="C440" s="32"/>
      <c r="D440" s="32"/>
      <c r="E440" s="162"/>
      <c r="F440" s="143"/>
    </row>
    <row r="441" spans="2:6">
      <c r="B441" s="32"/>
      <c r="C441" s="32"/>
      <c r="D441" s="32"/>
      <c r="E441" s="162"/>
      <c r="F441" s="143"/>
    </row>
    <row r="442" spans="2:6">
      <c r="B442" s="32"/>
      <c r="C442" s="32"/>
      <c r="D442" s="32"/>
      <c r="E442" s="162"/>
      <c r="F442" s="143"/>
    </row>
    <row r="443" spans="2:6">
      <c r="B443" s="32"/>
      <c r="C443" s="32"/>
      <c r="D443" s="32"/>
      <c r="E443" s="162"/>
      <c r="F443" s="143"/>
    </row>
    <row r="444" spans="2:6">
      <c r="B444" s="32"/>
      <c r="C444" s="32"/>
      <c r="D444" s="32"/>
      <c r="E444" s="162"/>
      <c r="F444" s="143"/>
    </row>
    <row r="445" spans="2:6">
      <c r="B445" s="32"/>
      <c r="C445" s="32"/>
      <c r="D445" s="32"/>
      <c r="E445" s="162"/>
      <c r="F445" s="143"/>
    </row>
    <row r="446" spans="2:6">
      <c r="B446" s="32"/>
      <c r="C446" s="32"/>
      <c r="D446" s="32"/>
      <c r="E446" s="162"/>
      <c r="F446" s="143"/>
    </row>
    <row r="447" spans="2:6">
      <c r="B447" s="32"/>
      <c r="C447" s="32"/>
      <c r="D447" s="32"/>
      <c r="E447" s="162"/>
      <c r="F447" s="143"/>
    </row>
    <row r="448" spans="2:6">
      <c r="B448" s="32"/>
      <c r="C448" s="32"/>
      <c r="D448" s="32"/>
      <c r="E448" s="162"/>
      <c r="F448" s="143"/>
    </row>
    <row r="449" spans="2:6">
      <c r="B449" s="32"/>
      <c r="C449" s="32"/>
      <c r="D449" s="32"/>
      <c r="E449" s="162"/>
      <c r="F449" s="143"/>
    </row>
    <row r="450" spans="2:6">
      <c r="B450" s="32"/>
      <c r="C450" s="32"/>
      <c r="D450" s="32"/>
      <c r="E450" s="162"/>
      <c r="F450" s="143"/>
    </row>
    <row r="451" spans="2:6">
      <c r="B451" s="32"/>
      <c r="C451" s="32"/>
      <c r="D451" s="32"/>
      <c r="E451" s="162"/>
      <c r="F451" s="143"/>
    </row>
    <row r="452" spans="2:6">
      <c r="B452" s="32"/>
      <c r="C452" s="32"/>
      <c r="D452" s="32"/>
      <c r="E452" s="162"/>
      <c r="F452" s="143"/>
    </row>
    <row r="453" spans="2:6">
      <c r="B453" s="32"/>
      <c r="C453" s="32"/>
      <c r="D453" s="32"/>
      <c r="E453" s="162"/>
      <c r="F453" s="143"/>
    </row>
    <row r="454" spans="2:6">
      <c r="B454" s="32"/>
      <c r="C454" s="32"/>
      <c r="D454" s="32"/>
      <c r="E454" s="162"/>
      <c r="F454" s="143"/>
    </row>
    <row r="455" spans="2:6">
      <c r="B455" s="32"/>
      <c r="C455" s="32"/>
      <c r="D455" s="32"/>
      <c r="E455" s="162"/>
      <c r="F455" s="143"/>
    </row>
    <row r="456" spans="2:6">
      <c r="B456" s="32"/>
      <c r="C456" s="32"/>
      <c r="D456" s="32"/>
      <c r="E456" s="162"/>
      <c r="F456" s="143"/>
    </row>
    <row r="457" spans="2:6">
      <c r="B457" s="32"/>
      <c r="C457" s="32"/>
      <c r="D457" s="32"/>
      <c r="E457" s="162"/>
      <c r="F457" s="143"/>
    </row>
    <row r="458" spans="2:6">
      <c r="B458" s="32"/>
      <c r="C458" s="32"/>
      <c r="D458" s="32"/>
      <c r="E458" s="162"/>
      <c r="F458" s="143"/>
    </row>
    <row r="459" spans="2:6">
      <c r="B459" s="32"/>
      <c r="C459" s="32"/>
      <c r="D459" s="32"/>
      <c r="E459" s="162"/>
      <c r="F459" s="143"/>
    </row>
    <row r="460" spans="2:6">
      <c r="B460" s="32"/>
      <c r="C460" s="32"/>
      <c r="D460" s="32"/>
      <c r="E460" s="162"/>
      <c r="F460" s="143"/>
    </row>
    <row r="461" spans="2:6">
      <c r="B461" s="32"/>
      <c r="C461" s="32"/>
      <c r="D461" s="32"/>
      <c r="E461" s="163"/>
      <c r="F461" s="143"/>
    </row>
    <row r="462" spans="2:6">
      <c r="B462" s="32"/>
      <c r="C462" s="32"/>
      <c r="D462" s="32"/>
      <c r="E462" s="163"/>
      <c r="F462" s="143"/>
    </row>
    <row r="463" spans="2:6">
      <c r="B463" s="32"/>
      <c r="C463" s="32"/>
      <c r="D463" s="32"/>
      <c r="E463" s="163"/>
      <c r="F463" s="143"/>
    </row>
    <row r="464" spans="2:6">
      <c r="B464" s="32"/>
      <c r="C464" s="32"/>
      <c r="D464" s="32"/>
      <c r="E464" s="163"/>
      <c r="F464" s="143"/>
    </row>
    <row r="465" spans="2:6">
      <c r="B465" s="32"/>
      <c r="C465" s="32"/>
      <c r="D465" s="32"/>
      <c r="E465" s="163"/>
      <c r="F465" s="143"/>
    </row>
    <row r="466" spans="2:6">
      <c r="B466" s="32"/>
      <c r="C466" s="32"/>
      <c r="D466" s="32"/>
      <c r="E466" s="163"/>
      <c r="F466" s="143"/>
    </row>
    <row r="467" spans="2:6">
      <c r="B467" s="32"/>
      <c r="C467" s="32"/>
      <c r="D467" s="32"/>
      <c r="E467" s="163"/>
      <c r="F467" s="143"/>
    </row>
    <row r="468" spans="2:6">
      <c r="B468" s="32"/>
      <c r="C468" s="32"/>
      <c r="D468" s="32"/>
      <c r="E468" s="163"/>
      <c r="F468" s="143"/>
    </row>
    <row r="469" spans="2:6">
      <c r="B469" s="32"/>
      <c r="C469" s="32"/>
      <c r="D469" s="32"/>
      <c r="E469" s="163"/>
      <c r="F469" s="143"/>
    </row>
    <row r="470" spans="2:6">
      <c r="B470" s="32"/>
      <c r="C470" s="32"/>
      <c r="D470" s="32"/>
      <c r="E470" s="163"/>
      <c r="F470" s="143"/>
    </row>
    <row r="471" spans="2:6">
      <c r="B471" s="32"/>
      <c r="C471" s="32"/>
      <c r="D471" s="32"/>
      <c r="E471" s="163"/>
      <c r="F471" s="143"/>
    </row>
    <row r="472" spans="2:6">
      <c r="B472" s="32"/>
      <c r="C472" s="32"/>
      <c r="D472" s="32"/>
      <c r="E472" s="163"/>
      <c r="F472" s="143"/>
    </row>
    <row r="473" spans="2:6">
      <c r="B473" s="32"/>
      <c r="C473" s="32"/>
      <c r="D473" s="32"/>
      <c r="E473" s="163"/>
      <c r="F473" s="143"/>
    </row>
    <row r="474" spans="2:6">
      <c r="B474" s="32"/>
      <c r="C474" s="32"/>
      <c r="D474" s="32"/>
      <c r="E474" s="163"/>
      <c r="F474" s="143"/>
    </row>
    <row r="475" spans="2:6">
      <c r="B475" s="32"/>
      <c r="C475" s="32"/>
      <c r="D475" s="32"/>
      <c r="E475" s="163"/>
      <c r="F475" s="143"/>
    </row>
    <row r="476" spans="2:6">
      <c r="B476" s="32"/>
      <c r="C476" s="32"/>
      <c r="D476" s="32"/>
      <c r="E476" s="163"/>
      <c r="F476" s="143"/>
    </row>
    <row r="477" spans="2:6">
      <c r="B477" s="32"/>
      <c r="C477" s="32"/>
      <c r="D477" s="32"/>
      <c r="E477" s="163"/>
      <c r="F477" s="143"/>
    </row>
    <row r="478" spans="2:6">
      <c r="B478" s="32"/>
      <c r="C478" s="32"/>
      <c r="D478" s="32"/>
      <c r="E478" s="163"/>
      <c r="F478" s="143"/>
    </row>
    <row r="479" spans="2:6">
      <c r="B479" s="32"/>
      <c r="C479" s="32"/>
      <c r="D479" s="32"/>
      <c r="E479" s="163"/>
      <c r="F479" s="143"/>
    </row>
    <row r="480" spans="2:6">
      <c r="B480" s="32"/>
      <c r="C480" s="32"/>
      <c r="D480" s="32"/>
      <c r="E480" s="163"/>
      <c r="F480" s="143"/>
    </row>
    <row r="481" spans="2:6">
      <c r="B481" s="32"/>
      <c r="C481" s="32"/>
      <c r="D481" s="32"/>
      <c r="E481" s="163"/>
      <c r="F481" s="143"/>
    </row>
    <row r="482" spans="2:6">
      <c r="B482" s="32"/>
      <c r="C482" s="32"/>
      <c r="D482" s="32"/>
      <c r="E482" s="163"/>
      <c r="F482" s="143"/>
    </row>
    <row r="483" spans="2:6">
      <c r="B483" s="32"/>
      <c r="C483" s="32"/>
      <c r="D483" s="32"/>
      <c r="E483" s="163"/>
      <c r="F483" s="143"/>
    </row>
    <row r="484" spans="2:6">
      <c r="B484" s="32"/>
      <c r="C484" s="32"/>
      <c r="D484" s="32"/>
      <c r="E484" s="163"/>
      <c r="F484" s="143"/>
    </row>
    <row r="485" spans="2:6">
      <c r="B485" s="32"/>
      <c r="C485" s="32"/>
      <c r="D485" s="32"/>
      <c r="E485" s="163"/>
      <c r="F485" s="143"/>
    </row>
    <row r="486" spans="2:6">
      <c r="B486" s="32"/>
      <c r="C486" s="32"/>
      <c r="D486" s="32"/>
      <c r="E486" s="163"/>
      <c r="F486" s="143"/>
    </row>
    <row r="487" spans="2:6">
      <c r="B487" s="32"/>
      <c r="C487" s="32"/>
      <c r="D487" s="32"/>
      <c r="E487" s="163"/>
      <c r="F487" s="143"/>
    </row>
    <row r="488" spans="2:6">
      <c r="B488" s="32"/>
      <c r="C488" s="32"/>
      <c r="D488" s="32"/>
      <c r="E488" s="163"/>
      <c r="F488" s="143"/>
    </row>
    <row r="489" spans="2:6">
      <c r="B489" s="32"/>
      <c r="C489" s="32"/>
      <c r="D489" s="32"/>
      <c r="E489" s="163"/>
      <c r="F489" s="143"/>
    </row>
    <row r="490" spans="2:6">
      <c r="B490" s="32"/>
      <c r="C490" s="32"/>
      <c r="D490" s="32"/>
      <c r="E490" s="163"/>
      <c r="F490" s="143"/>
    </row>
    <row r="491" spans="2:6">
      <c r="B491" s="32"/>
      <c r="C491" s="32"/>
      <c r="D491" s="32"/>
      <c r="E491" s="163"/>
      <c r="F491" s="143"/>
    </row>
    <row r="492" spans="2:6">
      <c r="B492" s="32"/>
      <c r="C492" s="32"/>
      <c r="D492" s="32"/>
      <c r="E492" s="163"/>
      <c r="F492" s="143"/>
    </row>
    <row r="493" spans="2:6">
      <c r="B493" s="32"/>
      <c r="C493" s="32"/>
      <c r="D493" s="32"/>
      <c r="E493" s="163"/>
      <c r="F493" s="143"/>
    </row>
    <row r="494" spans="2:6">
      <c r="B494" s="32"/>
      <c r="C494" s="32"/>
      <c r="D494" s="32"/>
      <c r="E494" s="163"/>
      <c r="F494" s="143"/>
    </row>
    <row r="495" spans="2:6">
      <c r="B495" s="32"/>
      <c r="C495" s="32"/>
      <c r="D495" s="32"/>
      <c r="E495" s="163"/>
      <c r="F495" s="143"/>
    </row>
    <row r="496" spans="2:6">
      <c r="B496" s="32"/>
      <c r="C496" s="32"/>
      <c r="D496" s="32"/>
      <c r="E496" s="163"/>
      <c r="F496" s="143"/>
    </row>
    <row r="497" spans="2:6">
      <c r="B497" s="32"/>
      <c r="C497" s="32"/>
      <c r="D497" s="32"/>
      <c r="E497" s="163"/>
      <c r="F497" s="143"/>
    </row>
    <row r="498" spans="2:6">
      <c r="B498" s="32"/>
      <c r="C498" s="32"/>
      <c r="D498" s="32"/>
      <c r="E498" s="163"/>
      <c r="F498" s="143"/>
    </row>
    <row r="499" spans="2:6">
      <c r="B499" s="32"/>
      <c r="C499" s="32"/>
      <c r="D499" s="32"/>
      <c r="E499" s="163"/>
      <c r="F499" s="143"/>
    </row>
    <row r="500" spans="2:6">
      <c r="B500" s="32"/>
      <c r="C500" s="32"/>
      <c r="D500" s="32"/>
      <c r="E500" s="163"/>
      <c r="F500" s="143"/>
    </row>
    <row r="501" spans="2:6">
      <c r="B501" s="32"/>
      <c r="C501" s="32"/>
      <c r="D501" s="32"/>
      <c r="E501" s="163"/>
      <c r="F501" s="143"/>
    </row>
    <row r="502" spans="2:6">
      <c r="B502" s="32"/>
      <c r="C502" s="32"/>
      <c r="D502" s="32"/>
      <c r="E502" s="163"/>
      <c r="F502" s="143"/>
    </row>
    <row r="503" spans="2:6">
      <c r="B503" s="32"/>
      <c r="C503" s="32"/>
      <c r="D503" s="32"/>
      <c r="E503" s="163"/>
      <c r="F503" s="143"/>
    </row>
    <row r="504" spans="2:6">
      <c r="B504" s="32"/>
      <c r="C504" s="32"/>
      <c r="D504" s="32"/>
      <c r="E504" s="163"/>
      <c r="F504" s="143"/>
    </row>
    <row r="505" spans="2:6">
      <c r="B505" s="32"/>
      <c r="C505" s="32"/>
      <c r="D505" s="32"/>
      <c r="E505" s="163"/>
      <c r="F505" s="143"/>
    </row>
    <row r="506" spans="2:6">
      <c r="B506" s="32"/>
      <c r="C506" s="32"/>
      <c r="D506" s="32"/>
      <c r="E506" s="163"/>
      <c r="F506" s="143"/>
    </row>
    <row r="507" spans="2:6">
      <c r="B507" s="32"/>
      <c r="C507" s="32"/>
      <c r="D507" s="32"/>
      <c r="E507" s="163"/>
      <c r="F507" s="143"/>
    </row>
    <row r="508" spans="2:6">
      <c r="B508" s="32"/>
      <c r="C508" s="32"/>
      <c r="D508" s="32"/>
      <c r="E508" s="163"/>
      <c r="F508" s="143"/>
    </row>
    <row r="509" spans="2:6">
      <c r="B509" s="32"/>
      <c r="C509" s="32"/>
      <c r="D509" s="32"/>
      <c r="E509" s="163"/>
      <c r="F509" s="143"/>
    </row>
    <row r="510" spans="2:6">
      <c r="B510" s="32"/>
      <c r="C510" s="32"/>
      <c r="D510" s="32"/>
      <c r="E510" s="163"/>
      <c r="F510" s="143"/>
    </row>
    <row r="511" spans="2:6">
      <c r="B511" s="32"/>
      <c r="C511" s="32"/>
      <c r="D511" s="32"/>
      <c r="E511" s="163"/>
    </row>
    <row r="512" spans="2:6">
      <c r="B512" s="32"/>
      <c r="C512" s="32"/>
      <c r="D512" s="32"/>
      <c r="E512" s="163"/>
    </row>
    <row r="513" spans="2:5">
      <c r="B513" s="32"/>
      <c r="C513" s="32"/>
      <c r="D513" s="32"/>
      <c r="E513" s="163"/>
    </row>
    <row r="514" spans="2:5">
      <c r="B514" s="32"/>
      <c r="C514" s="32"/>
      <c r="D514" s="32"/>
      <c r="E514" s="163"/>
    </row>
    <row r="515" spans="2:5">
      <c r="B515" s="32"/>
      <c r="C515" s="32"/>
      <c r="D515" s="32"/>
      <c r="E515" s="163"/>
    </row>
    <row r="516" spans="2:5">
      <c r="B516" s="32"/>
      <c r="C516" s="32"/>
      <c r="D516" s="32"/>
      <c r="E516" s="163"/>
    </row>
    <row r="517" spans="2:5">
      <c r="B517" s="32"/>
      <c r="C517" s="32"/>
      <c r="D517" s="32"/>
      <c r="E517" s="163"/>
    </row>
    <row r="518" spans="2:5">
      <c r="B518" s="32"/>
      <c r="C518" s="32"/>
      <c r="D518" s="32"/>
      <c r="E518" s="163"/>
    </row>
    <row r="519" spans="2:5">
      <c r="B519" s="32"/>
      <c r="C519" s="32"/>
      <c r="D519" s="32"/>
      <c r="E519" s="163"/>
    </row>
    <row r="520" spans="2:5">
      <c r="B520" s="32"/>
      <c r="C520" s="32"/>
      <c r="D520" s="32"/>
      <c r="E520" s="163"/>
    </row>
    <row r="521" spans="2:5">
      <c r="B521" s="32"/>
      <c r="C521" s="32"/>
      <c r="D521" s="32"/>
      <c r="E521" s="163"/>
    </row>
    <row r="522" spans="2:5">
      <c r="B522" s="32"/>
      <c r="C522" s="32"/>
      <c r="D522" s="32"/>
      <c r="E522" s="163"/>
    </row>
    <row r="523" spans="2:5">
      <c r="B523" s="32"/>
      <c r="C523" s="32"/>
      <c r="D523" s="32"/>
      <c r="E523" s="163"/>
    </row>
    <row r="524" spans="2:5">
      <c r="B524" s="32"/>
      <c r="C524" s="32"/>
      <c r="D524" s="32"/>
      <c r="E524" s="163"/>
    </row>
    <row r="525" spans="2:5">
      <c r="B525" s="32"/>
      <c r="C525" s="32"/>
      <c r="D525" s="32"/>
      <c r="E525" s="163"/>
    </row>
    <row r="526" spans="2:5">
      <c r="B526" s="32"/>
      <c r="C526" s="32"/>
      <c r="D526" s="32"/>
      <c r="E526" s="163"/>
    </row>
    <row r="527" spans="2:5">
      <c r="B527" s="32"/>
      <c r="C527" s="32"/>
      <c r="D527" s="32"/>
      <c r="E527" s="163"/>
    </row>
    <row r="528" spans="2:5">
      <c r="B528" s="32"/>
      <c r="C528" s="32"/>
      <c r="D528" s="32"/>
      <c r="E528" s="163"/>
    </row>
    <row r="529" spans="2:5">
      <c r="B529" s="32"/>
      <c r="C529" s="32"/>
      <c r="D529" s="32"/>
      <c r="E529" s="163"/>
    </row>
    <row r="530" spans="2:5">
      <c r="B530" s="32"/>
      <c r="C530" s="32"/>
      <c r="D530" s="32"/>
      <c r="E530" s="163"/>
    </row>
    <row r="531" spans="2:5">
      <c r="B531" s="32"/>
      <c r="C531" s="32"/>
      <c r="D531" s="32"/>
      <c r="E531" s="163"/>
    </row>
    <row r="532" spans="2:5">
      <c r="B532" s="32"/>
      <c r="C532" s="32"/>
      <c r="D532" s="32"/>
      <c r="E532" s="163"/>
    </row>
    <row r="533" spans="2:5">
      <c r="B533" s="32"/>
      <c r="C533" s="32"/>
      <c r="D533" s="32"/>
      <c r="E533" s="163"/>
    </row>
    <row r="534" spans="2:5">
      <c r="B534" s="32"/>
      <c r="C534" s="32"/>
      <c r="D534" s="32"/>
      <c r="E534" s="163"/>
    </row>
    <row r="535" spans="2:5">
      <c r="B535" s="32"/>
      <c r="C535" s="32"/>
      <c r="D535" s="32"/>
      <c r="E535" s="163"/>
    </row>
    <row r="536" spans="2:5">
      <c r="B536" s="32"/>
      <c r="C536" s="32"/>
      <c r="D536" s="32"/>
      <c r="E536" s="163"/>
    </row>
    <row r="537" spans="2:5">
      <c r="B537" s="32"/>
      <c r="C537" s="32"/>
      <c r="D537" s="32"/>
      <c r="E537" s="163"/>
    </row>
    <row r="538" spans="2:5">
      <c r="B538" s="32"/>
      <c r="C538" s="32"/>
      <c r="D538" s="32"/>
      <c r="E538" s="163"/>
    </row>
    <row r="539" spans="2:5">
      <c r="B539" s="32"/>
      <c r="C539" s="32"/>
      <c r="D539" s="32"/>
      <c r="E539" s="163"/>
    </row>
    <row r="540" spans="2:5">
      <c r="B540" s="32"/>
      <c r="C540" s="32"/>
      <c r="D540" s="32"/>
      <c r="E540" s="163"/>
    </row>
    <row r="541" spans="2:5">
      <c r="B541" s="32"/>
      <c r="C541" s="32"/>
      <c r="D541" s="32"/>
      <c r="E541" s="163"/>
    </row>
    <row r="542" spans="2:5">
      <c r="B542" s="32"/>
      <c r="C542" s="32"/>
      <c r="D542" s="32"/>
      <c r="E542" s="163"/>
    </row>
    <row r="543" spans="2:5">
      <c r="B543" s="32"/>
      <c r="C543" s="32"/>
      <c r="D543" s="32"/>
      <c r="E543" s="163"/>
    </row>
    <row r="544" spans="2:5">
      <c r="B544" s="32"/>
      <c r="C544" s="32"/>
      <c r="D544" s="32"/>
      <c r="E544" s="163"/>
    </row>
    <row r="545" spans="2:5">
      <c r="B545" s="32"/>
      <c r="C545" s="32"/>
      <c r="D545" s="32"/>
      <c r="E545" s="163"/>
    </row>
    <row r="546" spans="2:5">
      <c r="B546" s="32"/>
      <c r="C546" s="32"/>
      <c r="D546" s="32"/>
      <c r="E546" s="163"/>
    </row>
    <row r="547" spans="2:5">
      <c r="B547" s="32"/>
      <c r="C547" s="32"/>
      <c r="D547" s="32"/>
      <c r="E547" s="163"/>
    </row>
    <row r="548" spans="2:5">
      <c r="B548" s="32"/>
      <c r="C548" s="32"/>
      <c r="D548" s="32"/>
      <c r="E548" s="163"/>
    </row>
    <row r="549" spans="2:5">
      <c r="B549" s="32"/>
      <c r="C549" s="32"/>
      <c r="D549" s="32"/>
      <c r="E549" s="163"/>
    </row>
    <row r="550" spans="2:5">
      <c r="B550" s="32"/>
      <c r="C550" s="32"/>
      <c r="D550" s="32"/>
      <c r="E550" s="163"/>
    </row>
    <row r="551" spans="2:5">
      <c r="B551" s="32"/>
      <c r="C551" s="32"/>
      <c r="D551" s="32"/>
      <c r="E551" s="163"/>
    </row>
    <row r="552" spans="2:5">
      <c r="B552" s="32"/>
      <c r="C552" s="32"/>
      <c r="D552" s="32"/>
      <c r="E552" s="163"/>
    </row>
    <row r="553" spans="2:5">
      <c r="B553" s="32"/>
      <c r="C553" s="32"/>
      <c r="D553" s="32"/>
      <c r="E553" s="163"/>
    </row>
    <row r="554" spans="2:5">
      <c r="B554" s="32"/>
      <c r="C554" s="32"/>
      <c r="D554" s="32"/>
      <c r="E554" s="163"/>
    </row>
    <row r="555" spans="2:5">
      <c r="B555" s="32"/>
      <c r="C555" s="32"/>
      <c r="D555" s="32"/>
      <c r="E555" s="163"/>
    </row>
    <row r="556" spans="2:5">
      <c r="B556" s="32"/>
      <c r="C556" s="32"/>
      <c r="D556" s="32"/>
      <c r="E556" s="163"/>
    </row>
    <row r="557" spans="2:5">
      <c r="B557" s="32"/>
      <c r="C557" s="32"/>
      <c r="D557" s="32"/>
      <c r="E557" s="163"/>
    </row>
    <row r="558" spans="2:5">
      <c r="B558" s="32"/>
      <c r="C558" s="32"/>
      <c r="D558" s="32"/>
      <c r="E558" s="163"/>
    </row>
    <row r="559" spans="2:5">
      <c r="B559" s="32"/>
      <c r="C559" s="32"/>
      <c r="D559" s="32"/>
      <c r="E559" s="163"/>
    </row>
    <row r="560" spans="2:5">
      <c r="B560" s="32"/>
      <c r="C560" s="32"/>
      <c r="D560" s="32"/>
      <c r="E560" s="163"/>
    </row>
    <row r="561" spans="2:5">
      <c r="B561" s="32"/>
      <c r="C561" s="32"/>
      <c r="D561" s="32"/>
      <c r="E561" s="163"/>
    </row>
    <row r="562" spans="2:5">
      <c r="B562" s="32"/>
      <c r="C562" s="32"/>
      <c r="D562" s="32"/>
      <c r="E562" s="163"/>
    </row>
    <row r="563" spans="2:5">
      <c r="B563" s="32"/>
      <c r="C563" s="32"/>
      <c r="D563" s="32"/>
      <c r="E563" s="163"/>
    </row>
    <row r="564" spans="2:5">
      <c r="B564" s="32"/>
      <c r="C564" s="32"/>
      <c r="D564" s="32"/>
      <c r="E564" s="163"/>
    </row>
    <row r="565" spans="2:5">
      <c r="B565" s="32"/>
      <c r="C565" s="32"/>
      <c r="D565" s="32"/>
      <c r="E565" s="163"/>
    </row>
    <row r="566" spans="2:5">
      <c r="B566" s="32"/>
      <c r="C566" s="32"/>
      <c r="D566" s="32"/>
      <c r="E566" s="163"/>
    </row>
    <row r="567" spans="2:5">
      <c r="B567" s="32"/>
      <c r="C567" s="32"/>
      <c r="D567" s="32"/>
      <c r="E567" s="163"/>
    </row>
    <row r="568" spans="2:5">
      <c r="B568" s="32"/>
      <c r="C568" s="32"/>
      <c r="D568" s="32"/>
      <c r="E568" s="163"/>
    </row>
    <row r="569" spans="2:5">
      <c r="B569" s="32"/>
      <c r="C569" s="32"/>
      <c r="D569" s="32"/>
      <c r="E569" s="163"/>
    </row>
    <row r="570" spans="2:5">
      <c r="B570" s="32"/>
      <c r="C570" s="32"/>
      <c r="D570" s="32"/>
      <c r="E570" s="163"/>
    </row>
    <row r="571" spans="2:5">
      <c r="B571" s="32"/>
      <c r="C571" s="32"/>
      <c r="D571" s="32"/>
      <c r="E571" s="163"/>
    </row>
    <row r="572" spans="2:5">
      <c r="B572" s="32"/>
      <c r="C572" s="32"/>
      <c r="D572" s="32"/>
      <c r="E572" s="163"/>
    </row>
    <row r="573" spans="2:5">
      <c r="B573" s="32"/>
      <c r="C573" s="32"/>
      <c r="D573" s="32"/>
      <c r="E573" s="163"/>
    </row>
    <row r="574" spans="2:5">
      <c r="B574" s="32"/>
      <c r="C574" s="32"/>
      <c r="D574" s="32"/>
      <c r="E574" s="163"/>
    </row>
    <row r="575" spans="2:5">
      <c r="B575" s="32"/>
      <c r="C575" s="32"/>
      <c r="D575" s="32"/>
      <c r="E575" s="163"/>
    </row>
    <row r="576" spans="2:5">
      <c r="B576" s="32"/>
      <c r="C576" s="32"/>
      <c r="D576" s="32"/>
      <c r="E576" s="163"/>
    </row>
    <row r="577" spans="2:5">
      <c r="B577" s="32"/>
      <c r="C577" s="32"/>
      <c r="D577" s="32"/>
      <c r="E577" s="163"/>
    </row>
    <row r="578" spans="2:5">
      <c r="B578" s="32"/>
      <c r="C578" s="32"/>
      <c r="D578" s="32"/>
      <c r="E578" s="163"/>
    </row>
    <row r="579" spans="2:5">
      <c r="B579" s="32"/>
      <c r="C579" s="32"/>
      <c r="D579" s="32"/>
      <c r="E579" s="163"/>
    </row>
    <row r="580" spans="2:5">
      <c r="B580" s="32"/>
      <c r="C580" s="32"/>
      <c r="D580" s="32"/>
      <c r="E580" s="163"/>
    </row>
    <row r="581" spans="2:5">
      <c r="B581" s="32"/>
      <c r="C581" s="32"/>
      <c r="D581" s="32"/>
      <c r="E581" s="163"/>
    </row>
    <row r="582" spans="2:5">
      <c r="B582" s="32"/>
      <c r="C582" s="32"/>
      <c r="D582" s="32"/>
      <c r="E582" s="163"/>
    </row>
    <row r="583" spans="2:5">
      <c r="B583" s="32"/>
      <c r="C583" s="32"/>
      <c r="D583" s="32"/>
      <c r="E583" s="163"/>
    </row>
    <row r="584" spans="2:5">
      <c r="B584" s="32"/>
      <c r="C584" s="32"/>
      <c r="D584" s="32"/>
      <c r="E584" s="163"/>
    </row>
    <row r="585" spans="2:5">
      <c r="B585" s="32"/>
      <c r="C585" s="32"/>
      <c r="D585" s="32"/>
      <c r="E585" s="163"/>
    </row>
    <row r="586" spans="2:5">
      <c r="B586" s="32"/>
      <c r="C586" s="32"/>
      <c r="D586" s="32"/>
      <c r="E586" s="163"/>
    </row>
    <row r="587" spans="2:5">
      <c r="B587" s="32"/>
      <c r="C587" s="32"/>
      <c r="D587" s="32"/>
      <c r="E587" s="163"/>
    </row>
    <row r="588" spans="2:5">
      <c r="B588" s="32"/>
      <c r="C588" s="32"/>
      <c r="D588" s="32"/>
      <c r="E588" s="163"/>
    </row>
    <row r="589" spans="2:5">
      <c r="B589" s="32"/>
      <c r="C589" s="32"/>
      <c r="D589" s="32"/>
      <c r="E589" s="163"/>
    </row>
    <row r="590" spans="2:5">
      <c r="B590" s="32"/>
      <c r="C590" s="32"/>
      <c r="D590" s="32"/>
      <c r="E590" s="163"/>
    </row>
    <row r="591" spans="2:5">
      <c r="B591" s="32"/>
      <c r="C591" s="32"/>
      <c r="D591" s="32"/>
      <c r="E591" s="163"/>
    </row>
    <row r="592" spans="2:5">
      <c r="B592" s="32"/>
      <c r="C592" s="32"/>
      <c r="D592" s="32"/>
      <c r="E592" s="163"/>
    </row>
    <row r="593" spans="2:5">
      <c r="B593" s="32"/>
      <c r="C593" s="32"/>
      <c r="D593" s="32"/>
      <c r="E593" s="163"/>
    </row>
    <row r="594" spans="2:5">
      <c r="B594" s="32"/>
      <c r="C594" s="32"/>
      <c r="D594" s="32"/>
      <c r="E594" s="163"/>
    </row>
    <row r="595" spans="2:5">
      <c r="B595" s="32"/>
      <c r="C595" s="32"/>
      <c r="D595" s="32"/>
      <c r="E595" s="163"/>
    </row>
    <row r="596" spans="2:5">
      <c r="B596" s="32"/>
      <c r="C596" s="32"/>
      <c r="D596" s="32"/>
      <c r="E596" s="163"/>
    </row>
    <row r="597" spans="2:5">
      <c r="B597" s="32"/>
      <c r="C597" s="32"/>
      <c r="D597" s="32"/>
      <c r="E597" s="163"/>
    </row>
    <row r="598" spans="2:5">
      <c r="B598" s="32"/>
      <c r="C598" s="32"/>
      <c r="D598" s="32"/>
      <c r="E598" s="163"/>
    </row>
    <row r="599" spans="2:5">
      <c r="B599" s="32"/>
      <c r="C599" s="32"/>
      <c r="D599" s="32"/>
      <c r="E599" s="163"/>
    </row>
    <row r="600" spans="2:5">
      <c r="B600" s="32"/>
      <c r="C600" s="32"/>
      <c r="D600" s="32"/>
      <c r="E600" s="163"/>
    </row>
    <row r="601" spans="2:5">
      <c r="B601" s="32"/>
      <c r="C601" s="32"/>
      <c r="D601" s="32"/>
      <c r="E601" s="163"/>
    </row>
    <row r="602" spans="2:5">
      <c r="B602" s="32"/>
      <c r="C602" s="32"/>
      <c r="D602" s="32"/>
      <c r="E602" s="163"/>
    </row>
    <row r="603" spans="2:5">
      <c r="B603" s="32"/>
      <c r="C603" s="32"/>
      <c r="D603" s="32"/>
      <c r="E603" s="163"/>
    </row>
    <row r="604" spans="2:5">
      <c r="B604" s="32"/>
      <c r="C604" s="32"/>
      <c r="D604" s="32"/>
      <c r="E604" s="163"/>
    </row>
    <row r="605" spans="2:5">
      <c r="B605" s="32"/>
      <c r="C605" s="32"/>
      <c r="D605" s="32"/>
      <c r="E605" s="163"/>
    </row>
    <row r="606" spans="2:5">
      <c r="B606" s="32"/>
      <c r="C606" s="32"/>
      <c r="D606" s="32"/>
      <c r="E606" s="163"/>
    </row>
    <row r="607" spans="2:5">
      <c r="B607" s="32"/>
      <c r="C607" s="32"/>
      <c r="D607" s="32"/>
      <c r="E607" s="163"/>
    </row>
    <row r="608" spans="2:5">
      <c r="B608" s="32"/>
      <c r="C608" s="32"/>
      <c r="D608" s="32"/>
      <c r="E608" s="163"/>
    </row>
    <row r="609" spans="2:5">
      <c r="B609" s="32"/>
      <c r="C609" s="32"/>
      <c r="D609" s="32"/>
      <c r="E609" s="163"/>
    </row>
    <row r="610" spans="2:5">
      <c r="B610" s="32"/>
      <c r="C610" s="32"/>
      <c r="D610" s="32"/>
      <c r="E610" s="163"/>
    </row>
    <row r="611" spans="2:5">
      <c r="B611" s="32"/>
      <c r="C611" s="32"/>
      <c r="D611" s="32"/>
      <c r="E611" s="163"/>
    </row>
    <row r="612" spans="2:5">
      <c r="B612" s="32"/>
      <c r="C612" s="32"/>
      <c r="D612" s="32"/>
      <c r="E612" s="163"/>
    </row>
    <row r="613" spans="2:5">
      <c r="B613" s="32"/>
      <c r="C613" s="32"/>
      <c r="D613" s="32"/>
      <c r="E613" s="163"/>
    </row>
    <row r="614" spans="2:5">
      <c r="B614" s="32"/>
      <c r="C614" s="32"/>
      <c r="D614" s="32"/>
      <c r="E614" s="163"/>
    </row>
    <row r="615" spans="2:5">
      <c r="B615" s="32"/>
      <c r="C615" s="32"/>
      <c r="D615" s="32"/>
      <c r="E615" s="163"/>
    </row>
    <row r="616" spans="2:5">
      <c r="B616" s="32"/>
      <c r="C616" s="32"/>
      <c r="D616" s="32"/>
      <c r="E616" s="163"/>
    </row>
    <row r="617" spans="2:5">
      <c r="B617" s="32"/>
      <c r="C617" s="32"/>
      <c r="D617" s="32"/>
      <c r="E617" s="163"/>
    </row>
    <row r="618" spans="2:5">
      <c r="B618" s="32"/>
      <c r="C618" s="32"/>
      <c r="D618" s="32"/>
      <c r="E618" s="163"/>
    </row>
    <row r="619" spans="2:5">
      <c r="B619" s="32"/>
      <c r="C619" s="32"/>
      <c r="D619" s="32"/>
      <c r="E619" s="163"/>
    </row>
    <row r="620" spans="2:5">
      <c r="B620" s="32"/>
      <c r="C620" s="32"/>
      <c r="D620" s="32"/>
      <c r="E620" s="163"/>
    </row>
    <row r="621" spans="2:5">
      <c r="B621" s="32"/>
      <c r="C621" s="32"/>
      <c r="D621" s="32"/>
      <c r="E621" s="163"/>
    </row>
    <row r="622" spans="2:5">
      <c r="B622" s="32"/>
      <c r="C622" s="32"/>
      <c r="D622" s="32"/>
      <c r="E622" s="163"/>
    </row>
    <row r="623" spans="2:5">
      <c r="B623" s="32"/>
      <c r="C623" s="32"/>
      <c r="D623" s="32"/>
      <c r="E623" s="163"/>
    </row>
    <row r="624" spans="2:5">
      <c r="B624" s="32"/>
      <c r="C624" s="32"/>
      <c r="D624" s="32"/>
      <c r="E624" s="163"/>
    </row>
    <row r="625" spans="2:5">
      <c r="B625" s="32"/>
      <c r="C625" s="32"/>
      <c r="D625" s="32"/>
      <c r="E625" s="163"/>
    </row>
    <row r="626" spans="2:5">
      <c r="B626" s="32"/>
      <c r="C626" s="32"/>
      <c r="D626" s="32"/>
      <c r="E626" s="163"/>
    </row>
    <row r="627" spans="2:5">
      <c r="B627" s="32"/>
      <c r="C627" s="32"/>
      <c r="D627" s="32"/>
      <c r="E627" s="163"/>
    </row>
    <row r="628" spans="2:5">
      <c r="B628" s="32"/>
      <c r="C628" s="32"/>
      <c r="D628" s="32"/>
      <c r="E628" s="163"/>
    </row>
    <row r="629" spans="2:5">
      <c r="B629" s="32"/>
      <c r="C629" s="32"/>
      <c r="D629" s="32"/>
      <c r="E629" s="163"/>
    </row>
    <row r="630" spans="2:5">
      <c r="B630" s="32"/>
      <c r="C630" s="32"/>
      <c r="D630" s="32"/>
      <c r="E630" s="163"/>
    </row>
    <row r="631" spans="2:5">
      <c r="B631" s="32"/>
      <c r="C631" s="32"/>
      <c r="D631" s="32"/>
      <c r="E631" s="163"/>
    </row>
    <row r="632" spans="2:5">
      <c r="B632" s="32"/>
      <c r="C632" s="32"/>
      <c r="D632" s="32"/>
      <c r="E632" s="163"/>
    </row>
    <row r="633" spans="2:5">
      <c r="B633" s="32"/>
      <c r="C633" s="32"/>
      <c r="D633" s="32"/>
      <c r="E633" s="163"/>
    </row>
    <row r="634" spans="2:5">
      <c r="B634" s="32"/>
      <c r="C634" s="32"/>
      <c r="D634" s="32"/>
      <c r="E634" s="163"/>
    </row>
    <row r="635" spans="2:5">
      <c r="B635" s="32"/>
      <c r="C635" s="32"/>
      <c r="D635" s="32"/>
      <c r="E635" s="163"/>
    </row>
    <row r="636" spans="2:5">
      <c r="B636" s="32"/>
      <c r="C636" s="32"/>
      <c r="D636" s="32"/>
      <c r="E636" s="163"/>
    </row>
    <row r="637" spans="2:5">
      <c r="B637" s="32"/>
      <c r="C637" s="32"/>
      <c r="D637" s="32"/>
      <c r="E637" s="163"/>
    </row>
    <row r="638" spans="2:5">
      <c r="B638" s="32"/>
      <c r="C638" s="32"/>
      <c r="D638" s="32"/>
      <c r="E638" s="163"/>
    </row>
    <row r="639" spans="2:5">
      <c r="B639" s="32"/>
      <c r="C639" s="32"/>
      <c r="D639" s="32"/>
      <c r="E639" s="163"/>
    </row>
    <row r="640" spans="2:5">
      <c r="B640" s="32"/>
      <c r="C640" s="32"/>
      <c r="D640" s="32"/>
      <c r="E640" s="163"/>
    </row>
    <row r="641" spans="2:5">
      <c r="B641" s="32"/>
      <c r="C641" s="32"/>
      <c r="D641" s="32"/>
      <c r="E641" s="163"/>
    </row>
    <row r="642" spans="2:5">
      <c r="B642" s="32"/>
      <c r="C642" s="32"/>
      <c r="D642" s="32"/>
      <c r="E642" s="163"/>
    </row>
    <row r="643" spans="2:5">
      <c r="B643" s="32"/>
      <c r="C643" s="32"/>
      <c r="D643" s="32"/>
      <c r="E643" s="163"/>
    </row>
    <row r="644" spans="2:5">
      <c r="B644" s="32"/>
      <c r="C644" s="32"/>
      <c r="D644" s="32"/>
      <c r="E644" s="163"/>
    </row>
    <row r="645" spans="2:5">
      <c r="B645" s="32"/>
      <c r="C645" s="32"/>
      <c r="D645" s="32"/>
      <c r="E645" s="163"/>
    </row>
    <row r="646" spans="2:5">
      <c r="B646" s="32"/>
      <c r="C646" s="32"/>
      <c r="D646" s="32"/>
      <c r="E646" s="163"/>
    </row>
    <row r="647" spans="2:5">
      <c r="B647" s="32"/>
      <c r="C647" s="32"/>
      <c r="D647" s="32"/>
      <c r="E647" s="163"/>
    </row>
    <row r="648" spans="2:5">
      <c r="B648" s="32"/>
      <c r="C648" s="32"/>
      <c r="D648" s="32"/>
      <c r="E648" s="163"/>
    </row>
    <row r="649" spans="2:5">
      <c r="B649" s="32"/>
      <c r="C649" s="32"/>
      <c r="D649" s="32"/>
      <c r="E649" s="163"/>
    </row>
    <row r="650" spans="2:5">
      <c r="B650" s="32"/>
      <c r="C650" s="32"/>
      <c r="D650" s="32"/>
      <c r="E650" s="163"/>
    </row>
    <row r="651" spans="2:5">
      <c r="B651" s="32"/>
      <c r="C651" s="32"/>
      <c r="D651" s="32"/>
      <c r="E651" s="163"/>
    </row>
    <row r="652" spans="2:5">
      <c r="B652" s="32"/>
      <c r="C652" s="32"/>
      <c r="D652" s="32"/>
      <c r="E652" s="163"/>
    </row>
    <row r="653" spans="2:5">
      <c r="B653" s="32"/>
      <c r="C653" s="32"/>
      <c r="D653" s="32"/>
      <c r="E653" s="163"/>
    </row>
    <row r="654" spans="2:5">
      <c r="B654" s="32"/>
      <c r="C654" s="32"/>
      <c r="D654" s="32"/>
      <c r="E654" s="163"/>
    </row>
    <row r="655" spans="2:5">
      <c r="B655" s="32"/>
      <c r="C655" s="32"/>
      <c r="D655" s="32"/>
      <c r="E655" s="163"/>
    </row>
    <row r="656" spans="2:5">
      <c r="B656" s="32"/>
      <c r="C656" s="32"/>
      <c r="D656" s="32"/>
      <c r="E656" s="163"/>
    </row>
    <row r="657" spans="2:5">
      <c r="B657" s="32"/>
      <c r="C657" s="32"/>
      <c r="D657" s="32"/>
      <c r="E657" s="163"/>
    </row>
    <row r="658" spans="2:5">
      <c r="B658" s="32"/>
      <c r="C658" s="32"/>
      <c r="D658" s="32"/>
      <c r="E658" s="163"/>
    </row>
    <row r="659" spans="2:5">
      <c r="B659" s="32"/>
      <c r="C659" s="32"/>
      <c r="D659" s="32"/>
      <c r="E659" s="163"/>
    </row>
    <row r="660" spans="2:5">
      <c r="B660" s="32"/>
      <c r="C660" s="32"/>
      <c r="D660" s="32"/>
      <c r="E660" s="163"/>
    </row>
    <row r="661" spans="2:5">
      <c r="B661" s="32"/>
      <c r="C661" s="32"/>
      <c r="D661" s="32"/>
      <c r="E661" s="163"/>
    </row>
    <row r="662" spans="2:5">
      <c r="B662" s="32"/>
      <c r="C662" s="32"/>
      <c r="D662" s="32"/>
      <c r="E662" s="163"/>
    </row>
    <row r="663" spans="2:5">
      <c r="B663" s="32"/>
      <c r="C663" s="32"/>
      <c r="D663" s="32"/>
      <c r="E663" s="163"/>
    </row>
    <row r="664" spans="2:5">
      <c r="B664" s="32"/>
      <c r="C664" s="32"/>
      <c r="D664" s="32"/>
      <c r="E664" s="163"/>
    </row>
    <row r="665" spans="2:5">
      <c r="B665" s="32"/>
      <c r="C665" s="32"/>
      <c r="D665" s="32"/>
      <c r="E665" s="163"/>
    </row>
    <row r="666" spans="2:5">
      <c r="B666" s="32"/>
      <c r="C666" s="32"/>
      <c r="D666" s="32"/>
      <c r="E666" s="163"/>
    </row>
    <row r="667" spans="2:5">
      <c r="B667" s="32"/>
      <c r="C667" s="32"/>
      <c r="D667" s="32"/>
      <c r="E667" s="163"/>
    </row>
    <row r="668" spans="2:5">
      <c r="B668" s="32"/>
      <c r="C668" s="32"/>
      <c r="D668" s="32"/>
      <c r="E668" s="163"/>
    </row>
    <row r="669" spans="2:5">
      <c r="B669" s="32"/>
      <c r="C669" s="32"/>
      <c r="D669" s="32"/>
      <c r="E669" s="163"/>
    </row>
    <row r="670" spans="2:5">
      <c r="B670" s="32"/>
      <c r="C670" s="32"/>
      <c r="D670" s="32"/>
      <c r="E670" s="163"/>
    </row>
    <row r="671" spans="2:5">
      <c r="B671" s="32"/>
      <c r="C671" s="32"/>
      <c r="D671" s="32"/>
      <c r="E671" s="163"/>
    </row>
    <row r="672" spans="2:5">
      <c r="B672" s="32"/>
      <c r="C672" s="32"/>
      <c r="D672" s="32"/>
      <c r="E672" s="163"/>
    </row>
    <row r="673" spans="2:5">
      <c r="B673" s="32"/>
      <c r="C673" s="32"/>
      <c r="D673" s="32"/>
      <c r="E673" s="163"/>
    </row>
    <row r="674" spans="2:5">
      <c r="B674" s="32"/>
      <c r="C674" s="32"/>
      <c r="D674" s="32"/>
      <c r="E674" s="163"/>
    </row>
    <row r="675" spans="2:5">
      <c r="B675" s="32"/>
      <c r="C675" s="32"/>
      <c r="D675" s="32"/>
      <c r="E675" s="163"/>
    </row>
    <row r="676" spans="2:5">
      <c r="B676" s="32"/>
      <c r="C676" s="32"/>
      <c r="D676" s="32"/>
      <c r="E676" s="163"/>
    </row>
    <row r="677" spans="2:5">
      <c r="B677" s="32"/>
      <c r="C677" s="32"/>
      <c r="D677" s="32"/>
      <c r="E677" s="163"/>
    </row>
    <row r="678" spans="2:5">
      <c r="B678" s="32"/>
      <c r="C678" s="32"/>
      <c r="D678" s="32"/>
      <c r="E678" s="163"/>
    </row>
    <row r="679" spans="2:5">
      <c r="B679" s="32"/>
      <c r="C679" s="32"/>
      <c r="D679" s="32"/>
      <c r="E679" s="163"/>
    </row>
    <row r="680" spans="2:5">
      <c r="B680" s="32"/>
      <c r="C680" s="32"/>
      <c r="D680" s="32"/>
      <c r="E680" s="163"/>
    </row>
    <row r="681" spans="2:5">
      <c r="B681" s="32"/>
      <c r="C681" s="32"/>
      <c r="D681" s="32"/>
      <c r="E681" s="163"/>
    </row>
    <row r="682" spans="2:5">
      <c r="B682" s="32"/>
      <c r="C682" s="32"/>
      <c r="D682" s="32"/>
      <c r="E682" s="163"/>
    </row>
    <row r="683" spans="2:5">
      <c r="B683" s="32"/>
      <c r="C683" s="32"/>
      <c r="D683" s="32"/>
      <c r="E683" s="163"/>
    </row>
    <row r="684" spans="2:5">
      <c r="B684" s="32"/>
      <c r="C684" s="32"/>
      <c r="D684" s="32"/>
      <c r="E684" s="163"/>
    </row>
    <row r="685" spans="2:5">
      <c r="B685" s="32"/>
      <c r="C685" s="32"/>
      <c r="D685" s="32"/>
      <c r="E685" s="163"/>
    </row>
    <row r="686" spans="2:5">
      <c r="B686" s="32"/>
      <c r="C686" s="32"/>
      <c r="D686" s="32"/>
      <c r="E686" s="163"/>
    </row>
    <row r="687" spans="2:5">
      <c r="B687" s="32"/>
      <c r="C687" s="32"/>
      <c r="D687" s="32"/>
      <c r="E687" s="163"/>
    </row>
    <row r="688" spans="2:5">
      <c r="B688" s="32"/>
      <c r="C688" s="32"/>
      <c r="D688" s="32"/>
      <c r="E688" s="163"/>
    </row>
    <row r="689" spans="2:5">
      <c r="B689" s="32"/>
      <c r="C689" s="32"/>
      <c r="D689" s="32"/>
      <c r="E689" s="163"/>
    </row>
    <row r="690" spans="2:5">
      <c r="B690" s="32"/>
      <c r="C690" s="32"/>
      <c r="D690" s="32"/>
      <c r="E690" s="163"/>
    </row>
    <row r="691" spans="2:5">
      <c r="B691" s="32"/>
      <c r="C691" s="32"/>
      <c r="D691" s="32"/>
      <c r="E691" s="163"/>
    </row>
    <row r="692" spans="2:5">
      <c r="B692" s="32"/>
      <c r="C692" s="32"/>
      <c r="D692" s="32"/>
      <c r="E692" s="163"/>
    </row>
    <row r="693" spans="2:5">
      <c r="B693" s="32"/>
      <c r="C693" s="32"/>
      <c r="D693" s="32"/>
      <c r="E693" s="163"/>
    </row>
    <row r="694" spans="2:5">
      <c r="B694" s="32"/>
      <c r="C694" s="32"/>
      <c r="D694" s="32"/>
      <c r="E694" s="163"/>
    </row>
    <row r="695" spans="2:5">
      <c r="B695" s="32"/>
      <c r="C695" s="32"/>
      <c r="D695" s="32"/>
      <c r="E695" s="163"/>
    </row>
    <row r="696" spans="2:5">
      <c r="B696" s="32"/>
      <c r="C696" s="32"/>
      <c r="D696" s="32"/>
      <c r="E696" s="163"/>
    </row>
    <row r="697" spans="2:5">
      <c r="B697" s="32"/>
      <c r="C697" s="32"/>
      <c r="D697" s="32"/>
      <c r="E697" s="163"/>
    </row>
    <row r="698" spans="2:5">
      <c r="B698" s="32"/>
      <c r="C698" s="32"/>
      <c r="D698" s="32"/>
      <c r="E698" s="163"/>
    </row>
    <row r="699" spans="2:5">
      <c r="B699" s="32"/>
      <c r="C699" s="32"/>
      <c r="D699" s="32"/>
      <c r="E699" s="163"/>
    </row>
    <row r="700" spans="2:5">
      <c r="B700" s="32"/>
      <c r="C700" s="32"/>
      <c r="D700" s="32"/>
      <c r="E700" s="163"/>
    </row>
    <row r="701" spans="2:5">
      <c r="B701" s="32"/>
      <c r="C701" s="32"/>
      <c r="D701" s="32"/>
      <c r="E701" s="163"/>
    </row>
    <row r="702" spans="2:5">
      <c r="B702" s="32"/>
      <c r="C702" s="32"/>
      <c r="D702" s="32"/>
      <c r="E702" s="163"/>
    </row>
    <row r="703" spans="2:5">
      <c r="B703" s="32"/>
      <c r="C703" s="32"/>
      <c r="D703" s="32"/>
      <c r="E703" s="163"/>
    </row>
    <row r="704" spans="2:5">
      <c r="B704" s="32"/>
      <c r="C704" s="32"/>
      <c r="D704" s="32"/>
      <c r="E704" s="163"/>
    </row>
    <row r="705" spans="2:5">
      <c r="B705" s="32"/>
      <c r="C705" s="32"/>
      <c r="D705" s="32"/>
      <c r="E705" s="163"/>
    </row>
    <row r="706" spans="2:5">
      <c r="B706" s="32"/>
      <c r="C706" s="32"/>
      <c r="D706" s="32"/>
      <c r="E706" s="163"/>
    </row>
    <row r="707" spans="2:5">
      <c r="B707" s="32"/>
      <c r="C707" s="32"/>
      <c r="D707" s="32"/>
      <c r="E707" s="163"/>
    </row>
    <row r="708" spans="2:5">
      <c r="B708" s="32"/>
      <c r="C708" s="32"/>
      <c r="D708" s="32"/>
      <c r="E708" s="163"/>
    </row>
    <row r="709" spans="2:5">
      <c r="B709" s="32"/>
      <c r="C709" s="32"/>
      <c r="D709" s="32"/>
      <c r="E709" s="163"/>
    </row>
    <row r="710" spans="2:5">
      <c r="B710" s="32"/>
      <c r="C710" s="32"/>
      <c r="D710" s="32"/>
      <c r="E710" s="163"/>
    </row>
    <row r="711" spans="2:5">
      <c r="B711" s="32"/>
      <c r="C711" s="32"/>
      <c r="D711" s="32"/>
      <c r="E711" s="163"/>
    </row>
    <row r="712" spans="2:5">
      <c r="B712" s="32"/>
      <c r="C712" s="32"/>
      <c r="D712" s="32"/>
      <c r="E712" s="163"/>
    </row>
    <row r="713" spans="2:5">
      <c r="B713" s="32"/>
      <c r="C713" s="32"/>
      <c r="D713" s="32"/>
      <c r="E713" s="163"/>
    </row>
    <row r="714" spans="2:5">
      <c r="B714" s="32"/>
      <c r="C714" s="32"/>
      <c r="D714" s="32"/>
      <c r="E714" s="163"/>
    </row>
    <row r="715" spans="2:5">
      <c r="B715" s="32"/>
      <c r="C715" s="32"/>
      <c r="D715" s="32"/>
      <c r="E715" s="163"/>
    </row>
    <row r="716" spans="2:5">
      <c r="B716" s="32"/>
      <c r="C716" s="32"/>
      <c r="D716" s="32"/>
      <c r="E716" s="163"/>
    </row>
    <row r="717" spans="2:5">
      <c r="B717" s="32"/>
      <c r="C717" s="32"/>
      <c r="D717" s="32"/>
      <c r="E717" s="163"/>
    </row>
    <row r="718" spans="2:5">
      <c r="B718" s="32"/>
      <c r="C718" s="32"/>
      <c r="D718" s="32"/>
      <c r="E718" s="163"/>
    </row>
    <row r="719" spans="2:5">
      <c r="B719" s="32"/>
      <c r="C719" s="32"/>
      <c r="D719" s="32"/>
      <c r="E719" s="163"/>
    </row>
    <row r="720" spans="2:5">
      <c r="B720" s="32"/>
      <c r="C720" s="32"/>
      <c r="D720" s="32"/>
      <c r="E720" s="163"/>
    </row>
    <row r="721" spans="2:5">
      <c r="B721" s="32"/>
      <c r="C721" s="32"/>
      <c r="D721" s="32"/>
      <c r="E721" s="163"/>
    </row>
    <row r="722" spans="2:5">
      <c r="B722" s="32"/>
      <c r="C722" s="32"/>
      <c r="D722" s="32"/>
      <c r="E722" s="163"/>
    </row>
    <row r="723" spans="2:5">
      <c r="B723" s="32"/>
      <c r="C723" s="32"/>
      <c r="D723" s="32"/>
      <c r="E723" s="163"/>
    </row>
    <row r="724" spans="2:5">
      <c r="B724" s="32"/>
      <c r="C724" s="32"/>
      <c r="D724" s="32"/>
      <c r="E724" s="163"/>
    </row>
    <row r="725" spans="2:5">
      <c r="B725" s="32"/>
      <c r="C725" s="32"/>
      <c r="D725" s="32"/>
      <c r="E725" s="163"/>
    </row>
    <row r="726" spans="2:5">
      <c r="B726" s="32"/>
      <c r="C726" s="32"/>
      <c r="D726" s="32"/>
      <c r="E726" s="163"/>
    </row>
    <row r="727" spans="2:5">
      <c r="B727" s="32"/>
      <c r="C727" s="32"/>
      <c r="D727" s="32"/>
      <c r="E727" s="163"/>
    </row>
    <row r="728" spans="2:5">
      <c r="B728" s="32"/>
      <c r="C728" s="32"/>
      <c r="D728" s="32"/>
      <c r="E728" s="163"/>
    </row>
    <row r="729" spans="2:5">
      <c r="B729" s="32"/>
      <c r="C729" s="32"/>
      <c r="D729" s="32"/>
      <c r="E729" s="163"/>
    </row>
    <row r="730" spans="2:5">
      <c r="B730" s="32"/>
      <c r="C730" s="32"/>
      <c r="D730" s="32"/>
      <c r="E730" s="163"/>
    </row>
    <row r="731" spans="2:5">
      <c r="B731" s="32"/>
      <c r="C731" s="32"/>
      <c r="D731" s="32"/>
      <c r="E731" s="163"/>
    </row>
    <row r="732" spans="2:5">
      <c r="B732" s="32"/>
      <c r="C732" s="32"/>
      <c r="D732" s="32"/>
      <c r="E732" s="163"/>
    </row>
    <row r="733" spans="2:5">
      <c r="B733" s="32"/>
      <c r="C733" s="32"/>
      <c r="D733" s="32"/>
      <c r="E733" s="163"/>
    </row>
    <row r="734" spans="2:5">
      <c r="B734" s="32"/>
      <c r="C734" s="32"/>
      <c r="D734" s="32"/>
      <c r="E734" s="163"/>
    </row>
    <row r="735" spans="2:5">
      <c r="B735" s="32"/>
      <c r="C735" s="32"/>
      <c r="D735" s="32"/>
      <c r="E735" s="163"/>
    </row>
    <row r="736" spans="2:5">
      <c r="B736" s="32"/>
      <c r="C736" s="32"/>
      <c r="D736" s="32"/>
      <c r="E736" s="163"/>
    </row>
    <row r="737" spans="2:5">
      <c r="B737" s="32"/>
      <c r="C737" s="32"/>
      <c r="D737" s="32"/>
      <c r="E737" s="163"/>
    </row>
    <row r="738" spans="2:5">
      <c r="B738" s="32"/>
      <c r="C738" s="32"/>
      <c r="D738" s="32"/>
      <c r="E738" s="163"/>
    </row>
    <row r="739" spans="2:5">
      <c r="B739" s="32"/>
      <c r="C739" s="32"/>
      <c r="D739" s="32"/>
      <c r="E739" s="163"/>
    </row>
    <row r="740" spans="2:5">
      <c r="B740" s="32"/>
      <c r="C740" s="32"/>
      <c r="D740" s="32"/>
      <c r="E740" s="163"/>
    </row>
    <row r="741" spans="2:5">
      <c r="B741" s="32"/>
      <c r="C741" s="32"/>
      <c r="D741" s="32"/>
      <c r="E741" s="163"/>
    </row>
    <row r="742" spans="2:5">
      <c r="B742" s="32"/>
      <c r="C742" s="32"/>
      <c r="D742" s="32"/>
      <c r="E742" s="163"/>
    </row>
    <row r="743" spans="2:5">
      <c r="B743" s="32"/>
      <c r="C743" s="32"/>
      <c r="D743" s="32"/>
      <c r="E743" s="163"/>
    </row>
    <row r="744" spans="2:5">
      <c r="B744" s="32"/>
      <c r="C744" s="32"/>
      <c r="D744" s="32"/>
      <c r="E744" s="163"/>
    </row>
    <row r="745" spans="2:5">
      <c r="B745" s="32"/>
      <c r="C745" s="32"/>
      <c r="D745" s="32"/>
      <c r="E745" s="163"/>
    </row>
    <row r="746" spans="2:5">
      <c r="B746" s="32"/>
      <c r="C746" s="32"/>
      <c r="D746" s="32"/>
      <c r="E746" s="163"/>
    </row>
    <row r="747" spans="2:5">
      <c r="B747" s="32"/>
      <c r="C747" s="32"/>
      <c r="D747" s="32"/>
      <c r="E747" s="163"/>
    </row>
    <row r="748" spans="2:5">
      <c r="B748" s="32"/>
      <c r="C748" s="32"/>
      <c r="D748" s="32"/>
      <c r="E748" s="163"/>
    </row>
    <row r="749" spans="2:5">
      <c r="B749" s="32"/>
      <c r="C749" s="32"/>
      <c r="D749" s="32"/>
      <c r="E749" s="163"/>
    </row>
    <row r="750" spans="2:5">
      <c r="B750" s="32"/>
      <c r="C750" s="32"/>
      <c r="D750" s="32"/>
      <c r="E750" s="163"/>
    </row>
    <row r="751" spans="2:5">
      <c r="B751" s="32"/>
      <c r="C751" s="32"/>
      <c r="D751" s="32"/>
      <c r="E751" s="163"/>
    </row>
    <row r="752" spans="2:5">
      <c r="B752" s="32"/>
      <c r="C752" s="32"/>
      <c r="D752" s="32"/>
      <c r="E752" s="163"/>
    </row>
    <row r="753" spans="2:5">
      <c r="B753" s="32"/>
      <c r="C753" s="32"/>
      <c r="D753" s="32"/>
      <c r="E753" s="163"/>
    </row>
    <row r="754" spans="2:5">
      <c r="B754" s="32"/>
      <c r="C754" s="32"/>
      <c r="D754" s="32"/>
      <c r="E754" s="163"/>
    </row>
    <row r="755" spans="2:5">
      <c r="B755" s="32"/>
      <c r="C755" s="32"/>
      <c r="D755" s="32"/>
      <c r="E755" s="163"/>
    </row>
    <row r="756" spans="2:5">
      <c r="B756" s="32"/>
      <c r="C756" s="32"/>
      <c r="D756" s="32"/>
      <c r="E756" s="163"/>
    </row>
    <row r="757" spans="2:5">
      <c r="B757" s="32"/>
      <c r="C757" s="32"/>
      <c r="D757" s="32"/>
      <c r="E757" s="163"/>
    </row>
    <row r="758" spans="2:5">
      <c r="B758" s="32"/>
      <c r="C758" s="32"/>
      <c r="D758" s="32"/>
      <c r="E758" s="163"/>
    </row>
    <row r="759" spans="2:5">
      <c r="B759" s="32"/>
      <c r="C759" s="32"/>
      <c r="D759" s="32"/>
      <c r="E759" s="163"/>
    </row>
    <row r="760" spans="2:5">
      <c r="B760" s="32"/>
      <c r="C760" s="32"/>
      <c r="D760" s="32"/>
      <c r="E760" s="163"/>
    </row>
    <row r="761" spans="2:5">
      <c r="B761" s="32"/>
      <c r="C761" s="32"/>
      <c r="D761" s="32"/>
      <c r="E761" s="163"/>
    </row>
    <row r="762" spans="2:5">
      <c r="B762" s="32"/>
      <c r="C762" s="32"/>
      <c r="D762" s="32"/>
      <c r="E762" s="163"/>
    </row>
    <row r="763" spans="2:5">
      <c r="B763" s="32"/>
      <c r="C763" s="32"/>
      <c r="D763" s="32"/>
      <c r="E763" s="163"/>
    </row>
    <row r="764" spans="2:5">
      <c r="B764" s="32"/>
      <c r="C764" s="32"/>
      <c r="D764" s="32"/>
      <c r="E764" s="163"/>
    </row>
    <row r="765" spans="2:5">
      <c r="B765" s="32"/>
      <c r="C765" s="32"/>
      <c r="D765" s="32"/>
      <c r="E765" s="163"/>
    </row>
    <row r="766" spans="2:5">
      <c r="B766" s="32"/>
      <c r="C766" s="32"/>
      <c r="D766" s="32"/>
      <c r="E766" s="163"/>
    </row>
    <row r="767" spans="2:5">
      <c r="B767" s="32"/>
      <c r="C767" s="32"/>
      <c r="D767" s="32"/>
      <c r="E767" s="163"/>
    </row>
    <row r="768" spans="2:5">
      <c r="B768" s="32"/>
      <c r="C768" s="32"/>
      <c r="D768" s="32"/>
      <c r="E768" s="163"/>
    </row>
    <row r="769" spans="2:5">
      <c r="B769" s="32"/>
      <c r="C769" s="32"/>
      <c r="D769" s="32"/>
      <c r="E769" s="163"/>
    </row>
    <row r="770" spans="2:5">
      <c r="B770" s="32"/>
      <c r="C770" s="32"/>
      <c r="D770" s="32"/>
      <c r="E770" s="163"/>
    </row>
    <row r="771" spans="2:5">
      <c r="B771" s="32"/>
      <c r="C771" s="32"/>
      <c r="D771" s="32"/>
      <c r="E771" s="163"/>
    </row>
    <row r="772" spans="2:5">
      <c r="B772" s="32"/>
      <c r="C772" s="32"/>
      <c r="D772" s="32"/>
      <c r="E772" s="163"/>
    </row>
    <row r="773" spans="2:5">
      <c r="B773" s="32"/>
      <c r="C773" s="32"/>
      <c r="D773" s="32"/>
      <c r="E773" s="163"/>
    </row>
    <row r="774" spans="2:5">
      <c r="B774" s="32"/>
      <c r="C774" s="32"/>
      <c r="D774" s="32"/>
      <c r="E774" s="163"/>
    </row>
    <row r="775" spans="2:5">
      <c r="B775" s="32"/>
      <c r="C775" s="32"/>
      <c r="D775" s="32"/>
      <c r="E775" s="163"/>
    </row>
    <row r="776" spans="2:5">
      <c r="B776" s="32"/>
      <c r="C776" s="32"/>
      <c r="D776" s="32"/>
      <c r="E776" s="163"/>
    </row>
    <row r="777" spans="2:5">
      <c r="B777" s="32"/>
      <c r="C777" s="32"/>
      <c r="D777" s="32"/>
      <c r="E777" s="163"/>
    </row>
    <row r="778" spans="2:5">
      <c r="B778" s="32"/>
      <c r="C778" s="32"/>
      <c r="D778" s="32"/>
      <c r="E778" s="163"/>
    </row>
    <row r="779" spans="2:5">
      <c r="B779" s="32"/>
      <c r="C779" s="32"/>
      <c r="D779" s="32"/>
      <c r="E779" s="163"/>
    </row>
    <row r="780" spans="2:5">
      <c r="B780" s="32"/>
      <c r="C780" s="32"/>
      <c r="D780" s="32"/>
      <c r="E780" s="163"/>
    </row>
    <row r="781" spans="2:5">
      <c r="B781" s="32"/>
      <c r="C781" s="32"/>
      <c r="D781" s="32"/>
      <c r="E781" s="163"/>
    </row>
    <row r="782" spans="2:5">
      <c r="B782" s="32"/>
      <c r="C782" s="32"/>
      <c r="D782" s="32"/>
      <c r="E782" s="163"/>
    </row>
    <row r="783" spans="2:5">
      <c r="B783" s="32"/>
      <c r="C783" s="32"/>
      <c r="D783" s="32"/>
      <c r="E783" s="163"/>
    </row>
    <row r="784" spans="2:5">
      <c r="B784" s="32"/>
      <c r="C784" s="32"/>
      <c r="D784" s="32"/>
      <c r="E784" s="163"/>
    </row>
    <row r="785" spans="2:5">
      <c r="B785" s="32"/>
      <c r="C785" s="32"/>
      <c r="D785" s="32"/>
      <c r="E785" s="163"/>
    </row>
    <row r="786" spans="2:5">
      <c r="B786" s="32"/>
      <c r="C786" s="32"/>
      <c r="D786" s="32"/>
      <c r="E786" s="163"/>
    </row>
    <row r="787" spans="2:5">
      <c r="B787" s="32"/>
      <c r="C787" s="32"/>
      <c r="D787" s="32"/>
      <c r="E787" s="163"/>
    </row>
    <row r="788" spans="2:5">
      <c r="B788" s="32"/>
      <c r="C788" s="32"/>
      <c r="D788" s="32"/>
      <c r="E788" s="163"/>
    </row>
    <row r="789" spans="2:5">
      <c r="B789" s="32"/>
      <c r="C789" s="32"/>
      <c r="D789" s="32"/>
      <c r="E789" s="163"/>
    </row>
    <row r="790" spans="2:5">
      <c r="B790" s="32"/>
      <c r="C790" s="32"/>
      <c r="D790" s="32"/>
      <c r="E790" s="163"/>
    </row>
    <row r="791" spans="2:5">
      <c r="B791" s="32"/>
      <c r="C791" s="32"/>
      <c r="D791" s="32"/>
      <c r="E791" s="163"/>
    </row>
    <row r="792" spans="2:5">
      <c r="B792" s="32"/>
      <c r="C792" s="32"/>
      <c r="D792" s="32"/>
      <c r="E792" s="163"/>
    </row>
  </sheetData>
  <mergeCells count="4">
    <mergeCell ref="C9:E9"/>
    <mergeCell ref="B11:G11"/>
    <mergeCell ref="B12:G12"/>
    <mergeCell ref="C13:E13"/>
  </mergeCells>
  <printOptions horizontalCentered="1"/>
  <pageMargins left="0.39370078740157483" right="0.39370078740157483" top="0.39370078740157483" bottom="0.39370078740157483" header="0" footer="0"/>
  <pageSetup scale="5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8:S3341"/>
  <sheetViews>
    <sheetView zoomScale="80" zoomScaleNormal="80" workbookViewId="0">
      <pane ySplit="18" topLeftCell="A2595" activePane="bottomLeft" state="frozen"/>
      <selection pane="bottomLeft" activeCell="C16" sqref="C16"/>
    </sheetView>
  </sheetViews>
  <sheetFormatPr baseColWidth="10" defaultColWidth="11.42578125" defaultRowHeight="12.75"/>
  <cols>
    <col min="1" max="1" width="6.5703125" style="476" bestFit="1" customWidth="1"/>
    <col min="2" max="2" width="13.140625" style="1" bestFit="1" customWidth="1"/>
    <col min="3" max="3" width="51.5703125" style="2" customWidth="1"/>
    <col min="4" max="4" width="7.7109375" style="1" bestFit="1" customWidth="1"/>
    <col min="5" max="5" width="20.42578125" style="35" bestFit="1" customWidth="1"/>
    <col min="6" max="6" width="20.7109375" style="431" bestFit="1" customWidth="1"/>
    <col min="7" max="7" width="24.85546875" style="50" bestFit="1" customWidth="1"/>
    <col min="8" max="8" width="5.7109375" style="32" customWidth="1"/>
    <col min="9" max="9" width="19.28515625" style="62" bestFit="1" customWidth="1"/>
    <col min="10" max="10" width="14" style="62" bestFit="1" customWidth="1"/>
    <col min="11" max="11" width="17.42578125" style="62" bestFit="1" customWidth="1"/>
    <col min="12" max="16" width="11.42578125" style="62"/>
    <col min="17" max="17" width="20.42578125" style="423" bestFit="1" customWidth="1"/>
    <col min="18" max="18" width="20.7109375" style="513" bestFit="1" customWidth="1"/>
    <col min="19" max="19" width="24.85546875" style="64" bestFit="1" customWidth="1"/>
    <col min="20" max="16384" width="11.42578125" style="32"/>
  </cols>
  <sheetData>
    <row r="8" spans="2:19">
      <c r="B8" s="406" t="s">
        <v>1235</v>
      </c>
      <c r="C8" s="188" t="s">
        <v>1236</v>
      </c>
      <c r="D8" s="12"/>
      <c r="E8" s="423"/>
    </row>
    <row r="9" spans="2:19">
      <c r="B9" s="406" t="s">
        <v>1233</v>
      </c>
      <c r="C9" s="800" t="s">
        <v>1237</v>
      </c>
      <c r="D9" s="801"/>
      <c r="E9" s="801"/>
      <c r="Q9" s="66"/>
    </row>
    <row r="10" spans="2:19">
      <c r="B10" s="406" t="s">
        <v>1234</v>
      </c>
      <c r="C10" s="233" t="s">
        <v>1238</v>
      </c>
      <c r="D10" s="12"/>
      <c r="E10" s="423"/>
    </row>
    <row r="11" spans="2:19" ht="6.95" customHeight="1">
      <c r="I11" s="622"/>
    </row>
    <row r="12" spans="2:19" ht="20.100000000000001" customHeight="1">
      <c r="B12" s="804" t="s">
        <v>15</v>
      </c>
      <c r="C12" s="805"/>
      <c r="D12" s="805"/>
      <c r="E12" s="805"/>
      <c r="F12" s="805"/>
      <c r="G12" s="805"/>
      <c r="I12" s="622"/>
      <c r="Q12" s="66"/>
      <c r="R12" s="66"/>
      <c r="S12" s="66"/>
    </row>
    <row r="13" spans="2:19" ht="20.100000000000001" customHeight="1">
      <c r="B13" s="804" t="s">
        <v>16</v>
      </c>
      <c r="C13" s="805"/>
      <c r="D13" s="805"/>
      <c r="E13" s="805"/>
      <c r="F13" s="805"/>
      <c r="G13" s="805"/>
      <c r="I13" s="622"/>
      <c r="Q13" s="66"/>
      <c r="R13" s="66"/>
      <c r="S13" s="66"/>
    </row>
    <row r="14" spans="2:19" ht="6.95" customHeight="1">
      <c r="B14" s="238"/>
      <c r="C14" s="238"/>
      <c r="D14" s="238"/>
      <c r="E14" s="419"/>
      <c r="F14" s="432"/>
      <c r="G14" s="425"/>
      <c r="Q14" s="514"/>
      <c r="R14" s="434"/>
      <c r="S14" s="427"/>
    </row>
    <row r="15" spans="2:19" ht="12.75" customHeight="1">
      <c r="B15" s="8" t="s">
        <v>2403</v>
      </c>
      <c r="C15" s="806" t="s">
        <v>2431</v>
      </c>
      <c r="D15" s="807"/>
      <c r="E15" s="807"/>
      <c r="F15" s="432"/>
      <c r="G15" s="425"/>
      <c r="Q15" s="514"/>
      <c r="R15" s="434"/>
      <c r="S15" s="427"/>
    </row>
    <row r="16" spans="2:19" ht="6.95" customHeight="1" thickBot="1">
      <c r="B16" s="238"/>
      <c r="C16" s="238"/>
      <c r="D16" s="238"/>
      <c r="E16" s="419"/>
      <c r="F16" s="432"/>
      <c r="G16" s="425"/>
      <c r="Q16" s="514"/>
      <c r="R16" s="434"/>
      <c r="S16" s="427"/>
    </row>
    <row r="17" spans="1:19" s="1" customFormat="1" ht="30.2" customHeight="1" thickBot="1">
      <c r="A17" s="476"/>
      <c r="B17" s="9" t="s">
        <v>17</v>
      </c>
      <c r="C17" s="10" t="s">
        <v>18</v>
      </c>
      <c r="D17" s="11" t="s">
        <v>19</v>
      </c>
      <c r="E17" s="420" t="s">
        <v>20</v>
      </c>
      <c r="F17" s="433" t="s">
        <v>21</v>
      </c>
      <c r="G17" s="426" t="s">
        <v>22</v>
      </c>
      <c r="H17" s="34"/>
      <c r="I17" s="615"/>
      <c r="J17" s="615"/>
      <c r="K17" s="633"/>
      <c r="L17" s="615"/>
      <c r="M17" s="615"/>
      <c r="N17" s="615"/>
      <c r="O17" s="615"/>
      <c r="P17" s="615"/>
      <c r="Q17" s="421"/>
      <c r="R17" s="515"/>
      <c r="S17" s="514"/>
    </row>
    <row r="18" spans="1:19" ht="6.95" customHeight="1">
      <c r="B18" s="12"/>
      <c r="C18" s="13"/>
      <c r="D18" s="14"/>
      <c r="E18" s="421"/>
      <c r="F18" s="434"/>
      <c r="G18" s="427"/>
      <c r="Q18" s="421"/>
      <c r="R18" s="434"/>
      <c r="S18" s="427"/>
    </row>
    <row r="19" spans="1:19" ht="15" customHeight="1">
      <c r="B19" s="239">
        <v>1</v>
      </c>
      <c r="C19" s="19" t="s">
        <v>23</v>
      </c>
      <c r="F19" s="435"/>
      <c r="G19" s="428"/>
      <c r="R19" s="435"/>
      <c r="S19" s="428"/>
    </row>
    <row r="20" spans="1:19" s="36" customFormat="1" ht="18" customHeight="1">
      <c r="A20" s="477"/>
      <c r="B20" s="20"/>
      <c r="C20" s="21" t="s">
        <v>595</v>
      </c>
      <c r="D20" s="20"/>
      <c r="E20" s="422"/>
      <c r="F20" s="436"/>
      <c r="G20" s="23"/>
      <c r="Q20" s="516"/>
      <c r="R20" s="517"/>
      <c r="S20" s="518"/>
    </row>
    <row r="21" spans="1:19" ht="15" customHeight="1">
      <c r="B21" s="24">
        <f>+B19+0.01</f>
        <v>1.01</v>
      </c>
      <c r="C21" s="25" t="s">
        <v>596</v>
      </c>
      <c r="D21" s="26" t="s">
        <v>53</v>
      </c>
      <c r="E21" s="43">
        <v>6325</v>
      </c>
      <c r="F21" s="27">
        <v>2192.0604472440623</v>
      </c>
      <c r="G21" s="27">
        <f>ROUND((E21*F21),0)</f>
        <v>13864782</v>
      </c>
      <c r="H21" s="58"/>
      <c r="K21" s="622"/>
      <c r="Q21" s="63"/>
      <c r="R21" s="413"/>
      <c r="S21" s="413"/>
    </row>
    <row r="22" spans="1:19" s="36" customFormat="1" ht="18" customHeight="1">
      <c r="A22" s="477"/>
      <c r="B22" s="29"/>
      <c r="C22" s="30" t="s">
        <v>597</v>
      </c>
      <c r="D22" s="29"/>
      <c r="E22" s="149"/>
      <c r="F22" s="31"/>
      <c r="G22" s="31"/>
      <c r="H22" s="91"/>
      <c r="K22" s="623"/>
      <c r="Q22" s="63"/>
      <c r="R22" s="413"/>
      <c r="S22" s="413"/>
    </row>
    <row r="23" spans="1:19" ht="15" customHeight="1">
      <c r="B23" s="24">
        <f>+B21+0.01</f>
        <v>1.02</v>
      </c>
      <c r="C23" s="25" t="s">
        <v>598</v>
      </c>
      <c r="D23" s="26" t="s">
        <v>53</v>
      </c>
      <c r="E23" s="43">
        <v>150</v>
      </c>
      <c r="F23" s="27">
        <v>136810.29452850678</v>
      </c>
      <c r="G23" s="27">
        <f t="shared" ref="G23:G28" si="0">ROUND((E23*F23),0)</f>
        <v>20521544</v>
      </c>
      <c r="H23" s="58"/>
      <c r="K23" s="622"/>
      <c r="Q23" s="63"/>
      <c r="R23" s="413"/>
      <c r="S23" s="413"/>
    </row>
    <row r="24" spans="1:19" ht="15" customHeight="1">
      <c r="B24" s="24">
        <f>+B23+0.01</f>
        <v>1.03</v>
      </c>
      <c r="C24" s="25" t="s">
        <v>599</v>
      </c>
      <c r="D24" s="26" t="s">
        <v>79</v>
      </c>
      <c r="E24" s="43">
        <v>5</v>
      </c>
      <c r="F24" s="27">
        <v>509637.00742738403</v>
      </c>
      <c r="G24" s="27">
        <f t="shared" si="0"/>
        <v>2548185</v>
      </c>
      <c r="H24" s="58"/>
      <c r="K24" s="622"/>
      <c r="Q24" s="63"/>
      <c r="R24" s="413"/>
      <c r="S24" s="413"/>
    </row>
    <row r="25" spans="1:19" ht="15" customHeight="1">
      <c r="B25" s="24">
        <f>+B24+0.01</f>
        <v>1.04</v>
      </c>
      <c r="C25" s="502" t="s">
        <v>2180</v>
      </c>
      <c r="D25" s="26" t="s">
        <v>54</v>
      </c>
      <c r="E25" s="43">
        <v>80</v>
      </c>
      <c r="F25" s="27">
        <v>83479.34076971079</v>
      </c>
      <c r="G25" s="27">
        <f t="shared" si="0"/>
        <v>6678347</v>
      </c>
      <c r="H25" s="58"/>
      <c r="K25" s="622"/>
      <c r="Q25" s="63"/>
      <c r="R25" s="413"/>
      <c r="S25" s="413"/>
    </row>
    <row r="26" spans="1:19" ht="15" customHeight="1">
      <c r="B26" s="24">
        <f>+B25+0.01</f>
        <v>1.05</v>
      </c>
      <c r="C26" s="25" t="s">
        <v>600</v>
      </c>
      <c r="D26" s="26" t="s">
        <v>79</v>
      </c>
      <c r="E26" s="43">
        <v>1</v>
      </c>
      <c r="F26" s="27">
        <v>259885.2418989068</v>
      </c>
      <c r="G26" s="27">
        <f t="shared" si="0"/>
        <v>259885</v>
      </c>
      <c r="H26" s="58"/>
      <c r="K26" s="622"/>
      <c r="Q26" s="63"/>
      <c r="R26" s="413"/>
      <c r="S26" s="413"/>
    </row>
    <row r="27" spans="1:19" ht="15" customHeight="1">
      <c r="B27" s="24">
        <f>+B26+0.01</f>
        <v>1.06</v>
      </c>
      <c r="C27" s="25" t="s">
        <v>601</v>
      </c>
      <c r="D27" s="26" t="s">
        <v>53</v>
      </c>
      <c r="E27" s="43">
        <v>6791</v>
      </c>
      <c r="F27" s="27">
        <v>9377.1741561351282</v>
      </c>
      <c r="G27" s="27">
        <f t="shared" si="0"/>
        <v>63680390</v>
      </c>
      <c r="H27" s="58"/>
      <c r="K27" s="622"/>
      <c r="Q27" s="63"/>
      <c r="R27" s="413"/>
      <c r="S27" s="413"/>
    </row>
    <row r="28" spans="1:19" ht="15" customHeight="1">
      <c r="B28" s="24">
        <f>+B27+0.01</f>
        <v>1.07</v>
      </c>
      <c r="C28" s="25" t="s">
        <v>602</v>
      </c>
      <c r="D28" s="26" t="s">
        <v>65</v>
      </c>
      <c r="E28" s="43">
        <v>73</v>
      </c>
      <c r="F28" s="27">
        <v>43498.04655061676</v>
      </c>
      <c r="G28" s="27">
        <f t="shared" si="0"/>
        <v>3175357</v>
      </c>
      <c r="H28" s="58"/>
      <c r="K28" s="622"/>
      <c r="Q28" s="63"/>
      <c r="R28" s="413"/>
      <c r="S28" s="413"/>
    </row>
    <row r="29" spans="1:19" s="36" customFormat="1" ht="18" customHeight="1">
      <c r="A29" s="477"/>
      <c r="B29" s="29"/>
      <c r="C29" s="30" t="s">
        <v>603</v>
      </c>
      <c r="D29" s="29"/>
      <c r="E29" s="149"/>
      <c r="F29" s="31"/>
      <c r="G29" s="31"/>
      <c r="H29" s="91"/>
      <c r="K29" s="623"/>
      <c r="Q29" s="63"/>
      <c r="R29" s="413"/>
      <c r="S29" s="413"/>
    </row>
    <row r="30" spans="1:19" ht="15" customHeight="1">
      <c r="B30" s="24">
        <f>+B28+0.01</f>
        <v>1.08</v>
      </c>
      <c r="C30" s="25" t="s">
        <v>604</v>
      </c>
      <c r="D30" s="26" t="s">
        <v>1</v>
      </c>
      <c r="E30" s="43">
        <v>1</v>
      </c>
      <c r="F30" s="27">
        <v>532390.61534816225</v>
      </c>
      <c r="G30" s="27">
        <f>ROUND((E30*F30),0)</f>
        <v>532391</v>
      </c>
      <c r="H30" s="58"/>
      <c r="K30" s="622"/>
      <c r="Q30" s="63"/>
      <c r="R30" s="413"/>
      <c r="S30" s="413"/>
    </row>
    <row r="31" spans="1:19" ht="15" customHeight="1">
      <c r="B31" s="24">
        <f>+B30+0.01</f>
        <v>1.0900000000000001</v>
      </c>
      <c r="C31" s="25" t="s">
        <v>605</v>
      </c>
      <c r="D31" s="26" t="s">
        <v>1</v>
      </c>
      <c r="E31" s="43">
        <v>1</v>
      </c>
      <c r="F31" s="27">
        <v>282290.33024911227</v>
      </c>
      <c r="G31" s="27">
        <f>ROUND((E31*F31),0)</f>
        <v>282290</v>
      </c>
      <c r="H31" s="58"/>
      <c r="K31" s="622"/>
      <c r="Q31" s="63"/>
      <c r="R31" s="413"/>
      <c r="S31" s="413"/>
    </row>
    <row r="32" spans="1:19" ht="15" customHeight="1">
      <c r="B32" s="45">
        <f>+B31+0.01</f>
        <v>1.1000000000000001</v>
      </c>
      <c r="C32" s="25" t="s">
        <v>606</v>
      </c>
      <c r="D32" s="26" t="s">
        <v>1</v>
      </c>
      <c r="E32" s="43">
        <v>1</v>
      </c>
      <c r="F32" s="27">
        <v>2534192.3427765672</v>
      </c>
      <c r="G32" s="27">
        <f>ROUND((E32*F32),0)</f>
        <v>2534192</v>
      </c>
      <c r="H32" s="58"/>
      <c r="K32" s="622"/>
      <c r="Q32" s="63"/>
      <c r="R32" s="413"/>
      <c r="S32" s="413"/>
    </row>
    <row r="33" spans="2:19" ht="15" customHeight="1">
      <c r="B33" s="24"/>
      <c r="C33" s="474" t="s">
        <v>607</v>
      </c>
      <c r="D33" s="26"/>
      <c r="E33" s="43"/>
      <c r="F33" s="27"/>
      <c r="G33" s="27"/>
      <c r="H33" s="58"/>
      <c r="K33" s="622"/>
      <c r="Q33" s="63"/>
      <c r="R33" s="413"/>
      <c r="S33" s="413"/>
    </row>
    <row r="34" spans="2:19" ht="15" customHeight="1">
      <c r="B34" s="45">
        <f>+B32+0.01</f>
        <v>1.1100000000000001</v>
      </c>
      <c r="C34" s="25" t="s">
        <v>608</v>
      </c>
      <c r="D34" s="26" t="s">
        <v>1</v>
      </c>
      <c r="E34" s="43">
        <v>1</v>
      </c>
      <c r="F34" s="27">
        <v>1791529.3265358047</v>
      </c>
      <c r="G34" s="27">
        <f>ROUND((E34*F34),0)</f>
        <v>1791529</v>
      </c>
      <c r="H34" s="58"/>
      <c r="K34" s="622"/>
      <c r="Q34" s="63"/>
      <c r="R34" s="413"/>
      <c r="S34" s="413"/>
    </row>
    <row r="35" spans="2:19" ht="15" customHeight="1">
      <c r="B35" s="24">
        <f>+B34+0.01</f>
        <v>1.1200000000000001</v>
      </c>
      <c r="C35" s="25" t="s">
        <v>609</v>
      </c>
      <c r="D35" s="26" t="s">
        <v>1</v>
      </c>
      <c r="E35" s="43">
        <v>1</v>
      </c>
      <c r="F35" s="27">
        <v>1596605.2013603251</v>
      </c>
      <c r="G35" s="27">
        <f>ROUND((E35*F35),0)</f>
        <v>1596605</v>
      </c>
      <c r="H35" s="58"/>
      <c r="K35" s="622"/>
      <c r="Q35" s="63"/>
      <c r="R35" s="413"/>
      <c r="S35" s="413"/>
    </row>
    <row r="36" spans="2:19" ht="15" customHeight="1">
      <c r="B36" s="24">
        <f>+B35+0.01</f>
        <v>1.1300000000000001</v>
      </c>
      <c r="C36" s="25" t="s">
        <v>610</v>
      </c>
      <c r="D36" s="26" t="s">
        <v>1</v>
      </c>
      <c r="E36" s="43">
        <v>1</v>
      </c>
      <c r="F36" s="27">
        <v>1083023.4672230759</v>
      </c>
      <c r="G36" s="27">
        <f>ROUND((E36*F36),0)</f>
        <v>1083023</v>
      </c>
      <c r="H36" s="58"/>
      <c r="K36" s="622"/>
      <c r="Q36" s="63"/>
      <c r="R36" s="413"/>
      <c r="S36" s="413"/>
    </row>
    <row r="37" spans="2:19" ht="15" customHeight="1">
      <c r="B37" s="24">
        <f>+B36+0.01</f>
        <v>1.1400000000000001</v>
      </c>
      <c r="C37" s="25" t="s">
        <v>611</v>
      </c>
      <c r="D37" s="26" t="s">
        <v>1</v>
      </c>
      <c r="E37" s="43">
        <v>1</v>
      </c>
      <c r="F37" s="27">
        <v>93822.781154299199</v>
      </c>
      <c r="G37" s="27">
        <f>ROUND((E37*F37),0)</f>
        <v>93823</v>
      </c>
      <c r="H37" s="58"/>
      <c r="K37" s="622"/>
      <c r="Q37" s="63"/>
      <c r="R37" s="413"/>
      <c r="S37" s="413"/>
    </row>
    <row r="38" spans="2:19" ht="20.100000000000001" customHeight="1">
      <c r="C38" s="7" t="s">
        <v>25</v>
      </c>
      <c r="E38" s="424"/>
      <c r="F38" s="48"/>
      <c r="G38" s="49">
        <f>SUM(G20:G37)</f>
        <v>118642343</v>
      </c>
      <c r="H38" s="441"/>
      <c r="K38" s="622"/>
      <c r="Q38" s="519"/>
      <c r="R38" s="48"/>
      <c r="S38" s="48"/>
    </row>
    <row r="39" spans="2:19" ht="15" customHeight="1">
      <c r="C39" s="7"/>
      <c r="E39" s="424"/>
      <c r="F39" s="48"/>
      <c r="G39" s="48"/>
      <c r="H39" s="441"/>
      <c r="K39" s="622"/>
      <c r="Q39" s="519"/>
      <c r="R39" s="48"/>
      <c r="S39" s="48"/>
    </row>
    <row r="40" spans="2:19" ht="15" customHeight="1">
      <c r="B40" s="239">
        <f>+B19+1</f>
        <v>2</v>
      </c>
      <c r="C40" s="19" t="s">
        <v>50</v>
      </c>
      <c r="E40" s="424"/>
      <c r="F40" s="413"/>
      <c r="G40" s="413"/>
      <c r="H40" s="58"/>
      <c r="K40" s="622"/>
      <c r="Q40" s="519"/>
      <c r="R40" s="413"/>
      <c r="S40" s="413"/>
    </row>
    <row r="41" spans="2:19" ht="15" customHeight="1">
      <c r="B41" s="239"/>
      <c r="C41" s="40" t="s">
        <v>51</v>
      </c>
      <c r="E41" s="424"/>
      <c r="F41" s="413"/>
      <c r="G41" s="413"/>
      <c r="H41" s="58"/>
      <c r="K41" s="622"/>
      <c r="Q41" s="519"/>
      <c r="R41" s="413"/>
      <c r="S41" s="413"/>
    </row>
    <row r="42" spans="2:19" ht="33.75" customHeight="1">
      <c r="B42" s="24">
        <f>+B40+0.01</f>
        <v>2.0099999999999998</v>
      </c>
      <c r="C42" s="41" t="s">
        <v>52</v>
      </c>
      <c r="D42" s="42" t="s">
        <v>53</v>
      </c>
      <c r="E42" s="43">
        <v>2184.8139999999999</v>
      </c>
      <c r="F42" s="27">
        <v>15109.797359273591</v>
      </c>
      <c r="G42" s="27">
        <f t="shared" ref="G42:G55" si="1">ROUND((E42*F42),0)</f>
        <v>33012097</v>
      </c>
      <c r="H42" s="58"/>
      <c r="K42" s="622"/>
      <c r="Q42" s="63"/>
      <c r="R42" s="413"/>
      <c r="S42" s="413"/>
    </row>
    <row r="43" spans="2:19" ht="38.25">
      <c r="B43" s="24">
        <f t="shared" ref="B43:B55" si="2">+B42+0.01</f>
        <v>2.0199999999999996</v>
      </c>
      <c r="C43" s="41" t="s">
        <v>55</v>
      </c>
      <c r="D43" s="42" t="s">
        <v>54</v>
      </c>
      <c r="E43" s="43">
        <v>116</v>
      </c>
      <c r="F43" s="27">
        <v>13749.915596938967</v>
      </c>
      <c r="G43" s="27">
        <f t="shared" si="1"/>
        <v>1594990</v>
      </c>
      <c r="H43" s="58"/>
      <c r="K43" s="622"/>
      <c r="Q43" s="63"/>
      <c r="R43" s="413"/>
      <c r="S43" s="413"/>
    </row>
    <row r="44" spans="2:19" ht="23.25" customHeight="1">
      <c r="B44" s="24">
        <f t="shared" si="2"/>
        <v>2.0299999999999994</v>
      </c>
      <c r="C44" s="41" t="s">
        <v>56</v>
      </c>
      <c r="D44" s="42" t="s">
        <v>54</v>
      </c>
      <c r="E44" s="43">
        <v>190</v>
      </c>
      <c r="F44" s="27">
        <v>6485.7195737962411</v>
      </c>
      <c r="G44" s="27">
        <f t="shared" si="1"/>
        <v>1232287</v>
      </c>
      <c r="H44" s="58"/>
      <c r="K44" s="622"/>
      <c r="Q44" s="63"/>
      <c r="R44" s="413"/>
      <c r="S44" s="413"/>
    </row>
    <row r="45" spans="2:19" ht="38.25">
      <c r="B45" s="24">
        <f t="shared" si="2"/>
        <v>2.0399999999999991</v>
      </c>
      <c r="C45" s="41" t="s">
        <v>57</v>
      </c>
      <c r="D45" s="42" t="s">
        <v>53</v>
      </c>
      <c r="E45" s="43">
        <v>66</v>
      </c>
      <c r="F45" s="27">
        <v>11649.2812721992</v>
      </c>
      <c r="G45" s="27">
        <f t="shared" si="1"/>
        <v>768853</v>
      </c>
      <c r="H45" s="58"/>
      <c r="K45" s="622"/>
      <c r="Q45" s="63"/>
      <c r="R45" s="413"/>
      <c r="S45" s="413"/>
    </row>
    <row r="46" spans="2:19" ht="38.25">
      <c r="B46" s="24">
        <f t="shared" si="2"/>
        <v>2.0499999999999989</v>
      </c>
      <c r="C46" s="41" t="s">
        <v>58</v>
      </c>
      <c r="D46" s="42" t="s">
        <v>53</v>
      </c>
      <c r="E46" s="43">
        <v>65</v>
      </c>
      <c r="F46" s="27">
        <v>11649.2812721992</v>
      </c>
      <c r="G46" s="27">
        <f t="shared" si="1"/>
        <v>757203</v>
      </c>
      <c r="H46" s="58"/>
      <c r="K46" s="622"/>
      <c r="Q46" s="63"/>
      <c r="R46" s="413"/>
      <c r="S46" s="413"/>
    </row>
    <row r="47" spans="2:19" ht="24" customHeight="1">
      <c r="B47" s="24">
        <f t="shared" si="2"/>
        <v>2.0599999999999987</v>
      </c>
      <c r="C47" s="41" t="s">
        <v>59</v>
      </c>
      <c r="D47" s="42" t="s">
        <v>53</v>
      </c>
      <c r="E47" s="43">
        <v>67</v>
      </c>
      <c r="F47" s="27">
        <v>23298.562544398399</v>
      </c>
      <c r="G47" s="27">
        <f t="shared" si="1"/>
        <v>1561004</v>
      </c>
      <c r="H47" s="58"/>
      <c r="K47" s="622"/>
      <c r="Q47" s="63"/>
      <c r="R47" s="413"/>
      <c r="S47" s="413"/>
    </row>
    <row r="48" spans="2:19" ht="38.25">
      <c r="B48" s="24">
        <f t="shared" si="2"/>
        <v>2.0699999999999985</v>
      </c>
      <c r="C48" s="41" t="s">
        <v>63</v>
      </c>
      <c r="D48" s="42" t="s">
        <v>53</v>
      </c>
      <c r="E48" s="43">
        <v>464</v>
      </c>
      <c r="F48" s="27">
        <v>11649.2812721992</v>
      </c>
      <c r="G48" s="27">
        <f t="shared" si="1"/>
        <v>5405267</v>
      </c>
      <c r="H48" s="58"/>
      <c r="K48" s="622"/>
      <c r="Q48" s="63"/>
      <c r="R48" s="413"/>
      <c r="S48" s="413"/>
    </row>
    <row r="49" spans="2:19" ht="23.25" customHeight="1">
      <c r="B49" s="24">
        <f t="shared" si="2"/>
        <v>2.0799999999999983</v>
      </c>
      <c r="C49" s="41" t="s">
        <v>82</v>
      </c>
      <c r="D49" s="42" t="s">
        <v>79</v>
      </c>
      <c r="E49" s="43">
        <v>63</v>
      </c>
      <c r="F49" s="27">
        <v>15205.859661511236</v>
      </c>
      <c r="G49" s="27">
        <f t="shared" si="1"/>
        <v>957969</v>
      </c>
      <c r="H49" s="58"/>
      <c r="K49" s="622"/>
      <c r="Q49" s="63"/>
      <c r="R49" s="413"/>
      <c r="S49" s="413"/>
    </row>
    <row r="50" spans="2:19" ht="51">
      <c r="B50" s="24">
        <f t="shared" si="2"/>
        <v>2.0899999999999981</v>
      </c>
      <c r="C50" s="41" t="s">
        <v>83</v>
      </c>
      <c r="D50" s="417" t="s">
        <v>1</v>
      </c>
      <c r="E50" s="43">
        <v>1</v>
      </c>
      <c r="F50" s="27">
        <v>6820129.3239158941</v>
      </c>
      <c r="G50" s="27">
        <f t="shared" si="1"/>
        <v>6820129</v>
      </c>
      <c r="H50" s="58"/>
      <c r="K50" s="622"/>
      <c r="Q50" s="63"/>
      <c r="R50" s="413"/>
      <c r="S50" s="413"/>
    </row>
    <row r="51" spans="2:19" ht="51">
      <c r="B51" s="45">
        <f t="shared" si="2"/>
        <v>2.0999999999999979</v>
      </c>
      <c r="C51" s="41" t="s">
        <v>84</v>
      </c>
      <c r="D51" s="417" t="s">
        <v>1</v>
      </c>
      <c r="E51" s="43">
        <v>1</v>
      </c>
      <c r="F51" s="27">
        <v>8870481.6133099962</v>
      </c>
      <c r="G51" s="27">
        <f t="shared" si="1"/>
        <v>8870482</v>
      </c>
      <c r="H51" s="58"/>
      <c r="K51" s="622"/>
      <c r="Q51" s="63"/>
      <c r="R51" s="413"/>
      <c r="S51" s="413"/>
    </row>
    <row r="52" spans="2:19" ht="38.25">
      <c r="B52" s="24">
        <f t="shared" si="2"/>
        <v>2.1099999999999977</v>
      </c>
      <c r="C52" s="41" t="s">
        <v>61</v>
      </c>
      <c r="D52" s="42" t="s">
        <v>54</v>
      </c>
      <c r="E52" s="43">
        <v>172</v>
      </c>
      <c r="F52" s="27">
        <v>38817.572896746497</v>
      </c>
      <c r="G52" s="27">
        <f t="shared" si="1"/>
        <v>6676623</v>
      </c>
      <c r="H52" s="58"/>
      <c r="K52" s="622"/>
      <c r="Q52" s="63"/>
      <c r="R52" s="413"/>
      <c r="S52" s="413"/>
    </row>
    <row r="53" spans="2:19" ht="38.25">
      <c r="B53" s="24">
        <f t="shared" si="2"/>
        <v>2.1199999999999974</v>
      </c>
      <c r="C53" s="41" t="s">
        <v>60</v>
      </c>
      <c r="D53" s="42" t="s">
        <v>54</v>
      </c>
      <c r="E53" s="43">
        <v>640</v>
      </c>
      <c r="F53" s="27">
        <v>38817.572896746497</v>
      </c>
      <c r="G53" s="27">
        <f t="shared" si="1"/>
        <v>24843247</v>
      </c>
      <c r="H53" s="58"/>
      <c r="K53" s="622"/>
      <c r="Q53" s="63"/>
      <c r="R53" s="413"/>
      <c r="S53" s="413"/>
    </row>
    <row r="54" spans="2:19" ht="38.25">
      <c r="B54" s="24">
        <f t="shared" si="2"/>
        <v>2.1299999999999972</v>
      </c>
      <c r="C54" s="41" t="s">
        <v>80</v>
      </c>
      <c r="D54" s="42" t="s">
        <v>54</v>
      </c>
      <c r="E54" s="43">
        <v>20</v>
      </c>
      <c r="F54" s="27">
        <v>38817.572896746497</v>
      </c>
      <c r="G54" s="27">
        <f t="shared" si="1"/>
        <v>776351</v>
      </c>
      <c r="H54" s="58"/>
      <c r="K54" s="622"/>
      <c r="Q54" s="63"/>
      <c r="R54" s="413"/>
      <c r="S54" s="413"/>
    </row>
    <row r="55" spans="2:19" ht="38.25">
      <c r="B55" s="24">
        <f t="shared" si="2"/>
        <v>2.139999999999997</v>
      </c>
      <c r="C55" s="41" t="s">
        <v>81</v>
      </c>
      <c r="D55" s="42" t="s">
        <v>54</v>
      </c>
      <c r="E55" s="43">
        <v>7</v>
      </c>
      <c r="F55" s="27">
        <v>38817.572896746497</v>
      </c>
      <c r="G55" s="27">
        <f t="shared" si="1"/>
        <v>271723</v>
      </c>
      <c r="H55" s="58"/>
      <c r="K55" s="622"/>
      <c r="Q55" s="63"/>
      <c r="R55" s="413"/>
      <c r="S55" s="413"/>
    </row>
    <row r="56" spans="2:19" ht="15" customHeight="1">
      <c r="B56" s="239"/>
      <c r="C56" s="40" t="s">
        <v>62</v>
      </c>
      <c r="E56" s="424"/>
      <c r="F56" s="413"/>
      <c r="G56" s="413"/>
      <c r="H56" s="58"/>
      <c r="K56" s="622"/>
      <c r="Q56" s="519"/>
      <c r="R56" s="413"/>
      <c r="S56" s="413"/>
    </row>
    <row r="57" spans="2:19" ht="36.75" customHeight="1">
      <c r="B57" s="46">
        <f>+B55+0.01</f>
        <v>2.1499999999999968</v>
      </c>
      <c r="C57" s="67" t="s">
        <v>2181</v>
      </c>
      <c r="D57" s="42" t="s">
        <v>53</v>
      </c>
      <c r="E57" s="43">
        <v>1215</v>
      </c>
      <c r="F57" s="27">
        <v>14865.150104243952</v>
      </c>
      <c r="G57" s="27">
        <f t="shared" ref="G57:G72" si="3">ROUND((E57*F57),0)</f>
        <v>18061157</v>
      </c>
      <c r="H57" s="58"/>
      <c r="K57" s="622"/>
      <c r="Q57" s="63"/>
      <c r="R57" s="413"/>
      <c r="S57" s="413"/>
    </row>
    <row r="58" spans="2:19" ht="38.25">
      <c r="B58" s="24">
        <f t="shared" ref="B58:B72" si="4">+B57+0.01</f>
        <v>2.1599999999999966</v>
      </c>
      <c r="C58" s="67" t="s">
        <v>2182</v>
      </c>
      <c r="D58" s="42" t="s">
        <v>53</v>
      </c>
      <c r="E58" s="43">
        <v>1386</v>
      </c>
      <c r="F58" s="27">
        <v>14865.150104243952</v>
      </c>
      <c r="G58" s="27">
        <f t="shared" si="3"/>
        <v>20603098</v>
      </c>
      <c r="H58" s="58"/>
      <c r="K58" s="622"/>
      <c r="Q58" s="63"/>
      <c r="R58" s="413"/>
      <c r="S58" s="413"/>
    </row>
    <row r="59" spans="2:19" ht="51">
      <c r="B59" s="24">
        <f t="shared" si="4"/>
        <v>2.1699999999999964</v>
      </c>
      <c r="C59" s="41" t="s">
        <v>77</v>
      </c>
      <c r="D59" s="42" t="s">
        <v>65</v>
      </c>
      <c r="E59" s="43">
        <v>25</v>
      </c>
      <c r="F59" s="27">
        <v>224352.06166695876</v>
      </c>
      <c r="G59" s="27">
        <f t="shared" si="3"/>
        <v>5608802</v>
      </c>
      <c r="H59" s="58"/>
      <c r="K59" s="622"/>
      <c r="Q59" s="63"/>
      <c r="R59" s="413"/>
      <c r="S59" s="413"/>
    </row>
    <row r="60" spans="2:19" ht="38.25">
      <c r="B60" s="24">
        <f t="shared" si="4"/>
        <v>2.1799999999999962</v>
      </c>
      <c r="C60" s="41" t="s">
        <v>64</v>
      </c>
      <c r="D60" s="42" t="s">
        <v>65</v>
      </c>
      <c r="E60" s="43">
        <v>68</v>
      </c>
      <c r="F60" s="27">
        <v>224352.06166695876</v>
      </c>
      <c r="G60" s="27">
        <f t="shared" si="3"/>
        <v>15255940</v>
      </c>
      <c r="H60" s="58"/>
      <c r="K60" s="622"/>
      <c r="Q60" s="63"/>
      <c r="R60" s="413"/>
      <c r="S60" s="413"/>
    </row>
    <row r="61" spans="2:19" ht="38.25">
      <c r="B61" s="24">
        <f t="shared" si="4"/>
        <v>2.1899999999999959</v>
      </c>
      <c r="C61" s="41" t="s">
        <v>66</v>
      </c>
      <c r="D61" s="42" t="s">
        <v>65</v>
      </c>
      <c r="E61" s="43">
        <v>44</v>
      </c>
      <c r="F61" s="27">
        <v>224352.06166695876</v>
      </c>
      <c r="G61" s="27">
        <f t="shared" si="3"/>
        <v>9871491</v>
      </c>
      <c r="H61" s="58"/>
      <c r="K61" s="622"/>
      <c r="Q61" s="63"/>
      <c r="R61" s="413"/>
      <c r="S61" s="413"/>
    </row>
    <row r="62" spans="2:19" ht="38.25">
      <c r="B62" s="45">
        <f t="shared" si="4"/>
        <v>2.1999999999999957</v>
      </c>
      <c r="C62" s="41" t="s">
        <v>67</v>
      </c>
      <c r="D62" s="42" t="s">
        <v>65</v>
      </c>
      <c r="E62" s="43">
        <v>4</v>
      </c>
      <c r="F62" s="27">
        <v>224352.06166695876</v>
      </c>
      <c r="G62" s="27">
        <f t="shared" si="3"/>
        <v>897408</v>
      </c>
      <c r="H62" s="58"/>
      <c r="K62" s="622"/>
      <c r="Q62" s="63"/>
      <c r="R62" s="413"/>
      <c r="S62" s="413"/>
    </row>
    <row r="63" spans="2:19" ht="38.25">
      <c r="B63" s="24">
        <f t="shared" si="4"/>
        <v>2.2099999999999955</v>
      </c>
      <c r="C63" s="41" t="s">
        <v>68</v>
      </c>
      <c r="D63" s="42" t="s">
        <v>53</v>
      </c>
      <c r="E63" s="43">
        <v>821</v>
      </c>
      <c r="F63" s="27">
        <v>40383.409959502605</v>
      </c>
      <c r="G63" s="27">
        <f t="shared" si="3"/>
        <v>33154780</v>
      </c>
      <c r="H63" s="58"/>
      <c r="K63" s="622"/>
      <c r="Q63" s="63"/>
      <c r="R63" s="413"/>
      <c r="S63" s="413"/>
    </row>
    <row r="64" spans="2:19" ht="38.25">
      <c r="B64" s="24">
        <f t="shared" si="4"/>
        <v>2.2199999999999953</v>
      </c>
      <c r="C64" s="41" t="s">
        <v>73</v>
      </c>
      <c r="D64" s="42" t="s">
        <v>53</v>
      </c>
      <c r="E64" s="43">
        <v>276</v>
      </c>
      <c r="F64" s="27">
        <v>22435.111924685203</v>
      </c>
      <c r="G64" s="27">
        <f t="shared" si="3"/>
        <v>6192091</v>
      </c>
      <c r="H64" s="418"/>
      <c r="K64" s="622"/>
      <c r="Q64" s="63"/>
      <c r="R64" s="413"/>
      <c r="S64" s="413"/>
    </row>
    <row r="65" spans="2:19" ht="38.25">
      <c r="B65" s="24">
        <f t="shared" si="4"/>
        <v>2.2299999999999951</v>
      </c>
      <c r="C65" s="41" t="s">
        <v>70</v>
      </c>
      <c r="D65" s="42" t="s">
        <v>53</v>
      </c>
      <c r="E65" s="43">
        <v>31</v>
      </c>
      <c r="F65" s="27">
        <v>44870.223849370457</v>
      </c>
      <c r="G65" s="27">
        <f t="shared" si="3"/>
        <v>1390977</v>
      </c>
      <c r="H65" s="58"/>
      <c r="K65" s="622"/>
      <c r="Q65" s="63"/>
      <c r="R65" s="413"/>
      <c r="S65" s="413"/>
    </row>
    <row r="66" spans="2:19" ht="38.25">
      <c r="B66" s="24">
        <f t="shared" si="4"/>
        <v>2.2399999999999949</v>
      </c>
      <c r="C66" s="41" t="s">
        <v>71</v>
      </c>
      <c r="D66" s="42" t="s">
        <v>53</v>
      </c>
      <c r="E66" s="43">
        <v>2</v>
      </c>
      <c r="F66" s="27">
        <v>40383.409959502605</v>
      </c>
      <c r="G66" s="27">
        <f t="shared" si="3"/>
        <v>80767</v>
      </c>
      <c r="H66" s="58"/>
      <c r="K66" s="622"/>
      <c r="Q66" s="63"/>
      <c r="R66" s="413"/>
      <c r="S66" s="413"/>
    </row>
    <row r="67" spans="2:19" ht="38.25">
      <c r="B67" s="24">
        <f t="shared" si="4"/>
        <v>2.2499999999999947</v>
      </c>
      <c r="C67" s="41" t="s">
        <v>72</v>
      </c>
      <c r="D67" s="42" t="s">
        <v>65</v>
      </c>
      <c r="E67" s="43">
        <v>11</v>
      </c>
      <c r="F67" s="27">
        <v>224352.06166695876</v>
      </c>
      <c r="G67" s="27">
        <f t="shared" si="3"/>
        <v>2467873</v>
      </c>
      <c r="H67" s="58"/>
      <c r="K67" s="622"/>
      <c r="Q67" s="63"/>
      <c r="R67" s="413"/>
      <c r="S67" s="413"/>
    </row>
    <row r="68" spans="2:19" ht="38.25">
      <c r="B68" s="46">
        <f t="shared" si="4"/>
        <v>2.2599999999999945</v>
      </c>
      <c r="C68" s="41" t="s">
        <v>69</v>
      </c>
      <c r="D68" s="42" t="s">
        <v>53</v>
      </c>
      <c r="E68" s="43">
        <v>2922</v>
      </c>
      <c r="F68" s="27">
        <v>40383.409959502605</v>
      </c>
      <c r="G68" s="27">
        <f t="shared" si="3"/>
        <v>118000324</v>
      </c>
      <c r="H68" s="58"/>
      <c r="K68" s="622"/>
      <c r="Q68" s="63"/>
      <c r="R68" s="413"/>
      <c r="S68" s="413"/>
    </row>
    <row r="69" spans="2:19" ht="38.25">
      <c r="B69" s="24">
        <f t="shared" si="4"/>
        <v>2.2699999999999942</v>
      </c>
      <c r="C69" s="41" t="s">
        <v>74</v>
      </c>
      <c r="D69" s="42" t="s">
        <v>65</v>
      </c>
      <c r="E69" s="43">
        <v>2029</v>
      </c>
      <c r="F69" s="27">
        <v>47110.039122330636</v>
      </c>
      <c r="G69" s="27">
        <f t="shared" si="3"/>
        <v>95586269</v>
      </c>
      <c r="H69" s="58"/>
      <c r="K69" s="622"/>
      <c r="Q69" s="63"/>
      <c r="R69" s="413"/>
      <c r="S69" s="413"/>
    </row>
    <row r="70" spans="2:19" ht="38.25">
      <c r="B70" s="24">
        <f t="shared" si="4"/>
        <v>2.279999999999994</v>
      </c>
      <c r="C70" s="41" t="s">
        <v>75</v>
      </c>
      <c r="D70" s="42" t="s">
        <v>65</v>
      </c>
      <c r="E70" s="43">
        <v>48</v>
      </c>
      <c r="F70" s="27">
        <v>224352.06166695876</v>
      </c>
      <c r="G70" s="27">
        <f t="shared" si="3"/>
        <v>10768899</v>
      </c>
      <c r="H70" s="58"/>
      <c r="K70" s="622"/>
      <c r="Q70" s="63"/>
      <c r="R70" s="413"/>
      <c r="S70" s="413"/>
    </row>
    <row r="71" spans="2:19" ht="38.25">
      <c r="B71" s="24">
        <f t="shared" si="4"/>
        <v>2.2899999999999938</v>
      </c>
      <c r="C71" s="41" t="s">
        <v>76</v>
      </c>
      <c r="D71" s="42" t="s">
        <v>65</v>
      </c>
      <c r="E71" s="43">
        <v>170</v>
      </c>
      <c r="F71" s="27">
        <v>224352.06166695876</v>
      </c>
      <c r="G71" s="27">
        <f t="shared" si="3"/>
        <v>38139850</v>
      </c>
      <c r="H71" s="58"/>
      <c r="K71" s="622"/>
      <c r="Q71" s="63"/>
      <c r="R71" s="413"/>
      <c r="S71" s="413"/>
    </row>
    <row r="72" spans="2:19" ht="38.25">
      <c r="B72" s="45">
        <f t="shared" si="4"/>
        <v>2.2999999999999936</v>
      </c>
      <c r="C72" s="41" t="s">
        <v>78</v>
      </c>
      <c r="D72" s="42" t="s">
        <v>79</v>
      </c>
      <c r="E72" s="43">
        <v>10</v>
      </c>
      <c r="F72" s="27">
        <v>47568.480333580657</v>
      </c>
      <c r="G72" s="27">
        <f t="shared" si="3"/>
        <v>475685</v>
      </c>
      <c r="H72" s="58"/>
      <c r="K72" s="622"/>
      <c r="Q72" s="63"/>
      <c r="R72" s="413"/>
      <c r="S72" s="413"/>
    </row>
    <row r="73" spans="2:19" ht="15" customHeight="1">
      <c r="C73" s="7" t="s">
        <v>25</v>
      </c>
      <c r="E73" s="47"/>
      <c r="F73" s="48"/>
      <c r="G73" s="49">
        <f>SUM(G42:G72)</f>
        <v>470103636</v>
      </c>
      <c r="H73" s="39"/>
      <c r="K73" s="622"/>
      <c r="Q73" s="63"/>
      <c r="R73" s="48"/>
      <c r="S73" s="48"/>
    </row>
    <row r="74" spans="2:19" ht="15" customHeight="1">
      <c r="C74" s="7"/>
      <c r="E74" s="47"/>
      <c r="F74" s="48"/>
      <c r="G74" s="48"/>
      <c r="H74" s="88"/>
      <c r="K74" s="622"/>
      <c r="Q74" s="63"/>
      <c r="R74" s="48"/>
      <c r="S74" s="48"/>
    </row>
    <row r="75" spans="2:19" ht="15" customHeight="1">
      <c r="B75" s="239">
        <v>3</v>
      </c>
      <c r="C75" s="33" t="s">
        <v>28</v>
      </c>
      <c r="D75" s="51"/>
      <c r="E75" s="47"/>
      <c r="F75" s="47"/>
      <c r="G75" s="47"/>
      <c r="H75" s="88"/>
      <c r="K75" s="622"/>
      <c r="Q75" s="63"/>
      <c r="R75" s="63"/>
      <c r="S75" s="63"/>
    </row>
    <row r="76" spans="2:19" ht="15" customHeight="1">
      <c r="B76" s="239"/>
      <c r="C76" s="52" t="s">
        <v>31</v>
      </c>
      <c r="D76" s="51"/>
      <c r="E76" s="47"/>
      <c r="F76" s="47"/>
      <c r="G76" s="47"/>
      <c r="H76" s="88"/>
      <c r="K76" s="622"/>
      <c r="Q76" s="63"/>
      <c r="R76" s="63"/>
      <c r="S76" s="63"/>
    </row>
    <row r="77" spans="2:19" ht="15" customHeight="1">
      <c r="B77" s="24">
        <f>+B75+0.01</f>
        <v>3.01</v>
      </c>
      <c r="C77" s="53" t="s">
        <v>87</v>
      </c>
      <c r="D77" s="24" t="s">
        <v>79</v>
      </c>
      <c r="E77" s="43">
        <v>593</v>
      </c>
      <c r="F77" s="27">
        <v>62548.520769532806</v>
      </c>
      <c r="G77" s="27">
        <f t="shared" ref="G77:G87" si="5">+E77*F77</f>
        <v>37091272.816332951</v>
      </c>
      <c r="H77" s="88"/>
      <c r="K77" s="622"/>
      <c r="Q77" s="63"/>
      <c r="R77" s="413"/>
      <c r="S77" s="413"/>
    </row>
    <row r="78" spans="2:19" ht="15" customHeight="1">
      <c r="B78" s="24">
        <f t="shared" ref="B78:B87" si="6">+B77+0.01</f>
        <v>3.0199999999999996</v>
      </c>
      <c r="C78" s="53" t="s">
        <v>89</v>
      </c>
      <c r="D78" s="24" t="s">
        <v>79</v>
      </c>
      <c r="E78" s="43">
        <v>300</v>
      </c>
      <c r="F78" s="27">
        <v>26575.82399962833</v>
      </c>
      <c r="G78" s="27">
        <f t="shared" si="5"/>
        <v>7972747.1998884995</v>
      </c>
      <c r="H78" s="88"/>
      <c r="K78" s="622"/>
      <c r="Q78" s="63"/>
      <c r="R78" s="413"/>
      <c r="S78" s="413"/>
    </row>
    <row r="79" spans="2:19" ht="15" customHeight="1">
      <c r="B79" s="24">
        <f t="shared" si="6"/>
        <v>3.0299999999999994</v>
      </c>
      <c r="C79" s="232" t="s">
        <v>1041</v>
      </c>
      <c r="D79" s="24" t="s">
        <v>79</v>
      </c>
      <c r="E79" s="43">
        <v>293</v>
      </c>
      <c r="F79" s="27">
        <v>26575.82399962833</v>
      </c>
      <c r="G79" s="27">
        <f t="shared" si="5"/>
        <v>7786716.4318911005</v>
      </c>
      <c r="H79" s="88"/>
      <c r="K79" s="622"/>
      <c r="Q79" s="63"/>
      <c r="R79" s="413"/>
      <c r="S79" s="413"/>
    </row>
    <row r="80" spans="2:19" ht="27.75" customHeight="1">
      <c r="B80" s="24">
        <f t="shared" si="6"/>
        <v>3.0399999999999991</v>
      </c>
      <c r="C80" s="231" t="s">
        <v>1532</v>
      </c>
      <c r="D80" s="24" t="s">
        <v>54</v>
      </c>
      <c r="E80" s="43">
        <v>5642</v>
      </c>
      <c r="F80" s="27">
        <v>41699.013846355199</v>
      </c>
      <c r="G80" s="27">
        <f t="shared" si="5"/>
        <v>235265836.12113604</v>
      </c>
      <c r="H80" s="88"/>
      <c r="K80" s="622"/>
      <c r="Q80" s="63"/>
      <c r="R80" s="413"/>
      <c r="S80" s="413"/>
    </row>
    <row r="81" spans="2:19" ht="27.75" customHeight="1">
      <c r="B81" s="24">
        <f t="shared" si="6"/>
        <v>3.0499999999999989</v>
      </c>
      <c r="C81" s="231" t="s">
        <v>1042</v>
      </c>
      <c r="D81" s="24" t="s">
        <v>54</v>
      </c>
      <c r="E81" s="43">
        <v>4900</v>
      </c>
      <c r="F81" s="27">
        <v>31274.260384766403</v>
      </c>
      <c r="G81" s="27">
        <f t="shared" si="5"/>
        <v>153243875.88535538</v>
      </c>
      <c r="H81" s="88"/>
      <c r="K81" s="622"/>
      <c r="Q81" s="63"/>
      <c r="R81" s="413"/>
      <c r="S81" s="413"/>
    </row>
    <row r="82" spans="2:19" ht="15" customHeight="1">
      <c r="B82" s="24">
        <f t="shared" si="6"/>
        <v>3.0599999999999987</v>
      </c>
      <c r="C82" s="53" t="s">
        <v>85</v>
      </c>
      <c r="D82" s="24" t="s">
        <v>86</v>
      </c>
      <c r="E82" s="43">
        <v>55326</v>
      </c>
      <c r="F82" s="27">
        <v>2880.3593814369856</v>
      </c>
      <c r="G82" s="27">
        <f t="shared" si="5"/>
        <v>159358763.13738266</v>
      </c>
      <c r="H82" s="88"/>
      <c r="K82" s="622"/>
      <c r="Q82" s="63"/>
      <c r="R82" s="413"/>
      <c r="S82" s="413"/>
    </row>
    <row r="83" spans="2:19" ht="25.5">
      <c r="B83" s="24">
        <f t="shared" si="6"/>
        <v>3.0699999999999985</v>
      </c>
      <c r="C83" s="231" t="s">
        <v>1045</v>
      </c>
      <c r="D83" s="55" t="s">
        <v>54</v>
      </c>
      <c r="E83" s="43">
        <v>1173.5440591555841</v>
      </c>
      <c r="F83" s="27">
        <v>76270.62375102214</v>
      </c>
      <c r="G83" s="27">
        <f t="shared" si="5"/>
        <v>89506937.391102821</v>
      </c>
      <c r="H83" s="88"/>
      <c r="K83" s="622"/>
      <c r="Q83" s="63"/>
      <c r="R83" s="413"/>
      <c r="S83" s="413"/>
    </row>
    <row r="84" spans="2:19" ht="25.5">
      <c r="B84" s="24">
        <f t="shared" si="6"/>
        <v>3.0799999999999983</v>
      </c>
      <c r="C84" s="231" t="s">
        <v>1028</v>
      </c>
      <c r="D84" s="24" t="s">
        <v>65</v>
      </c>
      <c r="E84" s="43">
        <v>459</v>
      </c>
      <c r="F84" s="27">
        <v>363827.02323548764</v>
      </c>
      <c r="G84" s="27">
        <f t="shared" si="5"/>
        <v>166996603.66508883</v>
      </c>
      <c r="H84" s="88"/>
      <c r="K84" s="622"/>
      <c r="Q84" s="63"/>
      <c r="R84" s="413"/>
      <c r="S84" s="413"/>
    </row>
    <row r="85" spans="2:19" ht="25.5">
      <c r="B85" s="24">
        <f t="shared" si="6"/>
        <v>3.0899999999999981</v>
      </c>
      <c r="C85" s="231" t="s">
        <v>1043</v>
      </c>
      <c r="D85" s="24" t="s">
        <v>65</v>
      </c>
      <c r="E85" s="43">
        <v>177</v>
      </c>
      <c r="F85" s="27">
        <v>363827.02323548764</v>
      </c>
      <c r="G85" s="27">
        <f t="shared" si="5"/>
        <v>64397383.112681314</v>
      </c>
      <c r="H85" s="88"/>
      <c r="K85" s="622"/>
      <c r="Q85" s="63"/>
      <c r="R85" s="413"/>
      <c r="S85" s="413"/>
    </row>
    <row r="86" spans="2:19" ht="15" customHeight="1">
      <c r="B86" s="45">
        <f t="shared" si="6"/>
        <v>3.0999999999999979</v>
      </c>
      <c r="C86" s="53" t="s">
        <v>88</v>
      </c>
      <c r="D86" s="24" t="s">
        <v>79</v>
      </c>
      <c r="E86" s="43">
        <v>300</v>
      </c>
      <c r="F86" s="27">
        <v>62121.105877607661</v>
      </c>
      <c r="G86" s="27">
        <f t="shared" si="5"/>
        <v>18636331.763282299</v>
      </c>
      <c r="H86" s="88"/>
      <c r="K86" s="622"/>
      <c r="Q86" s="63"/>
      <c r="R86" s="413"/>
      <c r="S86" s="413"/>
    </row>
    <row r="87" spans="2:19" ht="15" customHeight="1">
      <c r="B87" s="45">
        <f t="shared" si="6"/>
        <v>3.1099999999999977</v>
      </c>
      <c r="C87" s="232" t="s">
        <v>1044</v>
      </c>
      <c r="D87" s="24" t="s">
        <v>79</v>
      </c>
      <c r="E87" s="43">
        <v>293</v>
      </c>
      <c r="F87" s="27">
        <v>62121.105877607661</v>
      </c>
      <c r="G87" s="27">
        <f t="shared" si="5"/>
        <v>18201484.022139046</v>
      </c>
      <c r="H87" s="88"/>
      <c r="K87" s="622"/>
      <c r="Q87" s="63"/>
      <c r="R87" s="413"/>
      <c r="S87" s="413"/>
    </row>
    <row r="88" spans="2:19" ht="15" customHeight="1">
      <c r="B88" s="239"/>
      <c r="C88" s="52" t="s">
        <v>27</v>
      </c>
      <c r="D88" s="51"/>
      <c r="E88" s="47"/>
      <c r="F88" s="47"/>
      <c r="G88" s="47"/>
      <c r="H88" s="88"/>
      <c r="K88" s="622"/>
      <c r="Q88" s="63"/>
      <c r="R88" s="63"/>
      <c r="S88" s="63"/>
    </row>
    <row r="89" spans="2:19" ht="25.5">
      <c r="B89" s="24">
        <f>+B87+0.01</f>
        <v>3.1199999999999974</v>
      </c>
      <c r="C89" s="56" t="s">
        <v>1533</v>
      </c>
      <c r="D89" s="24" t="s">
        <v>65</v>
      </c>
      <c r="E89" s="43">
        <v>1239</v>
      </c>
      <c r="F89" s="27">
        <v>25019.408307813123</v>
      </c>
      <c r="G89" s="27">
        <f t="shared" ref="G89:G96" si="7">+E89*F89</f>
        <v>30999046.893380459</v>
      </c>
      <c r="H89" s="88"/>
      <c r="K89" s="622"/>
      <c r="Q89" s="63"/>
      <c r="R89" s="413"/>
      <c r="S89" s="413"/>
    </row>
    <row r="90" spans="2:19" ht="25.5">
      <c r="B90" s="55">
        <f t="shared" ref="B90:B96" si="8">+B89+0.01</f>
        <v>3.1299999999999972</v>
      </c>
      <c r="C90" s="54" t="s">
        <v>90</v>
      </c>
      <c r="D90" s="24" t="s">
        <v>65</v>
      </c>
      <c r="E90" s="43">
        <v>204</v>
      </c>
      <c r="F90" s="27">
        <v>49038.04028331372</v>
      </c>
      <c r="G90" s="27">
        <f t="shared" si="7"/>
        <v>10003760.217795998</v>
      </c>
      <c r="H90" s="88"/>
      <c r="K90" s="622"/>
      <c r="Q90" s="63"/>
      <c r="R90" s="413"/>
      <c r="S90" s="413"/>
    </row>
    <row r="91" spans="2:19" ht="25.5">
      <c r="B91" s="24">
        <f t="shared" si="8"/>
        <v>3.139999999999997</v>
      </c>
      <c r="C91" s="54" t="s">
        <v>91</v>
      </c>
      <c r="D91" s="24" t="s">
        <v>65</v>
      </c>
      <c r="E91" s="43">
        <v>67</v>
      </c>
      <c r="F91" s="27">
        <v>49038.04028331372</v>
      </c>
      <c r="G91" s="27">
        <f t="shared" si="7"/>
        <v>3285548.698982019</v>
      </c>
      <c r="H91" s="88"/>
      <c r="K91" s="622"/>
      <c r="Q91" s="63"/>
      <c r="R91" s="413"/>
      <c r="S91" s="413"/>
    </row>
    <row r="92" spans="2:19" ht="25.5">
      <c r="B92" s="24">
        <f t="shared" si="8"/>
        <v>3.1499999999999968</v>
      </c>
      <c r="C92" s="54" t="s">
        <v>92</v>
      </c>
      <c r="D92" s="24" t="s">
        <v>65</v>
      </c>
      <c r="E92" s="43">
        <v>264</v>
      </c>
      <c r="F92" s="27">
        <v>49038.04028331372</v>
      </c>
      <c r="G92" s="27">
        <f t="shared" si="7"/>
        <v>12946042.634794822</v>
      </c>
      <c r="H92" s="88"/>
      <c r="K92" s="622"/>
      <c r="Q92" s="63"/>
      <c r="R92" s="413"/>
      <c r="S92" s="413"/>
    </row>
    <row r="93" spans="2:19" ht="25.5">
      <c r="B93" s="24">
        <f t="shared" si="8"/>
        <v>3.1599999999999966</v>
      </c>
      <c r="C93" s="54" t="s">
        <v>113</v>
      </c>
      <c r="D93" s="55" t="s">
        <v>65</v>
      </c>
      <c r="E93" s="43">
        <v>532</v>
      </c>
      <c r="F93" s="27">
        <v>73553.932998932098</v>
      </c>
      <c r="G93" s="27">
        <f t="shared" si="7"/>
        <v>39130692.355431877</v>
      </c>
      <c r="H93" s="88"/>
      <c r="K93" s="622"/>
      <c r="Q93" s="63"/>
      <c r="R93" s="413"/>
      <c r="S93" s="413"/>
    </row>
    <row r="94" spans="2:19" ht="25.5">
      <c r="B94" s="24">
        <f t="shared" si="8"/>
        <v>3.1699999999999964</v>
      </c>
      <c r="C94" s="56" t="s">
        <v>1046</v>
      </c>
      <c r="D94" s="55" t="s">
        <v>65</v>
      </c>
      <c r="E94" s="43">
        <v>71</v>
      </c>
      <c r="F94" s="27">
        <v>73553.932998932098</v>
      </c>
      <c r="G94" s="27">
        <f t="shared" si="7"/>
        <v>5222329.242924179</v>
      </c>
      <c r="H94" s="88"/>
      <c r="K94" s="622"/>
      <c r="Q94" s="63"/>
      <c r="R94" s="413"/>
      <c r="S94" s="413"/>
    </row>
    <row r="95" spans="2:19" ht="25.5">
      <c r="B95" s="24">
        <f t="shared" si="8"/>
        <v>3.1799999999999962</v>
      </c>
      <c r="C95" s="56" t="s">
        <v>1048</v>
      </c>
      <c r="D95" s="55" t="s">
        <v>65</v>
      </c>
      <c r="E95" s="43">
        <v>161</v>
      </c>
      <c r="F95" s="27">
        <v>73553.932998932098</v>
      </c>
      <c r="G95" s="27">
        <f t="shared" si="7"/>
        <v>11842183.212828068</v>
      </c>
      <c r="H95" s="88"/>
      <c r="K95" s="622"/>
      <c r="Q95" s="63"/>
      <c r="R95" s="413"/>
      <c r="S95" s="413"/>
    </row>
    <row r="96" spans="2:19" ht="25.5">
      <c r="B96" s="24">
        <f t="shared" si="8"/>
        <v>3.1899999999999959</v>
      </c>
      <c r="C96" s="56" t="s">
        <v>1047</v>
      </c>
      <c r="D96" s="55" t="s">
        <v>65</v>
      </c>
      <c r="E96" s="43">
        <v>212</v>
      </c>
      <c r="F96" s="27">
        <v>73553.932998932098</v>
      </c>
      <c r="G96" s="27">
        <f t="shared" si="7"/>
        <v>15593433.795773605</v>
      </c>
      <c r="H96" s="88"/>
      <c r="K96" s="622"/>
      <c r="Q96" s="63"/>
      <c r="R96" s="413"/>
      <c r="S96" s="413"/>
    </row>
    <row r="97" spans="2:19" ht="15" customHeight="1">
      <c r="B97" s="239"/>
      <c r="C97" s="52" t="s">
        <v>93</v>
      </c>
      <c r="D97" s="51"/>
      <c r="E97" s="47"/>
      <c r="F97" s="47"/>
      <c r="G97" s="47"/>
      <c r="H97" s="88"/>
      <c r="K97" s="622"/>
      <c r="Q97" s="63"/>
      <c r="R97" s="63"/>
      <c r="S97" s="63"/>
    </row>
    <row r="98" spans="2:19">
      <c r="B98" s="45">
        <f>+B96+0.01</f>
        <v>3.1999999999999957</v>
      </c>
      <c r="C98" s="54" t="s">
        <v>94</v>
      </c>
      <c r="D98" s="24" t="s">
        <v>53</v>
      </c>
      <c r="E98" s="43">
        <v>2949</v>
      </c>
      <c r="F98" s="27">
        <v>3356.7706146315936</v>
      </c>
      <c r="G98" s="27">
        <f>+E98*F98</f>
        <v>9899116.5425485689</v>
      </c>
      <c r="H98" s="88"/>
      <c r="K98" s="622"/>
      <c r="Q98" s="63"/>
      <c r="R98" s="413"/>
      <c r="S98" s="413"/>
    </row>
    <row r="99" spans="2:19">
      <c r="B99" s="24">
        <f>+B98+0.01</f>
        <v>3.2099999999999955</v>
      </c>
      <c r="C99" s="54" t="s">
        <v>96</v>
      </c>
      <c r="D99" s="24" t="s">
        <v>53</v>
      </c>
      <c r="E99" s="43">
        <v>1966</v>
      </c>
      <c r="F99" s="27">
        <v>3356.7706146315936</v>
      </c>
      <c r="G99" s="27">
        <f>+E99*F99</f>
        <v>6599411.0283657126</v>
      </c>
      <c r="H99" s="88"/>
      <c r="K99" s="622"/>
      <c r="Q99" s="63"/>
      <c r="R99" s="413"/>
      <c r="S99" s="413"/>
    </row>
    <row r="100" spans="2:19" ht="25.5">
      <c r="B100" s="24">
        <f>+B99+0.01</f>
        <v>3.2199999999999953</v>
      </c>
      <c r="C100" s="54" t="s">
        <v>97</v>
      </c>
      <c r="D100" s="55" t="s">
        <v>53</v>
      </c>
      <c r="E100" s="43">
        <v>428</v>
      </c>
      <c r="F100" s="27">
        <v>3356.7706146315936</v>
      </c>
      <c r="G100" s="27">
        <f>+E100*F100</f>
        <v>1436697.8230623221</v>
      </c>
      <c r="H100" s="88"/>
      <c r="K100" s="622"/>
      <c r="Q100" s="63"/>
      <c r="R100" s="413"/>
      <c r="S100" s="413"/>
    </row>
    <row r="101" spans="2:19">
      <c r="B101" s="24">
        <f>+B100+0.01</f>
        <v>3.2299999999999951</v>
      </c>
      <c r="C101" s="54" t="s">
        <v>98</v>
      </c>
      <c r="D101" s="55" t="s">
        <v>53</v>
      </c>
      <c r="E101" s="43">
        <v>1966</v>
      </c>
      <c r="F101" s="27">
        <v>14283.997193068974</v>
      </c>
      <c r="G101" s="27">
        <f>+E101*F101</f>
        <v>28082338.4815736</v>
      </c>
      <c r="H101" s="88"/>
      <c r="K101" s="622"/>
      <c r="Q101" s="63"/>
      <c r="R101" s="413"/>
      <c r="S101" s="413"/>
    </row>
    <row r="102" spans="2:19">
      <c r="B102" s="24">
        <f>+B101+0.01</f>
        <v>3.2399999999999949</v>
      </c>
      <c r="C102" s="54" t="s">
        <v>95</v>
      </c>
      <c r="D102" s="55" t="s">
        <v>53</v>
      </c>
      <c r="E102" s="43">
        <v>428</v>
      </c>
      <c r="F102" s="27">
        <v>14283.997193068974</v>
      </c>
      <c r="G102" s="27">
        <f>+E102*F102</f>
        <v>6113550.7986335205</v>
      </c>
      <c r="H102" s="88"/>
      <c r="K102" s="622"/>
      <c r="Q102" s="63"/>
      <c r="R102" s="413"/>
      <c r="S102" s="413"/>
    </row>
    <row r="103" spans="2:19" ht="15" customHeight="1">
      <c r="B103" s="239"/>
      <c r="C103" s="52" t="s">
        <v>99</v>
      </c>
      <c r="D103" s="51"/>
      <c r="E103" s="47"/>
      <c r="F103" s="47"/>
      <c r="G103" s="47"/>
      <c r="H103" s="88"/>
      <c r="K103" s="622"/>
      <c r="Q103" s="63"/>
      <c r="R103" s="63"/>
      <c r="S103" s="63"/>
    </row>
    <row r="104" spans="2:19" ht="38.25">
      <c r="B104" s="24">
        <f>+B102+0.01</f>
        <v>3.2499999999999947</v>
      </c>
      <c r="C104" s="54" t="s">
        <v>102</v>
      </c>
      <c r="D104" s="24" t="s">
        <v>65</v>
      </c>
      <c r="E104" s="43">
        <v>885</v>
      </c>
      <c r="F104" s="27">
        <v>54479.761590263071</v>
      </c>
      <c r="G104" s="27">
        <f>+E104*F104</f>
        <v>48214589.007382818</v>
      </c>
      <c r="H104" s="88"/>
      <c r="K104" s="622"/>
      <c r="Q104" s="63"/>
      <c r="R104" s="413"/>
      <c r="S104" s="413"/>
    </row>
    <row r="105" spans="2:19" ht="38.25">
      <c r="B105" s="24">
        <f>+B104+0.01</f>
        <v>3.2599999999999945</v>
      </c>
      <c r="C105" s="54" t="s">
        <v>100</v>
      </c>
      <c r="D105" s="24" t="s">
        <v>65</v>
      </c>
      <c r="E105" s="43">
        <v>656</v>
      </c>
      <c r="F105" s="27">
        <v>23164.844666996472</v>
      </c>
      <c r="G105" s="27">
        <f>+E105*F105</f>
        <v>15196138.101549685</v>
      </c>
      <c r="H105" s="88"/>
      <c r="K105" s="622"/>
      <c r="Q105" s="63"/>
      <c r="R105" s="413"/>
      <c r="S105" s="413"/>
    </row>
    <row r="106" spans="2:19" ht="38.25">
      <c r="B106" s="45">
        <f>+B105+0.01</f>
        <v>3.2699999999999942</v>
      </c>
      <c r="C106" s="54" t="s">
        <v>101</v>
      </c>
      <c r="D106" s="24" t="s">
        <v>54</v>
      </c>
      <c r="E106" s="43">
        <v>379</v>
      </c>
      <c r="F106" s="27">
        <v>112121.35090542602</v>
      </c>
      <c r="G106" s="27">
        <f>+E106*F106</f>
        <v>42493991.993156463</v>
      </c>
      <c r="H106" s="88"/>
      <c r="K106" s="622"/>
      <c r="Q106" s="63"/>
      <c r="R106" s="413"/>
      <c r="S106" s="413"/>
    </row>
    <row r="107" spans="2:19" ht="15" customHeight="1">
      <c r="B107" s="239"/>
      <c r="C107" s="52" t="s">
        <v>1142</v>
      </c>
      <c r="D107" s="51"/>
      <c r="E107" s="47"/>
      <c r="F107" s="47"/>
      <c r="G107" s="47"/>
      <c r="H107" s="88"/>
      <c r="K107" s="622"/>
      <c r="Q107" s="63"/>
      <c r="R107" s="63"/>
      <c r="S107" s="63"/>
    </row>
    <row r="108" spans="2:19" ht="36" customHeight="1">
      <c r="B108" s="24">
        <f>+B106+0.01</f>
        <v>3.279999999999994</v>
      </c>
      <c r="C108" s="56" t="s">
        <v>1136</v>
      </c>
      <c r="D108" s="55" t="s">
        <v>53</v>
      </c>
      <c r="E108" s="43">
        <v>203</v>
      </c>
      <c r="F108" s="27">
        <v>26958.000102421964</v>
      </c>
      <c r="G108" s="27">
        <f t="shared" ref="G108:G116" si="9">+E108*F108</f>
        <v>5472474.0207916582</v>
      </c>
      <c r="H108" s="88"/>
      <c r="K108" s="622"/>
      <c r="Q108" s="63"/>
      <c r="R108" s="413"/>
      <c r="S108" s="413"/>
    </row>
    <row r="109" spans="2:19" ht="25.5">
      <c r="B109" s="24">
        <f t="shared" ref="B109:B116" si="10">+B108+0.01</f>
        <v>3.2899999999999938</v>
      </c>
      <c r="C109" s="54" t="s">
        <v>1134</v>
      </c>
      <c r="D109" s="55" t="s">
        <v>53</v>
      </c>
      <c r="E109" s="43">
        <v>203</v>
      </c>
      <c r="F109" s="27">
        <v>21416.111579624394</v>
      </c>
      <c r="G109" s="27">
        <f t="shared" si="9"/>
        <v>4347470.6506637521</v>
      </c>
      <c r="H109" s="88"/>
      <c r="K109" s="622"/>
      <c r="Q109" s="63"/>
      <c r="R109" s="413"/>
      <c r="S109" s="413"/>
    </row>
    <row r="110" spans="2:19" ht="38.25">
      <c r="B110" s="45">
        <f t="shared" si="10"/>
        <v>3.2999999999999936</v>
      </c>
      <c r="C110" s="54" t="s">
        <v>1135</v>
      </c>
      <c r="D110" s="55" t="s">
        <v>53</v>
      </c>
      <c r="E110" s="43">
        <v>203</v>
      </c>
      <c r="F110" s="27">
        <v>48633.038611331067</v>
      </c>
      <c r="G110" s="27">
        <f t="shared" si="9"/>
        <v>9872506.8381002061</v>
      </c>
      <c r="H110" s="88"/>
      <c r="K110" s="622"/>
      <c r="Q110" s="63"/>
      <c r="R110" s="413"/>
      <c r="S110" s="413"/>
    </row>
    <row r="111" spans="2:19" ht="25.5">
      <c r="B111" s="45">
        <f t="shared" si="10"/>
        <v>3.3099999999999934</v>
      </c>
      <c r="C111" s="54" t="s">
        <v>131</v>
      </c>
      <c r="D111" s="55" t="s">
        <v>79</v>
      </c>
      <c r="E111" s="43">
        <v>534</v>
      </c>
      <c r="F111" s="27">
        <v>13174.921745707716</v>
      </c>
      <c r="G111" s="27">
        <f t="shared" si="9"/>
        <v>7035408.2122079199</v>
      </c>
      <c r="H111" s="88"/>
      <c r="K111" s="622"/>
      <c r="Q111" s="63"/>
      <c r="R111" s="413"/>
      <c r="S111" s="413"/>
    </row>
    <row r="112" spans="2:19" ht="25.5">
      <c r="B112" s="45">
        <f t="shared" si="10"/>
        <v>3.3199999999999932</v>
      </c>
      <c r="C112" s="54" t="s">
        <v>1137</v>
      </c>
      <c r="D112" s="55" t="s">
        <v>79</v>
      </c>
      <c r="E112" s="43">
        <v>1432</v>
      </c>
      <c r="F112" s="27">
        <v>19288.085435716075</v>
      </c>
      <c r="G112" s="27">
        <f t="shared" si="9"/>
        <v>27620538.343945421</v>
      </c>
      <c r="H112" s="88"/>
      <c r="K112" s="622"/>
      <c r="Q112" s="63"/>
      <c r="R112" s="413"/>
      <c r="S112" s="413"/>
    </row>
    <row r="113" spans="2:19" ht="25.5">
      <c r="B113" s="45">
        <f t="shared" si="10"/>
        <v>3.329999999999993</v>
      </c>
      <c r="C113" s="54" t="s">
        <v>1138</v>
      </c>
      <c r="D113" s="55" t="s">
        <v>79</v>
      </c>
      <c r="E113" s="43">
        <v>200</v>
      </c>
      <c r="F113" s="27">
        <v>27567.075828018682</v>
      </c>
      <c r="G113" s="27">
        <f t="shared" si="9"/>
        <v>5513415.1656037364</v>
      </c>
      <c r="H113" s="88"/>
      <c r="K113" s="622"/>
      <c r="Q113" s="63"/>
      <c r="R113" s="413"/>
      <c r="S113" s="413"/>
    </row>
    <row r="114" spans="2:19" ht="25.5">
      <c r="B114" s="45">
        <f t="shared" si="10"/>
        <v>3.3399999999999928</v>
      </c>
      <c r="C114" s="54" t="s">
        <v>1139</v>
      </c>
      <c r="D114" s="55" t="s">
        <v>79</v>
      </c>
      <c r="E114" s="43">
        <v>40</v>
      </c>
      <c r="F114" s="27">
        <v>39567.496030407106</v>
      </c>
      <c r="G114" s="27">
        <f t="shared" si="9"/>
        <v>1582699.8412162843</v>
      </c>
      <c r="H114" s="88"/>
      <c r="K114" s="622"/>
      <c r="Q114" s="63"/>
      <c r="R114" s="413"/>
      <c r="S114" s="413"/>
    </row>
    <row r="115" spans="2:19" ht="25.5">
      <c r="B115" s="45">
        <f t="shared" si="10"/>
        <v>3.3499999999999925</v>
      </c>
      <c r="C115" s="54" t="s">
        <v>1140</v>
      </c>
      <c r="D115" s="55" t="s">
        <v>79</v>
      </c>
      <c r="E115" s="43">
        <v>1</v>
      </c>
      <c r="F115" s="27">
        <v>57141.188683275032</v>
      </c>
      <c r="G115" s="27">
        <f t="shared" si="9"/>
        <v>57141.188683275032</v>
      </c>
      <c r="H115" s="88"/>
      <c r="K115" s="622"/>
      <c r="Q115" s="63"/>
      <c r="R115" s="413"/>
      <c r="S115" s="413"/>
    </row>
    <row r="116" spans="2:19" ht="25.5">
      <c r="B116" s="45">
        <f t="shared" si="10"/>
        <v>3.3599999999999923</v>
      </c>
      <c r="C116" s="54" t="s">
        <v>1141</v>
      </c>
      <c r="D116" s="55" t="s">
        <v>79</v>
      </c>
      <c r="E116" s="43">
        <v>656</v>
      </c>
      <c r="F116" s="27">
        <v>83080.027854847751</v>
      </c>
      <c r="G116" s="27">
        <f t="shared" si="9"/>
        <v>54500498.272780128</v>
      </c>
      <c r="H116" s="88"/>
      <c r="K116" s="622"/>
      <c r="Q116" s="63"/>
      <c r="R116" s="413"/>
      <c r="S116" s="413"/>
    </row>
    <row r="117" spans="2:19" ht="15" customHeight="1">
      <c r="B117" s="239"/>
      <c r="C117" s="52" t="s">
        <v>104</v>
      </c>
      <c r="D117" s="51"/>
      <c r="E117" s="47"/>
      <c r="F117" s="47"/>
      <c r="G117" s="47"/>
      <c r="H117" s="88"/>
      <c r="K117" s="622"/>
      <c r="Q117" s="63"/>
      <c r="R117" s="63"/>
      <c r="S117" s="63"/>
    </row>
    <row r="118" spans="2:19" ht="15" customHeight="1">
      <c r="B118" s="45">
        <f>+B116+0.01</f>
        <v>3.3699999999999921</v>
      </c>
      <c r="C118" s="54" t="s">
        <v>103</v>
      </c>
      <c r="D118" s="24" t="s">
        <v>53</v>
      </c>
      <c r="E118" s="43">
        <v>822</v>
      </c>
      <c r="F118" s="27">
        <v>24739.266740847168</v>
      </c>
      <c r="G118" s="27">
        <f t="shared" ref="G118:G126" si="11">+E118*F118</f>
        <v>20335677.26097637</v>
      </c>
      <c r="H118" s="88"/>
      <c r="K118" s="622"/>
      <c r="Q118" s="63"/>
      <c r="R118" s="413"/>
      <c r="S118" s="413"/>
    </row>
    <row r="119" spans="2:19" ht="25.5">
      <c r="B119" s="24">
        <f t="shared" ref="B119:B126" si="12">+B118+0.01</f>
        <v>3.3799999999999919</v>
      </c>
      <c r="C119" s="54" t="s">
        <v>105</v>
      </c>
      <c r="D119" s="24" t="s">
        <v>65</v>
      </c>
      <c r="E119" s="43">
        <v>190</v>
      </c>
      <c r="F119" s="27">
        <v>740623.64122640342</v>
      </c>
      <c r="G119" s="27">
        <f t="shared" si="11"/>
        <v>140718491.83301663</v>
      </c>
      <c r="H119" s="88"/>
      <c r="K119" s="622"/>
      <c r="Q119" s="63"/>
      <c r="R119" s="413"/>
      <c r="S119" s="413"/>
    </row>
    <row r="120" spans="2:19" ht="25.5">
      <c r="B120" s="45">
        <f t="shared" si="12"/>
        <v>3.3899999999999917</v>
      </c>
      <c r="C120" s="54" t="s">
        <v>106</v>
      </c>
      <c r="D120" s="24" t="s">
        <v>65</v>
      </c>
      <c r="E120" s="43">
        <v>28</v>
      </c>
      <c r="F120" s="27">
        <v>740623.64122640342</v>
      </c>
      <c r="G120" s="27">
        <f t="shared" si="11"/>
        <v>20737461.954339296</v>
      </c>
      <c r="H120" s="88"/>
      <c r="K120" s="622"/>
      <c r="Q120" s="63"/>
      <c r="R120" s="413"/>
      <c r="S120" s="413"/>
    </row>
    <row r="121" spans="2:19" ht="25.5">
      <c r="B121" s="24">
        <f t="shared" si="12"/>
        <v>3.3999999999999915</v>
      </c>
      <c r="C121" s="54" t="s">
        <v>107</v>
      </c>
      <c r="D121" s="24" t="s">
        <v>65</v>
      </c>
      <c r="E121" s="43">
        <v>171</v>
      </c>
      <c r="F121" s="27">
        <v>740623.64122640342</v>
      </c>
      <c r="G121" s="27">
        <f t="shared" si="11"/>
        <v>126646642.64971498</v>
      </c>
      <c r="H121" s="88"/>
      <c r="K121" s="622"/>
      <c r="Q121" s="63"/>
      <c r="R121" s="413"/>
      <c r="S121" s="413"/>
    </row>
    <row r="122" spans="2:19" ht="25.5">
      <c r="B122" s="24">
        <f t="shared" si="12"/>
        <v>3.4099999999999913</v>
      </c>
      <c r="C122" s="56" t="s">
        <v>2183</v>
      </c>
      <c r="D122" s="24" t="s">
        <v>53</v>
      </c>
      <c r="E122" s="43">
        <v>2949</v>
      </c>
      <c r="F122" s="27">
        <v>102290.46232950472</v>
      </c>
      <c r="G122" s="27">
        <f t="shared" si="11"/>
        <v>301654573.40970939</v>
      </c>
      <c r="H122" s="88"/>
      <c r="K122" s="622"/>
      <c r="Q122" s="63"/>
      <c r="R122" s="413"/>
      <c r="S122" s="413"/>
    </row>
    <row r="123" spans="2:19" ht="25.5">
      <c r="B123" s="24">
        <f t="shared" si="12"/>
        <v>3.419999999999991</v>
      </c>
      <c r="C123" s="56" t="s">
        <v>169</v>
      </c>
      <c r="D123" s="24" t="s">
        <v>65</v>
      </c>
      <c r="E123" s="43">
        <v>101</v>
      </c>
      <c r="F123" s="27">
        <v>898277.45323980413</v>
      </c>
      <c r="G123" s="27">
        <f t="shared" si="11"/>
        <v>90726022.777220219</v>
      </c>
      <c r="H123" s="88"/>
      <c r="K123" s="622"/>
      <c r="Q123" s="63"/>
      <c r="R123" s="413"/>
      <c r="S123" s="413"/>
    </row>
    <row r="124" spans="2:19" ht="25.5">
      <c r="B124" s="24">
        <f t="shared" si="12"/>
        <v>3.4299999999999908</v>
      </c>
      <c r="C124" s="56" t="s">
        <v>1029</v>
      </c>
      <c r="D124" s="24" t="s">
        <v>65</v>
      </c>
      <c r="E124" s="43">
        <v>8</v>
      </c>
      <c r="F124" s="27">
        <v>898277.45323980413</v>
      </c>
      <c r="G124" s="27">
        <f t="shared" si="11"/>
        <v>7186219.6259184331</v>
      </c>
      <c r="H124" s="88"/>
      <c r="K124" s="622"/>
      <c r="Q124" s="63"/>
      <c r="R124" s="413"/>
      <c r="S124" s="413"/>
    </row>
    <row r="125" spans="2:19" ht="25.5">
      <c r="B125" s="24">
        <f t="shared" si="12"/>
        <v>3.4399999999999906</v>
      </c>
      <c r="C125" s="56" t="s">
        <v>1049</v>
      </c>
      <c r="D125" s="24" t="s">
        <v>65</v>
      </c>
      <c r="E125" s="43">
        <v>36</v>
      </c>
      <c r="F125" s="27">
        <v>898277.45323980413</v>
      </c>
      <c r="G125" s="27">
        <f t="shared" si="11"/>
        <v>32337988.316632949</v>
      </c>
      <c r="H125" s="88"/>
      <c r="K125" s="622"/>
      <c r="Q125" s="63"/>
      <c r="R125" s="413"/>
      <c r="S125" s="413"/>
    </row>
    <row r="126" spans="2:19" ht="25.5">
      <c r="B126" s="24">
        <f t="shared" si="12"/>
        <v>3.4499999999999904</v>
      </c>
      <c r="C126" s="56" t="s">
        <v>1030</v>
      </c>
      <c r="D126" s="24" t="s">
        <v>65</v>
      </c>
      <c r="E126" s="43">
        <v>28</v>
      </c>
      <c r="F126" s="27">
        <v>898277.45323980413</v>
      </c>
      <c r="G126" s="27">
        <f t="shared" si="11"/>
        <v>25151768.690714516</v>
      </c>
      <c r="H126" s="88"/>
      <c r="K126" s="622"/>
      <c r="Q126" s="63"/>
      <c r="R126" s="413"/>
      <c r="S126" s="413"/>
    </row>
    <row r="127" spans="2:19" ht="15" customHeight="1">
      <c r="B127" s="239"/>
      <c r="C127" s="52" t="s">
        <v>108</v>
      </c>
      <c r="D127" s="51"/>
      <c r="E127" s="47"/>
      <c r="F127" s="47"/>
      <c r="G127" s="47"/>
      <c r="H127" s="88"/>
      <c r="K127" s="622"/>
      <c r="Q127" s="63"/>
      <c r="R127" s="63"/>
      <c r="S127" s="63"/>
    </row>
    <row r="128" spans="2:19" ht="15" customHeight="1">
      <c r="B128" s="24">
        <f>+B126+0.01</f>
        <v>3.4599999999999902</v>
      </c>
      <c r="C128" s="54" t="s">
        <v>109</v>
      </c>
      <c r="D128" s="24" t="s">
        <v>86</v>
      </c>
      <c r="E128" s="43">
        <v>4517</v>
      </c>
      <c r="F128" s="27">
        <v>2880.0791640639382</v>
      </c>
      <c r="G128" s="27">
        <f t="shared" ref="G128:G135" si="13">+E128*F128</f>
        <v>13009317.584076809</v>
      </c>
      <c r="H128" s="88"/>
      <c r="K128" s="622"/>
      <c r="Q128" s="63"/>
      <c r="R128" s="413"/>
      <c r="S128" s="413"/>
    </row>
    <row r="129" spans="2:19">
      <c r="B129" s="45">
        <f t="shared" ref="B129:B135" si="14">+B128+0.01</f>
        <v>3.46999999999999</v>
      </c>
      <c r="C129" s="54" t="s">
        <v>110</v>
      </c>
      <c r="D129" s="24" t="s">
        <v>86</v>
      </c>
      <c r="E129" s="43">
        <v>2243</v>
      </c>
      <c r="F129" s="27">
        <v>2880.0791640639382</v>
      </c>
      <c r="G129" s="27">
        <f t="shared" si="13"/>
        <v>6460017.5649954136</v>
      </c>
      <c r="H129" s="88"/>
      <c r="K129" s="622"/>
      <c r="Q129" s="63"/>
      <c r="R129" s="413"/>
      <c r="S129" s="413"/>
    </row>
    <row r="130" spans="2:19">
      <c r="B130" s="45">
        <f t="shared" si="14"/>
        <v>3.4799999999999898</v>
      </c>
      <c r="C130" s="54" t="s">
        <v>111</v>
      </c>
      <c r="D130" s="24" t="s">
        <v>86</v>
      </c>
      <c r="E130" s="43">
        <v>22931</v>
      </c>
      <c r="F130" s="27">
        <v>2880.0791640639382</v>
      </c>
      <c r="G130" s="27">
        <f t="shared" si="13"/>
        <v>66043095.311150163</v>
      </c>
      <c r="H130" s="88"/>
      <c r="K130" s="622"/>
      <c r="Q130" s="63"/>
      <c r="R130" s="413"/>
      <c r="S130" s="413"/>
    </row>
    <row r="131" spans="2:19">
      <c r="B131" s="45">
        <f t="shared" si="14"/>
        <v>3.4899999999999896</v>
      </c>
      <c r="C131" s="56" t="s">
        <v>1031</v>
      </c>
      <c r="D131" s="24" t="s">
        <v>86</v>
      </c>
      <c r="E131" s="43">
        <v>14514</v>
      </c>
      <c r="F131" s="27">
        <v>2880.0791640639382</v>
      </c>
      <c r="G131" s="27">
        <f t="shared" si="13"/>
        <v>41801468.987223998</v>
      </c>
      <c r="H131" s="88"/>
      <c r="K131" s="622"/>
      <c r="Q131" s="63"/>
      <c r="R131" s="413"/>
      <c r="S131" s="413"/>
    </row>
    <row r="132" spans="2:19">
      <c r="B132" s="45">
        <f t="shared" si="14"/>
        <v>3.4999999999999893</v>
      </c>
      <c r="C132" s="56" t="s">
        <v>1032</v>
      </c>
      <c r="D132" s="24" t="s">
        <v>86</v>
      </c>
      <c r="E132" s="43">
        <v>737</v>
      </c>
      <c r="F132" s="27">
        <v>2880.0791640639382</v>
      </c>
      <c r="G132" s="27">
        <f t="shared" si="13"/>
        <v>2122618.3439151226</v>
      </c>
      <c r="H132" s="88"/>
      <c r="K132" s="622"/>
      <c r="Q132" s="63"/>
      <c r="R132" s="413"/>
      <c r="S132" s="413"/>
    </row>
    <row r="133" spans="2:19">
      <c r="B133" s="45">
        <f t="shared" si="14"/>
        <v>3.5099999999999891</v>
      </c>
      <c r="C133" s="56" t="s">
        <v>1050</v>
      </c>
      <c r="D133" s="24" t="s">
        <v>86</v>
      </c>
      <c r="E133" s="43">
        <v>5108</v>
      </c>
      <c r="F133" s="27">
        <v>2880.0791640639382</v>
      </c>
      <c r="G133" s="27">
        <f t="shared" si="13"/>
        <v>14711444.370038597</v>
      </c>
      <c r="H133" s="88"/>
      <c r="K133" s="622"/>
      <c r="Q133" s="63"/>
      <c r="R133" s="413"/>
      <c r="S133" s="413"/>
    </row>
    <row r="134" spans="2:19">
      <c r="B134" s="45">
        <f t="shared" si="14"/>
        <v>3.5199999999999889</v>
      </c>
      <c r="C134" s="56" t="s">
        <v>1051</v>
      </c>
      <c r="D134" s="24" t="s">
        <v>86</v>
      </c>
      <c r="E134" s="43">
        <v>3249</v>
      </c>
      <c r="F134" s="27">
        <v>2880.0791640639382</v>
      </c>
      <c r="G134" s="27">
        <f t="shared" si="13"/>
        <v>9357377.2040437348</v>
      </c>
      <c r="H134" s="88"/>
      <c r="K134" s="622"/>
      <c r="Q134" s="63"/>
      <c r="R134" s="413"/>
      <c r="S134" s="413"/>
    </row>
    <row r="135" spans="2:19" ht="25.5">
      <c r="B135" s="45">
        <f t="shared" si="14"/>
        <v>3.5299999999999887</v>
      </c>
      <c r="C135" s="54" t="s">
        <v>112</v>
      </c>
      <c r="D135" s="24" t="s">
        <v>86</v>
      </c>
      <c r="E135" s="43">
        <v>12068</v>
      </c>
      <c r="F135" s="27">
        <v>3235.604956117963</v>
      </c>
      <c r="G135" s="27">
        <f t="shared" si="13"/>
        <v>39047280.610431574</v>
      </c>
      <c r="H135" s="88"/>
      <c r="K135" s="622"/>
      <c r="Q135" s="63"/>
      <c r="R135" s="413"/>
      <c r="S135" s="413"/>
    </row>
    <row r="136" spans="2:19" ht="15" customHeight="1">
      <c r="C136" s="7" t="s">
        <v>25</v>
      </c>
      <c r="D136" s="51"/>
      <c r="E136" s="47"/>
      <c r="F136" s="47"/>
      <c r="G136" s="57">
        <f>SUM(G77:G135)</f>
        <v>2319566441.402576</v>
      </c>
      <c r="H136" s="88"/>
      <c r="K136" s="622"/>
      <c r="Q136" s="63"/>
      <c r="R136" s="63"/>
      <c r="S136" s="59"/>
    </row>
    <row r="137" spans="2:19" ht="15" customHeight="1">
      <c r="C137" s="58"/>
      <c r="D137" s="51"/>
      <c r="E137" s="47"/>
      <c r="F137" s="47"/>
      <c r="G137" s="59"/>
      <c r="H137" s="88"/>
      <c r="K137" s="622"/>
      <c r="Q137" s="63"/>
      <c r="R137" s="63"/>
      <c r="S137" s="59"/>
    </row>
    <row r="138" spans="2:19" ht="15" customHeight="1">
      <c r="B138" s="239">
        <f>+B75+1</f>
        <v>4</v>
      </c>
      <c r="C138" s="60" t="s">
        <v>32</v>
      </c>
      <c r="D138" s="51"/>
      <c r="E138" s="47"/>
      <c r="F138" s="47"/>
      <c r="G138" s="47"/>
      <c r="H138" s="88"/>
      <c r="K138" s="622"/>
      <c r="Q138" s="63"/>
      <c r="R138" s="63"/>
      <c r="S138" s="63"/>
    </row>
    <row r="139" spans="2:19" ht="15" customHeight="1">
      <c r="B139" s="239"/>
      <c r="C139" s="52" t="s">
        <v>114</v>
      </c>
      <c r="D139" s="51"/>
      <c r="E139" s="47"/>
      <c r="F139" s="47"/>
      <c r="G139" s="47"/>
      <c r="H139" s="88"/>
      <c r="K139" s="622"/>
      <c r="Q139" s="63"/>
      <c r="R139" s="63"/>
      <c r="S139" s="63"/>
    </row>
    <row r="140" spans="2:19" ht="28.5" customHeight="1">
      <c r="B140" s="24">
        <f>+B138+0.01</f>
        <v>4.01</v>
      </c>
      <c r="C140" s="68" t="s">
        <v>1034</v>
      </c>
      <c r="D140" s="24" t="s">
        <v>65</v>
      </c>
      <c r="E140" s="43">
        <v>156</v>
      </c>
      <c r="F140" s="27">
        <v>964559.84398318431</v>
      </c>
      <c r="G140" s="27">
        <f>+E140*F140</f>
        <v>150471335.66137674</v>
      </c>
      <c r="H140" s="88"/>
      <c r="K140" s="622"/>
      <c r="Q140" s="63"/>
      <c r="R140" s="413"/>
      <c r="S140" s="413"/>
    </row>
    <row r="141" spans="2:19" ht="28.5" customHeight="1">
      <c r="B141" s="24">
        <f>+B140+0.01</f>
        <v>4.0199999999999996</v>
      </c>
      <c r="C141" s="68" t="s">
        <v>1033</v>
      </c>
      <c r="D141" s="24" t="s">
        <v>65</v>
      </c>
      <c r="E141" s="43">
        <v>24</v>
      </c>
      <c r="F141" s="27">
        <v>964559.84398318431</v>
      </c>
      <c r="G141" s="27">
        <f>+E141*F141</f>
        <v>23149436.255596422</v>
      </c>
      <c r="H141" s="88"/>
      <c r="K141" s="622"/>
      <c r="Q141" s="63"/>
      <c r="R141" s="413"/>
      <c r="S141" s="413"/>
    </row>
    <row r="142" spans="2:19" ht="28.5" customHeight="1">
      <c r="B142" s="24">
        <f>+B141+0.01</f>
        <v>4.0299999999999994</v>
      </c>
      <c r="C142" s="68" t="s">
        <v>1035</v>
      </c>
      <c r="D142" s="24" t="s">
        <v>65</v>
      </c>
      <c r="E142" s="43">
        <v>234</v>
      </c>
      <c r="F142" s="27">
        <v>964559.84398318431</v>
      </c>
      <c r="G142" s="27">
        <f>+E142*F142</f>
        <v>225707003.49206513</v>
      </c>
      <c r="H142" s="88"/>
      <c r="K142" s="622"/>
      <c r="Q142" s="63"/>
      <c r="R142" s="413"/>
      <c r="S142" s="413"/>
    </row>
    <row r="143" spans="2:19" ht="15" customHeight="1">
      <c r="B143" s="239"/>
      <c r="C143" s="52" t="s">
        <v>115</v>
      </c>
      <c r="E143" s="47"/>
      <c r="F143" s="47"/>
      <c r="G143" s="47"/>
      <c r="H143" s="88"/>
      <c r="K143" s="622"/>
      <c r="Q143" s="63"/>
      <c r="R143" s="63"/>
      <c r="S143" s="63"/>
    </row>
    <row r="144" spans="2:19" ht="30.2" customHeight="1">
      <c r="B144" s="24">
        <f>+B142+0.01</f>
        <v>4.0399999999999991</v>
      </c>
      <c r="C144" s="68" t="s">
        <v>1037</v>
      </c>
      <c r="D144" s="24" t="s">
        <v>65</v>
      </c>
      <c r="E144" s="43">
        <v>88</v>
      </c>
      <c r="F144" s="27">
        <v>950937.67096336116</v>
      </c>
      <c r="G144" s="27">
        <f>+E144*F144</f>
        <v>83682515.044775784</v>
      </c>
      <c r="H144" s="88"/>
      <c r="K144" s="622"/>
      <c r="Q144" s="63"/>
      <c r="R144" s="413"/>
      <c r="S144" s="413"/>
    </row>
    <row r="145" spans="2:19" ht="30.2" customHeight="1">
      <c r="B145" s="24">
        <f>+B144+0.01</f>
        <v>4.0499999999999989</v>
      </c>
      <c r="C145" s="68" t="s">
        <v>1036</v>
      </c>
      <c r="D145" s="24" t="s">
        <v>65</v>
      </c>
      <c r="E145" s="43">
        <v>144</v>
      </c>
      <c r="F145" s="27">
        <v>950937.67096336116</v>
      </c>
      <c r="G145" s="27">
        <f>+E145*F145</f>
        <v>136935024.61872402</v>
      </c>
      <c r="H145" s="88"/>
      <c r="K145" s="622"/>
      <c r="Q145" s="63"/>
      <c r="R145" s="413"/>
      <c r="S145" s="413"/>
    </row>
    <row r="146" spans="2:19" ht="30.2" customHeight="1">
      <c r="B146" s="24">
        <f>+B145+0.01</f>
        <v>4.0599999999999987</v>
      </c>
      <c r="C146" s="68" t="s">
        <v>1497</v>
      </c>
      <c r="D146" s="24" t="s">
        <v>65</v>
      </c>
      <c r="E146" s="43">
        <v>20</v>
      </c>
      <c r="F146" s="27">
        <v>950937.67096336116</v>
      </c>
      <c r="G146" s="27">
        <f>+E146*F146</f>
        <v>19018753.419267222</v>
      </c>
      <c r="H146" s="88"/>
      <c r="K146" s="622"/>
      <c r="Q146" s="63"/>
      <c r="R146" s="413"/>
      <c r="S146" s="413"/>
    </row>
    <row r="147" spans="2:19" ht="15" customHeight="1">
      <c r="B147" s="239"/>
      <c r="C147" s="52" t="s">
        <v>116</v>
      </c>
      <c r="E147" s="47"/>
      <c r="F147" s="47"/>
      <c r="G147" s="47"/>
      <c r="H147" s="88"/>
      <c r="K147" s="622"/>
      <c r="Q147" s="63"/>
      <c r="R147" s="63"/>
      <c r="S147" s="63"/>
    </row>
    <row r="148" spans="2:19" ht="38.25">
      <c r="B148" s="24">
        <f>+B146+0.01</f>
        <v>4.0699999999999985</v>
      </c>
      <c r="C148" s="67" t="s">
        <v>2184</v>
      </c>
      <c r="D148" s="24" t="s">
        <v>53</v>
      </c>
      <c r="E148" s="43">
        <v>333</v>
      </c>
      <c r="F148" s="27">
        <v>212924.89764384963</v>
      </c>
      <c r="G148" s="27">
        <f>+E148*F148</f>
        <v>70903990.915401921</v>
      </c>
      <c r="H148" s="58"/>
      <c r="K148" s="622"/>
      <c r="Q148" s="63"/>
      <c r="R148" s="413"/>
      <c r="S148" s="413"/>
    </row>
    <row r="149" spans="2:19" ht="25.5">
      <c r="B149" s="45">
        <f>+B148+0.01</f>
        <v>4.0799999999999983</v>
      </c>
      <c r="C149" s="67" t="s">
        <v>1038</v>
      </c>
      <c r="D149" s="24" t="s">
        <v>53</v>
      </c>
      <c r="E149" s="43">
        <v>1092</v>
      </c>
      <c r="F149" s="27">
        <v>138598.82967659063</v>
      </c>
      <c r="G149" s="27">
        <f>+E149*F149</f>
        <v>151349922.00683695</v>
      </c>
      <c r="H149" s="58"/>
      <c r="K149" s="622"/>
      <c r="Q149" s="63"/>
      <c r="R149" s="413"/>
      <c r="S149" s="413"/>
    </row>
    <row r="150" spans="2:19" ht="38.25">
      <c r="B150" s="45">
        <f>+B149+0.01</f>
        <v>4.0899999999999981</v>
      </c>
      <c r="C150" s="67" t="s">
        <v>2185</v>
      </c>
      <c r="D150" s="24" t="s">
        <v>53</v>
      </c>
      <c r="E150" s="43">
        <v>188</v>
      </c>
      <c r="F150" s="27">
        <v>136724.14069741487</v>
      </c>
      <c r="G150" s="27">
        <f>+E150*F150</f>
        <v>25704138.451113995</v>
      </c>
      <c r="H150" s="58"/>
      <c r="K150" s="622"/>
      <c r="Q150" s="63"/>
      <c r="R150" s="413"/>
      <c r="S150" s="413"/>
    </row>
    <row r="151" spans="2:19" ht="15" customHeight="1">
      <c r="B151" s="239"/>
      <c r="C151" s="52" t="s">
        <v>117</v>
      </c>
      <c r="E151" s="47"/>
      <c r="F151" s="47"/>
      <c r="G151" s="47"/>
      <c r="H151" s="88"/>
      <c r="K151" s="622"/>
      <c r="Q151" s="63"/>
      <c r="R151" s="63"/>
      <c r="S151" s="63"/>
    </row>
    <row r="152" spans="2:19" ht="25.5">
      <c r="B152" s="45">
        <f>+B150+0.01</f>
        <v>4.0999999999999979</v>
      </c>
      <c r="C152" s="67" t="s">
        <v>1039</v>
      </c>
      <c r="D152" s="24" t="s">
        <v>65</v>
      </c>
      <c r="E152" s="43">
        <v>20</v>
      </c>
      <c r="F152" s="27">
        <v>950937.67096336116</v>
      </c>
      <c r="G152" s="27">
        <f>+E152*F152</f>
        <v>19018753.419267222</v>
      </c>
      <c r="H152" s="58"/>
      <c r="K152" s="622"/>
      <c r="Q152" s="63"/>
      <c r="R152" s="413"/>
      <c r="S152" s="413"/>
    </row>
    <row r="153" spans="2:19" ht="15" customHeight="1">
      <c r="B153" s="239"/>
      <c r="C153" s="52" t="s">
        <v>1142</v>
      </c>
      <c r="D153" s="51"/>
      <c r="E153" s="47"/>
      <c r="F153" s="47"/>
      <c r="G153" s="47"/>
      <c r="H153" s="88"/>
      <c r="K153" s="622"/>
      <c r="Q153" s="63"/>
      <c r="R153" s="63"/>
      <c r="S153" s="63"/>
    </row>
    <row r="154" spans="2:19" ht="36" customHeight="1">
      <c r="B154" s="45">
        <f>+B152+0.01</f>
        <v>4.1099999999999977</v>
      </c>
      <c r="C154" s="56" t="s">
        <v>2186</v>
      </c>
      <c r="D154" s="55" t="s">
        <v>53</v>
      </c>
      <c r="E154" s="43">
        <v>122</v>
      </c>
      <c r="F154" s="27">
        <v>26958.000102421964</v>
      </c>
      <c r="G154" s="27">
        <f t="shared" ref="G154:G162" si="15">+E154*F154</f>
        <v>3288876.0124954795</v>
      </c>
      <c r="H154" s="88"/>
      <c r="K154" s="622"/>
      <c r="Q154" s="63"/>
      <c r="R154" s="413"/>
      <c r="S154" s="413"/>
    </row>
    <row r="155" spans="2:19" ht="25.5">
      <c r="B155" s="24">
        <f t="shared" ref="B155:B162" si="16">+B154+0.01</f>
        <v>4.1199999999999974</v>
      </c>
      <c r="C155" s="54" t="s">
        <v>1134</v>
      </c>
      <c r="D155" s="55" t="s">
        <v>53</v>
      </c>
      <c r="E155" s="43">
        <v>122</v>
      </c>
      <c r="F155" s="27">
        <v>21416.111579624394</v>
      </c>
      <c r="G155" s="27">
        <f t="shared" si="15"/>
        <v>2612765.6127141761</v>
      </c>
      <c r="H155" s="88"/>
      <c r="K155" s="622"/>
      <c r="Q155" s="63"/>
      <c r="R155" s="413"/>
      <c r="S155" s="413"/>
    </row>
    <row r="156" spans="2:19" ht="38.25">
      <c r="B156" s="45">
        <f t="shared" si="16"/>
        <v>4.1299999999999972</v>
      </c>
      <c r="C156" s="56" t="s">
        <v>2187</v>
      </c>
      <c r="D156" s="55" t="s">
        <v>53</v>
      </c>
      <c r="E156" s="43">
        <v>122</v>
      </c>
      <c r="F156" s="27">
        <v>48633.038611331067</v>
      </c>
      <c r="G156" s="27">
        <f t="shared" si="15"/>
        <v>5933230.7105823904</v>
      </c>
      <c r="H156" s="88"/>
      <c r="K156" s="622"/>
      <c r="Q156" s="63"/>
      <c r="R156" s="413"/>
      <c r="S156" s="413"/>
    </row>
    <row r="157" spans="2:19" ht="25.5">
      <c r="B157" s="45">
        <f t="shared" si="16"/>
        <v>4.139999999999997</v>
      </c>
      <c r="C157" s="54" t="s">
        <v>131</v>
      </c>
      <c r="D157" s="55" t="s">
        <v>79</v>
      </c>
      <c r="E157" s="43">
        <v>1</v>
      </c>
      <c r="F157" s="27">
        <v>13174.921745707716</v>
      </c>
      <c r="G157" s="27">
        <f t="shared" si="15"/>
        <v>13174.921745707716</v>
      </c>
      <c r="H157" s="88"/>
      <c r="K157" s="622"/>
      <c r="Q157" s="63"/>
      <c r="R157" s="413"/>
      <c r="S157" s="413"/>
    </row>
    <row r="158" spans="2:19" ht="25.5">
      <c r="B158" s="45">
        <f t="shared" si="16"/>
        <v>4.1499999999999968</v>
      </c>
      <c r="C158" s="54" t="s">
        <v>1137</v>
      </c>
      <c r="D158" s="55" t="s">
        <v>79</v>
      </c>
      <c r="E158" s="43">
        <v>270</v>
      </c>
      <c r="F158" s="27">
        <v>19288.085435716075</v>
      </c>
      <c r="G158" s="27">
        <f t="shared" si="15"/>
        <v>5207783.0676433407</v>
      </c>
      <c r="H158" s="88"/>
      <c r="K158" s="622"/>
      <c r="Q158" s="63"/>
      <c r="R158" s="413"/>
      <c r="S158" s="413"/>
    </row>
    <row r="159" spans="2:19" ht="25.5">
      <c r="B159" s="45">
        <f t="shared" si="16"/>
        <v>4.1599999999999966</v>
      </c>
      <c r="C159" s="54" t="s">
        <v>1138</v>
      </c>
      <c r="D159" s="55" t="s">
        <v>79</v>
      </c>
      <c r="E159" s="43">
        <v>162</v>
      </c>
      <c r="F159" s="27">
        <v>27567.075828018682</v>
      </c>
      <c r="G159" s="27">
        <f t="shared" si="15"/>
        <v>4465866.2841390269</v>
      </c>
      <c r="H159" s="88"/>
      <c r="K159" s="622"/>
      <c r="Q159" s="63"/>
      <c r="R159" s="413"/>
      <c r="S159" s="413"/>
    </row>
    <row r="160" spans="2:19" ht="25.5">
      <c r="B160" s="45">
        <f t="shared" si="16"/>
        <v>4.1699999999999964</v>
      </c>
      <c r="C160" s="54" t="s">
        <v>1139</v>
      </c>
      <c r="D160" s="55" t="s">
        <v>79</v>
      </c>
      <c r="E160" s="43">
        <v>54</v>
      </c>
      <c r="F160" s="27">
        <v>39567.496030407106</v>
      </c>
      <c r="G160" s="27">
        <f t="shared" si="15"/>
        <v>2136644.7856419836</v>
      </c>
      <c r="H160" s="88"/>
      <c r="K160" s="622"/>
      <c r="Q160" s="63"/>
      <c r="R160" s="413"/>
      <c r="S160" s="413"/>
    </row>
    <row r="161" spans="2:19" ht="25.5">
      <c r="B161" s="45">
        <f t="shared" si="16"/>
        <v>4.1799999999999962</v>
      </c>
      <c r="C161" s="54" t="s">
        <v>1140</v>
      </c>
      <c r="D161" s="55" t="s">
        <v>79</v>
      </c>
      <c r="E161" s="43">
        <v>1</v>
      </c>
      <c r="F161" s="27">
        <v>57141.188683275032</v>
      </c>
      <c r="G161" s="27">
        <f t="shared" si="15"/>
        <v>57141.188683275032</v>
      </c>
      <c r="H161" s="88"/>
      <c r="K161" s="622"/>
      <c r="Q161" s="63"/>
      <c r="R161" s="413"/>
      <c r="S161" s="413"/>
    </row>
    <row r="162" spans="2:19" ht="25.5">
      <c r="B162" s="45">
        <f t="shared" si="16"/>
        <v>4.1899999999999959</v>
      </c>
      <c r="C162" s="54" t="s">
        <v>1141</v>
      </c>
      <c r="D162" s="55" t="s">
        <v>79</v>
      </c>
      <c r="E162" s="43">
        <v>1</v>
      </c>
      <c r="F162" s="27">
        <v>83080.027854847751</v>
      </c>
      <c r="G162" s="27">
        <f t="shared" si="15"/>
        <v>83080.027854847751</v>
      </c>
      <c r="H162" s="88"/>
      <c r="K162" s="622"/>
      <c r="Q162" s="63"/>
      <c r="R162" s="413"/>
      <c r="S162" s="413"/>
    </row>
    <row r="163" spans="2:19" ht="38.25">
      <c r="B163" s="443"/>
      <c r="C163" s="52" t="s">
        <v>1490</v>
      </c>
      <c r="D163" s="51"/>
      <c r="E163" s="47"/>
      <c r="F163" s="47"/>
      <c r="G163" s="47"/>
      <c r="H163" s="88"/>
      <c r="K163" s="622"/>
      <c r="Q163" s="63"/>
      <c r="R163" s="63"/>
      <c r="S163" s="63"/>
    </row>
    <row r="164" spans="2:19" ht="36" customHeight="1">
      <c r="B164" s="45">
        <f>+B162+0.01</f>
        <v>4.1999999999999957</v>
      </c>
      <c r="C164" s="56" t="s">
        <v>1494</v>
      </c>
      <c r="D164" s="55" t="s">
        <v>53</v>
      </c>
      <c r="E164" s="43">
        <v>380</v>
      </c>
      <c r="F164" s="27">
        <v>20507.575009637487</v>
      </c>
      <c r="G164" s="27">
        <f>+E164*F164</f>
        <v>7792878.5036622453</v>
      </c>
      <c r="H164" s="88"/>
      <c r="K164" s="622"/>
      <c r="Q164" s="63"/>
      <c r="R164" s="413"/>
      <c r="S164" s="413"/>
    </row>
    <row r="165" spans="2:19" ht="25.5">
      <c r="B165" s="24">
        <f>+B164+0.01</f>
        <v>4.2099999999999955</v>
      </c>
      <c r="C165" s="54" t="s">
        <v>1489</v>
      </c>
      <c r="D165" s="55" t="s">
        <v>53</v>
      </c>
      <c r="E165" s="43">
        <v>380</v>
      </c>
      <c r="F165" s="27">
        <v>42745.659093898714</v>
      </c>
      <c r="G165" s="27">
        <f>+E165*F165</f>
        <v>16243350.455681512</v>
      </c>
      <c r="H165" s="88"/>
      <c r="K165" s="622"/>
      <c r="Q165" s="63"/>
      <c r="R165" s="413"/>
      <c r="S165" s="413"/>
    </row>
    <row r="166" spans="2:19" ht="51">
      <c r="B166" s="45">
        <f>+B165+0.01</f>
        <v>4.2199999999999953</v>
      </c>
      <c r="C166" s="56" t="s">
        <v>1491</v>
      </c>
      <c r="D166" s="55" t="s">
        <v>53</v>
      </c>
      <c r="E166" s="43">
        <v>200</v>
      </c>
      <c r="F166" s="27">
        <v>436629.24156288436</v>
      </c>
      <c r="G166" s="27">
        <f>+E166*F166</f>
        <v>87325848.312576875</v>
      </c>
      <c r="H166" s="88"/>
      <c r="K166" s="622"/>
      <c r="Q166" s="63"/>
      <c r="R166" s="413"/>
      <c r="S166" s="413"/>
    </row>
    <row r="167" spans="2:19" ht="51">
      <c r="B167" s="45">
        <f>+B166+0.01</f>
        <v>4.2299999999999951</v>
      </c>
      <c r="C167" s="56" t="s">
        <v>1492</v>
      </c>
      <c r="D167" s="55" t="s">
        <v>53</v>
      </c>
      <c r="E167" s="43">
        <v>180</v>
      </c>
      <c r="F167" s="27">
        <v>436629.24156288436</v>
      </c>
      <c r="G167" s="27">
        <f>+E167*F167</f>
        <v>78593263.481319189</v>
      </c>
      <c r="H167" s="88"/>
      <c r="K167" s="622"/>
      <c r="Q167" s="63"/>
      <c r="R167" s="413"/>
      <c r="S167" s="413"/>
    </row>
    <row r="168" spans="2:19" ht="15" customHeight="1">
      <c r="B168" s="444"/>
      <c r="C168" s="62" t="s">
        <v>1499</v>
      </c>
      <c r="D168" s="51"/>
      <c r="E168" s="47"/>
      <c r="F168" s="47"/>
      <c r="G168" s="47"/>
      <c r="H168" s="88"/>
      <c r="K168" s="622"/>
      <c r="Q168" s="63"/>
      <c r="R168" s="63"/>
      <c r="S168" s="63"/>
    </row>
    <row r="169" spans="2:19" ht="25.5">
      <c r="B169" s="24">
        <f>+B167+0.01</f>
        <v>4.2399999999999949</v>
      </c>
      <c r="C169" s="67" t="s">
        <v>2189</v>
      </c>
      <c r="D169" s="55" t="s">
        <v>53</v>
      </c>
      <c r="E169" s="43">
        <v>3000</v>
      </c>
      <c r="F169" s="27">
        <v>30878.119753226023</v>
      </c>
      <c r="G169" s="27">
        <f>+E169*F169</f>
        <v>92634359.259678066</v>
      </c>
      <c r="H169" s="88"/>
      <c r="K169" s="622"/>
      <c r="Q169" s="63"/>
      <c r="R169" s="413"/>
      <c r="S169" s="413"/>
    </row>
    <row r="170" spans="2:19" ht="38.25">
      <c r="B170" s="24">
        <f>+B169+0.01</f>
        <v>4.2499999999999947</v>
      </c>
      <c r="C170" s="67" t="s">
        <v>2188</v>
      </c>
      <c r="D170" s="55" t="s">
        <v>53</v>
      </c>
      <c r="E170" s="43">
        <v>100</v>
      </c>
      <c r="F170" s="27">
        <v>24925.585526658822</v>
      </c>
      <c r="G170" s="27">
        <f>+E170*F170</f>
        <v>2492558.5526658823</v>
      </c>
      <c r="H170" s="88"/>
      <c r="K170" s="622"/>
      <c r="Q170" s="63"/>
      <c r="R170" s="413"/>
      <c r="S170" s="413"/>
    </row>
    <row r="171" spans="2:19" ht="15" customHeight="1">
      <c r="B171" s="239"/>
      <c r="C171" s="52" t="s">
        <v>118</v>
      </c>
      <c r="E171" s="47"/>
      <c r="F171" s="47"/>
      <c r="G171" s="47"/>
      <c r="H171" s="88"/>
      <c r="K171" s="622"/>
      <c r="Q171" s="63"/>
      <c r="R171" s="63"/>
      <c r="S171" s="63"/>
    </row>
    <row r="172" spans="2:19">
      <c r="B172" s="45">
        <f>+B170+0.01</f>
        <v>4.2599999999999945</v>
      </c>
      <c r="C172" s="41" t="s">
        <v>119</v>
      </c>
      <c r="D172" s="24" t="s">
        <v>86</v>
      </c>
      <c r="E172" s="43">
        <v>33963</v>
      </c>
      <c r="F172" s="27">
        <v>2880.0791640639382</v>
      </c>
      <c r="G172" s="27">
        <f t="shared" ref="G172:G179" si="17">+E172*F172</f>
        <v>97816128.649103537</v>
      </c>
      <c r="H172" s="58"/>
      <c r="K172" s="622"/>
      <c r="Q172" s="63"/>
      <c r="R172" s="413"/>
      <c r="S172" s="413"/>
    </row>
    <row r="173" spans="2:19">
      <c r="B173" s="45">
        <f t="shared" ref="B173:B179" si="18">+B172+0.01</f>
        <v>4.2699999999999942</v>
      </c>
      <c r="C173" s="67" t="s">
        <v>1040</v>
      </c>
      <c r="D173" s="24" t="s">
        <v>86</v>
      </c>
      <c r="E173" s="43">
        <v>24365</v>
      </c>
      <c r="F173" s="27">
        <v>2880.0791640639382</v>
      </c>
      <c r="G173" s="27">
        <f t="shared" si="17"/>
        <v>70173128.832417846</v>
      </c>
      <c r="H173" s="58"/>
      <c r="K173" s="622"/>
      <c r="Q173" s="63"/>
      <c r="R173" s="413"/>
      <c r="S173" s="413"/>
    </row>
    <row r="174" spans="2:19">
      <c r="B174" s="45">
        <f t="shared" si="18"/>
        <v>4.279999999999994</v>
      </c>
      <c r="C174" s="41" t="s">
        <v>120</v>
      </c>
      <c r="D174" s="24" t="s">
        <v>86</v>
      </c>
      <c r="E174" s="43">
        <v>21035</v>
      </c>
      <c r="F174" s="27">
        <v>2880.0791640639382</v>
      </c>
      <c r="G174" s="27">
        <f t="shared" si="17"/>
        <v>60582465.216084942</v>
      </c>
      <c r="H174" s="58"/>
      <c r="K174" s="622"/>
      <c r="Q174" s="63"/>
      <c r="R174" s="413"/>
      <c r="S174" s="413"/>
    </row>
    <row r="175" spans="2:19">
      <c r="B175" s="45">
        <f t="shared" si="18"/>
        <v>4.2899999999999938</v>
      </c>
      <c r="C175" s="41" t="s">
        <v>121</v>
      </c>
      <c r="D175" s="24" t="s">
        <v>86</v>
      </c>
      <c r="E175" s="43">
        <v>6621</v>
      </c>
      <c r="F175" s="27">
        <v>2880.0791640639382</v>
      </c>
      <c r="G175" s="27">
        <f t="shared" si="17"/>
        <v>19069004.145267334</v>
      </c>
      <c r="H175" s="58"/>
      <c r="K175" s="622"/>
      <c r="Q175" s="63"/>
      <c r="R175" s="413"/>
      <c r="S175" s="413"/>
    </row>
    <row r="176" spans="2:19">
      <c r="B176" s="45">
        <f t="shared" si="18"/>
        <v>4.2999999999999936</v>
      </c>
      <c r="C176" s="41" t="s">
        <v>122</v>
      </c>
      <c r="D176" s="24" t="s">
        <v>86</v>
      </c>
      <c r="E176" s="43">
        <v>14296</v>
      </c>
      <c r="F176" s="27">
        <v>2880.0791640639382</v>
      </c>
      <c r="G176" s="27">
        <f t="shared" si="17"/>
        <v>41173611.729458056</v>
      </c>
      <c r="H176" s="58"/>
      <c r="K176" s="622"/>
      <c r="Q176" s="63"/>
      <c r="R176" s="413"/>
      <c r="S176" s="413"/>
    </row>
    <row r="177" spans="2:19">
      <c r="B177" s="45">
        <f t="shared" si="18"/>
        <v>4.3099999999999934</v>
      </c>
      <c r="C177" s="41" t="s">
        <v>123</v>
      </c>
      <c r="D177" s="24" t="s">
        <v>86</v>
      </c>
      <c r="E177" s="43">
        <v>3558</v>
      </c>
      <c r="F177" s="27">
        <v>2880.0791640639382</v>
      </c>
      <c r="G177" s="27">
        <f t="shared" si="17"/>
        <v>10247321.665739492</v>
      </c>
      <c r="H177" s="58"/>
      <c r="K177" s="622"/>
      <c r="Q177" s="63"/>
      <c r="R177" s="413"/>
      <c r="S177" s="413"/>
    </row>
    <row r="178" spans="2:19" ht="25.5">
      <c r="B178" s="45">
        <f t="shared" si="18"/>
        <v>4.3199999999999932</v>
      </c>
      <c r="C178" s="41" t="s">
        <v>124</v>
      </c>
      <c r="D178" s="24" t="s">
        <v>86</v>
      </c>
      <c r="E178" s="43">
        <v>1163</v>
      </c>
      <c r="F178" s="27">
        <v>3235.604956117963</v>
      </c>
      <c r="G178" s="27">
        <f t="shared" si="17"/>
        <v>3763008.5639651911</v>
      </c>
      <c r="H178" s="58"/>
      <c r="K178" s="622"/>
      <c r="Q178" s="63"/>
      <c r="R178" s="413"/>
      <c r="S178" s="413"/>
    </row>
    <row r="179" spans="2:19" ht="25.5">
      <c r="B179" s="45">
        <f t="shared" si="18"/>
        <v>4.329999999999993</v>
      </c>
      <c r="C179" s="41" t="s">
        <v>125</v>
      </c>
      <c r="D179" s="24" t="s">
        <v>86</v>
      </c>
      <c r="E179" s="43">
        <v>657</v>
      </c>
      <c r="F179" s="27">
        <v>3235.604956117963</v>
      </c>
      <c r="G179" s="27">
        <f t="shared" si="17"/>
        <v>2125792.4561695019</v>
      </c>
      <c r="H179" s="58"/>
      <c r="K179" s="622"/>
      <c r="Q179" s="63"/>
      <c r="R179" s="413"/>
      <c r="S179" s="413"/>
    </row>
    <row r="180" spans="2:19" ht="15" customHeight="1">
      <c r="C180" s="58"/>
      <c r="D180" s="51"/>
      <c r="E180" s="47"/>
      <c r="F180" s="47"/>
      <c r="G180" s="57">
        <f>SUM(G140:G179)</f>
        <v>1519772155.7197154</v>
      </c>
      <c r="H180" s="88"/>
      <c r="K180" s="622"/>
      <c r="Q180" s="63"/>
      <c r="R180" s="63"/>
      <c r="S180" s="59"/>
    </row>
    <row r="181" spans="2:19" ht="15" customHeight="1">
      <c r="C181" s="58"/>
      <c r="D181" s="51"/>
      <c r="E181" s="47"/>
      <c r="F181" s="47"/>
      <c r="G181" s="59"/>
      <c r="H181" s="88"/>
      <c r="K181" s="622"/>
      <c r="Q181" s="63"/>
      <c r="R181" s="63"/>
      <c r="S181" s="59"/>
    </row>
    <row r="182" spans="2:19" ht="15" customHeight="1">
      <c r="B182" s="239">
        <f>+B138+1</f>
        <v>5</v>
      </c>
      <c r="C182" s="33" t="s">
        <v>33</v>
      </c>
      <c r="D182" s="51"/>
      <c r="E182" s="47"/>
      <c r="F182" s="47"/>
      <c r="G182" s="47"/>
      <c r="H182" s="88"/>
      <c r="K182" s="622"/>
      <c r="Q182" s="63"/>
      <c r="R182" s="63"/>
      <c r="S182" s="63"/>
    </row>
    <row r="183" spans="2:19" ht="15" customHeight="1">
      <c r="B183" s="239"/>
      <c r="C183" s="62" t="s">
        <v>126</v>
      </c>
      <c r="D183" s="51"/>
      <c r="E183" s="47"/>
      <c r="F183" s="47"/>
      <c r="G183" s="47"/>
      <c r="H183" s="88"/>
      <c r="K183" s="622"/>
      <c r="Q183" s="63"/>
      <c r="R183" s="63"/>
      <c r="S183" s="63"/>
    </row>
    <row r="184" spans="2:19" ht="38.25">
      <c r="B184" s="24">
        <f>+B182+0.01</f>
        <v>5.01</v>
      </c>
      <c r="C184" s="67" t="s">
        <v>2191</v>
      </c>
      <c r="D184" s="55" t="s">
        <v>29</v>
      </c>
      <c r="E184" s="43">
        <v>15574</v>
      </c>
      <c r="F184" s="27">
        <v>9001.774614081929</v>
      </c>
      <c r="G184" s="27">
        <f t="shared" ref="G184:G191" si="19">+E184*F184</f>
        <v>140193637.83971196</v>
      </c>
      <c r="H184" s="88"/>
      <c r="K184" s="622"/>
      <c r="Q184" s="63"/>
      <c r="R184" s="413"/>
      <c r="S184" s="413"/>
    </row>
    <row r="185" spans="2:19" ht="51">
      <c r="B185" s="24">
        <f t="shared" ref="B185:B191" si="20">+B184+0.01</f>
        <v>5.0199999999999996</v>
      </c>
      <c r="C185" s="67" t="s">
        <v>2190</v>
      </c>
      <c r="D185" s="55" t="s">
        <v>29</v>
      </c>
      <c r="E185" s="43">
        <v>14120</v>
      </c>
      <c r="F185" s="27">
        <v>9001.774614081929</v>
      </c>
      <c r="G185" s="27">
        <f t="shared" si="19"/>
        <v>127105057.55083683</v>
      </c>
      <c r="H185" s="88"/>
      <c r="K185" s="622"/>
      <c r="Q185" s="63"/>
      <c r="R185" s="413"/>
      <c r="S185" s="413"/>
    </row>
    <row r="186" spans="2:19" ht="38.25">
      <c r="B186" s="24">
        <f t="shared" si="20"/>
        <v>5.0299999999999994</v>
      </c>
      <c r="C186" s="67" t="s">
        <v>2192</v>
      </c>
      <c r="D186" s="55" t="s">
        <v>29</v>
      </c>
      <c r="E186" s="43">
        <v>2856</v>
      </c>
      <c r="F186" s="27">
        <v>9001.774614081929</v>
      </c>
      <c r="G186" s="27">
        <f t="shared" si="19"/>
        <v>25709068.29781799</v>
      </c>
      <c r="H186" s="88"/>
      <c r="K186" s="622"/>
      <c r="Q186" s="63"/>
      <c r="R186" s="413"/>
      <c r="S186" s="413"/>
    </row>
    <row r="187" spans="2:19" ht="38.25">
      <c r="B187" s="24">
        <f t="shared" si="20"/>
        <v>5.0399999999999991</v>
      </c>
      <c r="C187" s="67" t="s">
        <v>2193</v>
      </c>
      <c r="D187" s="55" t="s">
        <v>29</v>
      </c>
      <c r="E187" s="43">
        <v>43949</v>
      </c>
      <c r="F187" s="27">
        <v>9001.774614081929</v>
      </c>
      <c r="G187" s="27">
        <f t="shared" si="19"/>
        <v>395618992.5142867</v>
      </c>
      <c r="H187" s="58"/>
      <c r="K187" s="622"/>
      <c r="Q187" s="63"/>
      <c r="R187" s="413"/>
      <c r="S187" s="413"/>
    </row>
    <row r="188" spans="2:19" ht="36.75" customHeight="1">
      <c r="B188" s="24">
        <f t="shared" si="20"/>
        <v>5.0499999999999989</v>
      </c>
      <c r="C188" s="67" t="s">
        <v>1493</v>
      </c>
      <c r="D188" s="55" t="s">
        <v>29</v>
      </c>
      <c r="E188" s="43">
        <v>4806</v>
      </c>
      <c r="F188" s="27">
        <v>9001.774614081929</v>
      </c>
      <c r="G188" s="27">
        <f t="shared" si="19"/>
        <v>43262528.795277752</v>
      </c>
      <c r="H188" s="88"/>
      <c r="K188" s="622"/>
      <c r="Q188" s="63"/>
      <c r="R188" s="413"/>
      <c r="S188" s="413"/>
    </row>
    <row r="189" spans="2:19" ht="36.75" customHeight="1">
      <c r="B189" s="24">
        <f t="shared" si="20"/>
        <v>5.0599999999999987</v>
      </c>
      <c r="C189" s="67" t="s">
        <v>2194</v>
      </c>
      <c r="D189" s="55" t="s">
        <v>29</v>
      </c>
      <c r="E189" s="43">
        <v>2835</v>
      </c>
      <c r="F189" s="27">
        <v>9001.774614081929</v>
      </c>
      <c r="G189" s="27">
        <f t="shared" si="19"/>
        <v>25520031.030922268</v>
      </c>
      <c r="H189" s="88"/>
      <c r="K189" s="622"/>
      <c r="Q189" s="63"/>
      <c r="R189" s="413"/>
      <c r="S189" s="413"/>
    </row>
    <row r="190" spans="2:19" ht="36.75" customHeight="1">
      <c r="B190" s="24">
        <f t="shared" si="20"/>
        <v>5.0699999999999985</v>
      </c>
      <c r="C190" s="67" t="s">
        <v>1495</v>
      </c>
      <c r="D190" s="55" t="s">
        <v>79</v>
      </c>
      <c r="E190" s="43">
        <v>13</v>
      </c>
      <c r="F190" s="27">
        <v>338556.37836925022</v>
      </c>
      <c r="G190" s="27">
        <f t="shared" si="19"/>
        <v>4401232.9188002525</v>
      </c>
      <c r="H190" s="88"/>
      <c r="K190" s="622"/>
      <c r="Q190" s="63"/>
      <c r="R190" s="413"/>
      <c r="S190" s="413"/>
    </row>
    <row r="191" spans="2:19" ht="36.75" customHeight="1">
      <c r="B191" s="24">
        <f t="shared" si="20"/>
        <v>5.0799999999999983</v>
      </c>
      <c r="C191" s="67" t="s">
        <v>1496</v>
      </c>
      <c r="D191" s="55" t="s">
        <v>79</v>
      </c>
      <c r="E191" s="43">
        <v>22</v>
      </c>
      <c r="F191" s="27">
        <v>74805.945889668918</v>
      </c>
      <c r="G191" s="27">
        <f t="shared" si="19"/>
        <v>1645730.8095727162</v>
      </c>
      <c r="H191" s="88"/>
      <c r="K191" s="622"/>
      <c r="Q191" s="63"/>
      <c r="R191" s="413"/>
      <c r="S191" s="413"/>
    </row>
    <row r="192" spans="2:19" ht="15" customHeight="1">
      <c r="B192" s="444"/>
      <c r="C192" s="62" t="s">
        <v>1499</v>
      </c>
      <c r="D192" s="51"/>
      <c r="E192" s="47"/>
      <c r="F192" s="47"/>
      <c r="G192" s="47"/>
      <c r="H192" s="88"/>
      <c r="K192" s="622"/>
      <c r="Q192" s="63"/>
      <c r="R192" s="63"/>
      <c r="S192" s="63"/>
    </row>
    <row r="193" spans="2:19" ht="58.7" customHeight="1">
      <c r="B193" s="24">
        <f>+B191+0.01</f>
        <v>5.0899999999999981</v>
      </c>
      <c r="C193" s="67" t="s">
        <v>1498</v>
      </c>
      <c r="D193" s="55" t="s">
        <v>53</v>
      </c>
      <c r="E193" s="43">
        <v>1500</v>
      </c>
      <c r="F193" s="27">
        <v>40114.451320193715</v>
      </c>
      <c r="G193" s="27">
        <f>+E193*F193</f>
        <v>60171676.980290569</v>
      </c>
      <c r="H193" s="88"/>
      <c r="K193" s="622"/>
      <c r="Q193" s="63"/>
      <c r="R193" s="413"/>
      <c r="S193" s="413"/>
    </row>
    <row r="194" spans="2:19" ht="51">
      <c r="B194" s="45">
        <f>+B193+0.01</f>
        <v>5.0999999999999979</v>
      </c>
      <c r="C194" s="67" t="s">
        <v>1521</v>
      </c>
      <c r="D194" s="55" t="s">
        <v>53</v>
      </c>
      <c r="E194" s="43">
        <v>3000</v>
      </c>
      <c r="F194" s="27">
        <v>40114.451320193715</v>
      </c>
      <c r="G194" s="27">
        <f>+E194*F194</f>
        <v>120343353.96058114</v>
      </c>
      <c r="H194" s="88"/>
      <c r="K194" s="622"/>
      <c r="Q194" s="63"/>
      <c r="R194" s="413"/>
      <c r="S194" s="413"/>
    </row>
    <row r="195" spans="2:19" ht="15" customHeight="1">
      <c r="C195" s="7" t="s">
        <v>25</v>
      </c>
      <c r="D195" s="51"/>
      <c r="E195" s="47"/>
      <c r="F195" s="47"/>
      <c r="G195" s="57">
        <f>SUM(G184:G194)</f>
        <v>943971310.69809806</v>
      </c>
      <c r="H195" s="88"/>
      <c r="K195" s="622"/>
      <c r="Q195" s="63"/>
      <c r="R195" s="63"/>
      <c r="S195" s="59"/>
    </row>
    <row r="196" spans="2:19">
      <c r="E196" s="47"/>
      <c r="F196" s="47"/>
      <c r="G196" s="47"/>
      <c r="H196" s="58"/>
      <c r="K196" s="622"/>
      <c r="Q196" s="63"/>
      <c r="R196" s="63"/>
      <c r="S196" s="63"/>
    </row>
    <row r="197" spans="2:19" ht="15" customHeight="1">
      <c r="B197" s="239">
        <f>+B182+1</f>
        <v>6</v>
      </c>
      <c r="C197" s="19" t="s">
        <v>34</v>
      </c>
      <c r="E197" s="47"/>
      <c r="F197" s="63"/>
      <c r="G197" s="63"/>
      <c r="H197" s="58"/>
      <c r="K197" s="622"/>
      <c r="Q197" s="63"/>
      <c r="R197" s="63"/>
      <c r="S197" s="63"/>
    </row>
    <row r="198" spans="2:19" ht="18" customHeight="1">
      <c r="B198" s="239"/>
      <c r="C198" s="62" t="s">
        <v>127</v>
      </c>
      <c r="D198" s="51"/>
      <c r="E198" s="47"/>
      <c r="F198" s="47"/>
      <c r="G198" s="47"/>
      <c r="H198" s="88"/>
      <c r="K198" s="622"/>
      <c r="Q198" s="63"/>
      <c r="R198" s="63"/>
      <c r="S198" s="63"/>
    </row>
    <row r="199" spans="2:19" ht="25.5">
      <c r="B199" s="24">
        <f>+B197+0.01</f>
        <v>6.01</v>
      </c>
      <c r="C199" s="41" t="s">
        <v>2195</v>
      </c>
      <c r="D199" s="24" t="s">
        <v>53</v>
      </c>
      <c r="E199" s="43">
        <v>423.9</v>
      </c>
      <c r="F199" s="27">
        <v>86728.88237023649</v>
      </c>
      <c r="G199" s="27">
        <f>+E199*F199</f>
        <v>36764373.236743249</v>
      </c>
      <c r="H199" s="58"/>
      <c r="K199" s="622"/>
      <c r="Q199" s="63"/>
      <c r="R199" s="413"/>
      <c r="S199" s="413"/>
    </row>
    <row r="200" spans="2:19" ht="25.5">
      <c r="B200" s="24">
        <f>+B199+0.01</f>
        <v>6.02</v>
      </c>
      <c r="C200" s="41" t="s">
        <v>2196</v>
      </c>
      <c r="D200" s="24" t="s">
        <v>53</v>
      </c>
      <c r="E200" s="43">
        <v>70</v>
      </c>
      <c r="F200" s="27">
        <v>89314.075282162041</v>
      </c>
      <c r="G200" s="27">
        <f>+E200*F200</f>
        <v>6251985.2697513429</v>
      </c>
      <c r="H200" s="58"/>
      <c r="K200" s="622"/>
      <c r="Q200" s="63"/>
      <c r="R200" s="413"/>
      <c r="S200" s="413"/>
    </row>
    <row r="201" spans="2:19" ht="25.5">
      <c r="B201" s="24">
        <f>+B200+0.01</f>
        <v>6.0299999999999994</v>
      </c>
      <c r="C201" s="41" t="s">
        <v>2197</v>
      </c>
      <c r="D201" s="24" t="s">
        <v>53</v>
      </c>
      <c r="E201" s="43">
        <v>322.47000000000003</v>
      </c>
      <c r="F201" s="27">
        <v>86728.88237023649</v>
      </c>
      <c r="G201" s="27">
        <f>+E201*F201</f>
        <v>27967462.697930165</v>
      </c>
      <c r="H201" s="58"/>
      <c r="K201" s="622"/>
      <c r="Q201" s="63"/>
      <c r="R201" s="413"/>
      <c r="S201" s="413"/>
    </row>
    <row r="202" spans="2:19" ht="25.5">
      <c r="B202" s="24">
        <f t="shared" ref="B202:B219" si="21">+B201+0.01</f>
        <v>6.0399999999999991</v>
      </c>
      <c r="C202" s="41" t="s">
        <v>2198</v>
      </c>
      <c r="D202" s="24" t="s">
        <v>53</v>
      </c>
      <c r="E202" s="43">
        <v>38</v>
      </c>
      <c r="F202" s="27">
        <v>80768.748498395784</v>
      </c>
      <c r="G202" s="27">
        <f t="shared" ref="G202:G219" si="22">+E202*F202</f>
        <v>3069212.4429390398</v>
      </c>
      <c r="H202" s="58"/>
      <c r="K202" s="622"/>
      <c r="Q202" s="63"/>
      <c r="R202" s="413"/>
      <c r="S202" s="413"/>
    </row>
    <row r="203" spans="2:19" ht="25.5">
      <c r="B203" s="24">
        <f t="shared" si="21"/>
        <v>6.0499999999999989</v>
      </c>
      <c r="C203" s="41" t="s">
        <v>2199</v>
      </c>
      <c r="D203" s="24" t="s">
        <v>53</v>
      </c>
      <c r="E203" s="43">
        <v>458.44000274287436</v>
      </c>
      <c r="F203" s="27">
        <v>86728.88237023649</v>
      </c>
      <c r="G203" s="27">
        <f t="shared" si="22"/>
        <v>39759989.071697645</v>
      </c>
      <c r="H203" s="58"/>
      <c r="I203" s="621"/>
      <c r="K203" s="622"/>
      <c r="Q203" s="63"/>
      <c r="R203" s="413"/>
      <c r="S203" s="413"/>
    </row>
    <row r="204" spans="2:19" ht="25.5">
      <c r="B204" s="24">
        <f t="shared" si="21"/>
        <v>6.0599999999999987</v>
      </c>
      <c r="C204" s="41" t="s">
        <v>2200</v>
      </c>
      <c r="D204" s="24" t="s">
        <v>53</v>
      </c>
      <c r="E204" s="43">
        <v>354</v>
      </c>
      <c r="F204" s="27">
        <v>86728.88237023649</v>
      </c>
      <c r="G204" s="27">
        <f t="shared" si="22"/>
        <v>30702024.359063718</v>
      </c>
      <c r="H204" s="58"/>
      <c r="I204" s="622"/>
      <c r="J204" s="622"/>
      <c r="K204" s="622"/>
      <c r="Q204" s="63"/>
      <c r="R204" s="413"/>
      <c r="S204" s="413"/>
    </row>
    <row r="205" spans="2:19">
      <c r="B205" s="24">
        <f t="shared" si="21"/>
        <v>6.0699999999999985</v>
      </c>
      <c r="C205" s="41" t="s">
        <v>2201</v>
      </c>
      <c r="D205" s="24" t="s">
        <v>53</v>
      </c>
      <c r="E205" s="43">
        <v>78.5</v>
      </c>
      <c r="F205" s="27">
        <v>93967.685227415292</v>
      </c>
      <c r="G205" s="27">
        <f t="shared" si="22"/>
        <v>7376463.2903521005</v>
      </c>
      <c r="H205" s="58"/>
      <c r="I205" s="622"/>
      <c r="K205" s="622"/>
      <c r="Q205" s="63"/>
      <c r="R205" s="413"/>
      <c r="S205" s="413"/>
    </row>
    <row r="206" spans="2:19" ht="25.5">
      <c r="B206" s="24">
        <f t="shared" si="21"/>
        <v>6.0799999999999983</v>
      </c>
      <c r="C206" s="41" t="s">
        <v>2202</v>
      </c>
      <c r="D206" s="24" t="s">
        <v>53</v>
      </c>
      <c r="E206" s="43">
        <v>188.4</v>
      </c>
      <c r="F206" s="27">
        <v>82753.70495550998</v>
      </c>
      <c r="G206" s="27">
        <f t="shared" si="22"/>
        <v>15590798.01361808</v>
      </c>
      <c r="H206" s="58"/>
      <c r="K206" s="622"/>
      <c r="Q206" s="63"/>
      <c r="R206" s="413"/>
      <c r="S206" s="413"/>
    </row>
    <row r="207" spans="2:19" ht="25.5">
      <c r="B207" s="24">
        <f t="shared" si="21"/>
        <v>6.0899999999999981</v>
      </c>
      <c r="C207" s="41" t="s">
        <v>2203</v>
      </c>
      <c r="D207" s="24" t="s">
        <v>53</v>
      </c>
      <c r="E207" s="43">
        <v>342.26</v>
      </c>
      <c r="F207" s="27">
        <v>86728.88237023649</v>
      </c>
      <c r="G207" s="27">
        <f t="shared" si="22"/>
        <v>29683827.280037139</v>
      </c>
      <c r="H207" s="58"/>
      <c r="K207" s="622"/>
      <c r="Q207" s="63"/>
      <c r="R207" s="413"/>
      <c r="S207" s="413"/>
    </row>
    <row r="208" spans="2:19" ht="25.5">
      <c r="B208" s="24">
        <f t="shared" si="21"/>
        <v>6.0999999999999979</v>
      </c>
      <c r="C208" s="41" t="s">
        <v>2204</v>
      </c>
      <c r="D208" s="24" t="s">
        <v>53</v>
      </c>
      <c r="E208" s="43">
        <v>70.02</v>
      </c>
      <c r="F208" s="27">
        <v>89314.075282162041</v>
      </c>
      <c r="G208" s="27">
        <f t="shared" si="22"/>
        <v>6253771.5512569854</v>
      </c>
      <c r="H208" s="58"/>
      <c r="K208" s="622"/>
      <c r="Q208" s="63"/>
      <c r="R208" s="413"/>
      <c r="S208" s="413"/>
    </row>
    <row r="209" spans="2:19" ht="25.5">
      <c r="B209" s="24">
        <f t="shared" si="21"/>
        <v>6.1099999999999977</v>
      </c>
      <c r="C209" s="41" t="s">
        <v>2205</v>
      </c>
      <c r="D209" s="24" t="s">
        <v>53</v>
      </c>
      <c r="E209" s="43">
        <v>143.49</v>
      </c>
      <c r="F209" s="27">
        <v>86728.88237023649</v>
      </c>
      <c r="G209" s="27">
        <f t="shared" si="22"/>
        <v>12444727.331305236</v>
      </c>
      <c r="H209" s="58"/>
      <c r="K209" s="622"/>
      <c r="Q209" s="63"/>
      <c r="R209" s="413"/>
      <c r="S209" s="413"/>
    </row>
    <row r="210" spans="2:19" ht="25.5">
      <c r="B210" s="24">
        <f t="shared" si="21"/>
        <v>6.1199999999999974</v>
      </c>
      <c r="C210" s="41" t="s">
        <v>2206</v>
      </c>
      <c r="D210" s="24" t="s">
        <v>53</v>
      </c>
      <c r="E210" s="43">
        <v>250.57</v>
      </c>
      <c r="F210" s="27">
        <v>82753.70495550998</v>
      </c>
      <c r="G210" s="27">
        <f t="shared" si="22"/>
        <v>20735595.850702137</v>
      </c>
      <c r="H210" s="58"/>
      <c r="K210" s="622"/>
      <c r="Q210" s="63"/>
      <c r="R210" s="413"/>
      <c r="S210" s="413"/>
    </row>
    <row r="211" spans="2:19" ht="25.5">
      <c r="B211" s="24">
        <f t="shared" si="21"/>
        <v>6.1299999999999972</v>
      </c>
      <c r="C211" s="41" t="s">
        <v>2207</v>
      </c>
      <c r="D211" s="24" t="s">
        <v>53</v>
      </c>
      <c r="E211" s="43">
        <v>342.26</v>
      </c>
      <c r="F211" s="27">
        <v>86728.88237023649</v>
      </c>
      <c r="G211" s="27">
        <f t="shared" si="22"/>
        <v>29683827.280037139</v>
      </c>
      <c r="H211" s="58"/>
      <c r="K211" s="622"/>
      <c r="Q211" s="63"/>
      <c r="R211" s="413"/>
      <c r="S211" s="413"/>
    </row>
    <row r="212" spans="2:19" ht="25.5">
      <c r="B212" s="24">
        <f t="shared" si="21"/>
        <v>6.139999999999997</v>
      </c>
      <c r="C212" s="41" t="s">
        <v>2208</v>
      </c>
      <c r="D212" s="24" t="s">
        <v>53</v>
      </c>
      <c r="E212" s="43">
        <v>204.1</v>
      </c>
      <c r="F212" s="27">
        <v>86728.88237023649</v>
      </c>
      <c r="G212" s="27">
        <f t="shared" si="22"/>
        <v>17701364.891765267</v>
      </c>
      <c r="H212" s="58"/>
      <c r="K212" s="622"/>
      <c r="Q212" s="63"/>
      <c r="R212" s="413"/>
      <c r="S212" s="413"/>
    </row>
    <row r="213" spans="2:19" ht="25.5">
      <c r="B213" s="24">
        <f t="shared" si="21"/>
        <v>6.1499999999999968</v>
      </c>
      <c r="C213" s="41" t="s">
        <v>2209</v>
      </c>
      <c r="D213" s="24" t="s">
        <v>53</v>
      </c>
      <c r="E213" s="43">
        <v>250.572</v>
      </c>
      <c r="F213" s="27">
        <v>82753.70495550998</v>
      </c>
      <c r="G213" s="27">
        <f t="shared" si="22"/>
        <v>20735761.358112048</v>
      </c>
      <c r="H213" s="58"/>
      <c r="K213" s="622"/>
      <c r="Q213" s="63"/>
      <c r="R213" s="413"/>
      <c r="S213" s="413"/>
    </row>
    <row r="214" spans="2:19" ht="25.5">
      <c r="B214" s="24">
        <f t="shared" si="21"/>
        <v>6.1599999999999966</v>
      </c>
      <c r="C214" s="41" t="s">
        <v>2210</v>
      </c>
      <c r="D214" s="24" t="s">
        <v>53</v>
      </c>
      <c r="E214" s="43">
        <v>100.48</v>
      </c>
      <c r="F214" s="27">
        <v>86728.88237023649</v>
      </c>
      <c r="G214" s="27">
        <f t="shared" si="22"/>
        <v>8714518.1005613636</v>
      </c>
      <c r="H214" s="58"/>
      <c r="K214" s="622"/>
      <c r="Q214" s="63"/>
      <c r="R214" s="413"/>
      <c r="S214" s="413"/>
    </row>
    <row r="215" spans="2:19" ht="25.5">
      <c r="B215" s="24">
        <f t="shared" si="21"/>
        <v>6.1699999999999964</v>
      </c>
      <c r="C215" s="41" t="s">
        <v>2211</v>
      </c>
      <c r="D215" s="24" t="s">
        <v>53</v>
      </c>
      <c r="E215" s="43">
        <v>69.7</v>
      </c>
      <c r="F215" s="27">
        <v>86728.88237023649</v>
      </c>
      <c r="G215" s="27">
        <f t="shared" si="22"/>
        <v>6045003.101205484</v>
      </c>
      <c r="H215" s="58"/>
      <c r="K215" s="622"/>
      <c r="Q215" s="63"/>
      <c r="R215" s="413"/>
      <c r="S215" s="413"/>
    </row>
    <row r="216" spans="2:19" ht="25.5">
      <c r="B216" s="24">
        <f t="shared" si="21"/>
        <v>6.1799999999999962</v>
      </c>
      <c r="C216" s="41" t="s">
        <v>2212</v>
      </c>
      <c r="D216" s="24" t="s">
        <v>53</v>
      </c>
      <c r="E216" s="43">
        <v>144.44</v>
      </c>
      <c r="F216" s="27">
        <v>82753.70495550998</v>
      </c>
      <c r="G216" s="27">
        <f t="shared" si="22"/>
        <v>11952945.143773861</v>
      </c>
      <c r="H216" s="58"/>
      <c r="K216" s="622"/>
      <c r="Q216" s="63"/>
      <c r="R216" s="413"/>
      <c r="S216" s="413"/>
    </row>
    <row r="217" spans="2:19" ht="25.5">
      <c r="B217" s="24">
        <f t="shared" si="21"/>
        <v>6.1899999999999959</v>
      </c>
      <c r="C217" s="41" t="s">
        <v>2213</v>
      </c>
      <c r="D217" s="24" t="s">
        <v>53</v>
      </c>
      <c r="E217" s="43">
        <v>119.32</v>
      </c>
      <c r="F217" s="27">
        <v>86728.88237023649</v>
      </c>
      <c r="G217" s="27">
        <f t="shared" si="22"/>
        <v>10348490.244416617</v>
      </c>
      <c r="H217" s="58"/>
      <c r="K217" s="622"/>
      <c r="Q217" s="63"/>
      <c r="R217" s="413"/>
      <c r="S217" s="413"/>
    </row>
    <row r="218" spans="2:19" ht="25.5">
      <c r="B218" s="45">
        <f t="shared" si="21"/>
        <v>6.1999999999999957</v>
      </c>
      <c r="C218" s="41" t="s">
        <v>2214</v>
      </c>
      <c r="D218" s="24" t="s">
        <v>53</v>
      </c>
      <c r="E218" s="43">
        <v>251.2</v>
      </c>
      <c r="F218" s="27">
        <v>86728.88237023649</v>
      </c>
      <c r="G218" s="27">
        <f t="shared" si="22"/>
        <v>21786295.251403406</v>
      </c>
      <c r="H218" s="58"/>
      <c r="K218" s="622"/>
      <c r="Q218" s="63"/>
      <c r="R218" s="413"/>
      <c r="S218" s="413"/>
    </row>
    <row r="219" spans="2:19" ht="25.5">
      <c r="B219" s="24">
        <f t="shared" si="21"/>
        <v>6.2099999999999955</v>
      </c>
      <c r="C219" s="41" t="s">
        <v>2215</v>
      </c>
      <c r="D219" s="24" t="s">
        <v>53</v>
      </c>
      <c r="E219" s="43">
        <v>52.47</v>
      </c>
      <c r="F219" s="27">
        <v>82753.70495550998</v>
      </c>
      <c r="G219" s="27">
        <f t="shared" si="22"/>
        <v>4342086.8990156082</v>
      </c>
      <c r="H219" s="58"/>
      <c r="K219" s="622"/>
      <c r="Q219" s="63"/>
      <c r="R219" s="413"/>
      <c r="S219" s="413"/>
    </row>
    <row r="220" spans="2:19" ht="18" customHeight="1">
      <c r="B220" s="239"/>
      <c r="C220" s="62" t="s">
        <v>128</v>
      </c>
      <c r="D220" s="51"/>
      <c r="E220" s="47"/>
      <c r="F220" s="47"/>
      <c r="G220" s="47"/>
      <c r="H220" s="88"/>
      <c r="K220" s="622"/>
      <c r="Q220" s="63"/>
      <c r="R220" s="413"/>
      <c r="S220" s="63"/>
    </row>
    <row r="221" spans="2:19" ht="15" customHeight="1">
      <c r="B221" s="24">
        <f>+B201+0.01</f>
        <v>6.0399999999999991</v>
      </c>
      <c r="C221" s="41" t="s">
        <v>129</v>
      </c>
      <c r="D221" s="24" t="s">
        <v>54</v>
      </c>
      <c r="E221" s="43">
        <v>5171</v>
      </c>
      <c r="F221" s="27">
        <v>6874.0824325716549</v>
      </c>
      <c r="G221" s="27">
        <f t="shared" ref="G221:G229" si="23">+E221*F221</f>
        <v>35545880.258828029</v>
      </c>
      <c r="H221" s="58"/>
      <c r="K221" s="622"/>
      <c r="Q221" s="63"/>
      <c r="R221" s="413"/>
      <c r="S221" s="413"/>
    </row>
    <row r="222" spans="2:19" ht="25.5">
      <c r="B222" s="45">
        <f t="shared" ref="B222:B229" si="24">+B221+0.01</f>
        <v>6.0499999999999989</v>
      </c>
      <c r="C222" s="41" t="s">
        <v>134</v>
      </c>
      <c r="D222" s="24" t="s">
        <v>54</v>
      </c>
      <c r="E222" s="43">
        <v>771</v>
      </c>
      <c r="F222" s="27">
        <v>24527.359944426131</v>
      </c>
      <c r="G222" s="27">
        <f t="shared" si="23"/>
        <v>18910594.517152548</v>
      </c>
      <c r="H222" s="58"/>
      <c r="K222" s="622"/>
      <c r="Q222" s="63"/>
      <c r="R222" s="413"/>
      <c r="S222" s="413"/>
    </row>
    <row r="223" spans="2:19" ht="25.5">
      <c r="B223" s="45">
        <f t="shared" si="24"/>
        <v>6.0599999999999987</v>
      </c>
      <c r="C223" s="41" t="s">
        <v>135</v>
      </c>
      <c r="D223" s="24" t="s">
        <v>54</v>
      </c>
      <c r="E223" s="43">
        <v>676</v>
      </c>
      <c r="F223" s="27">
        <v>23548.47559438294</v>
      </c>
      <c r="G223" s="27">
        <f t="shared" si="23"/>
        <v>15918769.501802867</v>
      </c>
      <c r="H223" s="58"/>
      <c r="K223" s="622"/>
      <c r="Q223" s="63"/>
      <c r="R223" s="413"/>
      <c r="S223" s="413"/>
    </row>
    <row r="224" spans="2:19" ht="25.5">
      <c r="B224" s="45">
        <f t="shared" si="24"/>
        <v>6.0699999999999985</v>
      </c>
      <c r="C224" s="41" t="s">
        <v>132</v>
      </c>
      <c r="D224" s="24" t="s">
        <v>54</v>
      </c>
      <c r="E224" s="43">
        <v>408</v>
      </c>
      <c r="F224" s="27">
        <v>23292.026659227857</v>
      </c>
      <c r="G224" s="27">
        <f t="shared" si="23"/>
        <v>9503146.8769649658</v>
      </c>
      <c r="H224" s="58"/>
      <c r="K224" s="622"/>
      <c r="Q224" s="63"/>
      <c r="R224" s="413"/>
      <c r="S224" s="413"/>
    </row>
    <row r="225" spans="2:19" ht="25.5">
      <c r="B225" s="45">
        <f t="shared" si="24"/>
        <v>6.0799999999999983</v>
      </c>
      <c r="C225" s="41" t="s">
        <v>136</v>
      </c>
      <c r="D225" s="24" t="s">
        <v>54</v>
      </c>
      <c r="E225" s="43">
        <v>82</v>
      </c>
      <c r="F225" s="27">
        <v>24527.359944426131</v>
      </c>
      <c r="G225" s="27">
        <f t="shared" si="23"/>
        <v>2011243.5154429427</v>
      </c>
      <c r="H225" s="58"/>
      <c r="K225" s="622"/>
      <c r="Q225" s="63"/>
      <c r="R225" s="413"/>
      <c r="S225" s="413"/>
    </row>
    <row r="226" spans="2:19" ht="25.5">
      <c r="B226" s="45">
        <f t="shared" si="24"/>
        <v>6.0899999999999981</v>
      </c>
      <c r="C226" s="41" t="s">
        <v>133</v>
      </c>
      <c r="D226" s="24" t="s">
        <v>54</v>
      </c>
      <c r="E226" s="43">
        <v>72</v>
      </c>
      <c r="F226" s="27">
        <v>23548.47559438294</v>
      </c>
      <c r="G226" s="27">
        <f t="shared" si="23"/>
        <v>1695490.2427955717</v>
      </c>
      <c r="H226" s="58"/>
      <c r="K226" s="622"/>
      <c r="Q226" s="63"/>
      <c r="R226" s="413"/>
      <c r="S226" s="413"/>
    </row>
    <row r="227" spans="2:19" ht="25.5">
      <c r="B227" s="45">
        <f t="shared" si="24"/>
        <v>6.0999999999999979</v>
      </c>
      <c r="C227" s="41" t="s">
        <v>137</v>
      </c>
      <c r="D227" s="24" t="s">
        <v>54</v>
      </c>
      <c r="E227" s="43">
        <v>44</v>
      </c>
      <c r="F227" s="27">
        <v>23292.026659227857</v>
      </c>
      <c r="G227" s="27">
        <f t="shared" si="23"/>
        <v>1024849.1730060257</v>
      </c>
      <c r="H227" s="58"/>
      <c r="K227" s="622"/>
      <c r="Q227" s="63"/>
      <c r="R227" s="413"/>
      <c r="S227" s="413"/>
    </row>
    <row r="228" spans="2:19" ht="15" customHeight="1">
      <c r="B228" s="45">
        <f t="shared" si="24"/>
        <v>6.1099999999999977</v>
      </c>
      <c r="C228" s="41" t="s">
        <v>130</v>
      </c>
      <c r="D228" s="24" t="s">
        <v>54</v>
      </c>
      <c r="E228" s="43">
        <v>7746</v>
      </c>
      <c r="F228" s="27">
        <v>1385.4497350451516</v>
      </c>
      <c r="G228" s="27">
        <f t="shared" si="23"/>
        <v>10731693.647659743</v>
      </c>
      <c r="H228" s="58"/>
      <c r="K228" s="622"/>
      <c r="Q228" s="63"/>
      <c r="R228" s="413"/>
      <c r="S228" s="413"/>
    </row>
    <row r="229" spans="2:19" ht="25.5">
      <c r="B229" s="45">
        <f t="shared" si="24"/>
        <v>6.1199999999999974</v>
      </c>
      <c r="C229" s="41" t="s">
        <v>131</v>
      </c>
      <c r="D229" s="24" t="s">
        <v>79</v>
      </c>
      <c r="E229" s="43">
        <v>1558</v>
      </c>
      <c r="F229" s="27">
        <v>10808.384388975268</v>
      </c>
      <c r="G229" s="27">
        <f t="shared" si="23"/>
        <v>16839462.878023468</v>
      </c>
      <c r="H229" s="58"/>
      <c r="K229" s="622"/>
      <c r="Q229" s="63"/>
      <c r="R229" s="413"/>
      <c r="S229" s="413"/>
    </row>
    <row r="230" spans="2:19" ht="15" customHeight="1">
      <c r="B230" s="239"/>
      <c r="C230" s="62" t="s">
        <v>1534</v>
      </c>
      <c r="D230" s="51"/>
      <c r="E230" s="47"/>
      <c r="F230" s="47"/>
      <c r="G230" s="47"/>
      <c r="H230" s="88"/>
      <c r="K230" s="622"/>
      <c r="Q230" s="63"/>
      <c r="R230" s="63"/>
      <c r="S230" s="63"/>
    </row>
    <row r="231" spans="2:19" ht="15" customHeight="1">
      <c r="B231" s="24">
        <f>+B229+0.01</f>
        <v>6.1299999999999972</v>
      </c>
      <c r="C231" s="41" t="s">
        <v>138</v>
      </c>
      <c r="D231" s="24" t="s">
        <v>86</v>
      </c>
      <c r="E231" s="43">
        <v>1937</v>
      </c>
      <c r="F231" s="27">
        <v>2692.7138191283871</v>
      </c>
      <c r="G231" s="27">
        <f>+E231*F231</f>
        <v>5215786.6676516859</v>
      </c>
      <c r="H231" s="58"/>
      <c r="K231" s="622"/>
      <c r="Q231" s="63"/>
      <c r="R231" s="413"/>
      <c r="S231" s="413"/>
    </row>
    <row r="232" spans="2:19" ht="15" customHeight="1">
      <c r="B232" s="45">
        <f>+B231+0.01</f>
        <v>6.139999999999997</v>
      </c>
      <c r="C232" s="41" t="s">
        <v>139</v>
      </c>
      <c r="D232" s="24" t="s">
        <v>86</v>
      </c>
      <c r="E232" s="43">
        <v>9069</v>
      </c>
      <c r="F232" s="27">
        <v>2750.0499631671255</v>
      </c>
      <c r="G232" s="27">
        <f>+E232*F232</f>
        <v>24940203.115962662</v>
      </c>
      <c r="H232" s="58"/>
      <c r="K232" s="622"/>
      <c r="Q232" s="63"/>
      <c r="R232" s="413"/>
      <c r="S232" s="413"/>
    </row>
    <row r="233" spans="2:19" ht="15" customHeight="1">
      <c r="C233" s="7" t="s">
        <v>25</v>
      </c>
      <c r="E233" s="47"/>
      <c r="F233" s="59"/>
      <c r="G233" s="65">
        <f>SUM(G199:G232)</f>
        <v>510247643.06097811</v>
      </c>
      <c r="H233" s="131"/>
      <c r="K233" s="622"/>
      <c r="Q233" s="63"/>
      <c r="R233" s="59"/>
      <c r="S233" s="48"/>
    </row>
    <row r="234" spans="2:19" ht="15" customHeight="1">
      <c r="C234" s="7"/>
      <c r="E234" s="47"/>
      <c r="F234" s="59"/>
      <c r="G234" s="48"/>
      <c r="H234" s="131"/>
      <c r="K234" s="622"/>
      <c r="Q234" s="63"/>
      <c r="R234" s="59"/>
      <c r="S234" s="48"/>
    </row>
    <row r="235" spans="2:19" ht="15" customHeight="1">
      <c r="B235" s="239">
        <f>+B197+1</f>
        <v>7</v>
      </c>
      <c r="C235" s="19" t="s">
        <v>36</v>
      </c>
      <c r="E235" s="47"/>
      <c r="F235" s="63"/>
      <c r="G235" s="63"/>
      <c r="H235" s="58"/>
      <c r="K235" s="622"/>
      <c r="Q235" s="63"/>
      <c r="R235" s="63"/>
      <c r="S235" s="63"/>
    </row>
    <row r="236" spans="2:19" ht="15" customHeight="1">
      <c r="B236" s="239"/>
      <c r="C236" s="62" t="s">
        <v>140</v>
      </c>
      <c r="D236" s="51"/>
      <c r="E236" s="47"/>
      <c r="F236" s="47"/>
      <c r="G236" s="47"/>
      <c r="H236" s="88"/>
      <c r="K236" s="622"/>
      <c r="Q236" s="63"/>
      <c r="R236" s="63"/>
      <c r="S236" s="63"/>
    </row>
    <row r="237" spans="2:19" ht="25.5">
      <c r="B237" s="24">
        <f>+B235+0.01</f>
        <v>7.01</v>
      </c>
      <c r="C237" s="41" t="s">
        <v>142</v>
      </c>
      <c r="D237" s="24" t="s">
        <v>53</v>
      </c>
      <c r="E237" s="43">
        <v>12531</v>
      </c>
      <c r="F237" s="27">
        <v>11906.11092848057</v>
      </c>
      <c r="G237" s="27">
        <f>+E237*F237</f>
        <v>149195476.04479003</v>
      </c>
      <c r="H237" s="58"/>
      <c r="K237" s="622"/>
      <c r="Q237" s="63"/>
      <c r="R237" s="413"/>
      <c r="S237" s="413"/>
    </row>
    <row r="238" spans="2:19" ht="25.5">
      <c r="B238" s="24">
        <f>+B237+0.01</f>
        <v>7.02</v>
      </c>
      <c r="C238" s="41" t="s">
        <v>143</v>
      </c>
      <c r="D238" s="24" t="s">
        <v>53</v>
      </c>
      <c r="E238" s="43">
        <v>0</v>
      </c>
      <c r="F238" s="27">
        <v>13137.274312294207</v>
      </c>
      <c r="G238" s="27">
        <f>+E238*F238</f>
        <v>0</v>
      </c>
      <c r="H238" s="58"/>
      <c r="K238" s="622"/>
      <c r="Q238" s="63"/>
      <c r="R238" s="413"/>
      <c r="S238" s="413"/>
    </row>
    <row r="239" spans="2:19" ht="25.5">
      <c r="B239" s="24">
        <f>+B238+0.01</f>
        <v>7.0299999999999994</v>
      </c>
      <c r="C239" s="41" t="s">
        <v>144</v>
      </c>
      <c r="D239" s="24" t="s">
        <v>53</v>
      </c>
      <c r="E239" s="43">
        <v>134</v>
      </c>
      <c r="F239" s="27">
        <v>13137.274312294207</v>
      </c>
      <c r="G239" s="27">
        <f>+E239*F239</f>
        <v>1760394.7578474237</v>
      </c>
      <c r="H239" s="58"/>
      <c r="K239" s="622"/>
      <c r="Q239" s="63"/>
      <c r="R239" s="413"/>
      <c r="S239" s="413"/>
    </row>
    <row r="240" spans="2:19" ht="25.5">
      <c r="B240" s="24">
        <f>+B239+0.01</f>
        <v>7.0399999999999991</v>
      </c>
      <c r="C240" s="41" t="s">
        <v>145</v>
      </c>
      <c r="D240" s="24" t="s">
        <v>53</v>
      </c>
      <c r="E240" s="43">
        <v>103</v>
      </c>
      <c r="F240" s="27">
        <v>13137.274312294207</v>
      </c>
      <c r="G240" s="27">
        <f>+E240*F240</f>
        <v>1353139.2541663032</v>
      </c>
      <c r="H240" s="58"/>
      <c r="K240" s="622"/>
      <c r="Q240" s="63"/>
      <c r="R240" s="413"/>
      <c r="S240" s="413"/>
    </row>
    <row r="241" spans="2:19" ht="25.5">
      <c r="B241" s="24">
        <f>+B240+0.01</f>
        <v>7.0499999999999989</v>
      </c>
      <c r="C241" s="41" t="s">
        <v>141</v>
      </c>
      <c r="D241" s="24" t="s">
        <v>54</v>
      </c>
      <c r="E241" s="43">
        <v>2507</v>
      </c>
      <c r="F241" s="27">
        <v>2315.3377438188727</v>
      </c>
      <c r="G241" s="27">
        <f>+E241*F241</f>
        <v>5804551.7237539142</v>
      </c>
      <c r="H241" s="58"/>
      <c r="K241" s="622"/>
      <c r="Q241" s="63"/>
      <c r="R241" s="413"/>
      <c r="S241" s="413"/>
    </row>
    <row r="242" spans="2:19" ht="15" customHeight="1">
      <c r="C242" s="7" t="s">
        <v>25</v>
      </c>
      <c r="E242" s="47"/>
      <c r="F242" s="59"/>
      <c r="G242" s="65">
        <f>SUM(G237:G241)</f>
        <v>158113561.78055769</v>
      </c>
      <c r="H242" s="131"/>
      <c r="K242" s="622"/>
      <c r="Q242" s="63"/>
      <c r="R242" s="59"/>
      <c r="S242" s="48"/>
    </row>
    <row r="243" spans="2:19" ht="15" customHeight="1">
      <c r="C243" s="7"/>
      <c r="E243" s="47"/>
      <c r="F243" s="59"/>
      <c r="G243" s="48"/>
      <c r="H243" s="131"/>
      <c r="K243" s="622"/>
      <c r="Q243" s="63"/>
      <c r="R243" s="59"/>
      <c r="S243" s="48"/>
    </row>
    <row r="244" spans="2:19" ht="15" customHeight="1">
      <c r="B244" s="239">
        <f>+B235+1</f>
        <v>8</v>
      </c>
      <c r="C244" s="19" t="s">
        <v>37</v>
      </c>
      <c r="E244" s="47"/>
      <c r="F244" s="63"/>
      <c r="G244" s="63"/>
      <c r="H244" s="91"/>
      <c r="K244" s="622"/>
      <c r="Q244" s="63"/>
      <c r="R244" s="63"/>
      <c r="S244" s="63"/>
    </row>
    <row r="245" spans="2:19" ht="15" customHeight="1">
      <c r="B245" s="239"/>
      <c r="C245" s="62" t="s">
        <v>146</v>
      </c>
      <c r="D245" s="51"/>
      <c r="E245" s="47"/>
      <c r="F245" s="47"/>
      <c r="G245" s="47"/>
      <c r="H245" s="88"/>
      <c r="K245" s="622"/>
      <c r="Q245" s="63"/>
      <c r="R245" s="63"/>
      <c r="S245" s="63"/>
    </row>
    <row r="246" spans="2:19" ht="76.5">
      <c r="B246" s="24">
        <f>+B244+0.01</f>
        <v>8.01</v>
      </c>
      <c r="C246" s="67" t="s">
        <v>2370</v>
      </c>
      <c r="D246" s="24" t="s">
        <v>53</v>
      </c>
      <c r="E246" s="43">
        <v>2989</v>
      </c>
      <c r="F246" s="27">
        <v>60567.817611830927</v>
      </c>
      <c r="G246" s="27">
        <f t="shared" ref="G246:G252" si="25">+E246*F246</f>
        <v>181037206.84176263</v>
      </c>
      <c r="H246" s="58"/>
      <c r="K246" s="622"/>
      <c r="Q246" s="63"/>
      <c r="R246" s="413"/>
      <c r="S246" s="413"/>
    </row>
    <row r="247" spans="2:19" ht="51">
      <c r="B247" s="24">
        <f t="shared" ref="B247:B252" si="26">+B246+0.01</f>
        <v>8.02</v>
      </c>
      <c r="C247" s="67" t="s">
        <v>2366</v>
      </c>
      <c r="D247" s="24" t="s">
        <v>53</v>
      </c>
      <c r="E247" s="43">
        <v>266</v>
      </c>
      <c r="F247" s="27">
        <v>370078.74788640242</v>
      </c>
      <c r="G247" s="27">
        <f t="shared" si="25"/>
        <v>98440946.937783048</v>
      </c>
      <c r="H247" s="58"/>
      <c r="K247" s="622"/>
      <c r="Q247" s="63"/>
      <c r="R247" s="413"/>
      <c r="S247" s="413"/>
    </row>
    <row r="248" spans="2:19" ht="51">
      <c r="B248" s="24">
        <f t="shared" si="26"/>
        <v>8.0299999999999994</v>
      </c>
      <c r="C248" s="67" t="s">
        <v>2365</v>
      </c>
      <c r="D248" s="24" t="s">
        <v>53</v>
      </c>
      <c r="E248" s="43">
        <v>384</v>
      </c>
      <c r="F248" s="27">
        <v>370078.74788640242</v>
      </c>
      <c r="G248" s="27">
        <f t="shared" si="25"/>
        <v>142110239.18837851</v>
      </c>
      <c r="H248" s="58"/>
      <c r="K248" s="622"/>
      <c r="Q248" s="63"/>
      <c r="R248" s="413"/>
      <c r="S248" s="413"/>
    </row>
    <row r="249" spans="2:19" ht="51">
      <c r="B249" s="24">
        <f t="shared" si="26"/>
        <v>8.0399999999999991</v>
      </c>
      <c r="C249" s="67" t="s">
        <v>2367</v>
      </c>
      <c r="D249" s="24" t="s">
        <v>53</v>
      </c>
      <c r="E249" s="43">
        <v>978</v>
      </c>
      <c r="F249" s="27">
        <v>370078.74788640242</v>
      </c>
      <c r="G249" s="27">
        <f t="shared" si="25"/>
        <v>361937015.43290156</v>
      </c>
      <c r="H249" s="58"/>
      <c r="K249" s="622"/>
      <c r="Q249" s="63"/>
      <c r="R249" s="413"/>
      <c r="S249" s="413"/>
    </row>
    <row r="250" spans="2:19" ht="51">
      <c r="B250" s="24">
        <f t="shared" si="26"/>
        <v>8.0499999999999989</v>
      </c>
      <c r="C250" s="67" t="s">
        <v>2368</v>
      </c>
      <c r="D250" s="24" t="s">
        <v>53</v>
      </c>
      <c r="E250" s="43">
        <v>1133</v>
      </c>
      <c r="F250" s="27">
        <v>370078.74788640242</v>
      </c>
      <c r="G250" s="27">
        <f t="shared" si="25"/>
        <v>419299221.35529393</v>
      </c>
      <c r="H250" s="58"/>
      <c r="K250" s="622"/>
      <c r="Q250" s="63"/>
      <c r="R250" s="413"/>
      <c r="S250" s="413"/>
    </row>
    <row r="251" spans="2:19" ht="38.25">
      <c r="B251" s="24">
        <f t="shared" si="26"/>
        <v>8.0599999999999987</v>
      </c>
      <c r="C251" s="67" t="s">
        <v>2369</v>
      </c>
      <c r="D251" s="24" t="s">
        <v>53</v>
      </c>
      <c r="E251" s="43">
        <v>184</v>
      </c>
      <c r="F251" s="27">
        <v>370078.74788640242</v>
      </c>
      <c r="G251" s="27">
        <f t="shared" si="25"/>
        <v>68094489.611098051</v>
      </c>
      <c r="H251" s="58"/>
      <c r="K251" s="622"/>
      <c r="Q251" s="63"/>
      <c r="R251" s="413"/>
      <c r="S251" s="413"/>
    </row>
    <row r="252" spans="2:19" ht="45" customHeight="1">
      <c r="B252" s="24">
        <f t="shared" si="26"/>
        <v>8.0699999999999985</v>
      </c>
      <c r="C252" s="67" t="s">
        <v>147</v>
      </c>
      <c r="D252" s="24" t="s">
        <v>53</v>
      </c>
      <c r="E252" s="43">
        <v>47</v>
      </c>
      <c r="F252" s="27">
        <v>349229.24096322479</v>
      </c>
      <c r="G252" s="27">
        <f t="shared" si="25"/>
        <v>16413774.325271565</v>
      </c>
      <c r="H252" s="58"/>
      <c r="K252" s="622"/>
      <c r="Q252" s="63"/>
      <c r="R252" s="413"/>
      <c r="S252" s="413"/>
    </row>
    <row r="253" spans="2:19" ht="15" customHeight="1">
      <c r="C253" s="7" t="s">
        <v>25</v>
      </c>
      <c r="E253" s="47"/>
      <c r="F253" s="59"/>
      <c r="G253" s="57">
        <f>SUM(G246:G252)</f>
        <v>1287332893.6924894</v>
      </c>
      <c r="H253" s="441"/>
      <c r="K253" s="622"/>
      <c r="Q253" s="63"/>
      <c r="R253" s="59"/>
      <c r="S253" s="59"/>
    </row>
    <row r="254" spans="2:19" ht="15" customHeight="1">
      <c r="C254" s="7"/>
      <c r="E254" s="47"/>
      <c r="F254" s="59"/>
      <c r="G254" s="59"/>
      <c r="H254" s="441"/>
      <c r="K254" s="622"/>
      <c r="Q254" s="63"/>
      <c r="R254" s="59"/>
      <c r="S254" s="59"/>
    </row>
    <row r="255" spans="2:19" ht="15" customHeight="1">
      <c r="B255" s="239">
        <f>+B244+1</f>
        <v>9</v>
      </c>
      <c r="C255" s="19" t="s">
        <v>38</v>
      </c>
      <c r="E255" s="47"/>
      <c r="F255" s="63"/>
      <c r="G255" s="63"/>
      <c r="H255" s="58"/>
      <c r="K255" s="622"/>
      <c r="Q255" s="63"/>
      <c r="R255" s="63"/>
      <c r="S255" s="63"/>
    </row>
    <row r="256" spans="2:19" ht="15" customHeight="1">
      <c r="B256" s="239"/>
      <c r="C256" s="62" t="s">
        <v>148</v>
      </c>
      <c r="D256" s="51"/>
      <c r="E256" s="47"/>
      <c r="F256" s="47"/>
      <c r="G256" s="47"/>
      <c r="H256" s="88"/>
      <c r="K256" s="622"/>
      <c r="Q256" s="63"/>
      <c r="R256" s="63"/>
      <c r="S256" s="63"/>
    </row>
    <row r="257" spans="2:19" ht="63.75">
      <c r="B257" s="24">
        <f>+B255+0.01</f>
        <v>9.01</v>
      </c>
      <c r="C257" s="68" t="s">
        <v>2217</v>
      </c>
      <c r="D257" s="55" t="s">
        <v>53</v>
      </c>
      <c r="E257" s="43">
        <v>80</v>
      </c>
      <c r="F257" s="27">
        <v>1149249.8410138572</v>
      </c>
      <c r="G257" s="27">
        <f t="shared" ref="G257:G270" si="27">+E257*F257</f>
        <v>91939987.281108573</v>
      </c>
      <c r="H257" s="58"/>
      <c r="K257" s="622"/>
      <c r="Q257" s="63"/>
      <c r="R257" s="413"/>
      <c r="S257" s="413"/>
    </row>
    <row r="258" spans="2:19" ht="51" customHeight="1">
      <c r="B258" s="24">
        <f t="shared" ref="B258:B270" si="28">+B257+0.01</f>
        <v>9.02</v>
      </c>
      <c r="C258" s="68" t="s">
        <v>2218</v>
      </c>
      <c r="D258" s="55" t="s">
        <v>53</v>
      </c>
      <c r="E258" s="43">
        <v>69</v>
      </c>
      <c r="F258" s="27">
        <v>1149249.8410138572</v>
      </c>
      <c r="G258" s="27">
        <f t="shared" si="27"/>
        <v>79298239.029956147</v>
      </c>
      <c r="H258" s="58"/>
      <c r="K258" s="622"/>
      <c r="Q258" s="63"/>
      <c r="R258" s="413"/>
      <c r="S258" s="413"/>
    </row>
    <row r="259" spans="2:19" ht="51" customHeight="1">
      <c r="B259" s="24">
        <f t="shared" si="28"/>
        <v>9.0299999999999994</v>
      </c>
      <c r="C259" s="68" t="s">
        <v>2219</v>
      </c>
      <c r="D259" s="55" t="s">
        <v>53</v>
      </c>
      <c r="E259" s="43">
        <v>50</v>
      </c>
      <c r="F259" s="27">
        <v>1149249.8410138572</v>
      </c>
      <c r="G259" s="27">
        <f t="shared" si="27"/>
        <v>57462492.050692856</v>
      </c>
      <c r="H259" s="58"/>
      <c r="K259" s="622"/>
      <c r="Q259" s="63"/>
      <c r="R259" s="413"/>
      <c r="S259" s="413"/>
    </row>
    <row r="260" spans="2:19" ht="51" customHeight="1">
      <c r="B260" s="24">
        <f t="shared" si="28"/>
        <v>9.0399999999999991</v>
      </c>
      <c r="C260" s="68" t="s">
        <v>2220</v>
      </c>
      <c r="D260" s="55" t="s">
        <v>53</v>
      </c>
      <c r="E260" s="43">
        <v>60</v>
      </c>
      <c r="F260" s="27">
        <v>1149249.8410138572</v>
      </c>
      <c r="G260" s="27">
        <f t="shared" si="27"/>
        <v>68954990.460831434</v>
      </c>
      <c r="H260" s="58"/>
      <c r="K260" s="622"/>
      <c r="Q260" s="63"/>
      <c r="R260" s="413"/>
      <c r="S260" s="413"/>
    </row>
    <row r="261" spans="2:19" ht="51" customHeight="1">
      <c r="B261" s="24">
        <f t="shared" si="28"/>
        <v>9.0499999999999989</v>
      </c>
      <c r="C261" s="68" t="s">
        <v>2221</v>
      </c>
      <c r="D261" s="55" t="s">
        <v>53</v>
      </c>
      <c r="E261" s="43">
        <v>212</v>
      </c>
      <c r="F261" s="27">
        <v>1149249.8410138572</v>
      </c>
      <c r="G261" s="27">
        <f t="shared" si="27"/>
        <v>243640966.29493773</v>
      </c>
      <c r="H261" s="58"/>
      <c r="K261" s="622"/>
      <c r="Q261" s="63"/>
      <c r="R261" s="413"/>
      <c r="S261" s="413"/>
    </row>
    <row r="262" spans="2:19" ht="51" customHeight="1">
      <c r="B262" s="24">
        <f t="shared" si="28"/>
        <v>9.0599999999999987</v>
      </c>
      <c r="C262" s="68" t="s">
        <v>2222</v>
      </c>
      <c r="D262" s="55" t="s">
        <v>53</v>
      </c>
      <c r="E262" s="43">
        <v>27</v>
      </c>
      <c r="F262" s="27">
        <v>1149249.8410138572</v>
      </c>
      <c r="G262" s="27">
        <f t="shared" si="27"/>
        <v>31029745.707374144</v>
      </c>
      <c r="H262" s="58"/>
      <c r="K262" s="622"/>
      <c r="Q262" s="63"/>
      <c r="R262" s="413"/>
      <c r="S262" s="413"/>
    </row>
    <row r="263" spans="2:19" ht="51" customHeight="1">
      <c r="B263" s="24">
        <f t="shared" si="28"/>
        <v>9.0699999999999985</v>
      </c>
      <c r="C263" s="68" t="s">
        <v>2223</v>
      </c>
      <c r="D263" s="55" t="s">
        <v>53</v>
      </c>
      <c r="E263" s="43">
        <v>273</v>
      </c>
      <c r="F263" s="27">
        <v>1149249.8410138572</v>
      </c>
      <c r="G263" s="27">
        <f t="shared" si="27"/>
        <v>313745206.59678298</v>
      </c>
      <c r="H263" s="58"/>
      <c r="K263" s="622"/>
      <c r="Q263" s="63"/>
      <c r="R263" s="413"/>
      <c r="S263" s="413"/>
    </row>
    <row r="264" spans="2:19" ht="63.75" customHeight="1">
      <c r="B264" s="24">
        <f t="shared" si="28"/>
        <v>9.0799999999999983</v>
      </c>
      <c r="C264" s="68" t="s">
        <v>2224</v>
      </c>
      <c r="D264" s="55" t="s">
        <v>53</v>
      </c>
      <c r="E264" s="43">
        <v>136</v>
      </c>
      <c r="F264" s="27">
        <v>1149249.8410138572</v>
      </c>
      <c r="G264" s="27">
        <f t="shared" si="27"/>
        <v>156297978.37788457</v>
      </c>
      <c r="H264" s="58"/>
      <c r="K264" s="622"/>
      <c r="Q264" s="63"/>
      <c r="R264" s="413"/>
      <c r="S264" s="413"/>
    </row>
    <row r="265" spans="2:19" ht="51.75" customHeight="1">
      <c r="B265" s="24">
        <f t="shared" si="28"/>
        <v>9.0899999999999981</v>
      </c>
      <c r="C265" s="68" t="s">
        <v>2225</v>
      </c>
      <c r="D265" s="55" t="s">
        <v>53</v>
      </c>
      <c r="E265" s="43">
        <v>59</v>
      </c>
      <c r="F265" s="27">
        <v>1149249.8410138572</v>
      </c>
      <c r="G265" s="27">
        <f t="shared" si="27"/>
        <v>67805740.61981757</v>
      </c>
      <c r="H265" s="58"/>
      <c r="K265" s="622"/>
      <c r="Q265" s="63"/>
      <c r="R265" s="413"/>
      <c r="S265" s="413"/>
    </row>
    <row r="266" spans="2:19" ht="66.75" customHeight="1">
      <c r="B266" s="45">
        <f t="shared" si="28"/>
        <v>9.0999999999999979</v>
      </c>
      <c r="C266" s="68" t="s">
        <v>2226</v>
      </c>
      <c r="D266" s="55" t="s">
        <v>53</v>
      </c>
      <c r="E266" s="43">
        <v>83</v>
      </c>
      <c r="F266" s="27">
        <v>1149249.8410138572</v>
      </c>
      <c r="G266" s="27">
        <f t="shared" si="27"/>
        <v>95387736.804150149</v>
      </c>
      <c r="H266" s="58"/>
      <c r="K266" s="622"/>
      <c r="Q266" s="63"/>
      <c r="R266" s="413"/>
      <c r="S266" s="413"/>
    </row>
    <row r="267" spans="2:19" ht="51">
      <c r="B267" s="45">
        <f t="shared" si="28"/>
        <v>9.1099999999999977</v>
      </c>
      <c r="C267" s="68" t="s">
        <v>2227</v>
      </c>
      <c r="D267" s="55" t="s">
        <v>53</v>
      </c>
      <c r="E267" s="43">
        <v>38</v>
      </c>
      <c r="F267" s="27">
        <v>1149249.8410138572</v>
      </c>
      <c r="G267" s="27">
        <f t="shared" si="27"/>
        <v>43671493.958526574</v>
      </c>
      <c r="H267" s="58"/>
      <c r="K267" s="622"/>
      <c r="Q267" s="63"/>
      <c r="R267" s="413"/>
      <c r="S267" s="413"/>
    </row>
    <row r="268" spans="2:19" ht="51">
      <c r="B268" s="45">
        <f t="shared" si="28"/>
        <v>9.1199999999999974</v>
      </c>
      <c r="C268" s="68" t="s">
        <v>2216</v>
      </c>
      <c r="D268" s="55" t="s">
        <v>53</v>
      </c>
      <c r="E268" s="43">
        <v>22</v>
      </c>
      <c r="F268" s="27">
        <v>1149249.8410138572</v>
      </c>
      <c r="G268" s="27">
        <f t="shared" si="27"/>
        <v>25283496.502304859</v>
      </c>
      <c r="H268" s="58"/>
      <c r="K268" s="622"/>
      <c r="Q268" s="63"/>
      <c r="R268" s="413"/>
      <c r="S268" s="413"/>
    </row>
    <row r="269" spans="2:19" ht="55.5" customHeight="1">
      <c r="B269" s="45">
        <f t="shared" si="28"/>
        <v>9.1299999999999972</v>
      </c>
      <c r="C269" s="68" t="s">
        <v>2228</v>
      </c>
      <c r="D269" s="55" t="s">
        <v>53</v>
      </c>
      <c r="E269" s="43">
        <v>128</v>
      </c>
      <c r="F269" s="27">
        <v>1149249.8410138572</v>
      </c>
      <c r="G269" s="27">
        <f t="shared" si="27"/>
        <v>147103979.64977372</v>
      </c>
      <c r="H269" s="58"/>
      <c r="K269" s="622"/>
      <c r="Q269" s="63"/>
      <c r="R269" s="413"/>
      <c r="S269" s="413"/>
    </row>
    <row r="270" spans="2:19" ht="55.5" customHeight="1">
      <c r="B270" s="45">
        <f t="shared" si="28"/>
        <v>9.139999999999997</v>
      </c>
      <c r="C270" s="68" t="s">
        <v>2229</v>
      </c>
      <c r="D270" s="55" t="s">
        <v>53</v>
      </c>
      <c r="E270" s="43">
        <v>51</v>
      </c>
      <c r="F270" s="27">
        <v>1149249.8410138572</v>
      </c>
      <c r="G270" s="27">
        <f t="shared" si="27"/>
        <v>58611741.891706713</v>
      </c>
      <c r="H270" s="58"/>
      <c r="K270" s="622"/>
      <c r="Q270" s="63"/>
      <c r="R270" s="413"/>
      <c r="S270" s="413"/>
    </row>
    <row r="271" spans="2:19" ht="15" customHeight="1">
      <c r="B271" s="239"/>
      <c r="C271" s="62" t="s">
        <v>149</v>
      </c>
      <c r="D271" s="51"/>
      <c r="E271" s="47"/>
      <c r="F271" s="47"/>
      <c r="G271" s="47"/>
      <c r="H271" s="88"/>
      <c r="K271" s="622"/>
      <c r="Q271" s="63"/>
      <c r="R271" s="63"/>
      <c r="S271" s="63"/>
    </row>
    <row r="272" spans="2:19" ht="53.45" customHeight="1">
      <c r="B272" s="24">
        <f>+B270+0.01</f>
        <v>9.1499999999999968</v>
      </c>
      <c r="C272" s="68" t="s">
        <v>275</v>
      </c>
      <c r="D272" s="55" t="s">
        <v>53</v>
      </c>
      <c r="E272" s="43">
        <v>51</v>
      </c>
      <c r="F272" s="27">
        <v>1762948.822445513</v>
      </c>
      <c r="G272" s="27">
        <f t="shared" ref="G272:G279" si="29">+E272*F272</f>
        <v>89910389.944721162</v>
      </c>
      <c r="H272" s="58"/>
      <c r="K272" s="622"/>
      <c r="Q272" s="63"/>
      <c r="R272" s="413"/>
      <c r="S272" s="413"/>
    </row>
    <row r="273" spans="2:19" ht="53.45" customHeight="1">
      <c r="B273" s="45">
        <f t="shared" ref="B273:B279" si="30">+B272+0.01</f>
        <v>9.1599999999999966</v>
      </c>
      <c r="C273" s="68" t="s">
        <v>276</v>
      </c>
      <c r="D273" s="55" t="s">
        <v>53</v>
      </c>
      <c r="E273" s="43">
        <v>51</v>
      </c>
      <c r="F273" s="27">
        <v>1762948.822445513</v>
      </c>
      <c r="G273" s="27">
        <f t="shared" si="29"/>
        <v>89910389.944721162</v>
      </c>
      <c r="H273" s="58"/>
      <c r="K273" s="622"/>
      <c r="Q273" s="63"/>
      <c r="R273" s="413"/>
      <c r="S273" s="413"/>
    </row>
    <row r="274" spans="2:19" ht="51" customHeight="1">
      <c r="B274" s="45">
        <f t="shared" si="30"/>
        <v>9.1699999999999964</v>
      </c>
      <c r="C274" s="68" t="s">
        <v>2230</v>
      </c>
      <c r="D274" s="55" t="s">
        <v>53</v>
      </c>
      <c r="E274" s="43">
        <v>16</v>
      </c>
      <c r="F274" s="27">
        <v>1762948.822445513</v>
      </c>
      <c r="G274" s="27">
        <f t="shared" si="29"/>
        <v>28207181.159128208</v>
      </c>
      <c r="H274" s="58"/>
      <c r="K274" s="622"/>
      <c r="Q274" s="63"/>
      <c r="R274" s="413"/>
      <c r="S274" s="413"/>
    </row>
    <row r="275" spans="2:19" ht="49.7" customHeight="1">
      <c r="B275" s="45">
        <f t="shared" si="30"/>
        <v>9.1799999999999962</v>
      </c>
      <c r="C275" s="68" t="s">
        <v>2231</v>
      </c>
      <c r="D275" s="55" t="s">
        <v>53</v>
      </c>
      <c r="E275" s="43">
        <v>4</v>
      </c>
      <c r="F275" s="27">
        <v>1762948.822445513</v>
      </c>
      <c r="G275" s="27">
        <f t="shared" si="29"/>
        <v>7051795.2897820519</v>
      </c>
      <c r="H275" s="58"/>
      <c r="K275" s="622"/>
      <c r="Q275" s="63"/>
      <c r="R275" s="413"/>
      <c r="S275" s="413"/>
    </row>
    <row r="276" spans="2:19" ht="51.75" customHeight="1">
      <c r="B276" s="45">
        <f t="shared" si="30"/>
        <v>9.1899999999999959</v>
      </c>
      <c r="C276" s="68" t="s">
        <v>2232</v>
      </c>
      <c r="D276" s="55" t="s">
        <v>53</v>
      </c>
      <c r="E276" s="43">
        <v>8</v>
      </c>
      <c r="F276" s="27">
        <v>1762948.822445513</v>
      </c>
      <c r="G276" s="27">
        <f t="shared" si="29"/>
        <v>14103590.579564104</v>
      </c>
      <c r="H276" s="58"/>
      <c r="K276" s="622"/>
      <c r="Q276" s="63"/>
      <c r="R276" s="413"/>
      <c r="S276" s="413"/>
    </row>
    <row r="277" spans="2:19" ht="51" customHeight="1">
      <c r="B277" s="45">
        <f t="shared" si="30"/>
        <v>9.1999999999999957</v>
      </c>
      <c r="C277" s="68" t="s">
        <v>2233</v>
      </c>
      <c r="D277" s="55" t="s">
        <v>53</v>
      </c>
      <c r="E277" s="43">
        <v>3</v>
      </c>
      <c r="F277" s="27">
        <v>1762948.822445513</v>
      </c>
      <c r="G277" s="27">
        <f t="shared" si="29"/>
        <v>5288846.4673365392</v>
      </c>
      <c r="H277" s="58"/>
      <c r="K277" s="622"/>
      <c r="Q277" s="63"/>
      <c r="R277" s="413"/>
      <c r="S277" s="413"/>
    </row>
    <row r="278" spans="2:19" ht="51" customHeight="1">
      <c r="B278" s="45">
        <f t="shared" si="30"/>
        <v>9.2099999999999955</v>
      </c>
      <c r="C278" s="68" t="s">
        <v>2234</v>
      </c>
      <c r="D278" s="55" t="s">
        <v>53</v>
      </c>
      <c r="E278" s="43">
        <v>6</v>
      </c>
      <c r="F278" s="27">
        <v>1762948.822445513</v>
      </c>
      <c r="G278" s="27">
        <f t="shared" si="29"/>
        <v>10577692.934673078</v>
      </c>
      <c r="H278" s="58"/>
      <c r="K278" s="622"/>
      <c r="Q278" s="63"/>
      <c r="R278" s="413"/>
      <c r="S278" s="413"/>
    </row>
    <row r="279" spans="2:19" ht="51.75" customHeight="1">
      <c r="B279" s="45">
        <f t="shared" si="30"/>
        <v>9.2199999999999953</v>
      </c>
      <c r="C279" s="68" t="s">
        <v>2235</v>
      </c>
      <c r="D279" s="55" t="s">
        <v>53</v>
      </c>
      <c r="E279" s="43">
        <v>15</v>
      </c>
      <c r="F279" s="27">
        <v>1762948.822445513</v>
      </c>
      <c r="G279" s="27">
        <f t="shared" si="29"/>
        <v>26444232.336682696</v>
      </c>
      <c r="H279" s="58"/>
      <c r="K279" s="622"/>
      <c r="Q279" s="63"/>
      <c r="R279" s="413"/>
      <c r="S279" s="413"/>
    </row>
    <row r="280" spans="2:19" ht="15" customHeight="1">
      <c r="B280" s="239"/>
      <c r="C280" s="62" t="s">
        <v>1537</v>
      </c>
      <c r="D280" s="51"/>
      <c r="E280" s="47"/>
      <c r="F280" s="47"/>
      <c r="G280" s="47"/>
      <c r="H280" s="88"/>
      <c r="K280" s="622"/>
      <c r="Q280" s="63"/>
      <c r="R280" s="63"/>
      <c r="S280" s="63"/>
    </row>
    <row r="281" spans="2:19" ht="37.5" customHeight="1">
      <c r="B281" s="45">
        <f>+B279+0.01</f>
        <v>9.2299999999999951</v>
      </c>
      <c r="C281" s="68" t="s">
        <v>150</v>
      </c>
      <c r="D281" s="55" t="s">
        <v>53</v>
      </c>
      <c r="E281" s="43">
        <v>15</v>
      </c>
      <c r="F281" s="27">
        <v>959804.96625778859</v>
      </c>
      <c r="G281" s="27">
        <f t="shared" ref="G281:G289" si="31">+E281*F281</f>
        <v>14397074.493866829</v>
      </c>
      <c r="H281" s="58"/>
      <c r="K281" s="622"/>
      <c r="Q281" s="63"/>
      <c r="R281" s="413"/>
      <c r="S281" s="413"/>
    </row>
    <row r="282" spans="2:19" ht="39.200000000000003" customHeight="1">
      <c r="B282" s="45">
        <f t="shared" ref="B282:B289" si="32">+B281+0.01</f>
        <v>9.2399999999999949</v>
      </c>
      <c r="C282" s="68" t="s">
        <v>157</v>
      </c>
      <c r="D282" s="55" t="s">
        <v>53</v>
      </c>
      <c r="E282" s="43">
        <v>12</v>
      </c>
      <c r="F282" s="27">
        <v>959804.96625778859</v>
      </c>
      <c r="G282" s="27">
        <f t="shared" si="31"/>
        <v>11517659.595093463</v>
      </c>
      <c r="H282" s="58"/>
      <c r="K282" s="622"/>
      <c r="Q282" s="63"/>
      <c r="R282" s="413"/>
      <c r="S282" s="413"/>
    </row>
    <row r="283" spans="2:19" ht="39.200000000000003" customHeight="1">
      <c r="B283" s="45">
        <f t="shared" si="32"/>
        <v>9.2499999999999947</v>
      </c>
      <c r="C283" s="68" t="s">
        <v>152</v>
      </c>
      <c r="D283" s="55" t="s">
        <v>53</v>
      </c>
      <c r="E283" s="43">
        <v>9</v>
      </c>
      <c r="F283" s="27">
        <v>959804.96625778859</v>
      </c>
      <c r="G283" s="27">
        <f t="shared" si="31"/>
        <v>8638244.6963200979</v>
      </c>
      <c r="H283" s="58"/>
      <c r="K283" s="622"/>
      <c r="Q283" s="63"/>
      <c r="R283" s="413"/>
      <c r="S283" s="413"/>
    </row>
    <row r="284" spans="2:19" ht="39.200000000000003" customHeight="1">
      <c r="B284" s="45">
        <f t="shared" si="32"/>
        <v>9.2599999999999945</v>
      </c>
      <c r="C284" s="68" t="s">
        <v>158</v>
      </c>
      <c r="D284" s="55" t="s">
        <v>53</v>
      </c>
      <c r="E284" s="43">
        <v>17</v>
      </c>
      <c r="F284" s="27">
        <v>959804.96625778859</v>
      </c>
      <c r="G284" s="27">
        <f t="shared" si="31"/>
        <v>16316684.426382406</v>
      </c>
      <c r="H284" s="58"/>
      <c r="K284" s="622"/>
      <c r="Q284" s="63"/>
      <c r="R284" s="413"/>
      <c r="S284" s="413"/>
    </row>
    <row r="285" spans="2:19" ht="39.200000000000003" customHeight="1">
      <c r="B285" s="45">
        <f t="shared" si="32"/>
        <v>9.2699999999999942</v>
      </c>
      <c r="C285" s="68" t="s">
        <v>154</v>
      </c>
      <c r="D285" s="55" t="s">
        <v>53</v>
      </c>
      <c r="E285" s="43">
        <v>7</v>
      </c>
      <c r="F285" s="27">
        <v>959804.96625778859</v>
      </c>
      <c r="G285" s="27">
        <f t="shared" si="31"/>
        <v>6718634.7638045205</v>
      </c>
      <c r="H285" s="58"/>
      <c r="K285" s="622"/>
      <c r="Q285" s="63"/>
      <c r="R285" s="413"/>
      <c r="S285" s="413"/>
    </row>
    <row r="286" spans="2:19" ht="39.200000000000003" customHeight="1">
      <c r="B286" s="45">
        <f t="shared" si="32"/>
        <v>9.279999999999994</v>
      </c>
      <c r="C286" s="68" t="s">
        <v>155</v>
      </c>
      <c r="D286" s="55" t="s">
        <v>53</v>
      </c>
      <c r="E286" s="43">
        <v>7</v>
      </c>
      <c r="F286" s="27">
        <v>959804.96625778859</v>
      </c>
      <c r="G286" s="27">
        <f t="shared" si="31"/>
        <v>6718634.7638045205</v>
      </c>
      <c r="H286" s="58"/>
      <c r="K286" s="622"/>
      <c r="Q286" s="63"/>
      <c r="R286" s="413"/>
      <c r="S286" s="413"/>
    </row>
    <row r="287" spans="2:19" ht="39.200000000000003" customHeight="1">
      <c r="B287" s="45">
        <f t="shared" si="32"/>
        <v>9.2899999999999938</v>
      </c>
      <c r="C287" s="68" t="s">
        <v>151</v>
      </c>
      <c r="D287" s="55" t="s">
        <v>53</v>
      </c>
      <c r="E287" s="43">
        <v>6</v>
      </c>
      <c r="F287" s="27">
        <v>959804.96625778859</v>
      </c>
      <c r="G287" s="27">
        <f t="shared" si="31"/>
        <v>5758829.7975467313</v>
      </c>
      <c r="H287" s="58"/>
      <c r="K287" s="622"/>
      <c r="Q287" s="63"/>
      <c r="R287" s="413"/>
      <c r="S287" s="413"/>
    </row>
    <row r="288" spans="2:19" ht="39.200000000000003" customHeight="1">
      <c r="B288" s="45">
        <f t="shared" si="32"/>
        <v>9.2999999999999936</v>
      </c>
      <c r="C288" s="68" t="s">
        <v>156</v>
      </c>
      <c r="D288" s="55" t="s">
        <v>53</v>
      </c>
      <c r="E288" s="43">
        <v>5</v>
      </c>
      <c r="F288" s="27">
        <v>959804.96625778859</v>
      </c>
      <c r="G288" s="27">
        <f t="shared" si="31"/>
        <v>4799024.8312889431</v>
      </c>
      <c r="H288" s="58"/>
      <c r="K288" s="622"/>
      <c r="Q288" s="63"/>
      <c r="R288" s="413"/>
      <c r="S288" s="413"/>
    </row>
    <row r="289" spans="2:19" ht="39.200000000000003" customHeight="1">
      <c r="B289" s="45">
        <f t="shared" si="32"/>
        <v>9.3099999999999934</v>
      </c>
      <c r="C289" s="68" t="s">
        <v>153</v>
      </c>
      <c r="D289" s="55" t="s">
        <v>53</v>
      </c>
      <c r="E289" s="43">
        <v>2</v>
      </c>
      <c r="F289" s="27">
        <v>959804.96625778859</v>
      </c>
      <c r="G289" s="27">
        <f t="shared" si="31"/>
        <v>1919609.9325155772</v>
      </c>
      <c r="H289" s="58"/>
      <c r="K289" s="622"/>
      <c r="Q289" s="63"/>
      <c r="R289" s="413"/>
      <c r="S289" s="413"/>
    </row>
    <row r="290" spans="2:19" ht="15" customHeight="1">
      <c r="B290" s="239"/>
      <c r="C290" s="62" t="s">
        <v>159</v>
      </c>
      <c r="D290" s="51"/>
      <c r="E290" s="47"/>
      <c r="F290" s="47"/>
      <c r="G290" s="47"/>
      <c r="H290" s="88"/>
      <c r="K290" s="622"/>
      <c r="Q290" s="63"/>
      <c r="R290" s="63"/>
      <c r="S290" s="63"/>
    </row>
    <row r="291" spans="2:19" ht="39.75" customHeight="1">
      <c r="B291" s="45">
        <f>+B289+0.01</f>
        <v>9.3199999999999932</v>
      </c>
      <c r="C291" s="68" t="s">
        <v>160</v>
      </c>
      <c r="D291" s="55" t="s">
        <v>54</v>
      </c>
      <c r="E291" s="43">
        <v>38</v>
      </c>
      <c r="F291" s="27">
        <v>1262479.3432122502</v>
      </c>
      <c r="G291" s="27">
        <f>+E291*F291</f>
        <v>47974215.042065509</v>
      </c>
      <c r="H291" s="58"/>
      <c r="K291" s="622"/>
      <c r="Q291" s="63"/>
      <c r="R291" s="413"/>
      <c r="S291" s="413"/>
    </row>
    <row r="292" spans="2:19" ht="15" customHeight="1">
      <c r="C292" s="7" t="s">
        <v>25</v>
      </c>
      <c r="E292" s="47"/>
      <c r="F292" s="59"/>
      <c r="G292" s="57">
        <f>SUM(G256:G291)</f>
        <v>1876486526.2251458</v>
      </c>
      <c r="H292" s="131"/>
      <c r="K292" s="622"/>
      <c r="Q292" s="63"/>
      <c r="R292" s="59"/>
      <c r="S292" s="59"/>
    </row>
    <row r="293" spans="2:19" ht="15" customHeight="1">
      <c r="C293" s="7"/>
      <c r="E293" s="47"/>
      <c r="F293" s="59"/>
      <c r="G293" s="59"/>
      <c r="H293" s="131"/>
      <c r="K293" s="622"/>
      <c r="Q293" s="63"/>
      <c r="R293" s="59"/>
      <c r="S293" s="59"/>
    </row>
    <row r="294" spans="2:19" ht="15" customHeight="1">
      <c r="B294" s="239">
        <f>+B255+1</f>
        <v>10</v>
      </c>
      <c r="C294" s="19" t="s">
        <v>39</v>
      </c>
      <c r="E294" s="47"/>
      <c r="F294" s="63"/>
      <c r="G294" s="63"/>
      <c r="H294" s="58"/>
      <c r="K294" s="622"/>
      <c r="Q294" s="63"/>
      <c r="R294" s="63"/>
      <c r="S294" s="63"/>
    </row>
    <row r="295" spans="2:19" ht="15" customHeight="1">
      <c r="B295" s="239"/>
      <c r="C295" s="62" t="s">
        <v>161</v>
      </c>
      <c r="D295" s="51"/>
      <c r="E295" s="47"/>
      <c r="F295" s="47"/>
      <c r="G295" s="47"/>
      <c r="H295" s="88"/>
      <c r="K295" s="622"/>
      <c r="Q295" s="63"/>
      <c r="R295" s="63"/>
      <c r="S295" s="63"/>
    </row>
    <row r="296" spans="2:19" ht="51">
      <c r="B296" s="24">
        <f>+B294+0.01</f>
        <v>10.01</v>
      </c>
      <c r="C296" s="67" t="s">
        <v>162</v>
      </c>
      <c r="D296" s="24" t="s">
        <v>53</v>
      </c>
      <c r="E296" s="43">
        <v>490</v>
      </c>
      <c r="F296" s="27">
        <v>115108.04277217122</v>
      </c>
      <c r="G296" s="27">
        <f t="shared" ref="G296:G302" si="33">+E296*F296</f>
        <v>56402940.958363898</v>
      </c>
      <c r="H296" s="58"/>
      <c r="K296" s="622"/>
      <c r="Q296" s="63"/>
      <c r="R296" s="413"/>
      <c r="S296" s="413"/>
    </row>
    <row r="297" spans="2:19" ht="54" customHeight="1">
      <c r="B297" s="45">
        <f t="shared" ref="B297:B302" si="34">+B296+0.01</f>
        <v>10.02</v>
      </c>
      <c r="C297" s="67" t="s">
        <v>163</v>
      </c>
      <c r="D297" s="24" t="s">
        <v>53</v>
      </c>
      <c r="E297" s="43">
        <v>316</v>
      </c>
      <c r="F297" s="27">
        <v>115108.04277217122</v>
      </c>
      <c r="G297" s="27">
        <f t="shared" si="33"/>
        <v>36374141.516006105</v>
      </c>
      <c r="H297" s="58"/>
      <c r="K297" s="622"/>
      <c r="Q297" s="63"/>
      <c r="R297" s="413"/>
      <c r="S297" s="413"/>
    </row>
    <row r="298" spans="2:19" ht="54" customHeight="1">
      <c r="B298" s="45">
        <f t="shared" si="34"/>
        <v>10.029999999999999</v>
      </c>
      <c r="C298" s="67" t="s">
        <v>165</v>
      </c>
      <c r="D298" s="24" t="s">
        <v>53</v>
      </c>
      <c r="E298" s="43">
        <v>30</v>
      </c>
      <c r="F298" s="27">
        <v>115108.04277217122</v>
      </c>
      <c r="G298" s="27">
        <f t="shared" si="33"/>
        <v>3453241.2831651364</v>
      </c>
      <c r="H298" s="58"/>
      <c r="K298" s="622"/>
      <c r="Q298" s="63"/>
      <c r="R298" s="413"/>
      <c r="S298" s="413"/>
    </row>
    <row r="299" spans="2:19" ht="54" customHeight="1">
      <c r="B299" s="45">
        <f t="shared" si="34"/>
        <v>10.039999999999999</v>
      </c>
      <c r="C299" s="67" t="s">
        <v>164</v>
      </c>
      <c r="D299" s="24" t="s">
        <v>53</v>
      </c>
      <c r="E299" s="43">
        <v>153</v>
      </c>
      <c r="F299" s="27">
        <v>115108.04277217122</v>
      </c>
      <c r="G299" s="27">
        <f t="shared" si="33"/>
        <v>17611530.544142198</v>
      </c>
      <c r="H299" s="58"/>
      <c r="K299" s="622"/>
      <c r="Q299" s="63"/>
      <c r="R299" s="413"/>
      <c r="S299" s="413"/>
    </row>
    <row r="300" spans="2:19" ht="54" customHeight="1">
      <c r="B300" s="45">
        <f t="shared" si="34"/>
        <v>10.049999999999999</v>
      </c>
      <c r="C300" s="67" t="s">
        <v>166</v>
      </c>
      <c r="D300" s="24" t="s">
        <v>53</v>
      </c>
      <c r="E300" s="43">
        <v>88</v>
      </c>
      <c r="F300" s="27">
        <v>115108.04277217122</v>
      </c>
      <c r="G300" s="27">
        <f t="shared" si="33"/>
        <v>10129507.763951067</v>
      </c>
      <c r="H300" s="58"/>
      <c r="K300" s="622"/>
      <c r="Q300" s="63"/>
      <c r="R300" s="413"/>
      <c r="S300" s="413"/>
    </row>
    <row r="301" spans="2:19" ht="54" customHeight="1">
      <c r="B301" s="45">
        <f t="shared" si="34"/>
        <v>10.059999999999999</v>
      </c>
      <c r="C301" s="67" t="s">
        <v>167</v>
      </c>
      <c r="D301" s="24" t="s">
        <v>53</v>
      </c>
      <c r="E301" s="43">
        <v>42</v>
      </c>
      <c r="F301" s="27">
        <v>115108.04277217122</v>
      </c>
      <c r="G301" s="27">
        <f t="shared" si="33"/>
        <v>4834537.7964311913</v>
      </c>
      <c r="H301" s="58"/>
      <c r="K301" s="622"/>
      <c r="Q301" s="63"/>
      <c r="R301" s="413"/>
      <c r="S301" s="413"/>
    </row>
    <row r="302" spans="2:19" ht="54" customHeight="1">
      <c r="B302" s="45">
        <f t="shared" si="34"/>
        <v>10.069999999999999</v>
      </c>
      <c r="C302" s="67" t="s">
        <v>168</v>
      </c>
      <c r="D302" s="24" t="s">
        <v>53</v>
      </c>
      <c r="E302" s="43">
        <v>70</v>
      </c>
      <c r="F302" s="27">
        <v>115108.04277217122</v>
      </c>
      <c r="G302" s="27">
        <f t="shared" si="33"/>
        <v>8057562.9940519854</v>
      </c>
      <c r="H302" s="58"/>
      <c r="K302" s="622"/>
      <c r="Q302" s="63"/>
      <c r="R302" s="413"/>
      <c r="S302" s="413"/>
    </row>
    <row r="303" spans="2:19" ht="25.5">
      <c r="B303" s="239"/>
      <c r="C303" s="69" t="s">
        <v>172</v>
      </c>
      <c r="D303" s="51"/>
      <c r="E303" s="47"/>
      <c r="F303" s="47"/>
      <c r="G303" s="47"/>
      <c r="H303" s="88"/>
      <c r="K303" s="622"/>
      <c r="Q303" s="63"/>
      <c r="R303" s="63"/>
      <c r="S303" s="63"/>
    </row>
    <row r="304" spans="2:19" ht="38.25">
      <c r="B304" s="24">
        <f>+B302+0.01</f>
        <v>10.079999999999998</v>
      </c>
      <c r="C304" s="67" t="s">
        <v>170</v>
      </c>
      <c r="D304" s="24" t="s">
        <v>53</v>
      </c>
      <c r="E304" s="43">
        <v>134</v>
      </c>
      <c r="F304" s="27">
        <v>101324.4337452585</v>
      </c>
      <c r="G304" s="27">
        <f>+E304*F304</f>
        <v>13577474.121864639</v>
      </c>
      <c r="H304" s="58"/>
      <c r="K304" s="622"/>
      <c r="Q304" s="63"/>
      <c r="R304" s="413"/>
      <c r="S304" s="413"/>
    </row>
    <row r="305" spans="2:19" ht="38.25">
      <c r="B305" s="45">
        <f>+B304+0.01</f>
        <v>10.089999999999998</v>
      </c>
      <c r="C305" s="67" t="s">
        <v>171</v>
      </c>
      <c r="D305" s="24" t="s">
        <v>53</v>
      </c>
      <c r="E305" s="43">
        <v>12</v>
      </c>
      <c r="F305" s="27">
        <v>88592.682342620101</v>
      </c>
      <c r="G305" s="27">
        <f>+E305*F305</f>
        <v>1063112.1881114412</v>
      </c>
      <c r="H305" s="58"/>
      <c r="K305" s="622"/>
      <c r="Q305" s="63"/>
      <c r="R305" s="413"/>
      <c r="S305" s="413"/>
    </row>
    <row r="306" spans="2:19" ht="25.5">
      <c r="B306" s="239"/>
      <c r="C306" s="69" t="s">
        <v>173</v>
      </c>
      <c r="D306" s="51"/>
      <c r="E306" s="47"/>
      <c r="F306" s="47"/>
      <c r="G306" s="47"/>
      <c r="H306" s="88"/>
      <c r="K306" s="622"/>
      <c r="Q306" s="63"/>
      <c r="R306" s="63"/>
      <c r="S306" s="63"/>
    </row>
    <row r="307" spans="2:19" ht="25.5">
      <c r="B307" s="45">
        <f>+B305+0.01</f>
        <v>10.099999999999998</v>
      </c>
      <c r="C307" s="67" t="s">
        <v>174</v>
      </c>
      <c r="D307" s="24" t="s">
        <v>53</v>
      </c>
      <c r="E307" s="43">
        <v>162</v>
      </c>
      <c r="F307" s="27">
        <v>16196.939453270519</v>
      </c>
      <c r="G307" s="27">
        <f>+E307*F307</f>
        <v>2623904.1914298241</v>
      </c>
      <c r="H307" s="58"/>
      <c r="K307" s="622"/>
      <c r="Q307" s="63"/>
      <c r="R307" s="413"/>
      <c r="S307" s="413"/>
    </row>
    <row r="308" spans="2:19" ht="25.5">
      <c r="B308" s="45">
        <f>+B307+0.01</f>
        <v>10.109999999999998</v>
      </c>
      <c r="C308" s="67" t="s">
        <v>175</v>
      </c>
      <c r="D308" s="24" t="s">
        <v>53</v>
      </c>
      <c r="E308" s="43">
        <v>132</v>
      </c>
      <c r="F308" s="27">
        <v>15758.05733253763</v>
      </c>
      <c r="G308" s="27">
        <f>+E308*F308</f>
        <v>2080063.567894967</v>
      </c>
      <c r="H308" s="58"/>
      <c r="K308" s="622"/>
      <c r="Q308" s="63"/>
      <c r="R308" s="413"/>
      <c r="S308" s="413"/>
    </row>
    <row r="309" spans="2:19" ht="15" hidden="1" customHeight="1">
      <c r="B309" s="24"/>
      <c r="C309" s="41"/>
      <c r="D309" s="24"/>
      <c r="E309" s="43"/>
      <c r="F309" s="43"/>
      <c r="G309" s="27"/>
      <c r="H309" s="58"/>
      <c r="K309" s="622"/>
      <c r="Q309" s="63"/>
      <c r="R309" s="63"/>
      <c r="S309" s="413"/>
    </row>
    <row r="310" spans="2:19" ht="15" hidden="1" customHeight="1">
      <c r="B310" s="24"/>
      <c r="C310" s="41"/>
      <c r="D310" s="24"/>
      <c r="E310" s="43"/>
      <c r="F310" s="43"/>
      <c r="G310" s="27"/>
      <c r="H310" s="58"/>
      <c r="K310" s="622"/>
      <c r="Q310" s="63"/>
      <c r="R310" s="63"/>
      <c r="S310" s="413"/>
    </row>
    <row r="311" spans="2:19" ht="15" hidden="1" customHeight="1">
      <c r="B311" s="24"/>
      <c r="C311" s="41"/>
      <c r="D311" s="24"/>
      <c r="E311" s="43"/>
      <c r="F311" s="43"/>
      <c r="G311" s="27"/>
      <c r="H311" s="58"/>
      <c r="K311" s="622"/>
      <c r="Q311" s="63"/>
      <c r="R311" s="63"/>
      <c r="S311" s="413"/>
    </row>
    <row r="312" spans="2:19" ht="15" customHeight="1">
      <c r="C312" s="7" t="s">
        <v>25</v>
      </c>
      <c r="E312" s="47"/>
      <c r="F312" s="59"/>
      <c r="G312" s="57">
        <f>SUM(G295:G311)</f>
        <v>156208016.92541248</v>
      </c>
      <c r="H312" s="441"/>
      <c r="K312" s="622"/>
      <c r="Q312" s="63"/>
      <c r="R312" s="59"/>
      <c r="S312" s="59"/>
    </row>
    <row r="313" spans="2:19" ht="15" customHeight="1">
      <c r="C313" s="7"/>
      <c r="E313" s="47"/>
      <c r="F313" s="59"/>
      <c r="G313" s="59"/>
      <c r="H313" s="441"/>
      <c r="K313" s="622"/>
      <c r="Q313" s="63"/>
      <c r="R313" s="59"/>
      <c r="S313" s="59"/>
    </row>
    <row r="314" spans="2:19" ht="15" customHeight="1">
      <c r="B314" s="239">
        <f>+B294+1</f>
        <v>11</v>
      </c>
      <c r="C314" s="19" t="s">
        <v>40</v>
      </c>
      <c r="E314" s="47"/>
      <c r="F314" s="63"/>
      <c r="G314" s="63"/>
      <c r="H314" s="58"/>
      <c r="K314" s="622"/>
      <c r="Q314" s="63"/>
      <c r="R314" s="63"/>
      <c r="S314" s="63"/>
    </row>
    <row r="315" spans="2:19" ht="15" customHeight="1">
      <c r="B315" s="239"/>
      <c r="C315" s="62" t="s">
        <v>176</v>
      </c>
      <c r="D315" s="51"/>
      <c r="E315" s="47"/>
      <c r="F315" s="47"/>
      <c r="G315" s="47"/>
      <c r="H315" s="88"/>
      <c r="K315" s="622"/>
      <c r="Q315" s="63"/>
      <c r="R315" s="63"/>
      <c r="S315" s="63"/>
    </row>
    <row r="316" spans="2:19" ht="38.25">
      <c r="B316" s="24">
        <f>+B314+0.01</f>
        <v>11.01</v>
      </c>
      <c r="C316" s="67" t="s">
        <v>177</v>
      </c>
      <c r="D316" s="24" t="s">
        <v>53</v>
      </c>
      <c r="E316" s="43">
        <v>464</v>
      </c>
      <c r="F316" s="27">
        <v>22909.438207187548</v>
      </c>
      <c r="G316" s="27">
        <f t="shared" ref="G316:G323" si="35">+E316*F316</f>
        <v>10629979.328135023</v>
      </c>
      <c r="H316" s="58"/>
      <c r="K316" s="622"/>
      <c r="Q316" s="63"/>
      <c r="R316" s="413"/>
      <c r="S316" s="413"/>
    </row>
    <row r="317" spans="2:19" ht="38.25">
      <c r="B317" s="45">
        <f t="shared" ref="B317:B323" si="36">+B316+0.01</f>
        <v>11.02</v>
      </c>
      <c r="C317" s="67" t="s">
        <v>178</v>
      </c>
      <c r="D317" s="24" t="s">
        <v>53</v>
      </c>
      <c r="E317" s="43">
        <v>259</v>
      </c>
      <c r="F317" s="27">
        <v>22909.438207187548</v>
      </c>
      <c r="G317" s="27">
        <f t="shared" si="35"/>
        <v>5933544.4956615753</v>
      </c>
      <c r="H317" s="58"/>
      <c r="K317" s="622"/>
      <c r="Q317" s="63"/>
      <c r="R317" s="413"/>
      <c r="S317" s="413"/>
    </row>
    <row r="318" spans="2:19" ht="38.25">
      <c r="B318" s="45">
        <f t="shared" si="36"/>
        <v>11.03</v>
      </c>
      <c r="C318" s="67" t="s">
        <v>179</v>
      </c>
      <c r="D318" s="24" t="s">
        <v>53</v>
      </c>
      <c r="E318" s="43">
        <v>23</v>
      </c>
      <c r="F318" s="27">
        <v>22909.438207187548</v>
      </c>
      <c r="G318" s="27">
        <f t="shared" si="35"/>
        <v>526917.07876531361</v>
      </c>
      <c r="H318" s="58"/>
      <c r="K318" s="622"/>
      <c r="Q318" s="63"/>
      <c r="R318" s="413"/>
      <c r="S318" s="413"/>
    </row>
    <row r="319" spans="2:19" ht="38.25">
      <c r="B319" s="45">
        <f t="shared" si="36"/>
        <v>11.04</v>
      </c>
      <c r="C319" s="67" t="s">
        <v>180</v>
      </c>
      <c r="D319" s="24" t="s">
        <v>53</v>
      </c>
      <c r="E319" s="43">
        <v>87</v>
      </c>
      <c r="F319" s="27">
        <v>22909.438207187548</v>
      </c>
      <c r="G319" s="27">
        <f t="shared" si="35"/>
        <v>1993121.1240253167</v>
      </c>
      <c r="H319" s="58"/>
      <c r="K319" s="622"/>
      <c r="Q319" s="63"/>
      <c r="R319" s="413"/>
      <c r="S319" s="413"/>
    </row>
    <row r="320" spans="2:19" ht="38.25">
      <c r="B320" s="45">
        <f t="shared" si="36"/>
        <v>11.049999999999999</v>
      </c>
      <c r="C320" s="67" t="s">
        <v>181</v>
      </c>
      <c r="D320" s="24" t="s">
        <v>53</v>
      </c>
      <c r="E320" s="43">
        <v>98</v>
      </c>
      <c r="F320" s="27">
        <v>22909.438207187548</v>
      </c>
      <c r="G320" s="27">
        <f t="shared" si="35"/>
        <v>2245124.9443043796</v>
      </c>
      <c r="H320" s="58"/>
      <c r="K320" s="622"/>
      <c r="Q320" s="63"/>
      <c r="R320" s="413"/>
      <c r="S320" s="413"/>
    </row>
    <row r="321" spans="2:19" ht="38.25">
      <c r="B321" s="45">
        <f t="shared" si="36"/>
        <v>11.059999999999999</v>
      </c>
      <c r="C321" s="67" t="s">
        <v>182</v>
      </c>
      <c r="D321" s="24" t="s">
        <v>53</v>
      </c>
      <c r="E321" s="43">
        <v>29</v>
      </c>
      <c r="F321" s="27">
        <v>22909.438207187548</v>
      </c>
      <c r="G321" s="27">
        <f t="shared" si="35"/>
        <v>664373.70800843893</v>
      </c>
      <c r="H321" s="58"/>
      <c r="K321" s="622"/>
      <c r="Q321" s="63"/>
      <c r="R321" s="413"/>
      <c r="S321" s="413"/>
    </row>
    <row r="322" spans="2:19" ht="38.25">
      <c r="B322" s="45">
        <f t="shared" si="36"/>
        <v>11.069999999999999</v>
      </c>
      <c r="C322" s="67" t="s">
        <v>183</v>
      </c>
      <c r="D322" s="24" t="s">
        <v>53</v>
      </c>
      <c r="E322" s="43">
        <v>31</v>
      </c>
      <c r="F322" s="27">
        <v>22909.438207187548</v>
      </c>
      <c r="G322" s="27">
        <f t="shared" si="35"/>
        <v>710192.58442281396</v>
      </c>
      <c r="H322" s="58"/>
      <c r="K322" s="622"/>
      <c r="Q322" s="63"/>
      <c r="R322" s="413"/>
      <c r="S322" s="413"/>
    </row>
    <row r="323" spans="2:19" ht="15" customHeight="1">
      <c r="B323" s="45">
        <f t="shared" si="36"/>
        <v>11.079999999999998</v>
      </c>
      <c r="C323" s="67" t="s">
        <v>184</v>
      </c>
      <c r="D323" s="55" t="s">
        <v>26</v>
      </c>
      <c r="E323" s="43">
        <v>732</v>
      </c>
      <c r="F323" s="27">
        <v>9767.9939935087059</v>
      </c>
      <c r="G323" s="27">
        <f t="shared" si="35"/>
        <v>7150171.6032483727</v>
      </c>
      <c r="H323" s="58"/>
      <c r="K323" s="622"/>
      <c r="Q323" s="63"/>
      <c r="R323" s="413"/>
      <c r="S323" s="413"/>
    </row>
    <row r="324" spans="2:19" ht="15" customHeight="1">
      <c r="B324" s="239"/>
      <c r="C324" s="62" t="s">
        <v>185</v>
      </c>
      <c r="D324" s="51"/>
      <c r="E324" s="47"/>
      <c r="F324" s="47"/>
      <c r="G324" s="47"/>
      <c r="H324" s="88"/>
      <c r="K324" s="622"/>
      <c r="Q324" s="63"/>
      <c r="R324" s="63"/>
      <c r="S324" s="63"/>
    </row>
    <row r="325" spans="2:19" ht="89.25">
      <c r="B325" s="45">
        <f>+B323+0.01</f>
        <v>11.089999999999998</v>
      </c>
      <c r="C325" s="67" t="s">
        <v>187</v>
      </c>
      <c r="D325" s="24" t="s">
        <v>53</v>
      </c>
      <c r="E325" s="43">
        <v>684</v>
      </c>
      <c r="F325" s="27">
        <v>114885.99552343937</v>
      </c>
      <c r="G325" s="27">
        <f t="shared" ref="G325:G332" si="37">+E325*F325</f>
        <v>78582020.938032523</v>
      </c>
      <c r="H325" s="58"/>
      <c r="K325" s="622"/>
      <c r="Q325" s="63"/>
      <c r="R325" s="413"/>
      <c r="S325" s="413"/>
    </row>
    <row r="326" spans="2:19" ht="89.25">
      <c r="B326" s="45">
        <f t="shared" ref="B326:B332" si="38">+B325+0.01</f>
        <v>11.099999999999998</v>
      </c>
      <c r="C326" s="67" t="s">
        <v>188</v>
      </c>
      <c r="D326" s="24" t="s">
        <v>53</v>
      </c>
      <c r="E326" s="43">
        <v>379</v>
      </c>
      <c r="F326" s="27">
        <v>114885.99552343937</v>
      </c>
      <c r="G326" s="27">
        <f t="shared" si="37"/>
        <v>43541792.303383522</v>
      </c>
      <c r="H326" s="58"/>
      <c r="K326" s="622"/>
      <c r="Q326" s="63"/>
      <c r="R326" s="413"/>
      <c r="S326" s="413"/>
    </row>
    <row r="327" spans="2:19" ht="89.25">
      <c r="B327" s="45">
        <f t="shared" si="38"/>
        <v>11.109999999999998</v>
      </c>
      <c r="C327" s="67" t="s">
        <v>186</v>
      </c>
      <c r="D327" s="24" t="s">
        <v>53</v>
      </c>
      <c r="E327" s="43">
        <v>876</v>
      </c>
      <c r="F327" s="27">
        <v>114885.99552343937</v>
      </c>
      <c r="G327" s="27">
        <f t="shared" si="37"/>
        <v>100640132.07853289</v>
      </c>
      <c r="H327" s="58"/>
      <c r="K327" s="622"/>
      <c r="Q327" s="63"/>
      <c r="R327" s="413"/>
      <c r="S327" s="413"/>
    </row>
    <row r="328" spans="2:19" ht="38.25">
      <c r="B328" s="45">
        <f t="shared" si="38"/>
        <v>11.119999999999997</v>
      </c>
      <c r="C328" s="67" t="s">
        <v>193</v>
      </c>
      <c r="D328" s="24" t="s">
        <v>53</v>
      </c>
      <c r="E328" s="43">
        <v>173</v>
      </c>
      <c r="F328" s="27">
        <v>206410.11853945826</v>
      </c>
      <c r="G328" s="27">
        <f t="shared" si="37"/>
        <v>35708950.507326275</v>
      </c>
      <c r="H328" s="58"/>
      <c r="K328" s="622"/>
      <c r="Q328" s="63"/>
      <c r="R328" s="413"/>
      <c r="S328" s="413"/>
    </row>
    <row r="329" spans="2:19" ht="24" customHeight="1">
      <c r="B329" s="45">
        <f t="shared" si="38"/>
        <v>11.129999999999997</v>
      </c>
      <c r="C329" s="67" t="s">
        <v>1507</v>
      </c>
      <c r="D329" s="55" t="s">
        <v>54</v>
      </c>
      <c r="E329" s="43">
        <v>33</v>
      </c>
      <c r="F329" s="27">
        <v>109459.91134668241</v>
      </c>
      <c r="G329" s="27">
        <f t="shared" si="37"/>
        <v>3612177.0744405193</v>
      </c>
      <c r="H329" s="58"/>
      <c r="K329" s="622"/>
      <c r="Q329" s="63"/>
      <c r="R329" s="413"/>
      <c r="S329" s="413"/>
    </row>
    <row r="330" spans="2:19" ht="24" customHeight="1">
      <c r="B330" s="45">
        <f t="shared" si="38"/>
        <v>11.139999999999997</v>
      </c>
      <c r="C330" s="67" t="s">
        <v>1508</v>
      </c>
      <c r="D330" s="55" t="s">
        <v>54</v>
      </c>
      <c r="E330" s="43">
        <v>237</v>
      </c>
      <c r="F330" s="27">
        <v>163668.62934694416</v>
      </c>
      <c r="G330" s="27">
        <f t="shared" si="37"/>
        <v>38789465.155225769</v>
      </c>
      <c r="H330" s="58"/>
      <c r="K330" s="622"/>
      <c r="Q330" s="63"/>
      <c r="R330" s="413"/>
      <c r="S330" s="413"/>
    </row>
    <row r="331" spans="2:19" ht="24" customHeight="1">
      <c r="B331" s="45">
        <f t="shared" si="38"/>
        <v>11.149999999999997</v>
      </c>
      <c r="C331" s="67" t="s">
        <v>1509</v>
      </c>
      <c r="D331" s="55" t="s">
        <v>54</v>
      </c>
      <c r="E331" s="43">
        <v>141</v>
      </c>
      <c r="F331" s="27">
        <v>81834.314673472079</v>
      </c>
      <c r="G331" s="27">
        <f t="shared" si="37"/>
        <v>11538638.368959563</v>
      </c>
      <c r="H331" s="58"/>
      <c r="K331" s="622"/>
      <c r="Q331" s="63"/>
      <c r="R331" s="413"/>
      <c r="S331" s="413"/>
    </row>
    <row r="332" spans="2:19" ht="24" customHeight="1">
      <c r="B332" s="45">
        <f t="shared" si="38"/>
        <v>11.159999999999997</v>
      </c>
      <c r="C332" s="67" t="s">
        <v>1506</v>
      </c>
      <c r="D332" s="55" t="s">
        <v>54</v>
      </c>
      <c r="E332" s="43">
        <v>150</v>
      </c>
      <c r="F332" s="27">
        <v>104362.20690396547</v>
      </c>
      <c r="G332" s="27">
        <f t="shared" si="37"/>
        <v>15654331.035594821</v>
      </c>
      <c r="H332" s="58"/>
      <c r="K332" s="622"/>
      <c r="Q332" s="63"/>
      <c r="R332" s="413"/>
      <c r="S332" s="413"/>
    </row>
    <row r="333" spans="2:19" ht="15" customHeight="1">
      <c r="B333" s="239"/>
      <c r="C333" s="62" t="s">
        <v>189</v>
      </c>
      <c r="D333" s="51"/>
      <c r="E333" s="47"/>
      <c r="F333" s="47"/>
      <c r="G333" s="47"/>
      <c r="H333" s="88"/>
      <c r="K333" s="622"/>
      <c r="Q333" s="63"/>
      <c r="R333" s="63"/>
      <c r="S333" s="63"/>
    </row>
    <row r="334" spans="2:19" ht="38.25">
      <c r="B334" s="45">
        <f>+B332+0.01</f>
        <v>11.169999999999996</v>
      </c>
      <c r="C334" s="68" t="s">
        <v>2236</v>
      </c>
      <c r="D334" s="24" t="s">
        <v>53</v>
      </c>
      <c r="E334" s="43">
        <v>43</v>
      </c>
      <c r="F334" s="27">
        <v>861355.67951723619</v>
      </c>
      <c r="G334" s="27">
        <f>+E334*F334</f>
        <v>37038294.219241157</v>
      </c>
      <c r="H334" s="58"/>
      <c r="K334" s="622"/>
      <c r="Q334" s="63"/>
      <c r="R334" s="413"/>
      <c r="S334" s="413"/>
    </row>
    <row r="335" spans="2:19" ht="28.5" customHeight="1">
      <c r="B335" s="45">
        <f>+B334+0.01</f>
        <v>11.179999999999996</v>
      </c>
      <c r="C335" s="68" t="s">
        <v>2237</v>
      </c>
      <c r="D335" s="24" t="s">
        <v>53</v>
      </c>
      <c r="E335" s="43">
        <v>36</v>
      </c>
      <c r="F335" s="27">
        <v>861355.67951723619</v>
      </c>
      <c r="G335" s="27">
        <f>+E335*F335</f>
        <v>31008804.462620504</v>
      </c>
      <c r="H335" s="58"/>
      <c r="K335" s="622"/>
      <c r="Q335" s="63"/>
      <c r="R335" s="413"/>
      <c r="S335" s="413"/>
    </row>
    <row r="336" spans="2:19" ht="36" customHeight="1">
      <c r="B336" s="45">
        <f>+B335+0.01</f>
        <v>11.189999999999996</v>
      </c>
      <c r="C336" s="68" t="s">
        <v>2238</v>
      </c>
      <c r="D336" s="24" t="s">
        <v>53</v>
      </c>
      <c r="E336" s="43">
        <v>42</v>
      </c>
      <c r="F336" s="27">
        <v>861355.67951723619</v>
      </c>
      <c r="G336" s="27">
        <f>+E336*F336</f>
        <v>36176938.539723918</v>
      </c>
      <c r="H336" s="58"/>
      <c r="K336" s="622"/>
      <c r="Q336" s="63"/>
      <c r="R336" s="413"/>
      <c r="S336" s="413"/>
    </row>
    <row r="337" spans="2:19" ht="35.450000000000003" customHeight="1">
      <c r="B337" s="45">
        <f>+B336+0.01</f>
        <v>11.199999999999996</v>
      </c>
      <c r="C337" s="68" t="s">
        <v>2239</v>
      </c>
      <c r="D337" s="24" t="s">
        <v>53</v>
      </c>
      <c r="E337" s="43">
        <v>18</v>
      </c>
      <c r="F337" s="27">
        <v>861355.67951723619</v>
      </c>
      <c r="G337" s="27">
        <f>+E337*F337</f>
        <v>15504402.231310252</v>
      </c>
      <c r="H337" s="58"/>
      <c r="K337" s="622"/>
      <c r="Q337" s="63"/>
      <c r="R337" s="413"/>
      <c r="S337" s="413"/>
    </row>
    <row r="338" spans="2:19" ht="15" customHeight="1">
      <c r="B338" s="239"/>
      <c r="C338" s="62" t="s">
        <v>1510</v>
      </c>
      <c r="D338" s="51"/>
      <c r="E338" s="47"/>
      <c r="F338" s="47"/>
      <c r="G338" s="47"/>
      <c r="H338" s="88"/>
      <c r="K338" s="622"/>
      <c r="Q338" s="63"/>
      <c r="R338" s="63"/>
      <c r="S338" s="63"/>
    </row>
    <row r="339" spans="2:19" ht="66.75" customHeight="1">
      <c r="B339" s="45">
        <f>+B337+0.01</f>
        <v>11.209999999999996</v>
      </c>
      <c r="C339" s="67" t="s">
        <v>190</v>
      </c>
      <c r="D339" s="24" t="s">
        <v>53</v>
      </c>
      <c r="E339" s="43">
        <v>29</v>
      </c>
      <c r="F339" s="27">
        <v>45459.222419950282</v>
      </c>
      <c r="G339" s="27">
        <f>+E339*F339</f>
        <v>1318317.4501785582</v>
      </c>
      <c r="H339" s="58"/>
      <c r="K339" s="622"/>
      <c r="Q339" s="63"/>
      <c r="R339" s="413"/>
      <c r="S339" s="413"/>
    </row>
    <row r="340" spans="2:19" ht="76.5">
      <c r="B340" s="45">
        <f>+B339+0.01</f>
        <v>11.219999999999995</v>
      </c>
      <c r="C340" s="67" t="s">
        <v>191</v>
      </c>
      <c r="D340" s="24" t="s">
        <v>53</v>
      </c>
      <c r="E340" s="43">
        <v>29</v>
      </c>
      <c r="F340" s="27">
        <v>51345.038224363321</v>
      </c>
      <c r="G340" s="27">
        <f>+E340*F340</f>
        <v>1489006.1085065363</v>
      </c>
      <c r="H340" s="58"/>
      <c r="K340" s="622"/>
      <c r="Q340" s="63"/>
      <c r="R340" s="413"/>
      <c r="S340" s="413"/>
    </row>
    <row r="341" spans="2:19" ht="38.25">
      <c r="B341" s="45">
        <f>+B340+0.01</f>
        <v>11.229999999999995</v>
      </c>
      <c r="C341" s="67" t="s">
        <v>192</v>
      </c>
      <c r="D341" s="24" t="s">
        <v>53</v>
      </c>
      <c r="E341" s="43">
        <v>29</v>
      </c>
      <c r="F341" s="27">
        <v>63458.601746729502</v>
      </c>
      <c r="G341" s="27">
        <f>+E341*F341</f>
        <v>1840299.4506551556</v>
      </c>
      <c r="H341" s="58"/>
      <c r="K341" s="622"/>
      <c r="Q341" s="63"/>
      <c r="R341" s="413"/>
      <c r="S341" s="413"/>
    </row>
    <row r="342" spans="2:19" ht="25.5">
      <c r="B342" s="45">
        <f>+B341+0.01</f>
        <v>11.239999999999995</v>
      </c>
      <c r="C342" s="67" t="s">
        <v>2377</v>
      </c>
      <c r="D342" s="24" t="s">
        <v>53</v>
      </c>
      <c r="E342" s="43">
        <v>29</v>
      </c>
      <c r="F342" s="27">
        <v>9133.1265076979489</v>
      </c>
      <c r="G342" s="27">
        <f>+E342*F342</f>
        <v>264860.66872324049</v>
      </c>
      <c r="H342" s="58"/>
      <c r="K342" s="622"/>
      <c r="Q342" s="63"/>
      <c r="R342" s="413"/>
      <c r="S342" s="413"/>
    </row>
    <row r="343" spans="2:19" ht="15" customHeight="1">
      <c r="B343" s="446"/>
      <c r="C343" s="62" t="s">
        <v>1519</v>
      </c>
      <c r="D343" s="51"/>
      <c r="E343" s="47"/>
      <c r="F343" s="47"/>
      <c r="G343" s="47"/>
      <c r="H343" s="88"/>
      <c r="K343" s="622"/>
      <c r="Q343" s="63"/>
      <c r="R343" s="63"/>
      <c r="S343" s="63"/>
    </row>
    <row r="344" spans="2:19" ht="38.25">
      <c r="B344" s="45">
        <f>+B342+0.01</f>
        <v>11.249999999999995</v>
      </c>
      <c r="C344" s="68" t="s">
        <v>1520</v>
      </c>
      <c r="D344" s="55" t="s">
        <v>79</v>
      </c>
      <c r="E344" s="43">
        <v>1</v>
      </c>
      <c r="F344" s="27">
        <v>5088101.1331407391</v>
      </c>
      <c r="G344" s="27">
        <f>+E344*F344</f>
        <v>5088101.1331407391</v>
      </c>
      <c r="H344" s="58"/>
      <c r="K344" s="622"/>
      <c r="Q344" s="63"/>
      <c r="R344" s="413"/>
      <c r="S344" s="413"/>
    </row>
    <row r="345" spans="2:19" ht="15" customHeight="1">
      <c r="C345" s="7" t="s">
        <v>25</v>
      </c>
      <c r="E345" s="47"/>
      <c r="F345" s="59"/>
      <c r="G345" s="57">
        <f>SUM(G315:G344)</f>
        <v>487649956.5921672</v>
      </c>
      <c r="H345" s="90"/>
      <c r="K345" s="622"/>
      <c r="Q345" s="63"/>
      <c r="R345" s="59"/>
      <c r="S345" s="59"/>
    </row>
    <row r="346" spans="2:19" ht="15" customHeight="1">
      <c r="C346" s="7"/>
      <c r="E346" s="47"/>
      <c r="F346" s="59"/>
      <c r="G346" s="59"/>
      <c r="H346" s="90"/>
      <c r="K346" s="622"/>
      <c r="Q346" s="63"/>
      <c r="R346" s="59"/>
      <c r="S346" s="59"/>
    </row>
    <row r="347" spans="2:19" ht="15" customHeight="1">
      <c r="B347" s="14">
        <f>+B314+1</f>
        <v>12</v>
      </c>
      <c r="C347" s="70" t="s">
        <v>41</v>
      </c>
      <c r="D347" s="12"/>
      <c r="E347" s="63"/>
      <c r="F347" s="63"/>
      <c r="G347" s="63"/>
      <c r="H347" s="58"/>
      <c r="K347" s="622"/>
      <c r="Q347" s="63"/>
      <c r="R347" s="63"/>
      <c r="S347" s="63"/>
    </row>
    <row r="348" spans="2:19" ht="15" customHeight="1">
      <c r="B348" s="239"/>
      <c r="C348" s="62" t="s">
        <v>306</v>
      </c>
      <c r="D348" s="51"/>
      <c r="E348" s="47"/>
      <c r="F348" s="47"/>
      <c r="G348" s="47"/>
      <c r="H348" s="88"/>
      <c r="K348" s="622"/>
      <c r="Q348" s="63"/>
      <c r="R348" s="63"/>
      <c r="S348" s="63"/>
    </row>
    <row r="349" spans="2:19" ht="89.25">
      <c r="B349" s="24">
        <f>+B347+0.01</f>
        <v>12.01</v>
      </c>
      <c r="C349" s="67" t="s">
        <v>2371</v>
      </c>
      <c r="D349" s="55" t="s">
        <v>53</v>
      </c>
      <c r="E349" s="43">
        <v>1529</v>
      </c>
      <c r="F349" s="27">
        <v>157856.82929210842</v>
      </c>
      <c r="G349" s="27">
        <f t="shared" ref="G349:G355" si="39">+E349*F349</f>
        <v>241363091.98763376</v>
      </c>
      <c r="H349" s="58"/>
      <c r="K349" s="622"/>
      <c r="Q349" s="63"/>
      <c r="R349" s="413"/>
      <c r="S349" s="413"/>
    </row>
    <row r="350" spans="2:19" ht="87.75" customHeight="1">
      <c r="B350" s="45">
        <f t="shared" ref="B350:B355" si="40">+B349+0.01</f>
        <v>12.02</v>
      </c>
      <c r="C350" s="67" t="s">
        <v>2372</v>
      </c>
      <c r="D350" s="55" t="s">
        <v>53</v>
      </c>
      <c r="E350" s="43">
        <v>1389</v>
      </c>
      <c r="F350" s="27">
        <v>157856.82929210842</v>
      </c>
      <c r="G350" s="27">
        <f t="shared" si="39"/>
        <v>219263135.8867386</v>
      </c>
      <c r="H350" s="58"/>
      <c r="K350" s="622"/>
      <c r="Q350" s="63"/>
      <c r="R350" s="413"/>
      <c r="S350" s="413"/>
    </row>
    <row r="351" spans="2:19" ht="88.5" customHeight="1">
      <c r="B351" s="45">
        <f t="shared" si="40"/>
        <v>12.03</v>
      </c>
      <c r="C351" s="67" t="s">
        <v>2373</v>
      </c>
      <c r="D351" s="55" t="s">
        <v>53</v>
      </c>
      <c r="E351" s="43">
        <v>449</v>
      </c>
      <c r="F351" s="27">
        <v>157856.82929210842</v>
      </c>
      <c r="G351" s="27">
        <f t="shared" si="39"/>
        <v>70877716.352156684</v>
      </c>
      <c r="H351" s="58"/>
      <c r="K351" s="622"/>
      <c r="Q351" s="63"/>
      <c r="R351" s="413"/>
      <c r="S351" s="413"/>
    </row>
    <row r="352" spans="2:19" ht="51.75" customHeight="1">
      <c r="B352" s="45">
        <f t="shared" si="40"/>
        <v>12.04</v>
      </c>
      <c r="C352" s="67" t="s">
        <v>2374</v>
      </c>
      <c r="D352" s="55" t="s">
        <v>53</v>
      </c>
      <c r="E352" s="43">
        <v>12</v>
      </c>
      <c r="F352" s="27">
        <v>236784.72270048954</v>
      </c>
      <c r="G352" s="27">
        <f t="shared" si="39"/>
        <v>2841416.6724058744</v>
      </c>
      <c r="H352" s="58"/>
      <c r="K352" s="622"/>
      <c r="Q352" s="63"/>
      <c r="R352" s="413"/>
      <c r="S352" s="413"/>
    </row>
    <row r="353" spans="2:19" ht="39.200000000000003" customHeight="1">
      <c r="B353" s="45">
        <f t="shared" si="40"/>
        <v>12.049999999999999</v>
      </c>
      <c r="C353" s="67" t="s">
        <v>2375</v>
      </c>
      <c r="D353" s="55" t="s">
        <v>53</v>
      </c>
      <c r="E353" s="43">
        <v>91</v>
      </c>
      <c r="F353" s="27">
        <v>236784.72270048954</v>
      </c>
      <c r="G353" s="27">
        <f t="shared" si="39"/>
        <v>21547409.765744548</v>
      </c>
      <c r="H353" s="58"/>
      <c r="K353" s="622"/>
      <c r="Q353" s="63"/>
      <c r="R353" s="413"/>
      <c r="S353" s="413"/>
    </row>
    <row r="354" spans="2:19" ht="102">
      <c r="B354" s="45">
        <f t="shared" si="40"/>
        <v>12.059999999999999</v>
      </c>
      <c r="C354" s="67" t="s">
        <v>307</v>
      </c>
      <c r="D354" s="55" t="s">
        <v>53</v>
      </c>
      <c r="E354" s="43">
        <v>401</v>
      </c>
      <c r="F354" s="27">
        <v>157856.82929210842</v>
      </c>
      <c r="G354" s="27">
        <f t="shared" si="39"/>
        <v>63300588.546135478</v>
      </c>
      <c r="H354" s="58"/>
      <c r="K354" s="622"/>
      <c r="Q354" s="63"/>
      <c r="R354" s="413"/>
      <c r="S354" s="413"/>
    </row>
    <row r="355" spans="2:19" ht="89.25">
      <c r="B355" s="45">
        <f t="shared" si="40"/>
        <v>12.069999999999999</v>
      </c>
      <c r="C355" s="67" t="s">
        <v>2376</v>
      </c>
      <c r="D355" s="55" t="s">
        <v>53</v>
      </c>
      <c r="E355" s="43">
        <v>86</v>
      </c>
      <c r="F355" s="27">
        <v>157856.82929210842</v>
      </c>
      <c r="G355" s="27">
        <f t="shared" si="39"/>
        <v>13575687.319121324</v>
      </c>
      <c r="H355" s="58"/>
      <c r="K355" s="622"/>
      <c r="Q355" s="63"/>
      <c r="R355" s="413"/>
      <c r="S355" s="413"/>
    </row>
    <row r="356" spans="2:19" ht="15" customHeight="1">
      <c r="C356" s="7" t="s">
        <v>25</v>
      </c>
      <c r="E356" s="47"/>
      <c r="F356" s="59"/>
      <c r="G356" s="57">
        <f>SUM(G349:G355)</f>
        <v>632769046.52993631</v>
      </c>
      <c r="H356" s="131"/>
      <c r="K356" s="622"/>
      <c r="Q356" s="63"/>
      <c r="R356" s="59"/>
      <c r="S356" s="59"/>
    </row>
    <row r="357" spans="2:19" ht="15" customHeight="1">
      <c r="C357" s="7"/>
      <c r="E357" s="47"/>
      <c r="F357" s="59"/>
      <c r="G357" s="59"/>
      <c r="H357" s="131"/>
      <c r="K357" s="622"/>
      <c r="Q357" s="63"/>
      <c r="R357" s="59"/>
      <c r="S357" s="59"/>
    </row>
    <row r="358" spans="2:19" ht="15" customHeight="1">
      <c r="B358" s="239">
        <f>+B347+1</f>
        <v>13</v>
      </c>
      <c r="C358" s="19" t="s">
        <v>42</v>
      </c>
      <c r="E358" s="47"/>
      <c r="F358" s="63"/>
      <c r="G358" s="63"/>
      <c r="H358" s="58"/>
      <c r="K358" s="622"/>
      <c r="Q358" s="63"/>
      <c r="R358" s="63"/>
      <c r="S358" s="63"/>
    </row>
    <row r="359" spans="2:19" ht="15" customHeight="1">
      <c r="B359" s="239"/>
      <c r="C359" s="62" t="s">
        <v>215</v>
      </c>
      <c r="D359" s="51"/>
      <c r="E359" s="47"/>
      <c r="F359" s="47"/>
      <c r="G359" s="47"/>
      <c r="H359" s="88"/>
      <c r="K359" s="622"/>
      <c r="Q359" s="63"/>
      <c r="R359" s="63"/>
      <c r="S359" s="63"/>
    </row>
    <row r="360" spans="2:19" ht="25.5">
      <c r="B360" s="24">
        <f>+B358+0.01</f>
        <v>13.01</v>
      </c>
      <c r="C360" s="61" t="s">
        <v>216</v>
      </c>
      <c r="D360" s="24" t="s">
        <v>53</v>
      </c>
      <c r="E360" s="43">
        <v>4076</v>
      </c>
      <c r="F360" s="27">
        <v>11759.121904672167</v>
      </c>
      <c r="G360" s="27">
        <f>+E360*F360</f>
        <v>47930180.88344375</v>
      </c>
      <c r="H360" s="58"/>
      <c r="K360" s="622"/>
      <c r="Q360" s="63"/>
      <c r="R360" s="413"/>
      <c r="S360" s="413"/>
    </row>
    <row r="361" spans="2:19" ht="25.5">
      <c r="B361" s="45">
        <f>+B360+0.01</f>
        <v>13.02</v>
      </c>
      <c r="C361" s="71" t="s">
        <v>217</v>
      </c>
      <c r="D361" s="24" t="s">
        <v>53</v>
      </c>
      <c r="E361" s="43">
        <v>12</v>
      </c>
      <c r="F361" s="27">
        <v>19067.916556592074</v>
      </c>
      <c r="G361" s="27">
        <f>+E361*F361</f>
        <v>228814.9986791049</v>
      </c>
      <c r="H361" s="58"/>
      <c r="K361" s="622"/>
      <c r="Q361" s="63"/>
      <c r="R361" s="413"/>
      <c r="S361" s="413"/>
    </row>
    <row r="362" spans="2:19" ht="15" customHeight="1">
      <c r="B362" s="45">
        <f>+B361+0.01</f>
        <v>13.03</v>
      </c>
      <c r="C362" s="67" t="s">
        <v>218</v>
      </c>
      <c r="D362" s="24" t="s">
        <v>54</v>
      </c>
      <c r="E362" s="43">
        <v>30</v>
      </c>
      <c r="F362" s="27">
        <v>20979.816341447462</v>
      </c>
      <c r="G362" s="27">
        <f>+E362*F362</f>
        <v>629394.49024342385</v>
      </c>
      <c r="H362" s="58"/>
      <c r="K362" s="622"/>
      <c r="Q362" s="63"/>
      <c r="R362" s="413"/>
      <c r="S362" s="413"/>
    </row>
    <row r="363" spans="2:19" ht="15" customHeight="1">
      <c r="C363" s="7" t="s">
        <v>25</v>
      </c>
      <c r="E363" s="47"/>
      <c r="F363" s="59"/>
      <c r="G363" s="57">
        <f>SUM(G360:G362)</f>
        <v>48788390.372366279</v>
      </c>
      <c r="H363" s="90"/>
      <c r="K363" s="622"/>
      <c r="Q363" s="63"/>
      <c r="R363" s="59"/>
      <c r="S363" s="59"/>
    </row>
    <row r="364" spans="2:19" ht="15" customHeight="1">
      <c r="C364" s="7"/>
      <c r="E364" s="47"/>
      <c r="F364" s="59"/>
      <c r="G364" s="59"/>
      <c r="H364" s="90"/>
      <c r="K364" s="622"/>
      <c r="Q364" s="63"/>
      <c r="R364" s="59"/>
      <c r="S364" s="59"/>
    </row>
    <row r="365" spans="2:19" ht="15" customHeight="1">
      <c r="B365" s="239">
        <f>+B358+1</f>
        <v>14</v>
      </c>
      <c r="C365" s="19" t="s">
        <v>43</v>
      </c>
      <c r="E365" s="47"/>
      <c r="F365" s="63"/>
      <c r="G365" s="63"/>
      <c r="H365" s="58"/>
      <c r="K365" s="622"/>
      <c r="Q365" s="63"/>
      <c r="R365" s="63"/>
      <c r="S365" s="63"/>
    </row>
    <row r="366" spans="2:19" ht="15" customHeight="1">
      <c r="B366" s="239"/>
      <c r="C366" s="62" t="s">
        <v>201</v>
      </c>
      <c r="D366" s="51"/>
      <c r="E366" s="47"/>
      <c r="F366" s="47"/>
      <c r="G366" s="47"/>
      <c r="H366" s="88"/>
      <c r="K366" s="622"/>
      <c r="Q366" s="63"/>
      <c r="R366" s="63"/>
      <c r="S366" s="63"/>
    </row>
    <row r="367" spans="2:19" ht="39.75" customHeight="1">
      <c r="B367" s="24">
        <f>+B365+0.01</f>
        <v>14.01</v>
      </c>
      <c r="C367" s="67" t="s">
        <v>194</v>
      </c>
      <c r="D367" s="55" t="s">
        <v>53</v>
      </c>
      <c r="E367" s="43">
        <v>1529</v>
      </c>
      <c r="F367" s="27">
        <v>162176.84712659082</v>
      </c>
      <c r="G367" s="27">
        <f t="shared" ref="G367:G374" si="41">+E367*F367</f>
        <v>247968399.25655735</v>
      </c>
      <c r="H367" s="58"/>
      <c r="K367" s="622"/>
      <c r="Q367" s="63"/>
      <c r="R367" s="413"/>
      <c r="S367" s="413"/>
    </row>
    <row r="368" spans="2:19" ht="38.25" customHeight="1">
      <c r="B368" s="45">
        <f t="shared" ref="B368:B374" si="42">+B367+0.01</f>
        <v>14.02</v>
      </c>
      <c r="C368" s="67" t="s">
        <v>195</v>
      </c>
      <c r="D368" s="55" t="s">
        <v>53</v>
      </c>
      <c r="E368" s="43">
        <v>1389</v>
      </c>
      <c r="F368" s="27">
        <v>141115.71770814297</v>
      </c>
      <c r="G368" s="27">
        <f t="shared" si="41"/>
        <v>196009731.89661059</v>
      </c>
      <c r="H368" s="58"/>
      <c r="K368" s="622"/>
      <c r="Q368" s="63"/>
      <c r="R368" s="413"/>
      <c r="S368" s="413"/>
    </row>
    <row r="369" spans="2:19" ht="42.75" customHeight="1">
      <c r="B369" s="45">
        <f t="shared" si="42"/>
        <v>14.03</v>
      </c>
      <c r="C369" s="67" t="s">
        <v>196</v>
      </c>
      <c r="D369" s="55" t="s">
        <v>53</v>
      </c>
      <c r="E369" s="43">
        <v>449</v>
      </c>
      <c r="F369" s="27">
        <v>145108.39828393146</v>
      </c>
      <c r="G369" s="27">
        <f t="shared" si="41"/>
        <v>65153670.829485223</v>
      </c>
      <c r="H369" s="58"/>
      <c r="K369" s="622"/>
      <c r="Q369" s="63"/>
      <c r="R369" s="413"/>
      <c r="S369" s="413"/>
    </row>
    <row r="370" spans="2:19" ht="43.5" customHeight="1">
      <c r="B370" s="45">
        <f t="shared" si="42"/>
        <v>14.04</v>
      </c>
      <c r="C370" s="67" t="s">
        <v>198</v>
      </c>
      <c r="D370" s="55" t="s">
        <v>53</v>
      </c>
      <c r="E370" s="43">
        <v>12</v>
      </c>
      <c r="F370" s="27">
        <v>138557.48320866906</v>
      </c>
      <c r="G370" s="27">
        <f t="shared" si="41"/>
        <v>1662689.7985040287</v>
      </c>
      <c r="H370" s="58"/>
      <c r="K370" s="622"/>
      <c r="Q370" s="63"/>
      <c r="R370" s="413"/>
      <c r="S370" s="413"/>
    </row>
    <row r="371" spans="2:19" ht="39.75" customHeight="1">
      <c r="B371" s="45">
        <f t="shared" si="42"/>
        <v>14.049999999999999</v>
      </c>
      <c r="C371" s="67" t="s">
        <v>199</v>
      </c>
      <c r="D371" s="55" t="s">
        <v>53</v>
      </c>
      <c r="E371" s="43">
        <v>120</v>
      </c>
      <c r="F371" s="27">
        <v>226351.62943613148</v>
      </c>
      <c r="G371" s="27">
        <f t="shared" si="41"/>
        <v>27162195.532335777</v>
      </c>
      <c r="H371" s="58"/>
      <c r="K371" s="622"/>
      <c r="Q371" s="63"/>
      <c r="R371" s="413"/>
      <c r="S371" s="413"/>
    </row>
    <row r="372" spans="2:19" ht="39.75" customHeight="1">
      <c r="B372" s="45">
        <f t="shared" si="42"/>
        <v>14.059999999999999</v>
      </c>
      <c r="C372" s="67" t="s">
        <v>1511</v>
      </c>
      <c r="D372" s="55" t="s">
        <v>54</v>
      </c>
      <c r="E372" s="43">
        <v>1088</v>
      </c>
      <c r="F372" s="27">
        <v>45312.233396141877</v>
      </c>
      <c r="G372" s="27">
        <f t="shared" si="41"/>
        <v>49299709.935002364</v>
      </c>
      <c r="H372" s="58"/>
      <c r="K372" s="622"/>
      <c r="Q372" s="63"/>
      <c r="R372" s="413"/>
      <c r="S372" s="413"/>
    </row>
    <row r="373" spans="2:19" ht="39.75" customHeight="1">
      <c r="B373" s="45">
        <f t="shared" si="42"/>
        <v>14.069999999999999</v>
      </c>
      <c r="C373" s="67" t="s">
        <v>2378</v>
      </c>
      <c r="D373" s="55" t="s">
        <v>54</v>
      </c>
      <c r="E373" s="43">
        <v>1026</v>
      </c>
      <c r="F373" s="27">
        <v>38130.620736453355</v>
      </c>
      <c r="G373" s="27">
        <f t="shared" si="41"/>
        <v>39122016.875601143</v>
      </c>
      <c r="H373" s="58"/>
      <c r="K373" s="622"/>
      <c r="Q373" s="63"/>
      <c r="R373" s="413"/>
      <c r="S373" s="413"/>
    </row>
    <row r="374" spans="2:19" ht="41.25" customHeight="1">
      <c r="B374" s="45">
        <f t="shared" si="42"/>
        <v>14.079999999999998</v>
      </c>
      <c r="C374" s="67" t="s">
        <v>2240</v>
      </c>
      <c r="D374" s="55" t="s">
        <v>54</v>
      </c>
      <c r="E374" s="43">
        <v>486</v>
      </c>
      <c r="F374" s="27">
        <v>47204.326149420245</v>
      </c>
      <c r="G374" s="27">
        <f t="shared" si="41"/>
        <v>22941302.508618239</v>
      </c>
      <c r="H374" s="58"/>
      <c r="K374" s="622"/>
      <c r="Q374" s="63"/>
      <c r="R374" s="413"/>
      <c r="S374" s="413"/>
    </row>
    <row r="375" spans="2:19" ht="15" customHeight="1">
      <c r="B375" s="239"/>
      <c r="C375" s="62" t="s">
        <v>202</v>
      </c>
      <c r="D375" s="51"/>
      <c r="E375" s="47"/>
      <c r="F375" s="47"/>
      <c r="G375" s="47"/>
      <c r="H375" s="88"/>
      <c r="K375" s="622"/>
      <c r="Q375" s="63"/>
      <c r="R375" s="63"/>
      <c r="S375" s="63"/>
    </row>
    <row r="376" spans="2:19" ht="39.200000000000003" customHeight="1">
      <c r="B376" s="45">
        <f>+B374+0.01</f>
        <v>14.089999999999998</v>
      </c>
      <c r="C376" s="67" t="s">
        <v>223</v>
      </c>
      <c r="D376" s="55" t="s">
        <v>53</v>
      </c>
      <c r="E376" s="43">
        <v>91</v>
      </c>
      <c r="F376" s="27">
        <v>91649.220057557934</v>
      </c>
      <c r="G376" s="27">
        <f>+E376*F376</f>
        <v>8340079.0252377717</v>
      </c>
      <c r="H376" s="58"/>
      <c r="K376" s="622"/>
      <c r="Q376" s="63"/>
      <c r="R376" s="413"/>
      <c r="S376" s="413"/>
    </row>
    <row r="377" spans="2:19" ht="41.25" customHeight="1">
      <c r="B377" s="45">
        <f>+B376+0.01</f>
        <v>14.099999999999998</v>
      </c>
      <c r="C377" s="67" t="s">
        <v>2379</v>
      </c>
      <c r="D377" s="55" t="s">
        <v>54</v>
      </c>
      <c r="E377" s="43">
        <v>89</v>
      </c>
      <c r="F377" s="27">
        <v>47204.326149420245</v>
      </c>
      <c r="G377" s="27">
        <f>+E377*F377</f>
        <v>4201185.027298402</v>
      </c>
      <c r="H377" s="58"/>
      <c r="K377" s="622"/>
      <c r="Q377" s="63"/>
      <c r="R377" s="413"/>
      <c r="S377" s="413"/>
    </row>
    <row r="378" spans="2:19" ht="15" customHeight="1">
      <c r="B378" s="239"/>
      <c r="C378" s="62" t="s">
        <v>203</v>
      </c>
      <c r="D378" s="51"/>
      <c r="E378" s="47"/>
      <c r="F378" s="47"/>
      <c r="G378" s="47"/>
      <c r="H378" s="88"/>
      <c r="K378" s="622"/>
      <c r="Q378" s="63"/>
      <c r="R378" s="63"/>
      <c r="S378" s="63"/>
    </row>
    <row r="379" spans="2:19" ht="35.450000000000003" customHeight="1">
      <c r="B379" s="45">
        <f>+B377+0.01</f>
        <v>14.109999999999998</v>
      </c>
      <c r="C379" s="67" t="s">
        <v>197</v>
      </c>
      <c r="D379" s="55" t="s">
        <v>53</v>
      </c>
      <c r="E379" s="43">
        <v>401</v>
      </c>
      <c r="F379" s="27">
        <v>289516.25313524419</v>
      </c>
      <c r="G379" s="27">
        <f>+E379*F379</f>
        <v>116096017.50723292</v>
      </c>
      <c r="H379" s="58"/>
      <c r="K379" s="622"/>
      <c r="Q379" s="63"/>
      <c r="R379" s="413"/>
      <c r="S379" s="413"/>
    </row>
    <row r="380" spans="2:19" ht="30.2" customHeight="1">
      <c r="B380" s="45">
        <f>+B379+0.01</f>
        <v>14.119999999999997</v>
      </c>
      <c r="C380" s="67" t="s">
        <v>200</v>
      </c>
      <c r="D380" s="55" t="s">
        <v>53</v>
      </c>
      <c r="E380" s="43">
        <v>86</v>
      </c>
      <c r="F380" s="27">
        <v>137778.7541250884</v>
      </c>
      <c r="G380" s="27">
        <f>+E380*F380</f>
        <v>11848972.854757601</v>
      </c>
      <c r="H380" s="58"/>
      <c r="K380" s="622"/>
      <c r="Q380" s="63"/>
      <c r="R380" s="413"/>
      <c r="S380" s="413"/>
    </row>
    <row r="381" spans="2:19" ht="35.450000000000003" customHeight="1">
      <c r="B381" s="45">
        <f>+B380+0.01</f>
        <v>14.129999999999997</v>
      </c>
      <c r="C381" s="67" t="s">
        <v>1512</v>
      </c>
      <c r="D381" s="55" t="s">
        <v>54</v>
      </c>
      <c r="E381" s="43">
        <v>167</v>
      </c>
      <c r="F381" s="27">
        <v>45495.70905706584</v>
      </c>
      <c r="G381" s="27">
        <f>+E381*F381</f>
        <v>7597783.4125299957</v>
      </c>
      <c r="H381" s="58"/>
      <c r="K381" s="622"/>
      <c r="Q381" s="63"/>
      <c r="R381" s="413"/>
      <c r="S381" s="413"/>
    </row>
    <row r="382" spans="2:19" ht="25.5">
      <c r="B382" s="45">
        <f>+B381+0.01</f>
        <v>14.139999999999997</v>
      </c>
      <c r="C382" s="67" t="s">
        <v>2241</v>
      </c>
      <c r="D382" s="55" t="s">
        <v>54</v>
      </c>
      <c r="E382" s="43">
        <v>48</v>
      </c>
      <c r="F382" s="27">
        <v>34057.66955901061</v>
      </c>
      <c r="G382" s="27">
        <f>+E382*F382</f>
        <v>1634768.1388325093</v>
      </c>
      <c r="H382" s="58"/>
      <c r="K382" s="622"/>
      <c r="Q382" s="63"/>
      <c r="R382" s="413"/>
      <c r="S382" s="413"/>
    </row>
    <row r="383" spans="2:19" ht="15" customHeight="1">
      <c r="B383" s="239"/>
      <c r="C383" s="62" t="s">
        <v>204</v>
      </c>
      <c r="D383" s="51"/>
      <c r="E383" s="47"/>
      <c r="F383" s="47"/>
      <c r="G383" s="47"/>
      <c r="H383" s="88"/>
      <c r="K383" s="622"/>
      <c r="Q383" s="63"/>
      <c r="R383" s="63"/>
      <c r="S383" s="63"/>
    </row>
    <row r="384" spans="2:19" ht="43.5" customHeight="1">
      <c r="B384" s="45">
        <f>+B382+0.01</f>
        <v>14.149999999999997</v>
      </c>
      <c r="C384" s="67" t="s">
        <v>205</v>
      </c>
      <c r="D384" s="55" t="s">
        <v>53</v>
      </c>
      <c r="E384" s="43">
        <v>464</v>
      </c>
      <c r="F384" s="27">
        <v>74048.066313011412</v>
      </c>
      <c r="G384" s="27">
        <f>+E384*F384</f>
        <v>34358302.769237295</v>
      </c>
      <c r="H384" s="58"/>
      <c r="K384" s="622"/>
      <c r="Q384" s="63"/>
      <c r="R384" s="413"/>
      <c r="S384" s="413"/>
    </row>
    <row r="385" spans="2:19" ht="25.5">
      <c r="B385" s="239"/>
      <c r="C385" s="52" t="s">
        <v>206</v>
      </c>
      <c r="D385" s="51"/>
      <c r="E385" s="47"/>
      <c r="F385" s="47"/>
      <c r="G385" s="47"/>
      <c r="H385" s="88"/>
      <c r="K385" s="622"/>
      <c r="Q385" s="63"/>
      <c r="R385" s="63"/>
      <c r="S385" s="63"/>
    </row>
    <row r="386" spans="2:19" ht="35.450000000000003" customHeight="1">
      <c r="B386" s="45">
        <f>+B384+0.01</f>
        <v>14.159999999999997</v>
      </c>
      <c r="C386" s="67" t="s">
        <v>2381</v>
      </c>
      <c r="D386" s="55" t="s">
        <v>86</v>
      </c>
      <c r="E386" s="43">
        <v>3758</v>
      </c>
      <c r="F386" s="27">
        <v>3235.8434744771635</v>
      </c>
      <c r="G386" s="27">
        <f t="shared" ref="G386:G395" si="43">+E386*F386</f>
        <v>12160299.777085179</v>
      </c>
      <c r="H386" s="58"/>
      <c r="K386" s="622"/>
      <c r="Q386" s="63"/>
      <c r="R386" s="413"/>
      <c r="S386" s="413"/>
    </row>
    <row r="387" spans="2:19" ht="38.25">
      <c r="B387" s="228">
        <f t="shared" ref="B387:B395" si="44">+B386+0.01</f>
        <v>14.169999999999996</v>
      </c>
      <c r="C387" s="67" t="s">
        <v>213</v>
      </c>
      <c r="D387" s="24" t="s">
        <v>53</v>
      </c>
      <c r="E387" s="43">
        <v>1434</v>
      </c>
      <c r="F387" s="27">
        <v>40563.758194388181</v>
      </c>
      <c r="G387" s="27">
        <f t="shared" si="43"/>
        <v>58168429.25075265</v>
      </c>
      <c r="H387" s="58"/>
      <c r="K387" s="622"/>
      <c r="Q387" s="63"/>
      <c r="R387" s="413"/>
      <c r="S387" s="413"/>
    </row>
    <row r="388" spans="2:19" ht="25.5">
      <c r="B388" s="228">
        <f t="shared" si="44"/>
        <v>14.179999999999996</v>
      </c>
      <c r="C388" s="67" t="s">
        <v>207</v>
      </c>
      <c r="D388" s="24" t="s">
        <v>30</v>
      </c>
      <c r="E388" s="43">
        <v>86</v>
      </c>
      <c r="F388" s="27">
        <v>5039.3258233320257</v>
      </c>
      <c r="G388" s="27">
        <f t="shared" si="43"/>
        <v>433382.02080655424</v>
      </c>
      <c r="H388" s="58"/>
      <c r="K388" s="622"/>
      <c r="Q388" s="63"/>
      <c r="R388" s="413"/>
      <c r="S388" s="413"/>
    </row>
    <row r="389" spans="2:19" ht="25.5">
      <c r="B389" s="228">
        <f t="shared" si="44"/>
        <v>14.189999999999996</v>
      </c>
      <c r="C389" s="67" t="s">
        <v>208</v>
      </c>
      <c r="D389" s="24" t="s">
        <v>30</v>
      </c>
      <c r="E389" s="43">
        <v>7166</v>
      </c>
      <c r="F389" s="27">
        <v>3687.2352993639588</v>
      </c>
      <c r="G389" s="27">
        <f t="shared" si="43"/>
        <v>26422728.15524213</v>
      </c>
      <c r="H389" s="58"/>
      <c r="K389" s="622"/>
      <c r="Q389" s="63"/>
      <c r="R389" s="413"/>
      <c r="S389" s="413"/>
    </row>
    <row r="390" spans="2:19" ht="25.5">
      <c r="B390" s="228">
        <f t="shared" si="44"/>
        <v>14.199999999999996</v>
      </c>
      <c r="C390" s="41" t="s">
        <v>209</v>
      </c>
      <c r="D390" s="24" t="s">
        <v>30</v>
      </c>
      <c r="E390" s="43">
        <v>430</v>
      </c>
      <c r="F390" s="27">
        <v>4024.9973115194357</v>
      </c>
      <c r="G390" s="27">
        <f t="shared" si="43"/>
        <v>1730748.8439533573</v>
      </c>
      <c r="H390" s="58"/>
      <c r="K390" s="622"/>
      <c r="Q390" s="63"/>
      <c r="R390" s="413"/>
      <c r="S390" s="413"/>
    </row>
    <row r="391" spans="2:19" ht="25.5">
      <c r="B391" s="228">
        <f t="shared" si="44"/>
        <v>14.209999999999996</v>
      </c>
      <c r="C391" s="67" t="s">
        <v>210</v>
      </c>
      <c r="D391" s="24" t="s">
        <v>54</v>
      </c>
      <c r="E391" s="43">
        <v>918</v>
      </c>
      <c r="F391" s="27">
        <v>4033.3371142887067</v>
      </c>
      <c r="G391" s="27">
        <f t="shared" si="43"/>
        <v>3702603.4709170326</v>
      </c>
      <c r="H391" s="58"/>
      <c r="K391" s="622"/>
      <c r="Q391" s="63"/>
      <c r="R391" s="413"/>
      <c r="S391" s="413"/>
    </row>
    <row r="392" spans="2:19" ht="25.5">
      <c r="B392" s="228">
        <f t="shared" si="44"/>
        <v>14.219999999999995</v>
      </c>
      <c r="C392" s="67" t="s">
        <v>211</v>
      </c>
      <c r="D392" s="24" t="s">
        <v>54</v>
      </c>
      <c r="E392" s="43">
        <v>918</v>
      </c>
      <c r="F392" s="27">
        <v>999.73385696636592</v>
      </c>
      <c r="G392" s="27">
        <f t="shared" si="43"/>
        <v>917755.68069512397</v>
      </c>
      <c r="H392" s="58"/>
      <c r="K392" s="622"/>
      <c r="Q392" s="63"/>
      <c r="R392" s="413"/>
      <c r="S392" s="413"/>
    </row>
    <row r="393" spans="2:19" ht="38.25">
      <c r="B393" s="228">
        <f t="shared" si="44"/>
        <v>14.229999999999995</v>
      </c>
      <c r="C393" s="67" t="s">
        <v>212</v>
      </c>
      <c r="D393" s="24" t="s">
        <v>54</v>
      </c>
      <c r="E393" s="43">
        <v>918</v>
      </c>
      <c r="F393" s="27">
        <v>3966.6186921345384</v>
      </c>
      <c r="G393" s="27">
        <f t="shared" si="43"/>
        <v>3641355.9593795063</v>
      </c>
      <c r="H393" s="58"/>
      <c r="K393" s="622"/>
      <c r="Q393" s="63"/>
      <c r="R393" s="413"/>
      <c r="S393" s="413"/>
    </row>
    <row r="394" spans="2:19" ht="25.5">
      <c r="B394" s="228">
        <f t="shared" si="44"/>
        <v>14.239999999999995</v>
      </c>
      <c r="C394" s="67" t="s">
        <v>214</v>
      </c>
      <c r="D394" s="24" t="s">
        <v>53</v>
      </c>
      <c r="E394" s="43">
        <v>1434</v>
      </c>
      <c r="F394" s="27">
        <v>15637.130192383202</v>
      </c>
      <c r="G394" s="27">
        <f t="shared" si="43"/>
        <v>22423644.695877511</v>
      </c>
      <c r="H394" s="58"/>
      <c r="K394" s="622"/>
      <c r="Q394" s="63"/>
      <c r="R394" s="413"/>
      <c r="S394" s="413"/>
    </row>
    <row r="395" spans="2:19" ht="25.5">
      <c r="B395" s="45">
        <f t="shared" si="44"/>
        <v>14.249999999999995</v>
      </c>
      <c r="C395" s="67" t="s">
        <v>219</v>
      </c>
      <c r="D395" s="55" t="s">
        <v>79</v>
      </c>
      <c r="E395" s="43">
        <v>64</v>
      </c>
      <c r="F395" s="27">
        <v>65319.420239623105</v>
      </c>
      <c r="G395" s="27">
        <f t="shared" si="43"/>
        <v>4180442.8953358787</v>
      </c>
      <c r="H395" s="58"/>
      <c r="K395" s="622"/>
      <c r="Q395" s="63"/>
      <c r="R395" s="413"/>
      <c r="S395" s="413"/>
    </row>
    <row r="396" spans="2:19" ht="15" customHeight="1">
      <c r="C396" s="7" t="s">
        <v>25</v>
      </c>
      <c r="D396" s="12"/>
      <c r="E396" s="63"/>
      <c r="F396" s="63"/>
      <c r="G396" s="57">
        <f>SUM(G367:G395)</f>
        <v>967178216.11788619</v>
      </c>
      <c r="H396" s="131"/>
      <c r="K396" s="622"/>
      <c r="Q396" s="63"/>
      <c r="R396" s="63"/>
      <c r="S396" s="59"/>
    </row>
    <row r="397" spans="2:19" ht="15" customHeight="1">
      <c r="C397" s="7"/>
      <c r="D397" s="12"/>
      <c r="E397" s="63"/>
      <c r="F397" s="63"/>
      <c r="G397" s="59"/>
      <c r="H397" s="131"/>
      <c r="K397" s="622"/>
      <c r="Q397" s="63"/>
      <c r="R397" s="63"/>
      <c r="S397" s="59"/>
    </row>
    <row r="398" spans="2:19" ht="15" customHeight="1">
      <c r="B398" s="239">
        <f>+B365+1</f>
        <v>15</v>
      </c>
      <c r="C398" s="19" t="s">
        <v>44</v>
      </c>
      <c r="E398" s="47"/>
      <c r="F398" s="63"/>
      <c r="G398" s="63"/>
      <c r="H398" s="58"/>
      <c r="K398" s="622"/>
      <c r="Q398" s="63"/>
      <c r="R398" s="63"/>
      <c r="S398" s="63"/>
    </row>
    <row r="399" spans="2:19" ht="15" customHeight="1">
      <c r="B399" s="239"/>
      <c r="C399" s="62" t="s">
        <v>220</v>
      </c>
      <c r="D399" s="51"/>
      <c r="E399" s="47"/>
      <c r="F399" s="47"/>
      <c r="G399" s="47"/>
      <c r="H399" s="88"/>
      <c r="K399" s="622"/>
      <c r="Q399" s="63"/>
      <c r="R399" s="63"/>
      <c r="S399" s="63"/>
    </row>
    <row r="400" spans="2:19" ht="42.75" customHeight="1">
      <c r="B400" s="24">
        <f>+B398+0.01</f>
        <v>15.01</v>
      </c>
      <c r="C400" s="67" t="s">
        <v>221</v>
      </c>
      <c r="D400" s="55" t="s">
        <v>53</v>
      </c>
      <c r="E400" s="43">
        <v>892</v>
      </c>
      <c r="F400" s="27">
        <v>145108.39828393146</v>
      </c>
      <c r="G400" s="27">
        <f>+E400*F400</f>
        <v>129436691.26926686</v>
      </c>
      <c r="H400" s="58"/>
      <c r="K400" s="622"/>
      <c r="Q400" s="63"/>
      <c r="R400" s="413"/>
      <c r="S400" s="413"/>
    </row>
    <row r="401" spans="2:19" ht="43.5" customHeight="1">
      <c r="B401" s="45">
        <f>+B400+0.01</f>
        <v>15.02</v>
      </c>
      <c r="C401" s="67" t="s">
        <v>222</v>
      </c>
      <c r="D401" s="55" t="s">
        <v>53</v>
      </c>
      <c r="E401" s="43">
        <v>53</v>
      </c>
      <c r="F401" s="27">
        <v>138557.48320866906</v>
      </c>
      <c r="G401" s="27">
        <f>+E401*F401</f>
        <v>7343546.6100594597</v>
      </c>
      <c r="H401" s="58"/>
      <c r="K401" s="622"/>
      <c r="Q401" s="63"/>
      <c r="R401" s="413"/>
      <c r="S401" s="413"/>
    </row>
    <row r="402" spans="2:19" ht="39.200000000000003" customHeight="1">
      <c r="B402" s="45">
        <f>+B401+0.01</f>
        <v>15.03</v>
      </c>
      <c r="C402" s="67" t="s">
        <v>225</v>
      </c>
      <c r="D402" s="55" t="s">
        <v>53</v>
      </c>
      <c r="E402" s="43">
        <v>79</v>
      </c>
      <c r="F402" s="27">
        <v>91649.220057557934</v>
      </c>
      <c r="G402" s="27">
        <f>+E402*F402</f>
        <v>7240288.3845470771</v>
      </c>
      <c r="H402" s="58"/>
      <c r="K402" s="622"/>
      <c r="Q402" s="63"/>
      <c r="R402" s="413"/>
      <c r="S402" s="413"/>
    </row>
    <row r="403" spans="2:19" ht="39.200000000000003" customHeight="1">
      <c r="B403" s="45">
        <f>+B402+0.01</f>
        <v>15.04</v>
      </c>
      <c r="C403" s="67" t="s">
        <v>226</v>
      </c>
      <c r="D403" s="55" t="s">
        <v>53</v>
      </c>
      <c r="E403" s="43">
        <v>91</v>
      </c>
      <c r="F403" s="27">
        <v>91649.220057557934</v>
      </c>
      <c r="G403" s="27">
        <f>+E403*F403</f>
        <v>8340079.0252377717</v>
      </c>
      <c r="H403" s="58"/>
      <c r="K403" s="622"/>
      <c r="Q403" s="63"/>
      <c r="R403" s="413"/>
      <c r="S403" s="413"/>
    </row>
    <row r="404" spans="2:19" ht="39.200000000000003" customHeight="1">
      <c r="B404" s="45">
        <f>+B403+0.01</f>
        <v>15.049999999999999</v>
      </c>
      <c r="C404" s="67" t="s">
        <v>224</v>
      </c>
      <c r="D404" s="55" t="s">
        <v>53</v>
      </c>
      <c r="E404" s="43">
        <v>194</v>
      </c>
      <c r="F404" s="27">
        <v>91649.220057557934</v>
      </c>
      <c r="G404" s="27">
        <f>+E404*F404</f>
        <v>17779948.691166241</v>
      </c>
      <c r="H404" s="58"/>
      <c r="K404" s="622"/>
      <c r="Q404" s="63"/>
      <c r="R404" s="413"/>
      <c r="S404" s="413"/>
    </row>
    <row r="405" spans="2:19" ht="15" customHeight="1">
      <c r="C405" s="7" t="s">
        <v>25</v>
      </c>
      <c r="E405" s="47"/>
      <c r="F405" s="59"/>
      <c r="G405" s="57">
        <f>SUM(G400:G404)</f>
        <v>170140553.98027742</v>
      </c>
      <c r="H405" s="90"/>
      <c r="K405" s="622"/>
      <c r="Q405" s="63"/>
      <c r="R405" s="59"/>
      <c r="S405" s="59"/>
    </row>
    <row r="406" spans="2:19" ht="15" customHeight="1">
      <c r="C406" s="7"/>
      <c r="E406" s="47"/>
      <c r="F406" s="59"/>
      <c r="G406" s="59"/>
      <c r="H406" s="90"/>
      <c r="K406" s="622"/>
      <c r="Q406" s="63"/>
      <c r="R406" s="59"/>
      <c r="S406" s="59"/>
    </row>
    <row r="407" spans="2:19" ht="15" customHeight="1">
      <c r="B407" s="239">
        <f>+B398+1</f>
        <v>16</v>
      </c>
      <c r="C407" s="19" t="s">
        <v>45</v>
      </c>
      <c r="E407" s="47"/>
      <c r="F407" s="63"/>
      <c r="G407" s="63"/>
      <c r="H407" s="58"/>
      <c r="K407" s="622"/>
      <c r="Q407" s="63"/>
      <c r="R407" s="63"/>
      <c r="S407" s="63"/>
    </row>
    <row r="408" spans="2:19" ht="15" customHeight="1">
      <c r="B408" s="239"/>
      <c r="C408" s="62" t="s">
        <v>227</v>
      </c>
      <c r="D408" s="51"/>
      <c r="E408" s="47"/>
      <c r="F408" s="47"/>
      <c r="G408" s="47"/>
      <c r="H408" s="88"/>
      <c r="K408" s="622"/>
      <c r="Q408" s="63"/>
      <c r="R408" s="63"/>
      <c r="S408" s="63"/>
    </row>
    <row r="409" spans="2:19" ht="38.25">
      <c r="B409" s="24">
        <f>+B407+0.01</f>
        <v>16.010000000000002</v>
      </c>
      <c r="C409" s="41" t="s">
        <v>228</v>
      </c>
      <c r="D409" s="55" t="s">
        <v>54</v>
      </c>
      <c r="E409" s="43">
        <v>32</v>
      </c>
      <c r="F409" s="27">
        <v>100009.87233375215</v>
      </c>
      <c r="G409" s="27">
        <f>+E409*F409</f>
        <v>3200315.9146800688</v>
      </c>
      <c r="H409" s="58"/>
      <c r="K409" s="622"/>
      <c r="Q409" s="63"/>
      <c r="R409" s="413"/>
      <c r="S409" s="413"/>
    </row>
    <row r="410" spans="2:19" ht="51">
      <c r="B410" s="45">
        <f>+B409+0.01</f>
        <v>16.020000000000003</v>
      </c>
      <c r="C410" s="41" t="s">
        <v>229</v>
      </c>
      <c r="D410" s="55" t="s">
        <v>54</v>
      </c>
      <c r="E410" s="43">
        <v>32</v>
      </c>
      <c r="F410" s="27">
        <v>542087.18000261765</v>
      </c>
      <c r="G410" s="27">
        <f>+E410*F410</f>
        <v>17346789.760083765</v>
      </c>
      <c r="H410" s="58"/>
      <c r="K410" s="622"/>
      <c r="Q410" s="63"/>
      <c r="R410" s="413"/>
      <c r="S410" s="413"/>
    </row>
    <row r="411" spans="2:19" ht="15" customHeight="1">
      <c r="C411" s="7" t="s">
        <v>25</v>
      </c>
      <c r="E411" s="47"/>
      <c r="F411" s="59"/>
      <c r="G411" s="57">
        <f>SUM(G409:G410)</f>
        <v>20547105.674763832</v>
      </c>
      <c r="H411" s="131"/>
      <c r="K411" s="622"/>
      <c r="Q411" s="63"/>
      <c r="R411" s="59"/>
      <c r="S411" s="59"/>
    </row>
    <row r="412" spans="2:19" ht="15" customHeight="1">
      <c r="B412" s="239"/>
      <c r="C412" s="7" t="s">
        <v>2242</v>
      </c>
      <c r="D412" s="102"/>
      <c r="E412" s="107"/>
      <c r="F412" s="107"/>
      <c r="G412" s="59"/>
      <c r="H412" s="131"/>
      <c r="K412" s="622"/>
      <c r="Q412" s="107"/>
      <c r="R412" s="107"/>
      <c r="S412" s="59"/>
    </row>
    <row r="413" spans="2:19" ht="15" customHeight="1">
      <c r="B413" s="239">
        <v>17</v>
      </c>
      <c r="C413" s="19" t="s">
        <v>2</v>
      </c>
      <c r="E413" s="424"/>
      <c r="F413" s="63"/>
      <c r="G413" s="63"/>
      <c r="H413" s="58"/>
      <c r="K413" s="622"/>
      <c r="Q413" s="519"/>
      <c r="R413" s="63"/>
      <c r="S413" s="63"/>
    </row>
    <row r="414" spans="2:19" ht="89.25">
      <c r="B414" s="239"/>
      <c r="C414" s="52" t="s">
        <v>278</v>
      </c>
      <c r="E414" s="47"/>
      <c r="F414" s="63"/>
      <c r="G414" s="63"/>
      <c r="H414" s="58"/>
      <c r="K414" s="622"/>
      <c r="Q414" s="63"/>
      <c r="R414" s="63"/>
      <c r="S414" s="63"/>
    </row>
    <row r="415" spans="2:19" ht="18" customHeight="1">
      <c r="B415" s="45">
        <f>+B413+0.01</f>
        <v>17.010000000000002</v>
      </c>
      <c r="C415" s="67" t="s">
        <v>279</v>
      </c>
      <c r="D415" s="55" t="s">
        <v>79</v>
      </c>
      <c r="E415" s="128">
        <v>10</v>
      </c>
      <c r="F415" s="27">
        <v>842294.01781272108</v>
      </c>
      <c r="G415" s="27">
        <f>+E415*F415</f>
        <v>8422940.1781272106</v>
      </c>
      <c r="H415" s="58"/>
      <c r="K415" s="622"/>
      <c r="Q415" s="107"/>
      <c r="R415" s="63"/>
      <c r="S415" s="413"/>
    </row>
    <row r="416" spans="2:19" ht="18" customHeight="1">
      <c r="B416" s="45">
        <f>+B415+0.01</f>
        <v>17.020000000000003</v>
      </c>
      <c r="C416" s="67" t="s">
        <v>280</v>
      </c>
      <c r="D416" s="55" t="s">
        <v>79</v>
      </c>
      <c r="E416" s="128">
        <v>7</v>
      </c>
      <c r="F416" s="27">
        <v>842294.01781272108</v>
      </c>
      <c r="G416" s="27">
        <f>+E416*F416</f>
        <v>5896058.1246890472</v>
      </c>
      <c r="H416" s="58"/>
      <c r="K416" s="622"/>
      <c r="Q416" s="107"/>
      <c r="R416" s="63"/>
      <c r="S416" s="413"/>
    </row>
    <row r="417" spans="2:19" ht="18" customHeight="1">
      <c r="B417" s="45">
        <f>+B416+0.01</f>
        <v>17.030000000000005</v>
      </c>
      <c r="C417" s="67" t="s">
        <v>281</v>
      </c>
      <c r="D417" s="55" t="s">
        <v>79</v>
      </c>
      <c r="E417" s="128">
        <v>7</v>
      </c>
      <c r="F417" s="27">
        <v>753631.4896219084</v>
      </c>
      <c r="G417" s="27">
        <f>+E417*F417</f>
        <v>5275420.4273533588</v>
      </c>
      <c r="H417" s="58"/>
      <c r="K417" s="622"/>
      <c r="Q417" s="107"/>
      <c r="R417" s="63"/>
      <c r="S417" s="413"/>
    </row>
    <row r="418" spans="2:19" ht="18" customHeight="1">
      <c r="B418" s="45">
        <f>+B417+0.01</f>
        <v>17.040000000000006</v>
      </c>
      <c r="C418" s="67" t="s">
        <v>282</v>
      </c>
      <c r="D418" s="55" t="s">
        <v>79</v>
      </c>
      <c r="E418" s="128">
        <v>18</v>
      </c>
      <c r="F418" s="27">
        <v>753631.4896219084</v>
      </c>
      <c r="G418" s="27">
        <f>+E418*F418</f>
        <v>13565366.813194351</v>
      </c>
      <c r="H418" s="58"/>
      <c r="K418" s="622"/>
      <c r="Q418" s="107"/>
      <c r="R418" s="63"/>
      <c r="S418" s="413"/>
    </row>
    <row r="419" spans="2:19" ht="18" customHeight="1">
      <c r="B419" s="45">
        <f>+B418+0.01</f>
        <v>17.050000000000008</v>
      </c>
      <c r="C419" s="67" t="s">
        <v>283</v>
      </c>
      <c r="D419" s="55" t="s">
        <v>79</v>
      </c>
      <c r="E419" s="128">
        <v>12</v>
      </c>
      <c r="F419" s="27">
        <v>664968.96143109561</v>
      </c>
      <c r="G419" s="27">
        <f>+E419*F419</f>
        <v>7979627.5371731473</v>
      </c>
      <c r="H419" s="58"/>
      <c r="K419" s="622"/>
      <c r="Q419" s="107"/>
      <c r="R419" s="63"/>
      <c r="S419" s="413"/>
    </row>
    <row r="420" spans="2:19" ht="15" customHeight="1">
      <c r="B420" s="136"/>
      <c r="C420" s="7"/>
      <c r="E420" s="47"/>
      <c r="F420" s="59"/>
      <c r="G420" s="57">
        <f>SUM(G415:G419)</f>
        <v>41139413.080537111</v>
      </c>
      <c r="H420" s="131"/>
      <c r="K420" s="622"/>
      <c r="Q420" s="63"/>
      <c r="R420" s="59"/>
      <c r="S420" s="59"/>
    </row>
    <row r="421" spans="2:19" ht="15" customHeight="1">
      <c r="B421" s="12"/>
      <c r="C421" s="7"/>
      <c r="E421" s="47"/>
      <c r="F421" s="59"/>
      <c r="G421" s="59"/>
      <c r="H421" s="131"/>
      <c r="K421" s="622"/>
      <c r="Q421" s="63"/>
      <c r="R421" s="59"/>
      <c r="S421" s="59"/>
    </row>
    <row r="422" spans="2:19" ht="15" customHeight="1">
      <c r="B422" s="239">
        <v>18</v>
      </c>
      <c r="C422" s="19" t="s">
        <v>3</v>
      </c>
      <c r="E422" s="424"/>
      <c r="F422" s="63"/>
      <c r="G422" s="63"/>
      <c r="H422" s="58"/>
      <c r="K422" s="622"/>
      <c r="Q422" s="519"/>
      <c r="R422" s="63"/>
      <c r="S422" s="63"/>
    </row>
    <row r="423" spans="2:19" ht="102.2" customHeight="1">
      <c r="B423" s="239"/>
      <c r="C423" s="52" t="s">
        <v>247</v>
      </c>
      <c r="E423" s="47"/>
      <c r="F423" s="63"/>
      <c r="G423" s="63"/>
      <c r="H423" s="58"/>
      <c r="K423" s="622"/>
      <c r="Q423" s="63"/>
      <c r="R423" s="63"/>
      <c r="S423" s="63"/>
    </row>
    <row r="424" spans="2:19" ht="25.5">
      <c r="B424" s="45">
        <f>+B422+0.01</f>
        <v>18.010000000000002</v>
      </c>
      <c r="C424" s="67" t="s">
        <v>230</v>
      </c>
      <c r="D424" s="55" t="s">
        <v>79</v>
      </c>
      <c r="E424" s="43">
        <v>18</v>
      </c>
      <c r="F424" s="27">
        <v>2703659.8102630554</v>
      </c>
      <c r="G424" s="27">
        <f t="shared" ref="G424:G439" si="45">+E424*F424</f>
        <v>48665876.584734999</v>
      </c>
      <c r="H424" s="58"/>
      <c r="K424" s="622"/>
      <c r="Q424" s="63"/>
      <c r="R424" s="63"/>
      <c r="S424" s="413"/>
    </row>
    <row r="425" spans="2:19" ht="25.5">
      <c r="B425" s="45">
        <f t="shared" ref="B425:B439" si="46">+B424+0.01</f>
        <v>18.020000000000003</v>
      </c>
      <c r="C425" s="67" t="s">
        <v>231</v>
      </c>
      <c r="D425" s="55" t="s">
        <v>79</v>
      </c>
      <c r="E425" s="43">
        <v>2</v>
      </c>
      <c r="F425" s="27">
        <v>5407319.6205261108</v>
      </c>
      <c r="G425" s="27">
        <f t="shared" si="45"/>
        <v>10814639.241052222</v>
      </c>
      <c r="H425" s="58"/>
      <c r="K425" s="622"/>
      <c r="Q425" s="63"/>
      <c r="R425" s="63"/>
      <c r="S425" s="413"/>
    </row>
    <row r="426" spans="2:19" ht="25.5">
      <c r="B426" s="45">
        <f t="shared" si="46"/>
        <v>18.030000000000005</v>
      </c>
      <c r="C426" s="67" t="s">
        <v>232</v>
      </c>
      <c r="D426" s="55" t="s">
        <v>79</v>
      </c>
      <c r="E426" s="43">
        <v>2</v>
      </c>
      <c r="F426" s="27">
        <v>2419064.0407616813</v>
      </c>
      <c r="G426" s="27">
        <f t="shared" si="45"/>
        <v>4838128.0815233625</v>
      </c>
      <c r="H426" s="58"/>
      <c r="K426" s="622"/>
      <c r="Q426" s="63"/>
      <c r="R426" s="63"/>
      <c r="S426" s="413"/>
    </row>
    <row r="427" spans="2:19" ht="25.5">
      <c r="B427" s="45">
        <f t="shared" si="46"/>
        <v>18.040000000000006</v>
      </c>
      <c r="C427" s="67" t="s">
        <v>233</v>
      </c>
      <c r="D427" s="55" t="s">
        <v>79</v>
      </c>
      <c r="E427" s="43">
        <v>3</v>
      </c>
      <c r="F427" s="27">
        <v>5691915.3900274849</v>
      </c>
      <c r="G427" s="27">
        <f t="shared" si="45"/>
        <v>17075746.170082454</v>
      </c>
      <c r="H427" s="58"/>
      <c r="K427" s="622"/>
      <c r="Q427" s="63"/>
      <c r="R427" s="63"/>
      <c r="S427" s="413"/>
    </row>
    <row r="428" spans="2:19" ht="25.5">
      <c r="B428" s="45">
        <f t="shared" si="46"/>
        <v>18.050000000000008</v>
      </c>
      <c r="C428" s="67" t="s">
        <v>234</v>
      </c>
      <c r="D428" s="55" t="s">
        <v>79</v>
      </c>
      <c r="E428" s="43">
        <v>2</v>
      </c>
      <c r="F428" s="27">
        <v>2419064.0407616813</v>
      </c>
      <c r="G428" s="27">
        <f t="shared" si="45"/>
        <v>4838128.0815233625</v>
      </c>
      <c r="H428" s="58"/>
      <c r="K428" s="622"/>
      <c r="Q428" s="63"/>
      <c r="R428" s="63"/>
      <c r="S428" s="413"/>
    </row>
    <row r="429" spans="2:19" ht="25.5">
      <c r="B429" s="45">
        <f t="shared" si="46"/>
        <v>18.060000000000009</v>
      </c>
      <c r="C429" s="67" t="s">
        <v>235</v>
      </c>
      <c r="D429" s="55" t="s">
        <v>79</v>
      </c>
      <c r="E429" s="43">
        <v>16</v>
      </c>
      <c r="F429" s="27">
        <v>2703659.8102630554</v>
      </c>
      <c r="G429" s="27">
        <f t="shared" si="45"/>
        <v>43258556.964208886</v>
      </c>
      <c r="H429" s="58"/>
      <c r="K429" s="622"/>
      <c r="Q429" s="63"/>
      <c r="R429" s="63"/>
      <c r="S429" s="413"/>
    </row>
    <row r="430" spans="2:19" ht="25.5">
      <c r="B430" s="45">
        <f t="shared" si="46"/>
        <v>18.070000000000011</v>
      </c>
      <c r="C430" s="67" t="s">
        <v>236</v>
      </c>
      <c r="D430" s="55" t="s">
        <v>79</v>
      </c>
      <c r="E430" s="43">
        <v>2</v>
      </c>
      <c r="F430" s="27">
        <v>4041259.9269195138</v>
      </c>
      <c r="G430" s="27">
        <f t="shared" si="45"/>
        <v>8082519.8538390277</v>
      </c>
      <c r="H430" s="58"/>
      <c r="K430" s="622"/>
      <c r="Q430" s="63"/>
      <c r="R430" s="63"/>
      <c r="S430" s="413"/>
    </row>
    <row r="431" spans="2:19" ht="18" customHeight="1">
      <c r="B431" s="45">
        <f t="shared" si="46"/>
        <v>18.080000000000013</v>
      </c>
      <c r="C431" s="67" t="s">
        <v>242</v>
      </c>
      <c r="D431" s="55" t="s">
        <v>79</v>
      </c>
      <c r="E431" s="43">
        <v>1</v>
      </c>
      <c r="F431" s="27">
        <v>7541787.8917864189</v>
      </c>
      <c r="G431" s="27">
        <f t="shared" si="45"/>
        <v>7541787.8917864189</v>
      </c>
      <c r="H431" s="58"/>
      <c r="K431" s="622"/>
      <c r="Q431" s="63"/>
      <c r="R431" s="63"/>
      <c r="S431" s="413"/>
    </row>
    <row r="432" spans="2:19" ht="25.5">
      <c r="B432" s="45">
        <f t="shared" si="46"/>
        <v>18.090000000000014</v>
      </c>
      <c r="C432" s="67" t="s">
        <v>237</v>
      </c>
      <c r="D432" s="55" t="s">
        <v>79</v>
      </c>
      <c r="E432" s="43">
        <v>6</v>
      </c>
      <c r="F432" s="27">
        <v>4041259.9269195138</v>
      </c>
      <c r="G432" s="27">
        <f t="shared" si="45"/>
        <v>24247559.561517082</v>
      </c>
      <c r="H432" s="58"/>
      <c r="K432" s="622"/>
      <c r="Q432" s="63"/>
      <c r="R432" s="63"/>
      <c r="S432" s="413"/>
    </row>
    <row r="433" spans="2:19" ht="25.5">
      <c r="B433" s="45">
        <f t="shared" si="46"/>
        <v>18.100000000000016</v>
      </c>
      <c r="C433" s="67" t="s">
        <v>238</v>
      </c>
      <c r="D433" s="55" t="s">
        <v>79</v>
      </c>
      <c r="E433" s="43">
        <v>8</v>
      </c>
      <c r="F433" s="27">
        <v>5691915.3900274849</v>
      </c>
      <c r="G433" s="27">
        <f t="shared" si="45"/>
        <v>45535323.120219879</v>
      </c>
      <c r="H433" s="58"/>
      <c r="K433" s="622"/>
      <c r="Q433" s="63"/>
      <c r="R433" s="63"/>
      <c r="S433" s="413"/>
    </row>
    <row r="434" spans="2:19" ht="25.5">
      <c r="B434" s="45">
        <f t="shared" si="46"/>
        <v>18.110000000000017</v>
      </c>
      <c r="C434" s="67" t="s">
        <v>239</v>
      </c>
      <c r="D434" s="55" t="s">
        <v>79</v>
      </c>
      <c r="E434" s="43">
        <v>14</v>
      </c>
      <c r="F434" s="27">
        <v>2703659.8102630554</v>
      </c>
      <c r="G434" s="27">
        <f t="shared" si="45"/>
        <v>37851237.343682773</v>
      </c>
      <c r="H434" s="58"/>
      <c r="K434" s="622"/>
      <c r="Q434" s="63"/>
      <c r="R434" s="63"/>
      <c r="S434" s="413"/>
    </row>
    <row r="435" spans="2:19" ht="25.5">
      <c r="B435" s="45">
        <f t="shared" si="46"/>
        <v>18.120000000000019</v>
      </c>
      <c r="C435" s="67" t="s">
        <v>240</v>
      </c>
      <c r="D435" s="55" t="s">
        <v>79</v>
      </c>
      <c r="E435" s="43">
        <v>1</v>
      </c>
      <c r="F435" s="27">
        <v>5122723.8510247367</v>
      </c>
      <c r="G435" s="27">
        <f t="shared" si="45"/>
        <v>5122723.8510247367</v>
      </c>
      <c r="H435" s="58"/>
      <c r="K435" s="622"/>
      <c r="Q435" s="63"/>
      <c r="R435" s="63"/>
      <c r="S435" s="413"/>
    </row>
    <row r="436" spans="2:19" ht="25.5">
      <c r="B436" s="45">
        <f t="shared" si="46"/>
        <v>18.13000000000002</v>
      </c>
      <c r="C436" s="67" t="s">
        <v>1538</v>
      </c>
      <c r="D436" s="55" t="s">
        <v>79</v>
      </c>
      <c r="E436" s="43">
        <v>1</v>
      </c>
      <c r="F436" s="27">
        <v>2419064.0407616813</v>
      </c>
      <c r="G436" s="27">
        <f t="shared" si="45"/>
        <v>2419064.0407616813</v>
      </c>
      <c r="H436" s="58"/>
      <c r="K436" s="622"/>
      <c r="Q436" s="63"/>
      <c r="R436" s="63"/>
      <c r="S436" s="413"/>
    </row>
    <row r="437" spans="2:19" ht="18" customHeight="1">
      <c r="B437" s="45">
        <f t="shared" si="46"/>
        <v>18.140000000000022</v>
      </c>
      <c r="C437" s="67" t="s">
        <v>241</v>
      </c>
      <c r="D437" s="55" t="s">
        <v>79</v>
      </c>
      <c r="E437" s="43">
        <v>1</v>
      </c>
      <c r="F437" s="27">
        <v>7541787.8917864189</v>
      </c>
      <c r="G437" s="27">
        <f t="shared" si="45"/>
        <v>7541787.8917864189</v>
      </c>
      <c r="H437" s="58"/>
      <c r="K437" s="622"/>
      <c r="Q437" s="63"/>
      <c r="R437" s="63"/>
      <c r="S437" s="413"/>
    </row>
    <row r="438" spans="2:19" ht="25.5">
      <c r="B438" s="45">
        <f t="shared" si="46"/>
        <v>18.150000000000023</v>
      </c>
      <c r="C438" s="67" t="s">
        <v>243</v>
      </c>
      <c r="D438" s="55" t="s">
        <v>79</v>
      </c>
      <c r="E438" s="43">
        <v>6</v>
      </c>
      <c r="F438" s="27">
        <v>4041259.9269195138</v>
      </c>
      <c r="G438" s="27">
        <f t="shared" si="45"/>
        <v>24247559.561517082</v>
      </c>
      <c r="H438" s="58"/>
      <c r="K438" s="622"/>
      <c r="Q438" s="63"/>
      <c r="R438" s="63"/>
      <c r="S438" s="413"/>
    </row>
    <row r="439" spans="2:19" ht="25.5">
      <c r="B439" s="45">
        <f t="shared" si="46"/>
        <v>18.160000000000025</v>
      </c>
      <c r="C439" s="67" t="s">
        <v>244</v>
      </c>
      <c r="D439" s="55" t="s">
        <v>79</v>
      </c>
      <c r="E439" s="43">
        <v>2</v>
      </c>
      <c r="F439" s="27">
        <v>2703659.8102630554</v>
      </c>
      <c r="G439" s="27">
        <f t="shared" si="45"/>
        <v>5407319.6205261108</v>
      </c>
      <c r="H439" s="58"/>
      <c r="K439" s="622"/>
      <c r="Q439" s="63"/>
      <c r="R439" s="63"/>
      <c r="S439" s="413"/>
    </row>
    <row r="440" spans="2:19" ht="63.75">
      <c r="B440" s="475"/>
      <c r="C440" s="412" t="s">
        <v>1539</v>
      </c>
      <c r="D440" s="118"/>
      <c r="E440" s="63"/>
      <c r="F440" s="63"/>
      <c r="G440" s="413"/>
      <c r="H440" s="58"/>
      <c r="K440" s="622"/>
      <c r="Q440" s="63"/>
      <c r="R440" s="63"/>
      <c r="S440" s="413"/>
    </row>
    <row r="441" spans="2:19" ht="18" customHeight="1">
      <c r="B441" s="45">
        <f>+B439+0.01</f>
        <v>18.170000000000027</v>
      </c>
      <c r="C441" s="67" t="s">
        <v>245</v>
      </c>
      <c r="D441" s="55" t="s">
        <v>79</v>
      </c>
      <c r="E441" s="43">
        <v>1</v>
      </c>
      <c r="F441" s="27">
        <v>37630441.065366328</v>
      </c>
      <c r="G441" s="27">
        <f>+E441*F441</f>
        <v>37630441.065366328</v>
      </c>
      <c r="H441" s="58"/>
      <c r="K441" s="622"/>
      <c r="Q441" s="63"/>
      <c r="R441" s="63"/>
      <c r="S441" s="413"/>
    </row>
    <row r="442" spans="2:19" ht="77.25" customHeight="1">
      <c r="B442" s="239"/>
      <c r="C442" s="52" t="s">
        <v>246</v>
      </c>
      <c r="E442" s="47"/>
      <c r="F442" s="63"/>
      <c r="G442" s="63"/>
      <c r="H442" s="58"/>
      <c r="K442" s="622"/>
      <c r="Q442" s="63"/>
      <c r="R442" s="63"/>
      <c r="S442" s="63"/>
    </row>
    <row r="443" spans="2:19" ht="18" customHeight="1">
      <c r="B443" s="45">
        <f>+B441+0.01</f>
        <v>18.180000000000028</v>
      </c>
      <c r="C443" s="67" t="s">
        <v>249</v>
      </c>
      <c r="D443" s="55" t="s">
        <v>79</v>
      </c>
      <c r="E443" s="43">
        <v>3</v>
      </c>
      <c r="F443" s="27">
        <v>1072707.1311974875</v>
      </c>
      <c r="G443" s="27">
        <f>+E443*F443</f>
        <v>3218121.3935924624</v>
      </c>
      <c r="H443" s="58"/>
      <c r="K443" s="622"/>
      <c r="Q443" s="63"/>
      <c r="R443" s="63"/>
      <c r="S443" s="413"/>
    </row>
    <row r="444" spans="2:19" ht="18" customHeight="1">
      <c r="B444" s="45">
        <f>+B443+0.01</f>
        <v>18.19000000000003</v>
      </c>
      <c r="C444" s="67" t="s">
        <v>248</v>
      </c>
      <c r="D444" s="55" t="s">
        <v>79</v>
      </c>
      <c r="E444" s="43">
        <v>1</v>
      </c>
      <c r="F444" s="27">
        <v>651286.47251276032</v>
      </c>
      <c r="G444" s="27">
        <f>+E444*F444</f>
        <v>651286.47251276032</v>
      </c>
      <c r="H444" s="58"/>
      <c r="K444" s="622"/>
      <c r="Q444" s="63"/>
      <c r="R444" s="63"/>
      <c r="S444" s="413"/>
    </row>
    <row r="445" spans="2:19" ht="18" customHeight="1">
      <c r="B445" s="45">
        <f>+B444+0.01</f>
        <v>18.200000000000031</v>
      </c>
      <c r="C445" s="67" t="s">
        <v>250</v>
      </c>
      <c r="D445" s="55" t="s">
        <v>79</v>
      </c>
      <c r="E445" s="43">
        <v>1</v>
      </c>
      <c r="F445" s="27">
        <v>7043745.295159013</v>
      </c>
      <c r="G445" s="27">
        <f>+E445*F445</f>
        <v>7043745.295159013</v>
      </c>
      <c r="H445" s="58"/>
      <c r="K445" s="622"/>
      <c r="Q445" s="63"/>
      <c r="R445" s="63"/>
      <c r="S445" s="413"/>
    </row>
    <row r="446" spans="2:19" ht="18" customHeight="1">
      <c r="B446" s="45">
        <f>+B445+0.01</f>
        <v>18.210000000000033</v>
      </c>
      <c r="C446" s="67" t="s">
        <v>251</v>
      </c>
      <c r="D446" s="55" t="s">
        <v>79</v>
      </c>
      <c r="E446" s="43">
        <v>1</v>
      </c>
      <c r="F446" s="27">
        <v>5332886.8808103669</v>
      </c>
      <c r="G446" s="27">
        <f>+E446*F446</f>
        <v>5332886.8808103669</v>
      </c>
      <c r="H446" s="58"/>
      <c r="K446" s="622"/>
      <c r="Q446" s="63"/>
      <c r="R446" s="63"/>
      <c r="S446" s="413"/>
    </row>
    <row r="447" spans="2:19" ht="18" customHeight="1">
      <c r="B447" s="45">
        <f>+B446+0.01</f>
        <v>18.220000000000034</v>
      </c>
      <c r="C447" s="67" t="s">
        <v>252</v>
      </c>
      <c r="D447" s="55" t="s">
        <v>79</v>
      </c>
      <c r="E447" s="43">
        <v>1</v>
      </c>
      <c r="F447" s="27">
        <v>6031678.9548475873</v>
      </c>
      <c r="G447" s="27">
        <f>+E447*F447</f>
        <v>6031678.9548475873</v>
      </c>
      <c r="H447" s="58"/>
      <c r="K447" s="622"/>
      <c r="Q447" s="63"/>
      <c r="R447" s="63"/>
      <c r="S447" s="413"/>
    </row>
    <row r="448" spans="2:19" ht="38.25">
      <c r="B448" s="239"/>
      <c r="C448" s="52" t="s">
        <v>253</v>
      </c>
      <c r="E448" s="47"/>
      <c r="F448" s="63"/>
      <c r="G448" s="63"/>
      <c r="H448" s="58"/>
      <c r="K448" s="622"/>
      <c r="Q448" s="63"/>
      <c r="R448" s="63"/>
      <c r="S448" s="63"/>
    </row>
    <row r="449" spans="2:19" ht="18" customHeight="1">
      <c r="B449" s="45">
        <f>+B447+0.01</f>
        <v>18.230000000000036</v>
      </c>
      <c r="C449" s="67" t="s">
        <v>254</v>
      </c>
      <c r="D449" s="55" t="s">
        <v>54</v>
      </c>
      <c r="E449" s="43">
        <v>10</v>
      </c>
      <c r="F449" s="27">
        <v>938227.81154299201</v>
      </c>
      <c r="G449" s="27">
        <f>+E449*F449</f>
        <v>9382278.1154299192</v>
      </c>
      <c r="H449" s="58"/>
      <c r="K449" s="622"/>
      <c r="Q449" s="63"/>
      <c r="R449" s="63"/>
      <c r="S449" s="413"/>
    </row>
    <row r="450" spans="2:19" ht="18" customHeight="1">
      <c r="B450" s="45">
        <f>+B449+0.01</f>
        <v>18.240000000000038</v>
      </c>
      <c r="C450" s="67" t="s">
        <v>255</v>
      </c>
      <c r="D450" s="55" t="s">
        <v>79</v>
      </c>
      <c r="E450" s="43">
        <v>2</v>
      </c>
      <c r="F450" s="27">
        <v>1970278.4042402832</v>
      </c>
      <c r="G450" s="27">
        <f>+E450*F450</f>
        <v>3940556.8084805664</v>
      </c>
      <c r="H450" s="58"/>
      <c r="K450" s="622"/>
      <c r="Q450" s="63"/>
      <c r="R450" s="63"/>
      <c r="S450" s="413"/>
    </row>
    <row r="451" spans="2:19" ht="76.5">
      <c r="B451" s="239"/>
      <c r="C451" s="52" t="s">
        <v>257</v>
      </c>
      <c r="D451" s="51"/>
      <c r="E451" s="47"/>
      <c r="F451" s="47"/>
      <c r="G451" s="47"/>
      <c r="H451" s="88"/>
      <c r="K451" s="622"/>
      <c r="Q451" s="63"/>
      <c r="R451" s="63"/>
      <c r="S451" s="63"/>
    </row>
    <row r="452" spans="2:19" ht="18" customHeight="1">
      <c r="B452" s="45">
        <f>+B450+0.01</f>
        <v>18.250000000000039</v>
      </c>
      <c r="C452" s="67" t="s">
        <v>256</v>
      </c>
      <c r="D452" s="55" t="s">
        <v>79</v>
      </c>
      <c r="E452" s="43">
        <v>1</v>
      </c>
      <c r="F452" s="27">
        <v>629328.81429661578</v>
      </c>
      <c r="G452" s="27">
        <f t="shared" ref="G452:G464" si="47">+E452*F452</f>
        <v>629328.81429661578</v>
      </c>
      <c r="H452" s="58"/>
      <c r="K452" s="622"/>
      <c r="Q452" s="63"/>
      <c r="R452" s="63"/>
      <c r="S452" s="413"/>
    </row>
    <row r="453" spans="2:19" ht="25.5">
      <c r="B453" s="45">
        <f t="shared" ref="B453:B464" si="48">+B452+0.01</f>
        <v>18.260000000000041</v>
      </c>
      <c r="C453" s="67" t="s">
        <v>258</v>
      </c>
      <c r="D453" s="55" t="s">
        <v>79</v>
      </c>
      <c r="E453" s="43">
        <v>1</v>
      </c>
      <c r="F453" s="27">
        <v>1480773.6806979196</v>
      </c>
      <c r="G453" s="27">
        <f t="shared" si="47"/>
        <v>1480773.6806979196</v>
      </c>
      <c r="H453" s="58"/>
      <c r="K453" s="622"/>
      <c r="Q453" s="63"/>
      <c r="R453" s="63"/>
      <c r="S453" s="413"/>
    </row>
    <row r="454" spans="2:19" ht="18" customHeight="1">
      <c r="B454" s="45">
        <f t="shared" si="48"/>
        <v>18.270000000000042</v>
      </c>
      <c r="C454" s="67" t="s">
        <v>259</v>
      </c>
      <c r="D454" s="55" t="s">
        <v>79</v>
      </c>
      <c r="E454" s="43">
        <v>1</v>
      </c>
      <c r="F454" s="27">
        <v>1036541.5764885437</v>
      </c>
      <c r="G454" s="27">
        <f t="shared" si="47"/>
        <v>1036541.5764885437</v>
      </c>
      <c r="H454" s="58"/>
      <c r="K454" s="622"/>
      <c r="Q454" s="63"/>
      <c r="R454" s="63"/>
      <c r="S454" s="413"/>
    </row>
    <row r="455" spans="2:19" ht="25.5">
      <c r="B455" s="45">
        <f t="shared" si="48"/>
        <v>18.280000000000044</v>
      </c>
      <c r="C455" s="67" t="s">
        <v>260</v>
      </c>
      <c r="D455" s="55" t="s">
        <v>79</v>
      </c>
      <c r="E455" s="43">
        <v>1</v>
      </c>
      <c r="F455" s="27">
        <v>703367.49833151174</v>
      </c>
      <c r="G455" s="27">
        <f t="shared" si="47"/>
        <v>703367.49833151174</v>
      </c>
      <c r="H455" s="58"/>
      <c r="K455" s="622"/>
      <c r="Q455" s="63"/>
      <c r="R455" s="63"/>
      <c r="S455" s="413"/>
    </row>
    <row r="456" spans="2:19" ht="18" customHeight="1">
      <c r="B456" s="45">
        <f t="shared" si="48"/>
        <v>18.290000000000045</v>
      </c>
      <c r="C456" s="67" t="s">
        <v>261</v>
      </c>
      <c r="D456" s="55" t="s">
        <v>79</v>
      </c>
      <c r="E456" s="43">
        <v>3</v>
      </c>
      <c r="F456" s="27">
        <v>2117506.154902956</v>
      </c>
      <c r="G456" s="27">
        <f t="shared" si="47"/>
        <v>6352518.4647088684</v>
      </c>
      <c r="H456" s="58"/>
      <c r="K456" s="622"/>
      <c r="Q456" s="63"/>
      <c r="R456" s="63"/>
      <c r="S456" s="413"/>
    </row>
    <row r="457" spans="2:19" ht="18" customHeight="1">
      <c r="B457" s="45">
        <f t="shared" si="48"/>
        <v>18.300000000000047</v>
      </c>
      <c r="C457" s="67" t="s">
        <v>262</v>
      </c>
      <c r="D457" s="55" t="s">
        <v>79</v>
      </c>
      <c r="E457" s="43">
        <v>3</v>
      </c>
      <c r="F457" s="27">
        <v>962502.89245364768</v>
      </c>
      <c r="G457" s="27">
        <f t="shared" si="47"/>
        <v>2887508.6773609431</v>
      </c>
      <c r="H457" s="58"/>
      <c r="K457" s="622"/>
      <c r="Q457" s="63"/>
      <c r="R457" s="63"/>
      <c r="S457" s="413"/>
    </row>
    <row r="458" spans="2:19" ht="18" customHeight="1">
      <c r="B458" s="45">
        <f t="shared" si="48"/>
        <v>18.310000000000048</v>
      </c>
      <c r="C458" s="67" t="s">
        <v>263</v>
      </c>
      <c r="D458" s="55" t="s">
        <v>79</v>
      </c>
      <c r="E458" s="43">
        <v>8</v>
      </c>
      <c r="F458" s="27">
        <v>592309.47227916785</v>
      </c>
      <c r="G458" s="27">
        <f t="shared" si="47"/>
        <v>4738475.7782333428</v>
      </c>
      <c r="H458" s="58"/>
      <c r="K458" s="622"/>
      <c r="Q458" s="63"/>
      <c r="R458" s="63"/>
      <c r="S458" s="413"/>
    </row>
    <row r="459" spans="2:19" ht="18" customHeight="1">
      <c r="B459" s="45">
        <f t="shared" si="48"/>
        <v>18.32000000000005</v>
      </c>
      <c r="C459" s="67" t="s">
        <v>264</v>
      </c>
      <c r="D459" s="55" t="s">
        <v>79</v>
      </c>
      <c r="E459" s="43">
        <v>4</v>
      </c>
      <c r="F459" s="27">
        <v>1377119.3145539961</v>
      </c>
      <c r="G459" s="27">
        <f t="shared" si="47"/>
        <v>5508477.2582159843</v>
      </c>
      <c r="H459" s="58"/>
      <c r="K459" s="622"/>
      <c r="Q459" s="63"/>
      <c r="R459" s="63"/>
      <c r="S459" s="413"/>
    </row>
    <row r="460" spans="2:19" ht="18" customHeight="1">
      <c r="B460" s="45">
        <f t="shared" si="48"/>
        <v>18.330000000000052</v>
      </c>
      <c r="C460" s="67" t="s">
        <v>265</v>
      </c>
      <c r="D460" s="55" t="s">
        <v>79</v>
      </c>
      <c r="E460" s="43">
        <v>3</v>
      </c>
      <c r="F460" s="27">
        <v>1821351.4187633719</v>
      </c>
      <c r="G460" s="27">
        <f t="shared" si="47"/>
        <v>5464054.2562901154</v>
      </c>
      <c r="H460" s="58"/>
      <c r="K460" s="622"/>
      <c r="Q460" s="63"/>
      <c r="R460" s="63"/>
      <c r="S460" s="413"/>
    </row>
    <row r="461" spans="2:19" ht="18" customHeight="1">
      <c r="B461" s="45">
        <f t="shared" si="48"/>
        <v>18.340000000000053</v>
      </c>
      <c r="C461" s="67" t="s">
        <v>266</v>
      </c>
      <c r="D461" s="55" t="s">
        <v>79</v>
      </c>
      <c r="E461" s="43">
        <v>4</v>
      </c>
      <c r="F461" s="27">
        <v>836637.54658446298</v>
      </c>
      <c r="G461" s="27">
        <f t="shared" si="47"/>
        <v>3346550.1863378519</v>
      </c>
      <c r="H461" s="58"/>
      <c r="K461" s="622"/>
      <c r="Q461" s="63"/>
      <c r="R461" s="63"/>
      <c r="S461" s="413"/>
    </row>
    <row r="462" spans="2:19" ht="18" customHeight="1">
      <c r="B462" s="45">
        <f t="shared" si="48"/>
        <v>18.350000000000055</v>
      </c>
      <c r="C462" s="67" t="s">
        <v>267</v>
      </c>
      <c r="D462" s="55" t="s">
        <v>79</v>
      </c>
      <c r="E462" s="43">
        <v>4</v>
      </c>
      <c r="F462" s="27">
        <v>1095772.940706599</v>
      </c>
      <c r="G462" s="27">
        <f t="shared" si="47"/>
        <v>4383091.7628263962</v>
      </c>
      <c r="H462" s="58"/>
      <c r="K462" s="622"/>
      <c r="Q462" s="63"/>
      <c r="R462" s="63"/>
      <c r="S462" s="413"/>
    </row>
    <row r="463" spans="2:19" ht="18" customHeight="1">
      <c r="B463" s="45">
        <f t="shared" si="48"/>
        <v>18.360000000000056</v>
      </c>
      <c r="C463" s="67" t="s">
        <v>268</v>
      </c>
      <c r="D463" s="55" t="s">
        <v>79</v>
      </c>
      <c r="E463" s="43">
        <v>2</v>
      </c>
      <c r="F463" s="27">
        <v>814425.52438385575</v>
      </c>
      <c r="G463" s="27">
        <f t="shared" si="47"/>
        <v>1628851.0487677115</v>
      </c>
      <c r="H463" s="58"/>
      <c r="K463" s="622"/>
      <c r="Q463" s="63"/>
      <c r="R463" s="63"/>
      <c r="S463" s="413"/>
    </row>
    <row r="464" spans="2:19" ht="18" customHeight="1">
      <c r="B464" s="45">
        <f t="shared" si="48"/>
        <v>18.370000000000058</v>
      </c>
      <c r="C464" s="67" t="s">
        <v>269</v>
      </c>
      <c r="D464" s="55" t="s">
        <v>79</v>
      </c>
      <c r="E464" s="43">
        <v>1</v>
      </c>
      <c r="F464" s="27">
        <v>725579.52053211909</v>
      </c>
      <c r="G464" s="27">
        <f t="shared" si="47"/>
        <v>725579.52053211909</v>
      </c>
      <c r="H464" s="58"/>
      <c r="K464" s="622"/>
      <c r="Q464" s="63"/>
      <c r="R464" s="63"/>
      <c r="S464" s="413"/>
    </row>
    <row r="465" spans="2:19" ht="15" customHeight="1">
      <c r="B465" s="239"/>
      <c r="C465" s="62" t="s">
        <v>270</v>
      </c>
      <c r="D465" s="51"/>
      <c r="E465" s="47"/>
      <c r="F465" s="47"/>
      <c r="G465" s="47"/>
      <c r="H465" s="88"/>
      <c r="K465" s="622"/>
      <c r="Q465" s="63"/>
      <c r="R465" s="63"/>
      <c r="S465" s="63"/>
    </row>
    <row r="466" spans="2:19" ht="63.75">
      <c r="B466" s="45">
        <f>+B464+0.01</f>
        <v>18.380000000000059</v>
      </c>
      <c r="C466" s="68" t="s">
        <v>271</v>
      </c>
      <c r="D466" s="55" t="s">
        <v>79</v>
      </c>
      <c r="E466" s="43">
        <v>2</v>
      </c>
      <c r="F466" s="27">
        <v>962502.89245364768</v>
      </c>
      <c r="G466" s="27">
        <f>+E466*F466</f>
        <v>1925005.7849072954</v>
      </c>
      <c r="H466" s="58"/>
      <c r="K466" s="622"/>
      <c r="Q466" s="63"/>
      <c r="R466" s="63"/>
      <c r="S466" s="413"/>
    </row>
    <row r="467" spans="2:19" ht="63.75">
      <c r="B467" s="45">
        <f>+B466+0.01</f>
        <v>18.390000000000061</v>
      </c>
      <c r="C467" s="68" t="s">
        <v>272</v>
      </c>
      <c r="D467" s="55" t="s">
        <v>79</v>
      </c>
      <c r="E467" s="43">
        <v>2</v>
      </c>
      <c r="F467" s="27">
        <v>616108.14195662888</v>
      </c>
      <c r="G467" s="27">
        <f>+E467*F467</f>
        <v>1232216.2839132578</v>
      </c>
      <c r="H467" s="58"/>
      <c r="K467" s="622"/>
      <c r="Q467" s="63"/>
      <c r="R467" s="63"/>
      <c r="S467" s="413"/>
    </row>
    <row r="468" spans="2:19" ht="63.75">
      <c r="B468" s="45">
        <f>+B467+0.01</f>
        <v>18.400000000000063</v>
      </c>
      <c r="C468" s="68" t="s">
        <v>1540</v>
      </c>
      <c r="D468" s="55" t="s">
        <v>79</v>
      </c>
      <c r="E468" s="43">
        <v>1</v>
      </c>
      <c r="F468" s="27">
        <v>494473.16104215692</v>
      </c>
      <c r="G468" s="27">
        <f>+E468*F468</f>
        <v>494473.16104215692</v>
      </c>
      <c r="H468" s="58"/>
      <c r="K468" s="622"/>
      <c r="Q468" s="63"/>
      <c r="R468" s="63"/>
      <c r="S468" s="413"/>
    </row>
    <row r="469" spans="2:19" ht="63.75">
      <c r="B469" s="45">
        <f>+B468+0.01</f>
        <v>18.410000000000064</v>
      </c>
      <c r="C469" s="68" t="s">
        <v>273</v>
      </c>
      <c r="D469" s="55" t="s">
        <v>79</v>
      </c>
      <c r="E469" s="43">
        <v>1</v>
      </c>
      <c r="F469" s="27">
        <v>401924.28476086387</v>
      </c>
      <c r="G469" s="27">
        <f>+E469*F469</f>
        <v>401924.28476086387</v>
      </c>
      <c r="H469" s="58"/>
      <c r="K469" s="622"/>
      <c r="Q469" s="63"/>
      <c r="R469" s="63"/>
      <c r="S469" s="413"/>
    </row>
    <row r="470" spans="2:19" ht="63.75">
      <c r="B470" s="45">
        <f>+B469+0.01</f>
        <v>18.420000000000066</v>
      </c>
      <c r="C470" s="68" t="s">
        <v>274</v>
      </c>
      <c r="D470" s="55" t="s">
        <v>79</v>
      </c>
      <c r="E470" s="43">
        <v>1</v>
      </c>
      <c r="F470" s="27">
        <v>179808.23265617594</v>
      </c>
      <c r="G470" s="27">
        <f>+E470*F470</f>
        <v>179808.23265617594</v>
      </c>
      <c r="H470" s="58"/>
      <c r="K470" s="622"/>
      <c r="Q470" s="63"/>
      <c r="R470" s="63"/>
      <c r="S470" s="413"/>
    </row>
    <row r="471" spans="2:19" ht="25.5">
      <c r="B471" s="239"/>
      <c r="C471" s="52" t="s">
        <v>277</v>
      </c>
      <c r="D471" s="51"/>
      <c r="E471" s="47"/>
      <c r="F471" s="47"/>
      <c r="G471" s="47"/>
      <c r="H471" s="88"/>
      <c r="K471" s="622"/>
      <c r="Q471" s="63"/>
      <c r="R471" s="63"/>
      <c r="S471" s="63"/>
    </row>
    <row r="472" spans="2:19" ht="38.25">
      <c r="B472" s="45">
        <f>+B470+0.01</f>
        <v>18.430000000000067</v>
      </c>
      <c r="C472" s="67" t="s">
        <v>1543</v>
      </c>
      <c r="D472" s="55" t="s">
        <v>79</v>
      </c>
      <c r="E472" s="43">
        <v>43</v>
      </c>
      <c r="F472" s="27">
        <v>440153.94065520231</v>
      </c>
      <c r="G472" s="27">
        <f t="shared" ref="G472:G478" si="49">+E472*F472</f>
        <v>18926619.448173698</v>
      </c>
      <c r="H472" s="58"/>
      <c r="K472" s="622"/>
      <c r="Q472" s="63"/>
      <c r="R472" s="63"/>
      <c r="S472" s="413"/>
    </row>
    <row r="473" spans="2:19" ht="38.25">
      <c r="B473" s="45">
        <f t="shared" ref="B473:B478" si="50">+B472+0.01</f>
        <v>18.440000000000069</v>
      </c>
      <c r="C473" s="67" t="s">
        <v>1544</v>
      </c>
      <c r="D473" s="55" t="s">
        <v>79</v>
      </c>
      <c r="E473" s="43">
        <v>2</v>
      </c>
      <c r="F473" s="27">
        <v>660230.91098280344</v>
      </c>
      <c r="G473" s="27">
        <f t="shared" si="49"/>
        <v>1320461.8219656069</v>
      </c>
      <c r="H473" s="58"/>
      <c r="K473" s="622"/>
      <c r="Q473" s="63"/>
      <c r="R473" s="63"/>
      <c r="S473" s="413"/>
    </row>
    <row r="474" spans="2:19" ht="38.25">
      <c r="B474" s="45">
        <f t="shared" si="50"/>
        <v>18.45000000000007</v>
      </c>
      <c r="C474" s="67" t="s">
        <v>1545</v>
      </c>
      <c r="D474" s="55" t="s">
        <v>79</v>
      </c>
      <c r="E474" s="43">
        <v>16</v>
      </c>
      <c r="F474" s="27">
        <v>314170.7950719017</v>
      </c>
      <c r="G474" s="27">
        <f t="shared" si="49"/>
        <v>5026732.7211504271</v>
      </c>
      <c r="H474" s="58"/>
      <c r="K474" s="622"/>
      <c r="Q474" s="63"/>
      <c r="R474" s="63"/>
      <c r="S474" s="413"/>
    </row>
    <row r="475" spans="2:19" ht="38.25">
      <c r="B475" s="45">
        <f t="shared" si="50"/>
        <v>18.460000000000072</v>
      </c>
      <c r="C475" s="67" t="s">
        <v>1541</v>
      </c>
      <c r="D475" s="55" t="s">
        <v>79</v>
      </c>
      <c r="E475" s="43">
        <v>6</v>
      </c>
      <c r="F475" s="27">
        <v>1126234.0703213615</v>
      </c>
      <c r="G475" s="27">
        <f t="shared" si="49"/>
        <v>6757404.4219281692</v>
      </c>
      <c r="H475" s="58"/>
      <c r="K475" s="622"/>
      <c r="Q475" s="63"/>
      <c r="R475" s="63"/>
      <c r="S475" s="413"/>
    </row>
    <row r="476" spans="2:19" ht="38.25">
      <c r="B476" s="45">
        <f t="shared" si="50"/>
        <v>18.470000000000073</v>
      </c>
      <c r="C476" s="67" t="s">
        <v>1542</v>
      </c>
      <c r="D476" s="55" t="s">
        <v>79</v>
      </c>
      <c r="E476" s="43">
        <v>27</v>
      </c>
      <c r="F476" s="27">
        <v>1299500.7701803904</v>
      </c>
      <c r="G476" s="27">
        <f t="shared" si="49"/>
        <v>35086520.79487054</v>
      </c>
      <c r="H476" s="58"/>
      <c r="K476" s="622"/>
      <c r="Q476" s="63"/>
      <c r="R476" s="63"/>
      <c r="S476" s="413"/>
    </row>
    <row r="477" spans="2:19" ht="38.25">
      <c r="B477" s="45">
        <f t="shared" si="50"/>
        <v>18.480000000000075</v>
      </c>
      <c r="C477" s="67" t="s">
        <v>1546</v>
      </c>
      <c r="D477" s="55" t="s">
        <v>79</v>
      </c>
      <c r="E477" s="43">
        <v>27</v>
      </c>
      <c r="F477" s="27">
        <v>426180.60111528868</v>
      </c>
      <c r="G477" s="27">
        <f t="shared" si="49"/>
        <v>11506876.230112795</v>
      </c>
      <c r="H477" s="58"/>
      <c r="K477" s="622"/>
      <c r="Q477" s="63"/>
      <c r="R477" s="63"/>
      <c r="S477" s="413"/>
    </row>
    <row r="478" spans="2:19" ht="38.25">
      <c r="B478" s="45">
        <f t="shared" si="50"/>
        <v>18.490000000000077</v>
      </c>
      <c r="C478" s="67" t="s">
        <v>1547</v>
      </c>
      <c r="D478" s="55" t="s">
        <v>79</v>
      </c>
      <c r="E478" s="43">
        <v>33</v>
      </c>
      <c r="F478" s="27">
        <v>279462.62089688791</v>
      </c>
      <c r="G478" s="27">
        <f t="shared" si="49"/>
        <v>9222266.4895973001</v>
      </c>
      <c r="H478" s="58"/>
      <c r="K478" s="622"/>
      <c r="Q478" s="63"/>
      <c r="R478" s="63"/>
      <c r="S478" s="413"/>
    </row>
    <row r="479" spans="2:19" ht="18" customHeight="1">
      <c r="B479" s="445"/>
      <c r="C479" s="52" t="s">
        <v>1517</v>
      </c>
      <c r="D479" s="51"/>
      <c r="E479" s="47"/>
      <c r="F479" s="47"/>
      <c r="G479" s="47"/>
      <c r="H479" s="88"/>
      <c r="K479" s="622"/>
      <c r="Q479" s="63"/>
      <c r="R479" s="63"/>
      <c r="S479" s="63"/>
    </row>
    <row r="480" spans="2:19" ht="89.25">
      <c r="B480" s="45">
        <f>+B478+0.01</f>
        <v>18.500000000000078</v>
      </c>
      <c r="C480" s="67" t="s">
        <v>1548</v>
      </c>
      <c r="D480" s="55" t="s">
        <v>54</v>
      </c>
      <c r="E480" s="43">
        <v>77</v>
      </c>
      <c r="F480" s="27">
        <v>213410.34048891513</v>
      </c>
      <c r="G480" s="27">
        <f>+E480*F480</f>
        <v>16432596.217646465</v>
      </c>
      <c r="H480" s="58"/>
      <c r="K480" s="622"/>
      <c r="Q480" s="63"/>
      <c r="R480" s="63"/>
      <c r="S480" s="413"/>
    </row>
    <row r="481" spans="2:19" ht="51">
      <c r="B481" s="45">
        <f>+B480+0.01</f>
        <v>18.51000000000008</v>
      </c>
      <c r="C481" s="67" t="s">
        <v>1518</v>
      </c>
      <c r="D481" s="55" t="s">
        <v>54</v>
      </c>
      <c r="E481" s="43">
        <v>112</v>
      </c>
      <c r="F481" s="27">
        <v>110575.35996707241</v>
      </c>
      <c r="G481" s="27">
        <f>+E481*F481</f>
        <v>12384440.31631211</v>
      </c>
      <c r="H481" s="58"/>
      <c r="K481" s="622"/>
      <c r="Q481" s="63"/>
      <c r="R481" s="63"/>
      <c r="S481" s="413"/>
    </row>
    <row r="482" spans="2:19" ht="15" customHeight="1">
      <c r="C482" s="7"/>
      <c r="E482" s="47"/>
      <c r="F482" s="59"/>
      <c r="G482" s="57">
        <f>SUM(G424:G481)</f>
        <v>530501417.5781104</v>
      </c>
      <c r="H482" s="131"/>
      <c r="K482" s="622"/>
      <c r="Q482" s="63"/>
      <c r="R482" s="59"/>
      <c r="S482" s="59"/>
    </row>
    <row r="483" spans="2:19" ht="14.25" customHeight="1">
      <c r="C483" s="7"/>
      <c r="E483" s="47"/>
      <c r="F483" s="59"/>
      <c r="G483" s="59"/>
      <c r="H483" s="131"/>
      <c r="K483" s="622"/>
      <c r="Q483" s="63"/>
      <c r="R483" s="59"/>
      <c r="S483" s="59"/>
    </row>
    <row r="484" spans="2:19" ht="15" customHeight="1">
      <c r="B484" s="239">
        <v>19</v>
      </c>
      <c r="C484" s="19" t="s">
        <v>4</v>
      </c>
      <c r="E484" s="424"/>
      <c r="F484" s="63"/>
      <c r="G484" s="63"/>
      <c r="H484" s="58"/>
      <c r="K484" s="622"/>
      <c r="Q484" s="519"/>
      <c r="R484" s="63"/>
      <c r="S484" s="63"/>
    </row>
    <row r="485" spans="2:19">
      <c r="B485" s="239"/>
      <c r="C485" s="52" t="s">
        <v>286</v>
      </c>
      <c r="D485" s="51"/>
      <c r="E485" s="47"/>
      <c r="F485" s="47"/>
      <c r="G485" s="47"/>
      <c r="H485" s="88"/>
      <c r="K485" s="622"/>
      <c r="Q485" s="63"/>
      <c r="R485" s="63"/>
      <c r="S485" s="63"/>
    </row>
    <row r="486" spans="2:19" ht="15" customHeight="1">
      <c r="B486" s="45">
        <f>+B484+0.01</f>
        <v>19.010000000000002</v>
      </c>
      <c r="C486" s="67" t="s">
        <v>2243</v>
      </c>
      <c r="D486" s="55" t="s">
        <v>79</v>
      </c>
      <c r="E486" s="43">
        <v>46</v>
      </c>
      <c r="F486" s="27">
        <v>275863.9960019475</v>
      </c>
      <c r="G486" s="27">
        <f>+E486*F486</f>
        <v>12689743.816089585</v>
      </c>
      <c r="H486" s="58"/>
      <c r="K486" s="622"/>
      <c r="Q486" s="63"/>
      <c r="R486" s="413"/>
      <c r="S486" s="413"/>
    </row>
    <row r="487" spans="2:19" ht="25.5">
      <c r="B487" s="45">
        <f>+B486+0.01</f>
        <v>19.020000000000003</v>
      </c>
      <c r="C487" s="67" t="s">
        <v>2244</v>
      </c>
      <c r="D487" s="55" t="s">
        <v>79</v>
      </c>
      <c r="E487" s="43">
        <v>46</v>
      </c>
      <c r="F487" s="27">
        <v>196377.33580802518</v>
      </c>
      <c r="G487" s="27">
        <f>+E487*F487</f>
        <v>9033357.4471691586</v>
      </c>
      <c r="H487" s="58"/>
      <c r="K487" s="622"/>
      <c r="Q487" s="63"/>
      <c r="R487" s="413"/>
      <c r="S487" s="413"/>
    </row>
    <row r="488" spans="2:19" ht="51">
      <c r="B488" s="45">
        <f>+B487+0.01</f>
        <v>19.030000000000005</v>
      </c>
      <c r="C488" s="67" t="s">
        <v>2245</v>
      </c>
      <c r="D488" s="55" t="s">
        <v>79</v>
      </c>
      <c r="E488" s="43">
        <v>46</v>
      </c>
      <c r="F488" s="27">
        <v>563415.18310968217</v>
      </c>
      <c r="G488" s="27">
        <f>+E488*F488</f>
        <v>25917098.423045378</v>
      </c>
      <c r="H488" s="58"/>
      <c r="K488" s="622"/>
      <c r="Q488" s="63"/>
      <c r="R488" s="413"/>
      <c r="S488" s="413"/>
    </row>
    <row r="489" spans="2:19" ht="25.5">
      <c r="B489" s="45">
        <f>+B488+0.01</f>
        <v>19.040000000000006</v>
      </c>
      <c r="C489" s="67" t="s">
        <v>2246</v>
      </c>
      <c r="D489" s="55" t="s">
        <v>79</v>
      </c>
      <c r="E489" s="43">
        <v>46</v>
      </c>
      <c r="F489" s="27">
        <v>118906.82293357418</v>
      </c>
      <c r="G489" s="27">
        <f>+E489*F489</f>
        <v>5469713.8549444126</v>
      </c>
      <c r="H489" s="58"/>
      <c r="K489" s="622"/>
      <c r="Q489" s="63"/>
      <c r="R489" s="413"/>
      <c r="S489" s="413"/>
    </row>
    <row r="490" spans="2:19" ht="63.75">
      <c r="B490" s="45">
        <f>+B489+0.01</f>
        <v>19.050000000000008</v>
      </c>
      <c r="C490" s="67" t="s">
        <v>2247</v>
      </c>
      <c r="D490" s="55" t="s">
        <v>79</v>
      </c>
      <c r="E490" s="43">
        <v>48</v>
      </c>
      <c r="F490" s="27">
        <v>390537.32655477047</v>
      </c>
      <c r="G490" s="27">
        <f>+E490*F490</f>
        <v>18745791.67462898</v>
      </c>
      <c r="H490" s="58"/>
      <c r="K490" s="622"/>
      <c r="Q490" s="63"/>
      <c r="R490" s="413"/>
      <c r="S490" s="413"/>
    </row>
    <row r="491" spans="2:19">
      <c r="B491" s="239"/>
      <c r="C491" s="52" t="s">
        <v>285</v>
      </c>
      <c r="D491" s="51"/>
      <c r="E491" s="47"/>
      <c r="F491" s="47"/>
      <c r="G491" s="47"/>
      <c r="H491" s="88"/>
      <c r="K491" s="622"/>
      <c r="Q491" s="63"/>
      <c r="R491" s="63"/>
      <c r="S491" s="63"/>
    </row>
    <row r="492" spans="2:19" ht="25.5">
      <c r="B492" s="45">
        <f>+B490+0.01</f>
        <v>19.060000000000009</v>
      </c>
      <c r="C492" s="67" t="s">
        <v>2248</v>
      </c>
      <c r="D492" s="55" t="s">
        <v>79</v>
      </c>
      <c r="E492" s="43">
        <v>9</v>
      </c>
      <c r="F492" s="27">
        <v>671971.26833124482</v>
      </c>
      <c r="G492" s="27">
        <f t="shared" ref="G492:G497" si="51">+E492*F492</f>
        <v>6047741.4149812032</v>
      </c>
      <c r="H492" s="58"/>
      <c r="K492" s="622"/>
      <c r="Q492" s="63"/>
      <c r="R492" s="413"/>
      <c r="S492" s="413"/>
    </row>
    <row r="493" spans="2:19" ht="25.5">
      <c r="B493" s="45">
        <f>+B492+0.01</f>
        <v>19.070000000000011</v>
      </c>
      <c r="C493" s="67" t="s">
        <v>2249</v>
      </c>
      <c r="D493" s="55" t="s">
        <v>79</v>
      </c>
      <c r="E493" s="43">
        <v>9</v>
      </c>
      <c r="F493" s="27">
        <v>448848.18504216737</v>
      </c>
      <c r="G493" s="27">
        <f t="shared" si="51"/>
        <v>4039633.6653795065</v>
      </c>
      <c r="H493" s="58"/>
      <c r="K493" s="622"/>
      <c r="Q493" s="63"/>
      <c r="R493" s="413"/>
      <c r="S493" s="413"/>
    </row>
    <row r="494" spans="2:19" ht="15" customHeight="1">
      <c r="B494" s="45">
        <f>+B493+0.01</f>
        <v>19.080000000000013</v>
      </c>
      <c r="C494" s="67" t="s">
        <v>284</v>
      </c>
      <c r="D494" s="55" t="s">
        <v>79</v>
      </c>
      <c r="E494" s="43">
        <v>9</v>
      </c>
      <c r="F494" s="27">
        <v>393726.25863867044</v>
      </c>
      <c r="G494" s="27">
        <f t="shared" si="51"/>
        <v>3543536.3277480341</v>
      </c>
      <c r="H494" s="58"/>
      <c r="K494" s="622"/>
      <c r="Q494" s="63"/>
      <c r="R494" s="413"/>
      <c r="S494" s="413"/>
    </row>
    <row r="495" spans="2:19" ht="63.75">
      <c r="B495" s="45">
        <f>+B494+0.01</f>
        <v>19.090000000000014</v>
      </c>
      <c r="C495" s="67" t="s">
        <v>2250</v>
      </c>
      <c r="D495" s="55" t="s">
        <v>79</v>
      </c>
      <c r="E495" s="43">
        <v>7</v>
      </c>
      <c r="F495" s="27">
        <v>472241.33180997265</v>
      </c>
      <c r="G495" s="27">
        <f t="shared" si="51"/>
        <v>3305689.3226698088</v>
      </c>
      <c r="H495" s="58"/>
      <c r="K495" s="622"/>
      <c r="Q495" s="63"/>
      <c r="R495" s="413"/>
      <c r="S495" s="413"/>
    </row>
    <row r="496" spans="2:19" ht="25.5">
      <c r="B496" s="45">
        <f>+B495+0.01</f>
        <v>19.100000000000016</v>
      </c>
      <c r="C496" s="67" t="s">
        <v>2251</v>
      </c>
      <c r="D496" s="55" t="s">
        <v>79</v>
      </c>
      <c r="E496" s="43">
        <v>9</v>
      </c>
      <c r="F496" s="27">
        <v>645239.07302969263</v>
      </c>
      <c r="G496" s="27">
        <f t="shared" si="51"/>
        <v>5807151.6572672334</v>
      </c>
      <c r="H496" s="58"/>
      <c r="K496" s="622"/>
      <c r="Q496" s="63"/>
      <c r="R496" s="413"/>
      <c r="S496" s="413"/>
    </row>
    <row r="497" spans="2:19" ht="25.5">
      <c r="B497" s="45">
        <f>+B496+0.01</f>
        <v>19.110000000000017</v>
      </c>
      <c r="C497" s="67" t="s">
        <v>2252</v>
      </c>
      <c r="D497" s="55" t="s">
        <v>79</v>
      </c>
      <c r="E497" s="43">
        <v>9</v>
      </c>
      <c r="F497" s="27">
        <v>303918.05004242907</v>
      </c>
      <c r="G497" s="27">
        <f t="shared" si="51"/>
        <v>2735262.4503818615</v>
      </c>
      <c r="H497" s="58"/>
      <c r="K497" s="622"/>
      <c r="Q497" s="63"/>
      <c r="R497" s="413"/>
      <c r="S497" s="413"/>
    </row>
    <row r="498" spans="2:19" ht="15" customHeight="1">
      <c r="B498" s="239"/>
      <c r="C498" s="52" t="s">
        <v>287</v>
      </c>
      <c r="D498" s="51"/>
      <c r="E498" s="47"/>
      <c r="F498" s="47"/>
      <c r="G498" s="47"/>
      <c r="H498" s="88"/>
      <c r="K498" s="622"/>
      <c r="Q498" s="63"/>
      <c r="R498" s="63"/>
      <c r="S498" s="63"/>
    </row>
    <row r="499" spans="2:19">
      <c r="B499" s="45">
        <f>+B497+0.01</f>
        <v>19.120000000000019</v>
      </c>
      <c r="C499" s="67" t="s">
        <v>2253</v>
      </c>
      <c r="D499" s="55" t="s">
        <v>79</v>
      </c>
      <c r="E499" s="43">
        <v>18</v>
      </c>
      <c r="F499" s="27">
        <v>360808.01463301148</v>
      </c>
      <c r="G499" s="27">
        <f>+E499*F499</f>
        <v>6494544.2633942068</v>
      </c>
      <c r="H499" s="58"/>
      <c r="K499" s="622"/>
      <c r="Q499" s="63"/>
      <c r="R499" s="413"/>
      <c r="S499" s="413"/>
    </row>
    <row r="500" spans="2:19" ht="25.5">
      <c r="B500" s="45">
        <f>+B499+0.01</f>
        <v>19.13000000000002</v>
      </c>
      <c r="C500" s="137" t="s">
        <v>2254</v>
      </c>
      <c r="D500" s="55" t="s">
        <v>79</v>
      </c>
      <c r="E500" s="43">
        <v>18</v>
      </c>
      <c r="F500" s="27">
        <v>335082.85051584884</v>
      </c>
      <c r="G500" s="27">
        <f>+E500*F500</f>
        <v>6031491.3092852794</v>
      </c>
      <c r="H500" s="58"/>
      <c r="K500" s="622"/>
      <c r="Q500" s="63"/>
      <c r="R500" s="413"/>
      <c r="S500" s="413"/>
    </row>
    <row r="501" spans="2:19" ht="15" customHeight="1">
      <c r="B501" s="239"/>
      <c r="C501" s="52" t="s">
        <v>288</v>
      </c>
      <c r="D501" s="51"/>
      <c r="E501" s="47"/>
      <c r="F501" s="47"/>
      <c r="G501" s="47"/>
      <c r="H501" s="88"/>
      <c r="K501" s="622"/>
      <c r="Q501" s="63"/>
      <c r="R501" s="63"/>
      <c r="S501" s="63"/>
    </row>
    <row r="502" spans="2:19" ht="14.25">
      <c r="B502" s="45">
        <f>+B500+0.01</f>
        <v>19.140000000000022</v>
      </c>
      <c r="C502" s="138" t="s">
        <v>2255</v>
      </c>
      <c r="D502" s="139" t="s">
        <v>79</v>
      </c>
      <c r="E502" s="43">
        <v>55</v>
      </c>
      <c r="F502" s="27">
        <v>219824.69129383072</v>
      </c>
      <c r="G502" s="27">
        <f>+E502*F502</f>
        <v>12090358.02116069</v>
      </c>
      <c r="H502" s="58"/>
      <c r="K502" s="622"/>
      <c r="Q502" s="63"/>
      <c r="R502" s="413"/>
      <c r="S502" s="413"/>
    </row>
    <row r="503" spans="2:19" ht="15" customHeight="1">
      <c r="B503" s="45">
        <f t="shared" ref="B503:B510" si="52">+B502+0.01</f>
        <v>19.150000000000023</v>
      </c>
      <c r="C503" s="140" t="s">
        <v>2256</v>
      </c>
      <c r="D503" s="139" t="s">
        <v>79</v>
      </c>
      <c r="E503" s="43">
        <v>42</v>
      </c>
      <c r="F503" s="27">
        <v>229950.25433107192</v>
      </c>
      <c r="G503" s="27">
        <f>+E503*F503</f>
        <v>9657910.68190502</v>
      </c>
      <c r="H503" s="58"/>
      <c r="K503" s="622"/>
      <c r="Q503" s="63"/>
      <c r="R503" s="413"/>
      <c r="S503" s="413"/>
    </row>
    <row r="504" spans="2:19" ht="38.25">
      <c r="B504" s="45">
        <f t="shared" si="52"/>
        <v>19.160000000000025</v>
      </c>
      <c r="C504" s="503" t="s">
        <v>2257</v>
      </c>
      <c r="D504" s="139" t="s">
        <v>79</v>
      </c>
      <c r="E504" s="43">
        <v>16</v>
      </c>
      <c r="F504" s="27">
        <v>611670.3244080306</v>
      </c>
      <c r="G504" s="27">
        <f>+E504*F504</f>
        <v>9786725.1905284896</v>
      </c>
      <c r="H504" s="58"/>
      <c r="K504" s="622"/>
      <c r="Q504" s="63"/>
      <c r="R504" s="413"/>
      <c r="S504" s="413"/>
    </row>
    <row r="505" spans="2:19" ht="25.5">
      <c r="B505" s="45">
        <f t="shared" si="52"/>
        <v>19.170000000000027</v>
      </c>
      <c r="C505" s="141" t="s">
        <v>289</v>
      </c>
      <c r="D505" s="139" t="s">
        <v>79</v>
      </c>
      <c r="E505" s="43">
        <v>9</v>
      </c>
      <c r="F505" s="27">
        <v>128120.22004292636</v>
      </c>
      <c r="G505" s="27">
        <f t="shared" ref="G505:G510" si="53">+E505*F505</f>
        <v>1153081.9803863373</v>
      </c>
      <c r="H505" s="58"/>
      <c r="K505" s="622"/>
      <c r="Q505" s="63"/>
      <c r="R505" s="413"/>
      <c r="S505" s="413"/>
    </row>
    <row r="506" spans="2:19">
      <c r="B506" s="45">
        <f t="shared" si="52"/>
        <v>19.180000000000028</v>
      </c>
      <c r="C506" s="66" t="s">
        <v>290</v>
      </c>
      <c r="D506" s="139" t="s">
        <v>79</v>
      </c>
      <c r="E506" s="43">
        <v>29</v>
      </c>
      <c r="F506" s="27">
        <v>28036.331959596919</v>
      </c>
      <c r="G506" s="27">
        <f t="shared" si="53"/>
        <v>813053.62682831066</v>
      </c>
      <c r="H506" s="58"/>
      <c r="K506" s="622"/>
      <c r="Q506" s="63"/>
      <c r="R506" s="413"/>
      <c r="S506" s="413"/>
    </row>
    <row r="507" spans="2:19" ht="25.5">
      <c r="B507" s="45">
        <f t="shared" si="52"/>
        <v>19.19000000000003</v>
      </c>
      <c r="C507" s="67" t="s">
        <v>2258</v>
      </c>
      <c r="D507" s="139" t="s">
        <v>79</v>
      </c>
      <c r="E507" s="43">
        <v>3</v>
      </c>
      <c r="F507" s="27">
        <v>80166.35411961787</v>
      </c>
      <c r="G507" s="27">
        <f t="shared" si="53"/>
        <v>240499.06235885361</v>
      </c>
      <c r="H507" s="58"/>
      <c r="K507" s="622"/>
      <c r="Q507" s="63"/>
      <c r="R507" s="413"/>
      <c r="S507" s="413"/>
    </row>
    <row r="508" spans="2:19" ht="25.5">
      <c r="B508" s="45">
        <f t="shared" si="52"/>
        <v>19.200000000000031</v>
      </c>
      <c r="C508" s="142" t="s">
        <v>291</v>
      </c>
      <c r="D508" s="139" t="s">
        <v>79</v>
      </c>
      <c r="E508" s="43">
        <v>3</v>
      </c>
      <c r="F508" s="27">
        <v>72869.026696505709</v>
      </c>
      <c r="G508" s="27">
        <f t="shared" si="53"/>
        <v>218607.08008951711</v>
      </c>
      <c r="H508" s="58"/>
      <c r="K508" s="622"/>
      <c r="Q508" s="63"/>
      <c r="R508" s="413"/>
      <c r="S508" s="413"/>
    </row>
    <row r="509" spans="2:19" ht="25.5">
      <c r="B509" s="45">
        <f t="shared" si="52"/>
        <v>19.210000000000033</v>
      </c>
      <c r="C509" s="41" t="s">
        <v>292</v>
      </c>
      <c r="D509" s="139" t="s">
        <v>79</v>
      </c>
      <c r="E509" s="43">
        <v>3</v>
      </c>
      <c r="F509" s="27">
        <v>17617.833350085071</v>
      </c>
      <c r="G509" s="27">
        <f t="shared" si="53"/>
        <v>52853.500050255214</v>
      </c>
      <c r="H509" s="58"/>
      <c r="K509" s="622"/>
      <c r="Q509" s="63"/>
      <c r="R509" s="413"/>
      <c r="S509" s="413"/>
    </row>
    <row r="510" spans="2:19" ht="63.75">
      <c r="B510" s="45">
        <f t="shared" si="52"/>
        <v>19.220000000000034</v>
      </c>
      <c r="C510" s="41" t="s">
        <v>293</v>
      </c>
      <c r="D510" s="139" t="s">
        <v>79</v>
      </c>
      <c r="E510" s="43">
        <v>42</v>
      </c>
      <c r="F510" s="27">
        <v>18139.071023164513</v>
      </c>
      <c r="G510" s="27">
        <f t="shared" si="53"/>
        <v>761840.98297290958</v>
      </c>
      <c r="H510" s="58"/>
      <c r="K510" s="622"/>
      <c r="Q510" s="63"/>
      <c r="R510" s="413"/>
      <c r="S510" s="413"/>
    </row>
    <row r="511" spans="2:19">
      <c r="B511" s="12"/>
      <c r="C511" s="16"/>
      <c r="D511" s="12"/>
      <c r="E511" s="63"/>
      <c r="F511" s="63"/>
      <c r="G511" s="57">
        <f>SUM(G486:G510)</f>
        <v>144635685.75326502</v>
      </c>
      <c r="H511" s="441"/>
      <c r="K511" s="622"/>
      <c r="Q511" s="63"/>
      <c r="R511" s="63"/>
      <c r="S511" s="59"/>
    </row>
    <row r="512" spans="2:19">
      <c r="E512" s="424"/>
      <c r="F512" s="47"/>
      <c r="G512" s="47"/>
      <c r="H512" s="58"/>
      <c r="K512" s="622"/>
      <c r="Q512" s="519"/>
      <c r="R512" s="63"/>
      <c r="S512" s="63"/>
    </row>
    <row r="513" spans="1:19" ht="15" customHeight="1">
      <c r="B513" s="239">
        <v>20</v>
      </c>
      <c r="C513" s="19" t="s">
        <v>6</v>
      </c>
      <c r="E513" s="47"/>
      <c r="F513" s="63"/>
      <c r="G513" s="63"/>
      <c r="H513" s="58"/>
      <c r="K513" s="622"/>
      <c r="Q513" s="63"/>
      <c r="R513" s="63"/>
      <c r="S513" s="63"/>
    </row>
    <row r="514" spans="1:19" s="66" customFormat="1" ht="18" customHeight="1">
      <c r="A514" s="477"/>
      <c r="B514" s="144"/>
      <c r="C514" s="134" t="s">
        <v>6</v>
      </c>
      <c r="D514" s="145"/>
      <c r="E514" s="135"/>
      <c r="F514" s="135"/>
      <c r="G514" s="22"/>
      <c r="H514" s="91"/>
      <c r="I514" s="36"/>
      <c r="J514" s="36"/>
      <c r="K514" s="623"/>
      <c r="L514" s="36"/>
      <c r="M514" s="36"/>
      <c r="N514" s="36"/>
      <c r="O514" s="36"/>
      <c r="P514" s="36"/>
      <c r="Q514" s="63"/>
      <c r="R514" s="63"/>
      <c r="S514" s="413"/>
    </row>
    <row r="515" spans="1:19" ht="15" customHeight="1">
      <c r="B515" s="24">
        <f>+B513+0.01</f>
        <v>20.010000000000002</v>
      </c>
      <c r="C515" s="41" t="s">
        <v>7</v>
      </c>
      <c r="D515" s="139" t="s">
        <v>79</v>
      </c>
      <c r="E515" s="43">
        <v>40</v>
      </c>
      <c r="F515" s="27">
        <v>11665.299123517867</v>
      </c>
      <c r="G515" s="27">
        <f>+E515*F515</f>
        <v>466611.96494071465</v>
      </c>
      <c r="H515" s="58"/>
      <c r="K515" s="622"/>
      <c r="Q515" s="63"/>
      <c r="R515" s="63"/>
      <c r="S515" s="413"/>
    </row>
    <row r="516" spans="1:19" ht="15" customHeight="1">
      <c r="B516" s="24">
        <f>+B515+0.01</f>
        <v>20.020000000000003</v>
      </c>
      <c r="C516" s="41" t="s">
        <v>8</v>
      </c>
      <c r="D516" s="139" t="s">
        <v>79</v>
      </c>
      <c r="E516" s="43">
        <v>30</v>
      </c>
      <c r="F516" s="27">
        <v>20772.363747561845</v>
      </c>
      <c r="G516" s="27">
        <f>+E516*F516</f>
        <v>623170.91242685542</v>
      </c>
      <c r="H516" s="58"/>
      <c r="K516" s="622"/>
      <c r="Q516" s="63"/>
      <c r="R516" s="63"/>
      <c r="S516" s="413"/>
    </row>
    <row r="517" spans="1:19" ht="15" customHeight="1">
      <c r="B517" s="24">
        <f>+B516+0.01</f>
        <v>20.030000000000005</v>
      </c>
      <c r="C517" s="67" t="s">
        <v>559</v>
      </c>
      <c r="D517" s="139" t="s">
        <v>79</v>
      </c>
      <c r="E517" s="43">
        <v>217</v>
      </c>
      <c r="F517" s="27">
        <v>79046.735597843232</v>
      </c>
      <c r="G517" s="27">
        <f>+E517*F517</f>
        <v>17153141.62473198</v>
      </c>
      <c r="H517" s="58"/>
      <c r="K517" s="622"/>
      <c r="Q517" s="63"/>
      <c r="R517" s="63"/>
      <c r="S517" s="413"/>
    </row>
    <row r="518" spans="1:19" ht="29.25" customHeight="1">
      <c r="B518" s="24">
        <f>+B517+0.01</f>
        <v>20.040000000000006</v>
      </c>
      <c r="C518" s="67" t="s">
        <v>1230</v>
      </c>
      <c r="D518" s="139" t="s">
        <v>79</v>
      </c>
      <c r="E518" s="43">
        <v>6</v>
      </c>
      <c r="F518" s="27">
        <v>1772208.088470096</v>
      </c>
      <c r="G518" s="27">
        <f>+E518*F518</f>
        <v>10633248.530820576</v>
      </c>
      <c r="H518" s="58"/>
      <c r="K518" s="622"/>
      <c r="Q518" s="63"/>
      <c r="R518" s="63"/>
      <c r="S518" s="413"/>
    </row>
    <row r="519" spans="1:19" ht="15" customHeight="1">
      <c r="C519" s="7"/>
      <c r="E519" s="47"/>
      <c r="F519" s="59"/>
      <c r="G519" s="57">
        <f>SUM(G515:G518)</f>
        <v>28876173.03292013</v>
      </c>
      <c r="H519" s="131"/>
      <c r="K519" s="622"/>
      <c r="Q519" s="63"/>
      <c r="R519" s="59"/>
      <c r="S519" s="59"/>
    </row>
    <row r="520" spans="1:19" ht="15" customHeight="1">
      <c r="C520" s="7"/>
      <c r="E520" s="47"/>
      <c r="F520" s="59"/>
      <c r="G520" s="59"/>
      <c r="H520" s="131"/>
      <c r="K520" s="622"/>
      <c r="Q520" s="63"/>
      <c r="R520" s="59"/>
      <c r="S520" s="59"/>
    </row>
    <row r="521" spans="1:19" ht="15" customHeight="1">
      <c r="B521" s="239">
        <v>21</v>
      </c>
      <c r="C521" s="19" t="s">
        <v>9</v>
      </c>
      <c r="E521" s="47"/>
      <c r="F521" s="63"/>
      <c r="G521" s="63"/>
      <c r="H521" s="58"/>
      <c r="K521" s="622"/>
      <c r="Q521" s="63"/>
      <c r="R521" s="63"/>
      <c r="S521" s="63"/>
    </row>
    <row r="522" spans="1:19" ht="38.25">
      <c r="B522" s="239"/>
      <c r="C522" s="52" t="s">
        <v>1549</v>
      </c>
      <c r="D522" s="51"/>
      <c r="E522" s="47"/>
      <c r="F522" s="47"/>
      <c r="G522" s="47"/>
      <c r="H522" s="88"/>
      <c r="K522" s="622"/>
      <c r="Q522" s="63"/>
      <c r="R522" s="63"/>
      <c r="S522" s="63"/>
    </row>
    <row r="523" spans="1:19" ht="15" customHeight="1">
      <c r="B523" s="45">
        <f>+B521+0.01</f>
        <v>21.01</v>
      </c>
      <c r="C523" s="67" t="s">
        <v>297</v>
      </c>
      <c r="D523" s="55" t="s">
        <v>79</v>
      </c>
      <c r="E523" s="43">
        <v>2</v>
      </c>
      <c r="F523" s="27">
        <v>985139.20212014159</v>
      </c>
      <c r="G523" s="27">
        <f t="shared" ref="G523:G534" si="54">+E523*F523</f>
        <v>1970278.4042402832</v>
      </c>
      <c r="H523" s="58"/>
      <c r="K523" s="622"/>
      <c r="Q523" s="63"/>
      <c r="R523" s="63"/>
      <c r="S523" s="413"/>
    </row>
    <row r="524" spans="1:19" ht="15" customHeight="1">
      <c r="B524" s="45">
        <f>+B523+0.01</f>
        <v>21.020000000000003</v>
      </c>
      <c r="C524" s="67" t="s">
        <v>296</v>
      </c>
      <c r="D524" s="55" t="s">
        <v>79</v>
      </c>
      <c r="E524" s="43">
        <v>1</v>
      </c>
      <c r="F524" s="27">
        <v>1190376.5358951711</v>
      </c>
      <c r="G524" s="27">
        <f t="shared" si="54"/>
        <v>1190376.5358951711</v>
      </c>
      <c r="H524" s="58"/>
      <c r="K524" s="622"/>
      <c r="Q524" s="63"/>
      <c r="R524" s="63"/>
      <c r="S524" s="413"/>
    </row>
    <row r="525" spans="1:19" ht="15" customHeight="1">
      <c r="B525" s="45">
        <f>+B524+0.01</f>
        <v>21.030000000000005</v>
      </c>
      <c r="C525" s="67" t="s">
        <v>295</v>
      </c>
      <c r="D525" s="55" t="s">
        <v>79</v>
      </c>
      <c r="E525" s="43">
        <v>2</v>
      </c>
      <c r="F525" s="27">
        <v>1231424.0026501773</v>
      </c>
      <c r="G525" s="27">
        <f t="shared" si="54"/>
        <v>2462848.0053003547</v>
      </c>
      <c r="H525" s="58"/>
      <c r="K525" s="622"/>
      <c r="Q525" s="63"/>
      <c r="R525" s="63"/>
      <c r="S525" s="413"/>
    </row>
    <row r="526" spans="1:19" ht="15" customHeight="1">
      <c r="B526" s="45">
        <f>+B525+0.01</f>
        <v>21.040000000000006</v>
      </c>
      <c r="C526" s="67" t="s">
        <v>294</v>
      </c>
      <c r="D526" s="55" t="s">
        <v>79</v>
      </c>
      <c r="E526" s="43">
        <v>1</v>
      </c>
      <c r="F526" s="27">
        <v>2298658.1382803307</v>
      </c>
      <c r="G526" s="27">
        <f t="shared" si="54"/>
        <v>2298658.1382803307</v>
      </c>
      <c r="H526" s="58"/>
      <c r="K526" s="622"/>
      <c r="Q526" s="63"/>
      <c r="R526" s="63"/>
      <c r="S526" s="413"/>
    </row>
    <row r="527" spans="1:19" ht="15" customHeight="1">
      <c r="B527" s="239"/>
      <c r="C527" s="52" t="s">
        <v>298</v>
      </c>
      <c r="D527" s="51"/>
      <c r="E527" s="47"/>
      <c r="F527" s="47"/>
      <c r="G527" s="47"/>
      <c r="H527" s="88"/>
      <c r="K527" s="622"/>
      <c r="Q527" s="63"/>
      <c r="R527" s="63"/>
      <c r="S527" s="63"/>
    </row>
    <row r="528" spans="1:19" ht="25.5">
      <c r="B528" s="45">
        <f>+B526+0.01</f>
        <v>21.050000000000008</v>
      </c>
      <c r="C528" s="67" t="s">
        <v>299</v>
      </c>
      <c r="D528" s="55" t="s">
        <v>54</v>
      </c>
      <c r="E528" s="43">
        <v>41</v>
      </c>
      <c r="F528" s="27">
        <v>137606.74569297215</v>
      </c>
      <c r="G528" s="27">
        <f t="shared" si="54"/>
        <v>5641876.5734118586</v>
      </c>
      <c r="H528" s="58"/>
      <c r="K528" s="622"/>
      <c r="Q528" s="63"/>
      <c r="R528" s="63"/>
      <c r="S528" s="413"/>
    </row>
    <row r="529" spans="1:19" ht="15" customHeight="1">
      <c r="B529" s="239"/>
      <c r="C529" s="52" t="s">
        <v>300</v>
      </c>
      <c r="D529" s="51"/>
      <c r="E529" s="47"/>
      <c r="F529" s="47"/>
      <c r="G529" s="47"/>
      <c r="H529" s="88"/>
      <c r="K529" s="622"/>
      <c r="Q529" s="63"/>
      <c r="R529" s="63"/>
      <c r="S529" s="63"/>
    </row>
    <row r="530" spans="1:19" ht="25.5">
      <c r="B530" s="45">
        <f>+B528+0.01</f>
        <v>21.060000000000009</v>
      </c>
      <c r="C530" s="41" t="s">
        <v>301</v>
      </c>
      <c r="D530" s="55" t="s">
        <v>79</v>
      </c>
      <c r="E530" s="43">
        <v>97</v>
      </c>
      <c r="F530" s="27">
        <v>87699.280970961947</v>
      </c>
      <c r="G530" s="27">
        <f t="shared" si="54"/>
        <v>8506830.2541833092</v>
      </c>
      <c r="H530" s="58"/>
      <c r="K530" s="622"/>
      <c r="Q530" s="63"/>
      <c r="R530" s="413"/>
      <c r="S530" s="413"/>
    </row>
    <row r="531" spans="1:19" ht="15" customHeight="1">
      <c r="B531" s="45">
        <f>+B530+0.01</f>
        <v>21.070000000000011</v>
      </c>
      <c r="C531" s="41" t="s">
        <v>302</v>
      </c>
      <c r="D531" s="55" t="s">
        <v>79</v>
      </c>
      <c r="E531" s="43">
        <v>15</v>
      </c>
      <c r="F531" s="27">
        <v>85764.446728491064</v>
      </c>
      <c r="G531" s="27">
        <f t="shared" si="54"/>
        <v>1286466.700927366</v>
      </c>
      <c r="H531" s="58"/>
      <c r="K531" s="622"/>
      <c r="Q531" s="63"/>
      <c r="R531" s="413"/>
      <c r="S531" s="413"/>
    </row>
    <row r="532" spans="1:19" ht="38.25">
      <c r="B532" s="45">
        <f>+B531+0.01</f>
        <v>21.080000000000013</v>
      </c>
      <c r="C532" s="41" t="s">
        <v>303</v>
      </c>
      <c r="D532" s="55" t="s">
        <v>79</v>
      </c>
      <c r="E532" s="43">
        <v>85</v>
      </c>
      <c r="F532" s="27">
        <v>1231038.2867720982</v>
      </c>
      <c r="G532" s="27">
        <f t="shared" si="54"/>
        <v>104638254.37562834</v>
      </c>
      <c r="H532" s="58"/>
      <c r="K532" s="622"/>
      <c r="Q532" s="63"/>
      <c r="R532" s="63"/>
      <c r="S532" s="413"/>
    </row>
    <row r="533" spans="1:19" ht="25.5">
      <c r="B533" s="45">
        <f>+B532+0.01</f>
        <v>21.090000000000014</v>
      </c>
      <c r="C533" s="41" t="s">
        <v>304</v>
      </c>
      <c r="D533" s="55" t="s">
        <v>79</v>
      </c>
      <c r="E533" s="43">
        <v>85</v>
      </c>
      <c r="F533" s="27">
        <v>342765.89381703973</v>
      </c>
      <c r="G533" s="27">
        <f t="shared" si="54"/>
        <v>29135100.974448375</v>
      </c>
      <c r="H533" s="58"/>
      <c r="K533" s="622"/>
      <c r="Q533" s="63"/>
      <c r="R533" s="63"/>
      <c r="S533" s="413"/>
    </row>
    <row r="534" spans="1:19" ht="25.5">
      <c r="B534" s="45">
        <f>+B533+0.01</f>
        <v>21.100000000000016</v>
      </c>
      <c r="C534" s="41" t="s">
        <v>305</v>
      </c>
      <c r="D534" s="55" t="s">
        <v>79</v>
      </c>
      <c r="E534" s="43">
        <v>112</v>
      </c>
      <c r="F534" s="27">
        <v>4650.4825192147637</v>
      </c>
      <c r="G534" s="27">
        <f t="shared" si="54"/>
        <v>520854.04215205356</v>
      </c>
      <c r="H534" s="58"/>
      <c r="K534" s="622"/>
      <c r="Q534" s="63"/>
      <c r="R534" s="413"/>
      <c r="S534" s="413"/>
    </row>
    <row r="535" spans="1:19" ht="15" customHeight="1">
      <c r="B535" s="12"/>
      <c r="C535" s="16"/>
      <c r="D535" s="12"/>
      <c r="E535" s="63"/>
      <c r="F535" s="63"/>
      <c r="G535" s="57">
        <f>SUM(G523:G534)</f>
        <v>157651544.00446743</v>
      </c>
      <c r="H535" s="441"/>
      <c r="K535" s="622"/>
      <c r="Q535" s="63"/>
      <c r="R535" s="63"/>
      <c r="S535" s="59"/>
    </row>
    <row r="536" spans="1:19" ht="15" customHeight="1">
      <c r="B536" s="12"/>
      <c r="C536" s="16"/>
      <c r="D536" s="12"/>
      <c r="E536" s="63"/>
      <c r="F536" s="63"/>
      <c r="G536" s="59"/>
      <c r="H536" s="441"/>
      <c r="K536" s="622"/>
      <c r="Q536" s="63"/>
      <c r="R536" s="63"/>
      <c r="S536" s="59"/>
    </row>
    <row r="537" spans="1:19" ht="15" customHeight="1">
      <c r="B537" s="239">
        <v>22</v>
      </c>
      <c r="C537" s="19" t="s">
        <v>10</v>
      </c>
      <c r="E537" s="47"/>
      <c r="F537" s="63"/>
      <c r="G537" s="63"/>
      <c r="H537" s="58"/>
      <c r="K537" s="622"/>
      <c r="Q537" s="63"/>
      <c r="R537" s="63"/>
      <c r="S537" s="63"/>
    </row>
    <row r="538" spans="1:19" s="66" customFormat="1" ht="18" customHeight="1">
      <c r="A538" s="477"/>
      <c r="B538" s="144"/>
      <c r="C538" s="134" t="s">
        <v>613</v>
      </c>
      <c r="D538" s="145"/>
      <c r="E538" s="135"/>
      <c r="F538" s="135"/>
      <c r="G538" s="22"/>
      <c r="H538" s="91"/>
      <c r="I538" s="36"/>
      <c r="J538" s="36"/>
      <c r="K538" s="623"/>
      <c r="L538" s="36"/>
      <c r="M538" s="36"/>
      <c r="N538" s="36"/>
      <c r="O538" s="36"/>
      <c r="P538" s="36"/>
      <c r="Q538" s="63"/>
      <c r="R538" s="63"/>
      <c r="S538" s="413"/>
    </row>
    <row r="539" spans="1:19" ht="18" customHeight="1">
      <c r="B539" s="24">
        <f>+B537+0.01</f>
        <v>22.01</v>
      </c>
      <c r="C539" s="67" t="s">
        <v>560</v>
      </c>
      <c r="D539" s="24" t="s">
        <v>35</v>
      </c>
      <c r="E539" s="43">
        <v>8464</v>
      </c>
      <c r="F539" s="27">
        <v>6417.4782309540651</v>
      </c>
      <c r="G539" s="27">
        <f>+E539*F539</f>
        <v>54317535.746795207</v>
      </c>
      <c r="H539" s="58"/>
      <c r="K539" s="622"/>
      <c r="Q539" s="63"/>
      <c r="R539" s="413"/>
      <c r="S539" s="413"/>
    </row>
    <row r="540" spans="1:19" ht="18" customHeight="1">
      <c r="B540" s="24">
        <f>+B539+0.01</f>
        <v>22.020000000000003</v>
      </c>
      <c r="C540" s="67" t="s">
        <v>562</v>
      </c>
      <c r="D540" s="24" t="s">
        <v>24</v>
      </c>
      <c r="E540" s="43">
        <v>2759</v>
      </c>
      <c r="F540" s="27">
        <v>7298.3698984583189</v>
      </c>
      <c r="G540" s="27">
        <f>+E540*F540</f>
        <v>20136202.5498465</v>
      </c>
      <c r="H540" s="58"/>
      <c r="K540" s="622"/>
      <c r="Q540" s="63"/>
      <c r="R540" s="413"/>
      <c r="S540" s="413"/>
    </row>
    <row r="541" spans="1:19" ht="18" customHeight="1">
      <c r="B541" s="24">
        <f>+B540+0.01</f>
        <v>22.030000000000005</v>
      </c>
      <c r="C541" s="67" t="s">
        <v>561</v>
      </c>
      <c r="D541" s="24" t="s">
        <v>24</v>
      </c>
      <c r="E541" s="43">
        <v>8464</v>
      </c>
      <c r="F541" s="27">
        <v>20358.501035136767</v>
      </c>
      <c r="G541" s="27">
        <f>+E541*F541</f>
        <v>172314352.7613976</v>
      </c>
      <c r="H541" s="58"/>
      <c r="K541" s="622"/>
      <c r="Q541" s="63"/>
      <c r="R541" s="413"/>
      <c r="S541" s="413"/>
    </row>
    <row r="542" spans="1:19" ht="15" customHeight="1">
      <c r="C542" s="7"/>
      <c r="E542" s="47"/>
      <c r="F542" s="59"/>
      <c r="G542" s="57">
        <f>SUM(G539:G541)</f>
        <v>246768091.05803931</v>
      </c>
      <c r="H542" s="131"/>
      <c r="K542" s="622"/>
      <c r="Q542" s="63"/>
      <c r="R542" s="59"/>
      <c r="S542" s="59"/>
    </row>
    <row r="543" spans="1:19" ht="15" customHeight="1">
      <c r="C543" s="7"/>
      <c r="E543" s="47"/>
      <c r="F543" s="59"/>
      <c r="G543" s="59"/>
      <c r="H543" s="131"/>
      <c r="K543" s="622"/>
      <c r="Q543" s="63"/>
      <c r="R543" s="59"/>
      <c r="S543" s="59"/>
    </row>
    <row r="544" spans="1:19" ht="15" customHeight="1">
      <c r="B544" s="239">
        <v>23</v>
      </c>
      <c r="C544" s="19" t="s">
        <v>11</v>
      </c>
      <c r="E544" s="47"/>
      <c r="F544" s="63"/>
      <c r="G544" s="63"/>
      <c r="H544" s="58"/>
      <c r="K544" s="622"/>
      <c r="Q544" s="63"/>
      <c r="R544" s="63"/>
      <c r="S544" s="63"/>
    </row>
    <row r="545" spans="1:19" s="66" customFormat="1" ht="18" customHeight="1">
      <c r="A545" s="477"/>
      <c r="B545" s="144"/>
      <c r="C545" s="134" t="s">
        <v>614</v>
      </c>
      <c r="D545" s="145"/>
      <c r="E545" s="135"/>
      <c r="F545" s="135"/>
      <c r="G545" s="22"/>
      <c r="H545" s="91"/>
      <c r="I545" s="36"/>
      <c r="J545" s="36"/>
      <c r="K545" s="623"/>
      <c r="L545" s="36"/>
      <c r="M545" s="36"/>
      <c r="N545" s="36"/>
      <c r="O545" s="36"/>
      <c r="P545" s="36"/>
      <c r="Q545" s="63"/>
      <c r="R545" s="63"/>
      <c r="S545" s="413"/>
    </row>
    <row r="546" spans="1:19" ht="15" customHeight="1">
      <c r="B546" s="24">
        <f>+B544+0.01</f>
        <v>23.01</v>
      </c>
      <c r="C546" s="67" t="s">
        <v>564</v>
      </c>
      <c r="D546" s="24" t="s">
        <v>24</v>
      </c>
      <c r="E546" s="43">
        <v>4549</v>
      </c>
      <c r="F546" s="27">
        <v>3384.9174489778834</v>
      </c>
      <c r="G546" s="27">
        <f>+E546*F546</f>
        <v>15397989.475400392</v>
      </c>
      <c r="H546" s="58"/>
      <c r="K546" s="622"/>
      <c r="Q546" s="63"/>
      <c r="R546" s="413"/>
      <c r="S546" s="413"/>
    </row>
    <row r="547" spans="1:19" ht="15" customHeight="1">
      <c r="B547" s="24">
        <f>+B546+0.01</f>
        <v>23.020000000000003</v>
      </c>
      <c r="C547" s="67" t="s">
        <v>563</v>
      </c>
      <c r="D547" s="24" t="s">
        <v>24</v>
      </c>
      <c r="E547" s="43">
        <v>6325</v>
      </c>
      <c r="F547" s="27">
        <v>4818.3210499463439</v>
      </c>
      <c r="G547" s="27">
        <f>+E547*F547</f>
        <v>30475880.640910625</v>
      </c>
      <c r="H547" s="58"/>
      <c r="K547" s="622"/>
      <c r="Q547" s="63"/>
      <c r="R547" s="63"/>
      <c r="S547" s="413"/>
    </row>
    <row r="548" spans="1:19" ht="15" customHeight="1">
      <c r="C548" s="7"/>
      <c r="E548" s="47"/>
      <c r="F548" s="59"/>
      <c r="G548" s="57">
        <f>SUM(G546:G547)</f>
        <v>45873870.116311014</v>
      </c>
      <c r="H548" s="131"/>
      <c r="K548" s="622"/>
      <c r="Q548" s="63"/>
      <c r="R548" s="59"/>
      <c r="S548" s="59"/>
    </row>
    <row r="549" spans="1:19" ht="15" customHeight="1">
      <c r="C549" s="7"/>
      <c r="E549" s="47"/>
      <c r="F549" s="59"/>
      <c r="G549" s="59"/>
      <c r="H549" s="131"/>
      <c r="K549" s="622"/>
      <c r="Q549" s="63"/>
      <c r="R549" s="59"/>
      <c r="S549" s="59"/>
    </row>
    <row r="550" spans="1:19" ht="15" customHeight="1">
      <c r="B550" s="239">
        <v>24</v>
      </c>
      <c r="C550" s="19" t="s">
        <v>565</v>
      </c>
      <c r="E550" s="47"/>
      <c r="F550" s="63"/>
      <c r="G550" s="63"/>
      <c r="H550" s="58"/>
      <c r="K550" s="622"/>
      <c r="Q550" s="63"/>
      <c r="R550" s="63"/>
      <c r="S550" s="63"/>
    </row>
    <row r="551" spans="1:19" s="66" customFormat="1" ht="18" customHeight="1">
      <c r="A551" s="477"/>
      <c r="B551" s="144"/>
      <c r="C551" s="134" t="s">
        <v>566</v>
      </c>
      <c r="D551" s="145"/>
      <c r="E551" s="135"/>
      <c r="F551" s="135"/>
      <c r="G551" s="22"/>
      <c r="H551" s="91"/>
      <c r="I551" s="36"/>
      <c r="J551" s="36"/>
      <c r="K551" s="623"/>
      <c r="L551" s="36"/>
      <c r="M551" s="36"/>
      <c r="N551" s="36"/>
      <c r="O551" s="36"/>
      <c r="P551" s="36"/>
      <c r="Q551" s="63"/>
      <c r="R551" s="63"/>
      <c r="S551" s="413"/>
    </row>
    <row r="552" spans="1:19" ht="25.5">
      <c r="B552" s="24">
        <f>+B550+0.01</f>
        <v>24.01</v>
      </c>
      <c r="C552" s="56" t="s">
        <v>1535</v>
      </c>
      <c r="D552" s="24" t="s">
        <v>65</v>
      </c>
      <c r="E552" s="43">
        <v>184</v>
      </c>
      <c r="F552" s="27">
        <v>25019.408307813123</v>
      </c>
      <c r="G552" s="27">
        <f>+E552*F552</f>
        <v>4603571.1286376147</v>
      </c>
      <c r="H552" s="58"/>
      <c r="K552" s="622"/>
      <c r="Q552" s="63"/>
      <c r="R552" s="413"/>
      <c r="S552" s="413"/>
    </row>
    <row r="553" spans="1:19" ht="25.5">
      <c r="B553" s="24">
        <f>+B552+0.01</f>
        <v>24.020000000000003</v>
      </c>
      <c r="C553" s="41" t="s">
        <v>567</v>
      </c>
      <c r="D553" s="24" t="s">
        <v>65</v>
      </c>
      <c r="E553" s="43">
        <v>137</v>
      </c>
      <c r="F553" s="27">
        <v>54479.761590263071</v>
      </c>
      <c r="G553" s="27">
        <f>+E553*F553</f>
        <v>7463727.3378660409</v>
      </c>
      <c r="H553" s="58"/>
      <c r="K553" s="622"/>
      <c r="Q553" s="63"/>
      <c r="R553" s="63"/>
      <c r="S553" s="413"/>
    </row>
    <row r="554" spans="1:19">
      <c r="B554" s="24">
        <f>+B553+0.01</f>
        <v>24.030000000000005</v>
      </c>
      <c r="C554" s="41" t="s">
        <v>568</v>
      </c>
      <c r="D554" s="24" t="s">
        <v>65</v>
      </c>
      <c r="E554" s="43">
        <v>9</v>
      </c>
      <c r="F554" s="27">
        <v>369587.7419983616</v>
      </c>
      <c r="G554" s="27">
        <f>+E554*F554</f>
        <v>3326289.6779852542</v>
      </c>
      <c r="H554" s="58"/>
      <c r="K554" s="622"/>
      <c r="Q554" s="63"/>
      <c r="R554" s="413"/>
      <c r="S554" s="413"/>
    </row>
    <row r="555" spans="1:19">
      <c r="B555" s="24">
        <f>+B554+0.01</f>
        <v>24.040000000000006</v>
      </c>
      <c r="C555" s="41" t="s">
        <v>569</v>
      </c>
      <c r="D555" s="24" t="s">
        <v>65</v>
      </c>
      <c r="E555" s="43">
        <v>11</v>
      </c>
      <c r="F555" s="27">
        <v>66310.814293820207</v>
      </c>
      <c r="G555" s="27">
        <f>+E555*F555</f>
        <v>729418.95723202231</v>
      </c>
      <c r="H555" s="58"/>
      <c r="K555" s="622"/>
      <c r="Q555" s="63"/>
      <c r="R555" s="413"/>
      <c r="S555" s="413"/>
    </row>
    <row r="556" spans="1:19" s="66" customFormat="1" ht="18" customHeight="1">
      <c r="A556" s="477"/>
      <c r="B556" s="147"/>
      <c r="C556" s="148" t="s">
        <v>570</v>
      </c>
      <c r="D556" s="147"/>
      <c r="E556" s="149"/>
      <c r="F556" s="149"/>
      <c r="G556" s="149"/>
      <c r="H556" s="91"/>
      <c r="I556" s="36"/>
      <c r="J556" s="36"/>
      <c r="K556" s="623"/>
      <c r="L556" s="36"/>
      <c r="M556" s="36"/>
      <c r="N556" s="36"/>
      <c r="O556" s="36"/>
      <c r="P556" s="36"/>
      <c r="Q556" s="63"/>
      <c r="R556" s="63"/>
      <c r="S556" s="63"/>
    </row>
    <row r="557" spans="1:19" ht="38.25">
      <c r="B557" s="24">
        <f>+B555+0.01</f>
        <v>24.050000000000008</v>
      </c>
      <c r="C557" s="67" t="s">
        <v>577</v>
      </c>
      <c r="D557" s="55" t="s">
        <v>53</v>
      </c>
      <c r="E557" s="43">
        <v>376</v>
      </c>
      <c r="F557" s="27">
        <v>68722.059769485684</v>
      </c>
      <c r="G557" s="27">
        <f t="shared" ref="G557:G562" si="55">+E557*F557</f>
        <v>25839494.473326616</v>
      </c>
      <c r="H557" s="58"/>
      <c r="K557" s="622"/>
      <c r="Q557" s="63"/>
      <c r="R557" s="63"/>
      <c r="S557" s="413"/>
    </row>
    <row r="558" spans="1:19" ht="25.5">
      <c r="B558" s="24">
        <f>+B557+0.01</f>
        <v>24.060000000000009</v>
      </c>
      <c r="C558" s="67" t="s">
        <v>572</v>
      </c>
      <c r="D558" s="24" t="s">
        <v>54</v>
      </c>
      <c r="E558" s="43">
        <v>55</v>
      </c>
      <c r="F558" s="27">
        <v>61975.159329145419</v>
      </c>
      <c r="G558" s="27">
        <f t="shared" si="55"/>
        <v>3408633.763102998</v>
      </c>
      <c r="H558" s="58"/>
      <c r="K558" s="622"/>
      <c r="Q558" s="63"/>
      <c r="R558" s="63"/>
      <c r="S558" s="413"/>
    </row>
    <row r="559" spans="1:19" ht="38.25">
      <c r="B559" s="24">
        <f>+B558+0.01</f>
        <v>24.070000000000011</v>
      </c>
      <c r="C559" s="67" t="s">
        <v>573</v>
      </c>
      <c r="D559" s="24" t="s">
        <v>54</v>
      </c>
      <c r="E559" s="43">
        <v>15</v>
      </c>
      <c r="F559" s="27">
        <v>51680.715285826482</v>
      </c>
      <c r="G559" s="27">
        <f t="shared" si="55"/>
        <v>775210.72928739723</v>
      </c>
      <c r="H559" s="58"/>
      <c r="K559" s="622"/>
      <c r="Q559" s="63"/>
      <c r="R559" s="63"/>
      <c r="S559" s="413"/>
    </row>
    <row r="560" spans="1:19" ht="38.25">
      <c r="B560" s="24">
        <f>+B559+0.01</f>
        <v>24.080000000000013</v>
      </c>
      <c r="C560" s="67" t="s">
        <v>574</v>
      </c>
      <c r="D560" s="55" t="s">
        <v>1</v>
      </c>
      <c r="E560" s="43">
        <v>8</v>
      </c>
      <c r="F560" s="27">
        <v>44471.998267137824</v>
      </c>
      <c r="G560" s="27">
        <f t="shared" si="55"/>
        <v>355775.98613710259</v>
      </c>
      <c r="H560" s="58"/>
      <c r="K560" s="622"/>
      <c r="Q560" s="63"/>
      <c r="R560" s="63"/>
      <c r="S560" s="413"/>
    </row>
    <row r="561" spans="1:19" ht="38.25">
      <c r="B561" s="24">
        <f>+B560+0.01</f>
        <v>24.090000000000014</v>
      </c>
      <c r="C561" s="67" t="s">
        <v>575</v>
      </c>
      <c r="D561" s="55" t="s">
        <v>79</v>
      </c>
      <c r="E561" s="43">
        <v>8</v>
      </c>
      <c r="F561" s="27">
        <v>64440.613522811167</v>
      </c>
      <c r="G561" s="27">
        <f t="shared" si="55"/>
        <v>515524.90818248934</v>
      </c>
      <c r="H561" s="58"/>
      <c r="K561" s="622"/>
      <c r="Q561" s="63"/>
      <c r="R561" s="63"/>
      <c r="S561" s="413"/>
    </row>
    <row r="562" spans="1:19" ht="38.25">
      <c r="B562" s="45">
        <f>+B561+0.01</f>
        <v>24.100000000000016</v>
      </c>
      <c r="C562" s="67" t="s">
        <v>576</v>
      </c>
      <c r="D562" s="24" t="s">
        <v>54</v>
      </c>
      <c r="E562" s="43">
        <v>304</v>
      </c>
      <c r="F562" s="27">
        <v>47290.851603151437</v>
      </c>
      <c r="G562" s="27">
        <f t="shared" si="55"/>
        <v>14376418.887358038</v>
      </c>
      <c r="H562" s="58"/>
      <c r="K562" s="622"/>
      <c r="Q562" s="63"/>
      <c r="R562" s="63"/>
      <c r="S562" s="413"/>
    </row>
    <row r="563" spans="1:19" s="36" customFormat="1" ht="18" customHeight="1">
      <c r="A563" s="477"/>
      <c r="B563" s="150"/>
      <c r="C563" s="148" t="s">
        <v>571</v>
      </c>
      <c r="D563" s="150"/>
      <c r="E563" s="149"/>
      <c r="F563" s="149"/>
      <c r="G563" s="149"/>
      <c r="H563" s="91"/>
      <c r="K563" s="623"/>
      <c r="Q563" s="63"/>
      <c r="R563" s="63"/>
      <c r="S563" s="63"/>
    </row>
    <row r="564" spans="1:19" ht="15" customHeight="1">
      <c r="B564" s="24"/>
      <c r="C564" s="129" t="s">
        <v>578</v>
      </c>
      <c r="D564" s="24"/>
      <c r="E564" s="43"/>
      <c r="F564" s="43"/>
      <c r="G564" s="43"/>
      <c r="H564" s="58"/>
      <c r="K564" s="622"/>
      <c r="Q564" s="63"/>
      <c r="R564" s="63"/>
      <c r="S564" s="63"/>
    </row>
    <row r="565" spans="1:19" ht="15" customHeight="1">
      <c r="B565" s="45">
        <f>+B562+0.01</f>
        <v>24.110000000000017</v>
      </c>
      <c r="C565" s="67" t="s">
        <v>579</v>
      </c>
      <c r="D565" s="55" t="s">
        <v>53</v>
      </c>
      <c r="E565" s="43">
        <v>146</v>
      </c>
      <c r="F565" s="27">
        <v>33465.543562392369</v>
      </c>
      <c r="G565" s="27">
        <f>+E565*F565</f>
        <v>4885969.3601092864</v>
      </c>
      <c r="H565" s="58"/>
      <c r="K565" s="622"/>
      <c r="Q565" s="63"/>
      <c r="R565" s="413"/>
      <c r="S565" s="413"/>
    </row>
    <row r="566" spans="1:19" ht="15" customHeight="1">
      <c r="B566" s="24">
        <f t="shared" ref="B566:B580" si="56">+B565+0.01</f>
        <v>24.120000000000019</v>
      </c>
      <c r="C566" s="67" t="s">
        <v>580</v>
      </c>
      <c r="D566" s="55" t="s">
        <v>79</v>
      </c>
      <c r="E566" s="43">
        <v>3</v>
      </c>
      <c r="F566" s="27">
        <v>526061.20650611713</v>
      </c>
      <c r="G566" s="27">
        <f>+E566*F566</f>
        <v>1578183.6195183513</v>
      </c>
      <c r="H566" s="58"/>
      <c r="K566" s="622"/>
      <c r="Q566" s="63"/>
      <c r="R566" s="413"/>
      <c r="S566" s="413"/>
    </row>
    <row r="567" spans="1:19" ht="15" customHeight="1">
      <c r="B567" s="24"/>
      <c r="C567" s="129" t="s">
        <v>582</v>
      </c>
      <c r="D567" s="24"/>
      <c r="E567" s="43"/>
      <c r="F567" s="43"/>
      <c r="G567" s="43"/>
      <c r="H567" s="58"/>
      <c r="K567" s="622"/>
      <c r="Q567" s="63"/>
      <c r="R567" s="63"/>
      <c r="S567" s="63"/>
    </row>
    <row r="568" spans="1:19" ht="15" customHeight="1">
      <c r="B568" s="24">
        <f>+B566+0.01</f>
        <v>24.13000000000002</v>
      </c>
      <c r="C568" s="67" t="s">
        <v>579</v>
      </c>
      <c r="D568" s="55" t="s">
        <v>53</v>
      </c>
      <c r="E568" s="43">
        <v>135</v>
      </c>
      <c r="F568" s="27">
        <v>33465.543562392369</v>
      </c>
      <c r="G568" s="27">
        <f>+E568*F568</f>
        <v>4517848.3809229694</v>
      </c>
      <c r="H568" s="58"/>
      <c r="K568" s="622"/>
      <c r="Q568" s="63"/>
      <c r="R568" s="413"/>
      <c r="S568" s="413"/>
    </row>
    <row r="569" spans="1:19" ht="15" customHeight="1">
      <c r="B569" s="24">
        <f t="shared" si="56"/>
        <v>24.140000000000022</v>
      </c>
      <c r="C569" s="67" t="s">
        <v>580</v>
      </c>
      <c r="D569" s="55" t="s">
        <v>79</v>
      </c>
      <c r="E569" s="43">
        <v>1</v>
      </c>
      <c r="F569" s="27">
        <v>526061.20650611713</v>
      </c>
      <c r="G569" s="27">
        <f>+E569*F569</f>
        <v>526061.20650611713</v>
      </c>
      <c r="H569" s="58"/>
      <c r="K569" s="622"/>
      <c r="Q569" s="63"/>
      <c r="R569" s="413"/>
      <c r="S569" s="413"/>
    </row>
    <row r="570" spans="1:19" ht="15" customHeight="1">
      <c r="B570" s="24"/>
      <c r="C570" s="129" t="s">
        <v>581</v>
      </c>
      <c r="D570" s="24"/>
      <c r="E570" s="43"/>
      <c r="F570" s="43"/>
      <c r="G570" s="43"/>
      <c r="H570" s="58"/>
      <c r="K570" s="622"/>
      <c r="Q570" s="63"/>
      <c r="R570" s="63"/>
      <c r="S570" s="63"/>
    </row>
    <row r="571" spans="1:19" ht="15" customHeight="1">
      <c r="B571" s="24">
        <f>+B569+0.01</f>
        <v>24.150000000000023</v>
      </c>
      <c r="C571" s="67" t="s">
        <v>579</v>
      </c>
      <c r="D571" s="55" t="s">
        <v>53</v>
      </c>
      <c r="E571" s="43">
        <v>18</v>
      </c>
      <c r="F571" s="27">
        <v>33465.543562392369</v>
      </c>
      <c r="G571" s="27">
        <f>+E571*F571</f>
        <v>602379.78412306262</v>
      </c>
      <c r="H571" s="58"/>
      <c r="K571" s="622"/>
      <c r="Q571" s="63"/>
      <c r="R571" s="413"/>
      <c r="S571" s="413"/>
    </row>
    <row r="572" spans="1:19" ht="15" customHeight="1">
      <c r="B572" s="24"/>
      <c r="C572" s="129" t="s">
        <v>583</v>
      </c>
      <c r="D572" s="24"/>
      <c r="E572" s="43"/>
      <c r="F572" s="43"/>
      <c r="G572" s="43"/>
      <c r="H572" s="58"/>
      <c r="K572" s="622"/>
      <c r="Q572" s="63"/>
      <c r="R572" s="63"/>
      <c r="S572" s="63"/>
    </row>
    <row r="573" spans="1:19" ht="15" customHeight="1">
      <c r="B573" s="24">
        <f>+B571+0.01</f>
        <v>24.160000000000025</v>
      </c>
      <c r="C573" s="67" t="s">
        <v>579</v>
      </c>
      <c r="D573" s="55" t="s">
        <v>53</v>
      </c>
      <c r="E573" s="43">
        <v>36</v>
      </c>
      <c r="F573" s="27">
        <v>33465.543562392369</v>
      </c>
      <c r="G573" s="27">
        <f>+E573*F573</f>
        <v>1204759.5682461252</v>
      </c>
      <c r="H573" s="58"/>
      <c r="K573" s="622"/>
      <c r="Q573" s="63"/>
      <c r="R573" s="413"/>
      <c r="S573" s="413"/>
    </row>
    <row r="574" spans="1:19" ht="15" customHeight="1">
      <c r="B574" s="24"/>
      <c r="C574" s="67" t="s">
        <v>584</v>
      </c>
      <c r="D574" s="24"/>
      <c r="E574" s="43"/>
      <c r="F574" s="43"/>
      <c r="G574" s="43"/>
      <c r="H574" s="58"/>
      <c r="K574" s="622"/>
      <c r="Q574" s="63"/>
      <c r="R574" s="63"/>
      <c r="S574" s="63"/>
    </row>
    <row r="575" spans="1:19" ht="15" customHeight="1">
      <c r="B575" s="24">
        <f>+B573+0.01</f>
        <v>24.170000000000027</v>
      </c>
      <c r="C575" s="41" t="s">
        <v>585</v>
      </c>
      <c r="D575" s="55" t="s">
        <v>79</v>
      </c>
      <c r="E575" s="43">
        <v>18</v>
      </c>
      <c r="F575" s="27">
        <v>116461.17577148545</v>
      </c>
      <c r="G575" s="27">
        <f t="shared" ref="G575:G580" si="57">+E575*F575</f>
        <v>2096301.163886738</v>
      </c>
      <c r="H575" s="58"/>
      <c r="K575" s="622"/>
      <c r="Q575" s="63"/>
      <c r="R575" s="413"/>
      <c r="S575" s="413"/>
    </row>
    <row r="576" spans="1:19" ht="15" customHeight="1">
      <c r="B576" s="24">
        <f t="shared" si="56"/>
        <v>24.180000000000028</v>
      </c>
      <c r="C576" s="41" t="s">
        <v>586</v>
      </c>
      <c r="D576" s="55" t="s">
        <v>79</v>
      </c>
      <c r="E576" s="43">
        <v>1</v>
      </c>
      <c r="F576" s="27">
        <v>93939.538393069</v>
      </c>
      <c r="G576" s="27">
        <f t="shared" si="57"/>
        <v>93939.538393069</v>
      </c>
      <c r="H576" s="58"/>
      <c r="K576" s="622"/>
      <c r="Q576" s="63"/>
      <c r="R576" s="413"/>
      <c r="S576" s="413"/>
    </row>
    <row r="577" spans="1:19" ht="15" customHeight="1">
      <c r="B577" s="45">
        <f t="shared" si="56"/>
        <v>24.19000000000003</v>
      </c>
      <c r="C577" s="41" t="s">
        <v>587</v>
      </c>
      <c r="D577" s="55" t="s">
        <v>79</v>
      </c>
      <c r="E577" s="43">
        <v>1</v>
      </c>
      <c r="F577" s="27">
        <v>45091.2286227562</v>
      </c>
      <c r="G577" s="27">
        <f t="shared" si="57"/>
        <v>45091.2286227562</v>
      </c>
      <c r="H577" s="58"/>
      <c r="K577" s="622"/>
      <c r="Q577" s="63"/>
      <c r="R577" s="413"/>
      <c r="S577" s="413"/>
    </row>
    <row r="578" spans="1:19" ht="15" customHeight="1">
      <c r="B578" s="45">
        <f t="shared" si="56"/>
        <v>24.200000000000031</v>
      </c>
      <c r="C578" s="41" t="s">
        <v>588</v>
      </c>
      <c r="D578" s="55" t="s">
        <v>79</v>
      </c>
      <c r="E578" s="43">
        <v>1</v>
      </c>
      <c r="F578" s="27">
        <v>46969.7691965345</v>
      </c>
      <c r="G578" s="27">
        <f t="shared" si="57"/>
        <v>46969.7691965345</v>
      </c>
      <c r="H578" s="58"/>
      <c r="K578" s="622"/>
      <c r="Q578" s="63"/>
      <c r="R578" s="413"/>
      <c r="S578" s="413"/>
    </row>
    <row r="579" spans="1:19" ht="15" customHeight="1">
      <c r="B579" s="24">
        <f t="shared" si="56"/>
        <v>24.210000000000033</v>
      </c>
      <c r="C579" s="41" t="s">
        <v>589</v>
      </c>
      <c r="D579" s="55" t="s">
        <v>79</v>
      </c>
      <c r="E579" s="43">
        <v>1</v>
      </c>
      <c r="F579" s="27">
        <v>37576.023852296828</v>
      </c>
      <c r="G579" s="27">
        <f t="shared" si="57"/>
        <v>37576.023852296828</v>
      </c>
      <c r="H579" s="58"/>
      <c r="K579" s="622"/>
      <c r="Q579" s="63"/>
      <c r="R579" s="413"/>
      <c r="S579" s="413"/>
    </row>
    <row r="580" spans="1:19" ht="25.5">
      <c r="B580" s="24">
        <f t="shared" si="56"/>
        <v>24.220000000000034</v>
      </c>
      <c r="C580" s="67" t="s">
        <v>1536</v>
      </c>
      <c r="D580" s="55" t="s">
        <v>590</v>
      </c>
      <c r="E580" s="43">
        <v>6</v>
      </c>
      <c r="F580" s="27">
        <v>334659.60552530829</v>
      </c>
      <c r="G580" s="27">
        <f t="shared" si="57"/>
        <v>2007957.6331518497</v>
      </c>
      <c r="H580" s="58"/>
      <c r="K580" s="622"/>
      <c r="Q580" s="63"/>
      <c r="R580" s="413"/>
      <c r="S580" s="413"/>
    </row>
    <row r="581" spans="1:19" s="36" customFormat="1" ht="18" customHeight="1">
      <c r="A581" s="477"/>
      <c r="B581" s="150"/>
      <c r="C581" s="148" t="s">
        <v>591</v>
      </c>
      <c r="D581" s="150"/>
      <c r="E581" s="149"/>
      <c r="F581" s="149"/>
      <c r="G581" s="149"/>
      <c r="H581" s="91"/>
      <c r="K581" s="623"/>
      <c r="Q581" s="63"/>
      <c r="R581" s="63"/>
      <c r="S581" s="63"/>
    </row>
    <row r="582" spans="1:19" ht="25.5">
      <c r="B582" s="24"/>
      <c r="C582" s="129" t="s">
        <v>592</v>
      </c>
      <c r="D582" s="24"/>
      <c r="E582" s="43"/>
      <c r="F582" s="43"/>
      <c r="G582" s="43"/>
      <c r="H582" s="58"/>
      <c r="K582" s="622"/>
      <c r="Q582" s="63"/>
      <c r="R582" s="63"/>
      <c r="S582" s="63"/>
    </row>
    <row r="583" spans="1:19" ht="76.5">
      <c r="B583" s="24">
        <f>+B580+0.01</f>
        <v>24.230000000000036</v>
      </c>
      <c r="C583" s="67" t="s">
        <v>593</v>
      </c>
      <c r="D583" s="55" t="s">
        <v>53</v>
      </c>
      <c r="E583" s="43">
        <v>151</v>
      </c>
      <c r="F583" s="27">
        <v>407299.28764565906</v>
      </c>
      <c r="G583" s="27">
        <f>+ROUND((E583*F583),0)</f>
        <v>61502192</v>
      </c>
      <c r="H583" s="58"/>
      <c r="K583" s="622"/>
      <c r="Q583" s="63"/>
      <c r="R583" s="413"/>
      <c r="S583" s="413"/>
    </row>
    <row r="584" spans="1:19" ht="25.5">
      <c r="B584" s="24"/>
      <c r="C584" s="129" t="s">
        <v>594</v>
      </c>
      <c r="D584" s="24"/>
      <c r="E584" s="43"/>
      <c r="F584" s="43"/>
      <c r="G584" s="43"/>
      <c r="H584" s="58"/>
      <c r="K584" s="622"/>
      <c r="Q584" s="63"/>
      <c r="R584" s="63"/>
      <c r="S584" s="63"/>
    </row>
    <row r="585" spans="1:19" ht="76.5">
      <c r="B585" s="24">
        <f>+B583+0.01</f>
        <v>24.240000000000038</v>
      </c>
      <c r="C585" s="67" t="s">
        <v>593</v>
      </c>
      <c r="D585" s="55" t="s">
        <v>53</v>
      </c>
      <c r="E585" s="43">
        <v>78</v>
      </c>
      <c r="F585" s="27">
        <v>438872.73845477309</v>
      </c>
      <c r="G585" s="27">
        <f>+E585*F585</f>
        <v>34232073.599472299</v>
      </c>
      <c r="H585" s="58"/>
      <c r="K585" s="622"/>
      <c r="Q585" s="63"/>
      <c r="R585" s="413"/>
      <c r="S585" s="413"/>
    </row>
    <row r="586" spans="1:19" ht="12.95" customHeight="1">
      <c r="C586" s="7" t="s">
        <v>25</v>
      </c>
      <c r="E586" s="47"/>
      <c r="F586" s="63"/>
      <c r="G586" s="57">
        <f>SUM(G552:G585)</f>
        <v>174771368.72511703</v>
      </c>
      <c r="H586" s="441"/>
      <c r="K586" s="622"/>
      <c r="Q586" s="63"/>
      <c r="R586" s="63"/>
      <c r="S586" s="59"/>
    </row>
    <row r="587" spans="1:19" ht="15" customHeight="1">
      <c r="C587" s="7"/>
      <c r="E587" s="47"/>
      <c r="F587" s="63"/>
      <c r="G587" s="59"/>
      <c r="H587" s="441"/>
      <c r="K587" s="622"/>
      <c r="Q587" s="63"/>
      <c r="R587" s="63"/>
      <c r="S587" s="59"/>
    </row>
    <row r="588" spans="1:19" ht="15" customHeight="1">
      <c r="B588" s="239">
        <v>25</v>
      </c>
      <c r="C588" s="19" t="s">
        <v>615</v>
      </c>
      <c r="E588" s="47"/>
      <c r="F588" s="63"/>
      <c r="G588" s="63"/>
      <c r="H588" s="58"/>
      <c r="K588" s="622"/>
      <c r="Q588" s="63"/>
      <c r="R588" s="63"/>
      <c r="S588" s="63"/>
    </row>
    <row r="589" spans="1:19" s="66" customFormat="1" ht="18" customHeight="1">
      <c r="A589" s="477"/>
      <c r="B589" s="144"/>
      <c r="C589" s="134" t="s">
        <v>616</v>
      </c>
      <c r="D589" s="145"/>
      <c r="E589" s="135"/>
      <c r="F589" s="135"/>
      <c r="G589" s="22"/>
      <c r="H589" s="91"/>
      <c r="I589" s="36"/>
      <c r="J589" s="36"/>
      <c r="K589" s="623"/>
      <c r="L589" s="36"/>
      <c r="M589" s="36"/>
      <c r="N589" s="36"/>
      <c r="O589" s="36"/>
      <c r="P589" s="36"/>
      <c r="Q589" s="63"/>
      <c r="R589" s="63"/>
      <c r="S589" s="413"/>
    </row>
    <row r="590" spans="1:19" ht="178.5">
      <c r="B590" s="24">
        <f>+B588+0.01</f>
        <v>25.01</v>
      </c>
      <c r="C590" s="67" t="s">
        <v>1551</v>
      </c>
      <c r="D590" s="55" t="s">
        <v>79</v>
      </c>
      <c r="E590" s="43">
        <v>1</v>
      </c>
      <c r="F590" s="27">
        <v>61514590.593786389</v>
      </c>
      <c r="G590" s="27">
        <f>+E590*F590</f>
        <v>61514590.593786389</v>
      </c>
      <c r="H590" s="58"/>
      <c r="K590" s="622"/>
      <c r="Q590" s="63"/>
      <c r="R590" s="413"/>
      <c r="S590" s="413"/>
    </row>
    <row r="591" spans="1:19">
      <c r="B591" s="24">
        <f>+B590+0.01</f>
        <v>25.020000000000003</v>
      </c>
      <c r="C591" s="67" t="s">
        <v>1550</v>
      </c>
      <c r="D591" s="55" t="s">
        <v>79</v>
      </c>
      <c r="E591" s="43">
        <v>1</v>
      </c>
      <c r="F591" s="27">
        <v>7914772.0184625639</v>
      </c>
      <c r="G591" s="27">
        <f>+E591*F591</f>
        <v>7914772.0184625639</v>
      </c>
      <c r="H591" s="58"/>
      <c r="K591" s="622"/>
      <c r="Q591" s="63"/>
      <c r="R591" s="63"/>
      <c r="S591" s="413"/>
    </row>
    <row r="592" spans="1:19" ht="114.75">
      <c r="B592" s="24">
        <f>+B591+0.01</f>
        <v>25.030000000000005</v>
      </c>
      <c r="C592" s="67" t="s">
        <v>1555</v>
      </c>
      <c r="D592" s="55" t="s">
        <v>79</v>
      </c>
      <c r="E592" s="43">
        <v>1</v>
      </c>
      <c r="F592" s="27">
        <v>5652119.9361632159</v>
      </c>
      <c r="G592" s="27">
        <f>+E592*F592</f>
        <v>5652119.9361632159</v>
      </c>
      <c r="H592" s="58"/>
      <c r="K592" s="622"/>
      <c r="Q592" s="63"/>
      <c r="R592" s="413"/>
      <c r="S592" s="413"/>
    </row>
    <row r="593" spans="1:19">
      <c r="B593" s="24">
        <f>+B592+0.01</f>
        <v>25.040000000000006</v>
      </c>
      <c r="C593" s="67" t="s">
        <v>617</v>
      </c>
      <c r="D593" s="55" t="s">
        <v>54</v>
      </c>
      <c r="E593" s="43">
        <v>17</v>
      </c>
      <c r="F593" s="27">
        <v>903265.27338351554</v>
      </c>
      <c r="G593" s="27">
        <f>+E593*F593</f>
        <v>15355509.647519764</v>
      </c>
      <c r="H593" s="58"/>
      <c r="K593" s="622"/>
      <c r="Q593" s="63"/>
      <c r="R593" s="63"/>
      <c r="S593" s="413"/>
    </row>
    <row r="594" spans="1:19" ht="76.5">
      <c r="B594" s="24">
        <f>+B593+0.01</f>
        <v>25.050000000000008</v>
      </c>
      <c r="C594" s="67" t="s">
        <v>1556</v>
      </c>
      <c r="D594" s="55" t="s">
        <v>79</v>
      </c>
      <c r="E594" s="43">
        <v>1</v>
      </c>
      <c r="F594" s="27">
        <v>8861040.4423504807</v>
      </c>
      <c r="G594" s="27">
        <f>+E594*F594</f>
        <v>8861040.4423504807</v>
      </c>
      <c r="H594" s="58"/>
      <c r="K594" s="622"/>
      <c r="Q594" s="63"/>
      <c r="R594" s="63"/>
      <c r="S594" s="413"/>
    </row>
    <row r="595" spans="1:19" s="66" customFormat="1" ht="18" customHeight="1">
      <c r="A595" s="477"/>
      <c r="B595" s="144"/>
      <c r="C595" s="134" t="s">
        <v>618</v>
      </c>
      <c r="D595" s="145"/>
      <c r="E595" s="135"/>
      <c r="F595" s="135"/>
      <c r="G595" s="22"/>
      <c r="H595" s="91"/>
      <c r="I595" s="36"/>
      <c r="J595" s="36"/>
      <c r="K595" s="623"/>
      <c r="L595" s="36"/>
      <c r="M595" s="36"/>
      <c r="N595" s="36"/>
      <c r="O595" s="36"/>
      <c r="P595" s="36"/>
      <c r="Q595" s="63"/>
      <c r="R595" s="63"/>
      <c r="S595" s="413"/>
    </row>
    <row r="596" spans="1:19" ht="140.25">
      <c r="B596" s="24">
        <f>+B594+0.01</f>
        <v>25.060000000000009</v>
      </c>
      <c r="C596" s="67" t="s">
        <v>1558</v>
      </c>
      <c r="D596" s="55" t="s">
        <v>79</v>
      </c>
      <c r="E596" s="43">
        <v>1</v>
      </c>
      <c r="F596" s="27">
        <v>18061021.936472945</v>
      </c>
      <c r="G596" s="27">
        <f>+E596*F596</f>
        <v>18061021.936472945</v>
      </c>
      <c r="H596" s="58"/>
      <c r="K596" s="622"/>
      <c r="Q596" s="63"/>
      <c r="R596" s="413"/>
      <c r="S596" s="413"/>
    </row>
    <row r="597" spans="1:19" ht="101.25" customHeight="1">
      <c r="B597" s="24">
        <f>+B596+0.01</f>
        <v>25.070000000000011</v>
      </c>
      <c r="C597" s="67" t="s">
        <v>1552</v>
      </c>
      <c r="D597" s="55" t="s">
        <v>79</v>
      </c>
      <c r="E597" s="43">
        <v>1</v>
      </c>
      <c r="F597" s="27">
        <v>2853474.9847348942</v>
      </c>
      <c r="G597" s="27">
        <f>+E597*F597</f>
        <v>2853474.9847348942</v>
      </c>
      <c r="H597" s="58"/>
      <c r="K597" s="622"/>
      <c r="Q597" s="63"/>
      <c r="R597" s="413"/>
      <c r="S597" s="413"/>
    </row>
    <row r="598" spans="1:19">
      <c r="B598" s="24">
        <f>+B597+0.01</f>
        <v>25.080000000000013</v>
      </c>
      <c r="C598" s="67" t="s">
        <v>617</v>
      </c>
      <c r="D598" s="55" t="s">
        <v>54</v>
      </c>
      <c r="E598" s="43">
        <v>5</v>
      </c>
      <c r="F598" s="27">
        <v>903265.27338351554</v>
      </c>
      <c r="G598" s="27">
        <f>+E598*F598</f>
        <v>4516326.3669175776</v>
      </c>
      <c r="H598" s="58"/>
      <c r="K598" s="622"/>
      <c r="Q598" s="63"/>
      <c r="R598" s="63"/>
      <c r="S598" s="413"/>
    </row>
    <row r="599" spans="1:19" ht="63.75">
      <c r="B599" s="24">
        <f>+B598+0.01</f>
        <v>25.090000000000014</v>
      </c>
      <c r="C599" s="67" t="s">
        <v>1557</v>
      </c>
      <c r="D599" s="55" t="s">
        <v>79</v>
      </c>
      <c r="E599" s="43">
        <v>1</v>
      </c>
      <c r="F599" s="27">
        <v>3961406.3154037441</v>
      </c>
      <c r="G599" s="27">
        <f>+E599*F599</f>
        <v>3961406.3154037441</v>
      </c>
      <c r="H599" s="58"/>
      <c r="K599" s="622"/>
      <c r="Q599" s="63"/>
      <c r="R599" s="63"/>
      <c r="S599" s="413"/>
    </row>
    <row r="600" spans="1:19" s="66" customFormat="1" ht="18" customHeight="1">
      <c r="A600" s="477"/>
      <c r="B600" s="144"/>
      <c r="C600" s="134" t="s">
        <v>619</v>
      </c>
      <c r="D600" s="145"/>
      <c r="E600" s="135"/>
      <c r="F600" s="135"/>
      <c r="G600" s="22"/>
      <c r="H600" s="91"/>
      <c r="I600" s="36"/>
      <c r="J600" s="36"/>
      <c r="K600" s="623"/>
      <c r="L600" s="36"/>
      <c r="M600" s="36"/>
      <c r="N600" s="36"/>
      <c r="O600" s="36"/>
      <c r="P600" s="36"/>
      <c r="Q600" s="63"/>
      <c r="R600" s="63"/>
      <c r="S600" s="413"/>
    </row>
    <row r="601" spans="1:19" ht="89.25">
      <c r="B601" s="45">
        <f>+B599+0.01</f>
        <v>25.100000000000016</v>
      </c>
      <c r="C601" s="67" t="s">
        <v>1553</v>
      </c>
      <c r="D601" s="55" t="s">
        <v>79</v>
      </c>
      <c r="E601" s="43">
        <v>11</v>
      </c>
      <c r="F601" s="27">
        <v>4154861.592816486</v>
      </c>
      <c r="G601" s="27">
        <f>+E601*F601</f>
        <v>45703477.520981349</v>
      </c>
      <c r="H601" s="58"/>
      <c r="K601" s="622"/>
      <c r="Q601" s="63"/>
      <c r="R601" s="413"/>
      <c r="S601" s="413"/>
    </row>
    <row r="602" spans="1:19" ht="89.25">
      <c r="B602" s="24">
        <f>+B601+0.01</f>
        <v>25.110000000000017</v>
      </c>
      <c r="C602" s="67" t="s">
        <v>1554</v>
      </c>
      <c r="D602" s="55" t="s">
        <v>79</v>
      </c>
      <c r="E602" s="43">
        <v>11</v>
      </c>
      <c r="F602" s="27">
        <v>928222.13317055907</v>
      </c>
      <c r="G602" s="27">
        <f>+E602*F602</f>
        <v>10210443.464876149</v>
      </c>
      <c r="H602" s="58"/>
      <c r="K602" s="622"/>
      <c r="Q602" s="63"/>
      <c r="R602" s="413"/>
      <c r="S602" s="413"/>
    </row>
    <row r="603" spans="1:19" ht="15" customHeight="1">
      <c r="B603" s="45">
        <f>+B602+0.01</f>
        <v>25.120000000000019</v>
      </c>
      <c r="C603" s="67" t="s">
        <v>617</v>
      </c>
      <c r="D603" s="55" t="s">
        <v>79</v>
      </c>
      <c r="E603" s="43">
        <v>11</v>
      </c>
      <c r="F603" s="27">
        <v>1806529.5042916848</v>
      </c>
      <c r="G603" s="27">
        <f>+E603*F603</f>
        <v>19871824.547208533</v>
      </c>
      <c r="H603" s="58"/>
      <c r="K603" s="622"/>
      <c r="Q603" s="63"/>
      <c r="R603" s="63"/>
      <c r="S603" s="413"/>
    </row>
    <row r="604" spans="1:19" ht="15" customHeight="1">
      <c r="C604" s="7" t="s">
        <v>25</v>
      </c>
      <c r="E604" s="47"/>
      <c r="F604" s="59"/>
      <c r="G604" s="57">
        <f>SUM(G590:G603)</f>
        <v>204476007.77487761</v>
      </c>
      <c r="H604" s="441"/>
      <c r="K604" s="622"/>
      <c r="Q604" s="63"/>
      <c r="R604" s="59"/>
      <c r="S604" s="59"/>
    </row>
    <row r="605" spans="1:19" ht="15" customHeight="1">
      <c r="C605" s="7"/>
      <c r="E605" s="47"/>
      <c r="F605" s="59"/>
      <c r="G605" s="59"/>
      <c r="H605" s="441"/>
      <c r="K605" s="622"/>
      <c r="Q605" s="63"/>
      <c r="R605" s="59"/>
      <c r="S605" s="59"/>
    </row>
    <row r="606" spans="1:19" ht="24.95" customHeight="1">
      <c r="A606" s="478"/>
      <c r="B606" s="450"/>
      <c r="C606" s="165" t="s">
        <v>2419</v>
      </c>
      <c r="D606" s="450"/>
      <c r="E606" s="149"/>
      <c r="F606" s="151"/>
      <c r="G606" s="429">
        <f>+G38+G73+G136+G180+G195+G233+G242+G253+G292+G312+G345+G356+G363+G396+G405+G411+G420+G482+G511+G519+G535+G542+G548+G586+G604</f>
        <v>13262211368.896015</v>
      </c>
      <c r="H606" s="152"/>
      <c r="K606" s="622"/>
      <c r="Q606" s="63"/>
      <c r="R606" s="59"/>
      <c r="S606" s="520"/>
    </row>
    <row r="607" spans="1:19">
      <c r="E607" s="424"/>
      <c r="F607" s="451"/>
      <c r="K607" s="622"/>
      <c r="Q607" s="519"/>
      <c r="R607" s="522"/>
    </row>
    <row r="608" spans="1:19" ht="14.25" customHeight="1">
      <c r="C608" s="7"/>
      <c r="E608" s="47"/>
      <c r="F608" s="47" t="s">
        <v>628</v>
      </c>
      <c r="G608" s="59">
        <f>+E21</f>
        <v>6325</v>
      </c>
      <c r="H608" s="58"/>
      <c r="K608" s="622"/>
      <c r="Q608" s="63"/>
      <c r="R608" s="63"/>
      <c r="S608" s="59"/>
    </row>
    <row r="609" spans="1:19" ht="15" customHeight="1">
      <c r="C609" s="7"/>
      <c r="E609" s="47"/>
      <c r="F609" s="47" t="s">
        <v>630</v>
      </c>
      <c r="G609" s="59">
        <f>+G606/G608</f>
        <v>2096792.3112879077</v>
      </c>
      <c r="H609" s="58"/>
      <c r="K609" s="622"/>
      <c r="Q609" s="63"/>
      <c r="R609" s="63"/>
      <c r="S609" s="59"/>
    </row>
    <row r="610" spans="1:19" ht="15" customHeight="1">
      <c r="A610" s="477"/>
      <c r="C610" s="7"/>
      <c r="E610" s="47"/>
      <c r="F610" s="59"/>
      <c r="G610" s="59"/>
      <c r="H610" s="58"/>
      <c r="K610" s="622"/>
      <c r="Q610" s="63"/>
      <c r="R610" s="59"/>
      <c r="S610" s="59"/>
    </row>
    <row r="611" spans="1:19" ht="18" customHeight="1">
      <c r="A611" s="477"/>
      <c r="B611" s="24"/>
      <c r="C611" s="153" t="s">
        <v>12</v>
      </c>
      <c r="D611" s="55" t="s">
        <v>634</v>
      </c>
      <c r="E611" s="455">
        <f>+'3. A.I.U.'!AF136</f>
        <v>0.19610434373679284</v>
      </c>
      <c r="F611" s="154"/>
      <c r="G611" s="43">
        <f>+G$606*$E611</f>
        <v>2600777256.995986</v>
      </c>
      <c r="H611" s="58"/>
      <c r="K611" s="622"/>
      <c r="Q611" s="523"/>
      <c r="R611" s="182"/>
      <c r="S611" s="63"/>
    </row>
    <row r="612" spans="1:19" ht="18" customHeight="1">
      <c r="A612" s="477"/>
      <c r="B612" s="24"/>
      <c r="C612" s="153" t="s">
        <v>13</v>
      </c>
      <c r="D612" s="55" t="s">
        <v>634</v>
      </c>
      <c r="E612" s="455">
        <f>+'3. A.I.U.'!AF137</f>
        <v>0.01</v>
      </c>
      <c r="F612" s="154"/>
      <c r="G612" s="43">
        <f t="shared" ref="G612:G613" si="58">+G$606*$E612</f>
        <v>132622113.68896015</v>
      </c>
      <c r="H612" s="172"/>
      <c r="K612" s="622"/>
      <c r="Q612" s="523"/>
      <c r="R612" s="182"/>
      <c r="S612" s="63"/>
    </row>
    <row r="613" spans="1:19" ht="18" customHeight="1">
      <c r="A613" s="477"/>
      <c r="B613" s="24"/>
      <c r="C613" s="236" t="s">
        <v>1239</v>
      </c>
      <c r="D613" s="55" t="s">
        <v>634</v>
      </c>
      <c r="E613" s="455">
        <f>+'3. A.I.U.'!AF138</f>
        <v>6.0000000000000005E-2</v>
      </c>
      <c r="F613" s="154"/>
      <c r="G613" s="43">
        <f t="shared" si="58"/>
        <v>795732682.13376093</v>
      </c>
      <c r="H613" s="58"/>
      <c r="K613" s="622"/>
      <c r="Q613" s="523"/>
      <c r="R613" s="182"/>
      <c r="S613" s="63"/>
    </row>
    <row r="614" spans="1:19" s="33" customFormat="1" ht="18" customHeight="1">
      <c r="A614" s="479"/>
      <c r="B614" s="24"/>
      <c r="C614" s="41" t="s">
        <v>14</v>
      </c>
      <c r="D614" s="55" t="s">
        <v>634</v>
      </c>
      <c r="E614" s="455">
        <f>+'3. A.I.U.'!AF139</f>
        <v>0.16</v>
      </c>
      <c r="F614" s="456"/>
      <c r="G614" s="43">
        <f>+G613*E614</f>
        <v>127317229.14140175</v>
      </c>
      <c r="I614" s="616"/>
      <c r="J614" s="616"/>
      <c r="K614" s="626"/>
      <c r="L614" s="616"/>
      <c r="M614" s="616"/>
      <c r="N614" s="616"/>
      <c r="O614" s="616"/>
      <c r="P614" s="616"/>
      <c r="Q614" s="523"/>
      <c r="R614" s="182"/>
      <c r="S614" s="63"/>
    </row>
    <row r="615" spans="1:19" s="156" customFormat="1" ht="15" customHeight="1">
      <c r="A615" s="479"/>
      <c r="B615" s="145"/>
      <c r="C615" s="189"/>
      <c r="D615" s="190"/>
      <c r="E615" s="457"/>
      <c r="F615" s="458"/>
      <c r="G615" s="135"/>
      <c r="I615" s="617"/>
      <c r="J615" s="617"/>
      <c r="K615" s="627"/>
      <c r="L615" s="617"/>
      <c r="M615" s="617"/>
      <c r="N615" s="617"/>
      <c r="O615" s="617"/>
      <c r="P615" s="617"/>
      <c r="Q615" s="524"/>
      <c r="R615" s="525"/>
      <c r="S615" s="63"/>
    </row>
    <row r="616" spans="1:19" s="193" customFormat="1" ht="20.100000000000001" customHeight="1">
      <c r="A616" s="480"/>
      <c r="B616" s="452"/>
      <c r="C616" s="453" t="s">
        <v>1525</v>
      </c>
      <c r="D616" s="452" t="s">
        <v>634</v>
      </c>
      <c r="E616" s="472">
        <f>+E611+E612+E613*(1+E614)</f>
        <v>0.27570434373679287</v>
      </c>
      <c r="F616" s="184"/>
      <c r="G616" s="429">
        <f>SUM(G611:G614)</f>
        <v>3656449281.9601088</v>
      </c>
      <c r="I616" s="653"/>
      <c r="J616" s="653"/>
      <c r="K616" s="628"/>
      <c r="L616" s="618"/>
      <c r="M616" s="618"/>
      <c r="N616" s="618"/>
      <c r="O616" s="618"/>
      <c r="P616" s="618"/>
      <c r="Q616" s="523"/>
      <c r="R616" s="526"/>
      <c r="S616" s="520"/>
    </row>
    <row r="617" spans="1:19" ht="15" customHeight="1">
      <c r="A617" s="477"/>
      <c r="E617" s="47"/>
      <c r="F617" s="47"/>
      <c r="G617" s="47"/>
      <c r="H617" s="58"/>
      <c r="I617" s="651"/>
      <c r="J617" s="651"/>
      <c r="K617" s="622"/>
      <c r="Q617" s="63"/>
      <c r="R617" s="63"/>
      <c r="S617" s="63"/>
    </row>
    <row r="618" spans="1:19" s="462" customFormat="1" ht="24.95" customHeight="1">
      <c r="A618" s="481"/>
      <c r="B618" s="449"/>
      <c r="C618" s="165" t="s">
        <v>2420</v>
      </c>
      <c r="D618" s="450"/>
      <c r="E618" s="460"/>
      <c r="F618" s="158"/>
      <c r="G618" s="158">
        <f>+G606+G616</f>
        <v>16918660650.856125</v>
      </c>
      <c r="H618" s="461"/>
      <c r="I618" s="652"/>
      <c r="J618" s="653"/>
      <c r="K618" s="629"/>
      <c r="L618" s="619"/>
      <c r="M618" s="620"/>
      <c r="N618" s="620"/>
      <c r="O618" s="620"/>
      <c r="P618" s="620"/>
      <c r="Q618" s="527"/>
      <c r="R618" s="520"/>
      <c r="S618" s="520"/>
    </row>
    <row r="619" spans="1:19" ht="15" customHeight="1">
      <c r="A619" s="477"/>
      <c r="E619" s="47"/>
      <c r="F619" s="47"/>
      <c r="G619" s="47"/>
      <c r="H619" s="442"/>
      <c r="K619" s="622"/>
      <c r="Q619" s="63"/>
      <c r="R619" s="63"/>
      <c r="S619" s="63"/>
    </row>
    <row r="620" spans="1:19" ht="15" customHeight="1">
      <c r="A620" s="477"/>
      <c r="E620" s="47"/>
      <c r="F620" s="47" t="s">
        <v>628</v>
      </c>
      <c r="G620" s="59">
        <f>+G608</f>
        <v>6325</v>
      </c>
      <c r="H620" s="58"/>
      <c r="I620" s="621"/>
      <c r="J620" s="621"/>
      <c r="K620" s="630"/>
      <c r="L620" s="621"/>
      <c r="M620" s="621"/>
      <c r="N620" s="621"/>
      <c r="Q620" s="63"/>
      <c r="R620" s="63"/>
      <c r="S620" s="59"/>
    </row>
    <row r="621" spans="1:19" ht="15" customHeight="1">
      <c r="C621" s="160"/>
      <c r="D621" s="239"/>
      <c r="E621" s="161"/>
      <c r="F621" s="47" t="s">
        <v>631</v>
      </c>
      <c r="G621" s="59">
        <f>+G618/G620</f>
        <v>2674887.0594238932</v>
      </c>
      <c r="H621" s="58"/>
      <c r="I621" s="621"/>
      <c r="J621" s="621"/>
      <c r="K621" s="630"/>
      <c r="L621" s="621"/>
      <c r="M621" s="621"/>
      <c r="N621" s="621"/>
      <c r="Q621" s="59"/>
      <c r="R621" s="63"/>
      <c r="S621" s="59"/>
    </row>
    <row r="622" spans="1:19" ht="15" customHeight="1">
      <c r="C622" s="160"/>
      <c r="D622" s="448"/>
      <c r="E622" s="161"/>
      <c r="F622" s="47"/>
      <c r="G622" s="59"/>
      <c r="H622" s="58"/>
      <c r="I622" s="621"/>
      <c r="J622" s="621"/>
      <c r="K622" s="630"/>
      <c r="L622" s="621"/>
      <c r="M622" s="621"/>
      <c r="N622" s="621"/>
      <c r="Q622" s="59"/>
      <c r="R622" s="63"/>
      <c r="S622" s="59"/>
    </row>
    <row r="623" spans="1:19" ht="15" customHeight="1">
      <c r="C623" s="160"/>
      <c r="D623" s="448"/>
      <c r="E623" s="161"/>
      <c r="F623" s="47"/>
      <c r="G623" s="59"/>
      <c r="H623" s="58"/>
      <c r="I623" s="621"/>
      <c r="J623" s="621"/>
      <c r="K623" s="630"/>
      <c r="L623" s="621"/>
      <c r="M623" s="621"/>
      <c r="N623" s="621"/>
      <c r="Q623" s="59"/>
      <c r="R623" s="63"/>
      <c r="S623" s="59"/>
    </row>
    <row r="624" spans="1:19" ht="15" customHeight="1">
      <c r="B624" s="239">
        <v>26</v>
      </c>
      <c r="C624" s="19" t="s">
        <v>46</v>
      </c>
      <c r="E624" s="47"/>
      <c r="F624" s="63"/>
      <c r="G624" s="63"/>
      <c r="H624" s="58"/>
      <c r="K624" s="622"/>
      <c r="Q624" s="63"/>
      <c r="R624" s="63"/>
      <c r="S624" s="63"/>
    </row>
    <row r="625" spans="2:19" ht="15" customHeight="1">
      <c r="B625" s="239"/>
      <c r="C625" s="62" t="s">
        <v>526</v>
      </c>
      <c r="D625" s="51"/>
      <c r="E625" s="47"/>
      <c r="F625" s="47"/>
      <c r="G625" s="47"/>
      <c r="H625" s="88"/>
      <c r="K625" s="622"/>
      <c r="Q625" s="63"/>
      <c r="R625" s="63"/>
      <c r="S625" s="63"/>
    </row>
    <row r="626" spans="2:19" ht="25.5">
      <c r="B626" s="24"/>
      <c r="C626" s="72" t="s">
        <v>308</v>
      </c>
      <c r="D626" s="55"/>
      <c r="E626" s="43"/>
      <c r="F626" s="43"/>
      <c r="G626" s="27"/>
      <c r="H626" s="58"/>
      <c r="K626" s="622"/>
      <c r="Q626" s="63"/>
      <c r="R626" s="63"/>
      <c r="S626" s="413"/>
    </row>
    <row r="627" spans="2:19">
      <c r="B627" s="24">
        <f>+B624+0.01</f>
        <v>26.01</v>
      </c>
      <c r="C627" s="73" t="s">
        <v>309</v>
      </c>
      <c r="D627" s="55" t="s">
        <v>1</v>
      </c>
      <c r="E627" s="43">
        <v>55</v>
      </c>
      <c r="F627" s="43">
        <v>46056.560793299323</v>
      </c>
      <c r="G627" s="27">
        <f>+E627*F627</f>
        <v>2533110.8436314627</v>
      </c>
      <c r="H627" s="58"/>
      <c r="I627" s="622"/>
      <c r="K627" s="622"/>
      <c r="Q627" s="63"/>
      <c r="R627" s="63"/>
      <c r="S627" s="413"/>
    </row>
    <row r="628" spans="2:19">
      <c r="B628" s="45">
        <f t="shared" ref="B628:B638" si="59">+B627+0.01</f>
        <v>26.020000000000003</v>
      </c>
      <c r="C628" s="74" t="s">
        <v>1053</v>
      </c>
      <c r="D628" s="55" t="s">
        <v>1</v>
      </c>
      <c r="E628" s="43">
        <v>3</v>
      </c>
      <c r="F628" s="43">
        <v>46549.651632032474</v>
      </c>
      <c r="G628" s="27">
        <f t="shared" ref="G628:G638" si="60">+E628*F628</f>
        <v>139648.95489609742</v>
      </c>
      <c r="H628" s="58"/>
      <c r="I628" s="622"/>
      <c r="K628" s="622"/>
      <c r="Q628" s="63"/>
      <c r="R628" s="63"/>
      <c r="S628" s="413"/>
    </row>
    <row r="629" spans="2:19" ht="15" customHeight="1">
      <c r="B629" s="45">
        <f t="shared" si="59"/>
        <v>26.030000000000005</v>
      </c>
      <c r="C629" s="67" t="s">
        <v>1054</v>
      </c>
      <c r="D629" s="55" t="s">
        <v>1</v>
      </c>
      <c r="E629" s="43">
        <v>8</v>
      </c>
      <c r="F629" s="43">
        <v>44821.227508101045</v>
      </c>
      <c r="G629" s="27">
        <f t="shared" si="60"/>
        <v>358569.82006480836</v>
      </c>
      <c r="H629" s="58"/>
      <c r="I629" s="622"/>
      <c r="K629" s="622"/>
      <c r="Q629" s="63"/>
      <c r="R629" s="63"/>
      <c r="S629" s="413"/>
    </row>
    <row r="630" spans="2:19" ht="15" customHeight="1">
      <c r="B630" s="45">
        <f t="shared" si="59"/>
        <v>26.040000000000006</v>
      </c>
      <c r="C630" s="67" t="s">
        <v>1055</v>
      </c>
      <c r="D630" s="55" t="s">
        <v>1</v>
      </c>
      <c r="E630" s="43">
        <v>4</v>
      </c>
      <c r="F630" s="43">
        <v>46056.560793299323</v>
      </c>
      <c r="G630" s="27">
        <f t="shared" si="60"/>
        <v>184226.24317319729</v>
      </c>
      <c r="H630" s="58"/>
      <c r="I630" s="622"/>
      <c r="K630" s="622"/>
      <c r="Q630" s="63"/>
      <c r="R630" s="63"/>
      <c r="S630" s="413"/>
    </row>
    <row r="631" spans="2:19" ht="15" customHeight="1">
      <c r="B631" s="45">
        <f t="shared" si="59"/>
        <v>26.050000000000008</v>
      </c>
      <c r="C631" s="67" t="s">
        <v>1460</v>
      </c>
      <c r="D631" s="55" t="s">
        <v>1</v>
      </c>
      <c r="E631" s="43">
        <v>18</v>
      </c>
      <c r="F631" s="43">
        <v>46056.560793299323</v>
      </c>
      <c r="G631" s="27">
        <f t="shared" si="60"/>
        <v>829018.09427938785</v>
      </c>
      <c r="H631" s="58"/>
      <c r="I631" s="622"/>
      <c r="K631" s="622"/>
      <c r="Q631" s="63"/>
      <c r="R631" s="63"/>
      <c r="S631" s="413"/>
    </row>
    <row r="632" spans="2:19" ht="15" customHeight="1">
      <c r="B632" s="45">
        <f t="shared" si="59"/>
        <v>26.060000000000009</v>
      </c>
      <c r="C632" s="67" t="s">
        <v>1056</v>
      </c>
      <c r="D632" s="55" t="s">
        <v>1</v>
      </c>
      <c r="E632" s="43">
        <v>55</v>
      </c>
      <c r="F632" s="43">
        <v>65599.846107739839</v>
      </c>
      <c r="G632" s="27">
        <f t="shared" si="60"/>
        <v>3607991.535925691</v>
      </c>
      <c r="H632" s="58"/>
      <c r="I632" s="622"/>
      <c r="K632" s="622"/>
      <c r="Q632" s="63"/>
      <c r="R632" s="63"/>
      <c r="S632" s="413"/>
    </row>
    <row r="633" spans="2:19" ht="15" customHeight="1">
      <c r="B633" s="45">
        <f t="shared" si="59"/>
        <v>26.070000000000011</v>
      </c>
      <c r="C633" s="67" t="s">
        <v>1057</v>
      </c>
      <c r="D633" s="55" t="s">
        <v>1</v>
      </c>
      <c r="E633" s="43">
        <v>5</v>
      </c>
      <c r="F633" s="43">
        <v>46549.651632032474</v>
      </c>
      <c r="G633" s="27">
        <f t="shared" si="60"/>
        <v>232748.25816016237</v>
      </c>
      <c r="H633" s="58"/>
      <c r="I633" s="622"/>
      <c r="K633" s="622"/>
      <c r="Q633" s="63"/>
      <c r="R633" s="63"/>
      <c r="S633" s="413"/>
    </row>
    <row r="634" spans="2:19" ht="15" customHeight="1">
      <c r="B634" s="45">
        <f t="shared" si="59"/>
        <v>26.080000000000013</v>
      </c>
      <c r="C634" s="67" t="s">
        <v>1461</v>
      </c>
      <c r="D634" s="55" t="s">
        <v>1</v>
      </c>
      <c r="E634" s="43">
        <v>12</v>
      </c>
      <c r="F634" s="43">
        <v>65599.846107739839</v>
      </c>
      <c r="G634" s="27">
        <f t="shared" si="60"/>
        <v>787198.15329287807</v>
      </c>
      <c r="H634" s="58"/>
      <c r="I634" s="622"/>
      <c r="K634" s="622"/>
      <c r="Q634" s="63"/>
      <c r="R634" s="63"/>
      <c r="S634" s="413"/>
    </row>
    <row r="635" spans="2:19" ht="15" customHeight="1">
      <c r="B635" s="45">
        <f t="shared" si="59"/>
        <v>26.090000000000014</v>
      </c>
      <c r="C635" s="67" t="s">
        <v>1058</v>
      </c>
      <c r="D635" s="55" t="s">
        <v>1</v>
      </c>
      <c r="E635" s="43">
        <v>12</v>
      </c>
      <c r="F635" s="43">
        <v>46056.560793299323</v>
      </c>
      <c r="G635" s="27">
        <f t="shared" si="60"/>
        <v>552678.7295195919</v>
      </c>
      <c r="H635" s="58"/>
      <c r="I635" s="622"/>
      <c r="K635" s="622"/>
      <c r="Q635" s="63"/>
      <c r="R635" s="63"/>
      <c r="S635" s="413"/>
    </row>
    <row r="636" spans="2:19" ht="15" customHeight="1">
      <c r="B636" s="45">
        <f t="shared" si="59"/>
        <v>26.100000000000016</v>
      </c>
      <c r="C636" s="67" t="s">
        <v>1462</v>
      </c>
      <c r="D636" s="55" t="s">
        <v>1</v>
      </c>
      <c r="E636" s="43">
        <v>3</v>
      </c>
      <c r="F636" s="43">
        <v>49915.804524779494</v>
      </c>
      <c r="G636" s="27">
        <f t="shared" si="60"/>
        <v>149747.41357433848</v>
      </c>
      <c r="H636" s="58"/>
      <c r="I636" s="622"/>
      <c r="K636" s="622"/>
      <c r="Q636" s="63"/>
      <c r="R636" s="63"/>
      <c r="S636" s="413"/>
    </row>
    <row r="637" spans="2:19">
      <c r="B637" s="45">
        <f>+B636+0.01</f>
        <v>26.110000000000017</v>
      </c>
      <c r="C637" s="74" t="s">
        <v>1730</v>
      </c>
      <c r="D637" s="55" t="s">
        <v>1</v>
      </c>
      <c r="E637" s="43">
        <v>10</v>
      </c>
      <c r="F637" s="43">
        <v>52870.179655793763</v>
      </c>
      <c r="G637" s="27">
        <f t="shared" si="60"/>
        <v>528701.79655793763</v>
      </c>
      <c r="H637" s="58"/>
      <c r="I637" s="622"/>
      <c r="K637" s="622"/>
      <c r="Q637" s="63"/>
      <c r="R637" s="63"/>
      <c r="S637" s="413"/>
    </row>
    <row r="638" spans="2:19" ht="15" customHeight="1">
      <c r="B638" s="45">
        <f t="shared" si="59"/>
        <v>26.120000000000019</v>
      </c>
      <c r="C638" s="67" t="s">
        <v>1463</v>
      </c>
      <c r="D638" s="55" t="s">
        <v>1</v>
      </c>
      <c r="E638" s="43">
        <v>42</v>
      </c>
      <c r="F638" s="43">
        <v>49915.804524779494</v>
      </c>
      <c r="G638" s="27">
        <f t="shared" si="60"/>
        <v>2096463.7900407389</v>
      </c>
      <c r="H638" s="58"/>
      <c r="I638" s="622"/>
      <c r="K638" s="622"/>
      <c r="Q638" s="63"/>
      <c r="R638" s="63"/>
      <c r="S638" s="413"/>
    </row>
    <row r="639" spans="2:19" ht="38.25">
      <c r="B639" s="46"/>
      <c r="C639" s="72" t="s">
        <v>310</v>
      </c>
      <c r="D639" s="55"/>
      <c r="E639" s="43"/>
      <c r="F639" s="43"/>
      <c r="G639" s="27"/>
      <c r="H639" s="58"/>
      <c r="I639" s="622"/>
      <c r="K639" s="622"/>
      <c r="Q639" s="63"/>
      <c r="R639" s="63"/>
      <c r="S639" s="413"/>
    </row>
    <row r="640" spans="2:19">
      <c r="B640" s="24">
        <f>+B638+0.01</f>
        <v>26.13000000000002</v>
      </c>
      <c r="C640" s="73" t="s">
        <v>1559</v>
      </c>
      <c r="D640" s="55" t="s">
        <v>1</v>
      </c>
      <c r="E640" s="43">
        <v>8</v>
      </c>
      <c r="F640" s="43">
        <v>51125.075926323792</v>
      </c>
      <c r="G640" s="27">
        <f>+E640*F640</f>
        <v>409000.60741059034</v>
      </c>
      <c r="H640" s="58"/>
      <c r="I640" s="622"/>
      <c r="K640" s="622"/>
      <c r="Q640" s="63"/>
      <c r="R640" s="63"/>
      <c r="S640" s="413"/>
    </row>
    <row r="641" spans="2:19">
      <c r="B641" s="46"/>
      <c r="C641" s="75" t="s">
        <v>311</v>
      </c>
      <c r="D641" s="55"/>
      <c r="E641" s="43"/>
      <c r="F641" s="43"/>
      <c r="G641" s="43"/>
      <c r="H641" s="58"/>
      <c r="I641" s="622"/>
      <c r="K641" s="622"/>
      <c r="Q641" s="63"/>
      <c r="R641" s="63"/>
      <c r="S641" s="63"/>
    </row>
    <row r="642" spans="2:19" ht="15" customHeight="1">
      <c r="B642" s="24">
        <f>+B640+0.01</f>
        <v>26.140000000000022</v>
      </c>
      <c r="C642" s="73" t="s">
        <v>312</v>
      </c>
      <c r="D642" s="55" t="s">
        <v>54</v>
      </c>
      <c r="E642" s="43">
        <v>150</v>
      </c>
      <c r="F642" s="43">
        <v>6029.6774021829624</v>
      </c>
      <c r="G642" s="27">
        <f t="shared" ref="G642:G659" si="61">+E642*F642</f>
        <v>904451.61032744439</v>
      </c>
      <c r="H642" s="58"/>
      <c r="I642" s="622"/>
      <c r="K642" s="622"/>
      <c r="Q642" s="63"/>
      <c r="R642" s="63"/>
      <c r="S642" s="413"/>
    </row>
    <row r="643" spans="2:19" ht="15" customHeight="1">
      <c r="B643" s="45">
        <f t="shared" ref="B643:B659" si="62">+B642+0.01</f>
        <v>26.150000000000023</v>
      </c>
      <c r="C643" s="73" t="s">
        <v>313</v>
      </c>
      <c r="D643" s="55" t="s">
        <v>1</v>
      </c>
      <c r="E643" s="43">
        <v>240</v>
      </c>
      <c r="F643" s="43">
        <v>1154.0202081978803</v>
      </c>
      <c r="G643" s="27">
        <f t="shared" si="61"/>
        <v>276964.84996749129</v>
      </c>
      <c r="H643" s="58"/>
      <c r="I643" s="622"/>
      <c r="K643" s="622"/>
      <c r="Q643" s="63"/>
      <c r="R643" s="63"/>
      <c r="S643" s="413"/>
    </row>
    <row r="644" spans="2:19" ht="15" customHeight="1">
      <c r="B644" s="45">
        <f t="shared" si="62"/>
        <v>26.160000000000025</v>
      </c>
      <c r="C644" s="73" t="s">
        <v>314</v>
      </c>
      <c r="D644" s="55" t="s">
        <v>54</v>
      </c>
      <c r="E644" s="43">
        <v>500</v>
      </c>
      <c r="F644" s="43">
        <v>6942.885805418141</v>
      </c>
      <c r="G644" s="27">
        <f t="shared" si="61"/>
        <v>3471442.9027090706</v>
      </c>
      <c r="H644" s="58"/>
      <c r="I644" s="622"/>
      <c r="K644" s="622"/>
      <c r="Q644" s="63"/>
      <c r="R644" s="63"/>
      <c r="S644" s="413"/>
    </row>
    <row r="645" spans="2:19" ht="15" customHeight="1">
      <c r="B645" s="45">
        <f t="shared" si="62"/>
        <v>26.170000000000027</v>
      </c>
      <c r="C645" s="73" t="s">
        <v>315</v>
      </c>
      <c r="D645" s="55" t="s">
        <v>1</v>
      </c>
      <c r="E645" s="43">
        <v>680</v>
      </c>
      <c r="F645" s="43">
        <v>1438.6159776992545</v>
      </c>
      <c r="G645" s="27">
        <f t="shared" si="61"/>
        <v>978258.86483549303</v>
      </c>
      <c r="H645" s="58"/>
      <c r="I645" s="622"/>
      <c r="K645" s="622"/>
      <c r="Q645" s="63"/>
      <c r="R645" s="63"/>
      <c r="S645" s="413"/>
    </row>
    <row r="646" spans="2:19" ht="15" customHeight="1">
      <c r="B646" s="45">
        <f t="shared" si="62"/>
        <v>26.180000000000028</v>
      </c>
      <c r="C646" s="73" t="s">
        <v>316</v>
      </c>
      <c r="D646" s="55" t="s">
        <v>54</v>
      </c>
      <c r="E646" s="43">
        <v>294</v>
      </c>
      <c r="F646" s="43">
        <v>6713.5412292631872</v>
      </c>
      <c r="G646" s="27">
        <f t="shared" si="61"/>
        <v>1973781.121403377</v>
      </c>
      <c r="H646" s="58"/>
      <c r="I646" s="622"/>
      <c r="K646" s="622"/>
      <c r="Q646" s="63"/>
      <c r="R646" s="63"/>
      <c r="S646" s="413"/>
    </row>
    <row r="647" spans="2:19" ht="15" customHeight="1">
      <c r="B647" s="45">
        <f t="shared" si="62"/>
        <v>26.19000000000003</v>
      </c>
      <c r="C647" s="73" t="s">
        <v>317</v>
      </c>
      <c r="D647" s="55" t="s">
        <v>1</v>
      </c>
      <c r="E647" s="43">
        <v>156</v>
      </c>
      <c r="F647" s="43">
        <v>2109.9701006255732</v>
      </c>
      <c r="G647" s="27">
        <f t="shared" si="61"/>
        <v>329155.33569758944</v>
      </c>
      <c r="H647" s="58"/>
      <c r="I647" s="622"/>
      <c r="K647" s="622"/>
      <c r="Q647" s="63"/>
      <c r="R647" s="63"/>
      <c r="S647" s="413"/>
    </row>
    <row r="648" spans="2:19" ht="15" customHeight="1">
      <c r="B648" s="45">
        <f t="shared" si="62"/>
        <v>26.200000000000031</v>
      </c>
      <c r="C648" s="73" t="s">
        <v>318</v>
      </c>
      <c r="D648" s="55" t="s">
        <v>54</v>
      </c>
      <c r="E648" s="43">
        <v>360</v>
      </c>
      <c r="F648" s="43">
        <v>10433.093264358071</v>
      </c>
      <c r="G648" s="27">
        <f t="shared" si="61"/>
        <v>3755913.5751689053</v>
      </c>
      <c r="H648" s="58"/>
      <c r="I648" s="622"/>
      <c r="K648" s="622"/>
      <c r="Q648" s="63"/>
      <c r="R648" s="63"/>
      <c r="S648" s="413"/>
    </row>
    <row r="649" spans="2:19" ht="15" customHeight="1">
      <c r="B649" s="45">
        <f t="shared" si="62"/>
        <v>26.210000000000033</v>
      </c>
      <c r="C649" s="76" t="s">
        <v>319</v>
      </c>
      <c r="D649" s="55" t="s">
        <v>1</v>
      </c>
      <c r="E649" s="43">
        <v>310</v>
      </c>
      <c r="F649" s="43">
        <v>4114.6501912890999</v>
      </c>
      <c r="G649" s="27">
        <f t="shared" si="61"/>
        <v>1275541.559299621</v>
      </c>
      <c r="H649" s="58"/>
      <c r="I649" s="622"/>
      <c r="K649" s="622"/>
      <c r="Q649" s="63"/>
      <c r="R649" s="63"/>
      <c r="S649" s="413"/>
    </row>
    <row r="650" spans="2:19" ht="15" customHeight="1">
      <c r="B650" s="45">
        <f t="shared" si="62"/>
        <v>26.220000000000034</v>
      </c>
      <c r="C650" s="76" t="s">
        <v>320</v>
      </c>
      <c r="D650" s="55" t="s">
        <v>54</v>
      </c>
      <c r="E650" s="43">
        <v>500</v>
      </c>
      <c r="F650" s="43">
        <v>12170.899666404925</v>
      </c>
      <c r="G650" s="27">
        <f t="shared" si="61"/>
        <v>6085449.8332024626</v>
      </c>
      <c r="H650" s="58"/>
      <c r="I650" s="622"/>
      <c r="K650" s="622"/>
      <c r="Q650" s="63"/>
      <c r="R650" s="63"/>
      <c r="S650" s="413"/>
    </row>
    <row r="651" spans="2:19" ht="15" customHeight="1">
      <c r="B651" s="45">
        <f t="shared" si="62"/>
        <v>26.230000000000036</v>
      </c>
      <c r="C651" s="76" t="s">
        <v>321</v>
      </c>
      <c r="D651" s="55" t="s">
        <v>1</v>
      </c>
      <c r="E651" s="43">
        <v>680</v>
      </c>
      <c r="F651" s="43">
        <v>5681.4906365658962</v>
      </c>
      <c r="G651" s="27">
        <f t="shared" si="61"/>
        <v>3863413.6328648096</v>
      </c>
      <c r="H651" s="58"/>
      <c r="I651" s="622"/>
      <c r="K651" s="622"/>
      <c r="Q651" s="63"/>
      <c r="R651" s="63"/>
      <c r="S651" s="413"/>
    </row>
    <row r="652" spans="2:19" ht="15" customHeight="1">
      <c r="B652" s="45">
        <f t="shared" si="62"/>
        <v>26.240000000000038</v>
      </c>
      <c r="C652" s="76" t="s">
        <v>322</v>
      </c>
      <c r="D652" s="55" t="s">
        <v>54</v>
      </c>
      <c r="E652" s="43">
        <v>230</v>
      </c>
      <c r="F652" s="43">
        <v>16136.475883193305</v>
      </c>
      <c r="G652" s="27">
        <f t="shared" si="61"/>
        <v>3711389.4531344604</v>
      </c>
      <c r="H652" s="58"/>
      <c r="I652" s="622"/>
      <c r="K652" s="622"/>
      <c r="Q652" s="63"/>
      <c r="R652" s="63"/>
      <c r="S652" s="413"/>
    </row>
    <row r="653" spans="2:19" ht="15" customHeight="1">
      <c r="B653" s="45">
        <f t="shared" si="62"/>
        <v>26.250000000000039</v>
      </c>
      <c r="C653" s="76" t="s">
        <v>1731</v>
      </c>
      <c r="D653" s="55" t="s">
        <v>1</v>
      </c>
      <c r="E653" s="43">
        <v>83</v>
      </c>
      <c r="F653" s="43">
        <v>8592.0818030414885</v>
      </c>
      <c r="G653" s="27">
        <f t="shared" si="61"/>
        <v>713142.78965244349</v>
      </c>
      <c r="H653" s="58"/>
      <c r="I653" s="622"/>
      <c r="K653" s="622"/>
      <c r="Q653" s="63"/>
      <c r="R653" s="63"/>
      <c r="S653" s="413"/>
    </row>
    <row r="654" spans="2:19" ht="15" customHeight="1">
      <c r="B654" s="45">
        <f t="shared" si="62"/>
        <v>26.260000000000041</v>
      </c>
      <c r="C654" s="76" t="s">
        <v>323</v>
      </c>
      <c r="D654" s="55" t="s">
        <v>54</v>
      </c>
      <c r="E654" s="43">
        <v>150</v>
      </c>
      <c r="F654" s="43">
        <v>24247.976551655549</v>
      </c>
      <c r="G654" s="27">
        <f t="shared" si="61"/>
        <v>3637196.4827483324</v>
      </c>
      <c r="H654" s="58"/>
      <c r="I654" s="622"/>
      <c r="K654" s="622"/>
      <c r="Q654" s="63"/>
      <c r="R654" s="63"/>
      <c r="S654" s="413"/>
    </row>
    <row r="655" spans="2:19" ht="15" customHeight="1">
      <c r="B655" s="45">
        <f t="shared" si="62"/>
        <v>26.270000000000042</v>
      </c>
      <c r="C655" s="76" t="s">
        <v>324</v>
      </c>
      <c r="D655" s="55" t="s">
        <v>1</v>
      </c>
      <c r="E655" s="43">
        <v>50</v>
      </c>
      <c r="F655" s="43">
        <v>24749.407193157971</v>
      </c>
      <c r="G655" s="27">
        <f t="shared" si="61"/>
        <v>1237470.3596578985</v>
      </c>
      <c r="H655" s="58"/>
      <c r="I655" s="622"/>
      <c r="K655" s="622"/>
      <c r="Q655" s="63"/>
      <c r="R655" s="63"/>
      <c r="S655" s="413"/>
    </row>
    <row r="656" spans="2:19" ht="15" customHeight="1">
      <c r="B656" s="45">
        <f t="shared" si="62"/>
        <v>26.280000000000044</v>
      </c>
      <c r="C656" s="76" t="s">
        <v>325</v>
      </c>
      <c r="D656" s="55" t="s">
        <v>54</v>
      </c>
      <c r="E656" s="43">
        <v>180</v>
      </c>
      <c r="F656" s="43">
        <v>30435.067731108502</v>
      </c>
      <c r="G656" s="27">
        <f t="shared" si="61"/>
        <v>5478312.1915995302</v>
      </c>
      <c r="H656" s="58"/>
      <c r="I656" s="622"/>
      <c r="K656" s="622"/>
      <c r="Q656" s="63"/>
      <c r="R656" s="63"/>
      <c r="S656" s="413"/>
    </row>
    <row r="657" spans="2:19" ht="15" customHeight="1">
      <c r="B657" s="45">
        <f t="shared" si="62"/>
        <v>26.290000000000045</v>
      </c>
      <c r="C657" s="76" t="s">
        <v>326</v>
      </c>
      <c r="D657" s="55" t="s">
        <v>1</v>
      </c>
      <c r="E657" s="43">
        <v>73</v>
      </c>
      <c r="F657" s="43">
        <v>27873.705805596135</v>
      </c>
      <c r="G657" s="27">
        <f t="shared" si="61"/>
        <v>2034780.523808518</v>
      </c>
      <c r="H657" s="58"/>
      <c r="I657" s="622"/>
      <c r="K657" s="622"/>
      <c r="Q657" s="63"/>
      <c r="R657" s="63"/>
      <c r="S657" s="413"/>
    </row>
    <row r="658" spans="2:19" ht="15" customHeight="1">
      <c r="B658" s="45">
        <f t="shared" si="62"/>
        <v>26.300000000000047</v>
      </c>
      <c r="C658" s="76" t="s">
        <v>327</v>
      </c>
      <c r="D658" s="55" t="s">
        <v>54</v>
      </c>
      <c r="E658" s="43">
        <v>100</v>
      </c>
      <c r="F658" s="43">
        <v>49465.455175238858</v>
      </c>
      <c r="G658" s="27">
        <f t="shared" si="61"/>
        <v>4946545.5175238857</v>
      </c>
      <c r="H658" s="58"/>
      <c r="I658" s="622"/>
      <c r="K658" s="622"/>
      <c r="Q658" s="63"/>
      <c r="R658" s="63"/>
      <c r="S658" s="413"/>
    </row>
    <row r="659" spans="2:19" ht="15" customHeight="1">
      <c r="B659" s="45">
        <f t="shared" si="62"/>
        <v>26.310000000000048</v>
      </c>
      <c r="C659" s="76" t="s">
        <v>328</v>
      </c>
      <c r="D659" s="55" t="s">
        <v>1</v>
      </c>
      <c r="E659" s="43">
        <v>32</v>
      </c>
      <c r="F659" s="43">
        <v>59163.603320554917</v>
      </c>
      <c r="G659" s="27">
        <f t="shared" si="61"/>
        <v>1893235.3062577574</v>
      </c>
      <c r="H659" s="58"/>
      <c r="I659" s="622"/>
      <c r="K659" s="622"/>
      <c r="Q659" s="63"/>
      <c r="R659" s="63"/>
      <c r="S659" s="413"/>
    </row>
    <row r="660" spans="2:19" ht="15" customHeight="1">
      <c r="B660" s="77"/>
      <c r="C660" s="78" t="s">
        <v>329</v>
      </c>
      <c r="D660" s="55"/>
      <c r="E660" s="43"/>
      <c r="F660" s="43"/>
      <c r="G660" s="27"/>
      <c r="H660" s="58"/>
      <c r="I660" s="622"/>
      <c r="K660" s="622"/>
      <c r="Q660" s="63"/>
      <c r="R660" s="63"/>
      <c r="S660" s="413"/>
    </row>
    <row r="661" spans="2:19" ht="15" customHeight="1">
      <c r="B661" s="24">
        <f>+B659+0.01</f>
        <v>26.32000000000005</v>
      </c>
      <c r="C661" s="76" t="s">
        <v>330</v>
      </c>
      <c r="D661" s="55" t="s">
        <v>54</v>
      </c>
      <c r="E661" s="43">
        <v>218</v>
      </c>
      <c r="F661" s="43">
        <v>7792.5032125376283</v>
      </c>
      <c r="G661" s="27">
        <f t="shared" ref="G661:G668" si="63">+E661*F661</f>
        <v>1698765.700333203</v>
      </c>
      <c r="H661" s="58"/>
      <c r="I661" s="622"/>
      <c r="K661" s="622"/>
      <c r="Q661" s="63"/>
      <c r="R661" s="63"/>
      <c r="S661" s="413"/>
    </row>
    <row r="662" spans="2:19" ht="15" customHeight="1">
      <c r="B662" s="45">
        <f t="shared" ref="B662:B668" si="64">+B661+0.01</f>
        <v>26.330000000000052</v>
      </c>
      <c r="C662" s="76" t="s">
        <v>331</v>
      </c>
      <c r="D662" s="55" t="s">
        <v>1</v>
      </c>
      <c r="E662" s="43">
        <v>116</v>
      </c>
      <c r="F662" s="43">
        <v>1712.7869937390399</v>
      </c>
      <c r="G662" s="27">
        <f t="shared" si="63"/>
        <v>198683.29127372862</v>
      </c>
      <c r="H662" s="58"/>
      <c r="I662" s="622"/>
      <c r="K662" s="622"/>
      <c r="Q662" s="63"/>
      <c r="R662" s="63"/>
      <c r="S662" s="413"/>
    </row>
    <row r="663" spans="2:19" ht="15" customHeight="1">
      <c r="B663" s="45">
        <f t="shared" si="64"/>
        <v>26.340000000000053</v>
      </c>
      <c r="C663" s="76" t="s">
        <v>332</v>
      </c>
      <c r="D663" s="55" t="s">
        <v>54</v>
      </c>
      <c r="E663" s="43">
        <v>100</v>
      </c>
      <c r="F663" s="43">
        <v>10585.294664897268</v>
      </c>
      <c r="G663" s="27">
        <f t="shared" si="63"/>
        <v>1058529.4664897269</v>
      </c>
      <c r="H663" s="58"/>
      <c r="I663" s="622"/>
      <c r="K663" s="622"/>
      <c r="Q663" s="63"/>
      <c r="R663" s="63"/>
      <c r="S663" s="413"/>
    </row>
    <row r="664" spans="2:19" ht="15" customHeight="1">
      <c r="B664" s="45">
        <f t="shared" si="64"/>
        <v>26.350000000000055</v>
      </c>
      <c r="C664" s="76" t="s">
        <v>333</v>
      </c>
      <c r="D664" s="55" t="s">
        <v>1</v>
      </c>
      <c r="E664" s="43">
        <v>65</v>
      </c>
      <c r="F664" s="43">
        <v>2367.4615111268167</v>
      </c>
      <c r="G664" s="27">
        <f t="shared" si="63"/>
        <v>153884.99822324308</v>
      </c>
      <c r="H664" s="58"/>
      <c r="I664" s="622"/>
      <c r="K664" s="622"/>
      <c r="Q664" s="63"/>
      <c r="R664" s="63"/>
      <c r="S664" s="413"/>
    </row>
    <row r="665" spans="2:19" ht="15" customHeight="1">
      <c r="B665" s="45">
        <f t="shared" si="64"/>
        <v>26.360000000000056</v>
      </c>
      <c r="C665" s="76" t="s">
        <v>334</v>
      </c>
      <c r="D665" s="55" t="s">
        <v>54</v>
      </c>
      <c r="E665" s="43">
        <v>105</v>
      </c>
      <c r="F665" s="43">
        <v>15419.252845035995</v>
      </c>
      <c r="G665" s="27">
        <f t="shared" si="63"/>
        <v>1619021.5487287794</v>
      </c>
      <c r="H665" s="58"/>
      <c r="I665" s="622"/>
      <c r="K665" s="622"/>
      <c r="Q665" s="63"/>
      <c r="R665" s="63"/>
      <c r="S665" s="413"/>
    </row>
    <row r="666" spans="2:19" ht="15" customHeight="1">
      <c r="B666" s="45">
        <f t="shared" si="64"/>
        <v>26.370000000000058</v>
      </c>
      <c r="C666" s="76" t="s">
        <v>335</v>
      </c>
      <c r="D666" s="55" t="s">
        <v>1</v>
      </c>
      <c r="E666" s="43">
        <v>36</v>
      </c>
      <c r="F666" s="43">
        <v>8231.3853332705166</v>
      </c>
      <c r="G666" s="27">
        <f t="shared" si="63"/>
        <v>296329.87199773861</v>
      </c>
      <c r="H666" s="58"/>
      <c r="I666" s="622"/>
      <c r="K666" s="622"/>
      <c r="Q666" s="63"/>
      <c r="R666" s="63"/>
      <c r="S666" s="413"/>
    </row>
    <row r="667" spans="2:19" ht="15" customHeight="1">
      <c r="B667" s="45">
        <f t="shared" si="64"/>
        <v>26.380000000000059</v>
      </c>
      <c r="C667" s="76" t="s">
        <v>336</v>
      </c>
      <c r="D667" s="55" t="s">
        <v>54</v>
      </c>
      <c r="E667" s="43">
        <v>25</v>
      </c>
      <c r="F667" s="43">
        <v>28667.029544023044</v>
      </c>
      <c r="G667" s="27">
        <f t="shared" si="63"/>
        <v>716675.73860057606</v>
      </c>
      <c r="H667" s="58"/>
      <c r="I667" s="622"/>
      <c r="K667" s="622"/>
      <c r="Q667" s="63"/>
      <c r="R667" s="63"/>
      <c r="S667" s="413"/>
    </row>
    <row r="668" spans="2:19" ht="15" customHeight="1">
      <c r="B668" s="45">
        <f t="shared" si="64"/>
        <v>26.390000000000061</v>
      </c>
      <c r="C668" s="74" t="s">
        <v>337</v>
      </c>
      <c r="D668" s="55" t="s">
        <v>1</v>
      </c>
      <c r="E668" s="43">
        <v>10</v>
      </c>
      <c r="F668" s="43">
        <v>14368.437696107843</v>
      </c>
      <c r="G668" s="27">
        <f t="shared" si="63"/>
        <v>143684.37696107844</v>
      </c>
      <c r="H668" s="58"/>
      <c r="I668" s="622"/>
      <c r="K668" s="622"/>
      <c r="Q668" s="63"/>
      <c r="R668" s="63"/>
      <c r="S668" s="413"/>
    </row>
    <row r="669" spans="2:19" ht="15" customHeight="1">
      <c r="B669" s="79"/>
      <c r="C669" s="75" t="s">
        <v>338</v>
      </c>
      <c r="D669" s="55"/>
      <c r="E669" s="43"/>
      <c r="F669" s="43"/>
      <c r="G669" s="43"/>
      <c r="H669" s="58"/>
      <c r="I669" s="622"/>
      <c r="K669" s="622"/>
      <c r="Q669" s="63"/>
      <c r="R669" s="63"/>
      <c r="S669" s="63"/>
    </row>
    <row r="670" spans="2:19" ht="15" customHeight="1">
      <c r="B670" s="45">
        <f>+B668+0.01</f>
        <v>26.400000000000063</v>
      </c>
      <c r="C670" s="80" t="s">
        <v>339</v>
      </c>
      <c r="D670" s="55" t="s">
        <v>54</v>
      </c>
      <c r="E670" s="43">
        <v>4</v>
      </c>
      <c r="F670" s="43">
        <v>26076.478308818227</v>
      </c>
      <c r="G670" s="27">
        <f>+E670*F670</f>
        <v>104305.91323527291</v>
      </c>
      <c r="H670" s="58"/>
      <c r="I670" s="622"/>
      <c r="K670" s="622"/>
      <c r="Q670" s="63"/>
      <c r="R670" s="63"/>
      <c r="S670" s="413"/>
    </row>
    <row r="671" spans="2:19" ht="15" customHeight="1">
      <c r="B671" s="45">
        <f>+B670+0.01</f>
        <v>26.410000000000064</v>
      </c>
      <c r="C671" s="81" t="s">
        <v>340</v>
      </c>
      <c r="D671" s="55" t="s">
        <v>1</v>
      </c>
      <c r="E671" s="43">
        <v>9</v>
      </c>
      <c r="F671" s="43">
        <v>3050.2828628608831</v>
      </c>
      <c r="G671" s="27">
        <f>+E671*F671</f>
        <v>27452.545765747949</v>
      </c>
      <c r="H671" s="58"/>
      <c r="I671" s="622"/>
      <c r="K671" s="622"/>
      <c r="Q671" s="63"/>
      <c r="R671" s="63"/>
      <c r="S671" s="413"/>
    </row>
    <row r="672" spans="2:19" ht="15" customHeight="1">
      <c r="B672" s="45">
        <f>+B671+0.01</f>
        <v>26.420000000000066</v>
      </c>
      <c r="C672" s="81" t="s">
        <v>341</v>
      </c>
      <c r="D672" s="55" t="s">
        <v>54</v>
      </c>
      <c r="E672" s="43">
        <v>30</v>
      </c>
      <c r="F672" s="43">
        <v>81897.905669587781</v>
      </c>
      <c r="G672" s="27">
        <f>+E672*F672</f>
        <v>2456937.1700876337</v>
      </c>
      <c r="H672" s="58"/>
      <c r="I672" s="622"/>
      <c r="K672" s="622"/>
      <c r="Q672" s="63"/>
      <c r="R672" s="63"/>
      <c r="S672" s="413"/>
    </row>
    <row r="673" spans="2:19" ht="15" customHeight="1">
      <c r="B673" s="45">
        <f>+B672+0.01</f>
        <v>26.430000000000067</v>
      </c>
      <c r="C673" s="81" t="s">
        <v>342</v>
      </c>
      <c r="D673" s="55" t="s">
        <v>1</v>
      </c>
      <c r="E673" s="43">
        <v>55</v>
      </c>
      <c r="F673" s="43">
        <v>16511.7670078105</v>
      </c>
      <c r="G673" s="27">
        <f>+E673*F673</f>
        <v>908147.18542957748</v>
      </c>
      <c r="H673" s="58"/>
      <c r="I673" s="622"/>
      <c r="K673" s="622"/>
      <c r="Q673" s="63"/>
      <c r="R673" s="63"/>
      <c r="S673" s="413"/>
    </row>
    <row r="674" spans="2:19" ht="15" customHeight="1">
      <c r="B674" s="24"/>
      <c r="C674" s="82" t="s">
        <v>343</v>
      </c>
      <c r="D674" s="55"/>
      <c r="E674" s="43"/>
      <c r="F674" s="43"/>
      <c r="G674" s="27"/>
      <c r="H674" s="58"/>
      <c r="I674" s="622"/>
      <c r="K674" s="622"/>
      <c r="Q674" s="63"/>
      <c r="R674" s="63"/>
      <c r="S674" s="413"/>
    </row>
    <row r="675" spans="2:19" ht="15" customHeight="1">
      <c r="B675" s="24">
        <f>+B673+0.01</f>
        <v>26.440000000000069</v>
      </c>
      <c r="C675" s="81" t="s">
        <v>344</v>
      </c>
      <c r="D675" s="55" t="s">
        <v>1</v>
      </c>
      <c r="E675" s="43">
        <v>55</v>
      </c>
      <c r="F675" s="43">
        <v>46004.437025991378</v>
      </c>
      <c r="G675" s="27">
        <f>+E675*F675</f>
        <v>2530244.0364295258</v>
      </c>
      <c r="H675" s="58"/>
      <c r="I675" s="622"/>
      <c r="K675" s="622"/>
      <c r="Q675" s="63"/>
      <c r="R675" s="63"/>
      <c r="S675" s="413"/>
    </row>
    <row r="676" spans="2:19" ht="15" customHeight="1">
      <c r="B676" s="45">
        <f>+B675+0.01</f>
        <v>26.45000000000007</v>
      </c>
      <c r="C676" s="81" t="s">
        <v>345</v>
      </c>
      <c r="D676" s="55" t="s">
        <v>1</v>
      </c>
      <c r="E676" s="43">
        <v>55</v>
      </c>
      <c r="F676" s="43">
        <v>46004.437025991378</v>
      </c>
      <c r="G676" s="27">
        <f>+E676*F676</f>
        <v>2530244.0364295258</v>
      </c>
      <c r="H676" s="58"/>
      <c r="I676" s="622"/>
      <c r="K676" s="622"/>
      <c r="Q676" s="63"/>
      <c r="R676" s="63"/>
      <c r="S676" s="413"/>
    </row>
    <row r="677" spans="2:19" ht="15" customHeight="1">
      <c r="B677" s="45">
        <f>+B676+0.01</f>
        <v>26.460000000000072</v>
      </c>
      <c r="C677" s="81" t="s">
        <v>346</v>
      </c>
      <c r="D677" s="55" t="s">
        <v>1</v>
      </c>
      <c r="E677" s="43">
        <v>4</v>
      </c>
      <c r="F677" s="43">
        <v>46004.437025991378</v>
      </c>
      <c r="G677" s="27">
        <f>+E677*F677</f>
        <v>184017.74810396551</v>
      </c>
      <c r="H677" s="58"/>
      <c r="I677" s="622"/>
      <c r="K677" s="622"/>
      <c r="Q677" s="63"/>
      <c r="R677" s="63"/>
      <c r="S677" s="413"/>
    </row>
    <row r="678" spans="2:19" ht="15" customHeight="1">
      <c r="B678" s="24"/>
      <c r="C678" s="82" t="s">
        <v>347</v>
      </c>
      <c r="D678" s="55"/>
      <c r="E678" s="43"/>
      <c r="F678" s="43"/>
      <c r="G678" s="27"/>
      <c r="H678" s="58"/>
      <c r="I678" s="622"/>
      <c r="K678" s="622"/>
      <c r="Q678" s="63"/>
      <c r="R678" s="63"/>
      <c r="S678" s="413"/>
    </row>
    <row r="679" spans="2:19" ht="25.5">
      <c r="B679" s="24">
        <f>+B677+0.01</f>
        <v>26.470000000000073</v>
      </c>
      <c r="C679" s="83" t="s">
        <v>348</v>
      </c>
      <c r="D679" s="55" t="s">
        <v>1</v>
      </c>
      <c r="E679" s="43">
        <v>3</v>
      </c>
      <c r="F679" s="43">
        <v>16687.945341311352</v>
      </c>
      <c r="G679" s="27">
        <f>+E679*F679</f>
        <v>50063.836023934055</v>
      </c>
      <c r="H679" s="58"/>
      <c r="I679" s="622"/>
      <c r="K679" s="622"/>
      <c r="Q679" s="63"/>
      <c r="R679" s="63"/>
      <c r="S679" s="413"/>
    </row>
    <row r="680" spans="2:19" ht="25.5">
      <c r="B680" s="45">
        <f>+B679+0.01</f>
        <v>26.480000000000075</v>
      </c>
      <c r="C680" s="83" t="s">
        <v>349</v>
      </c>
      <c r="D680" s="55" t="s">
        <v>1</v>
      </c>
      <c r="E680" s="43">
        <v>9</v>
      </c>
      <c r="F680" s="43">
        <v>21693.911953566294</v>
      </c>
      <c r="G680" s="27">
        <f>+E680*F680</f>
        <v>195245.20758209666</v>
      </c>
      <c r="H680" s="58"/>
      <c r="I680" s="622"/>
      <c r="K680" s="622"/>
      <c r="Q680" s="63"/>
      <c r="R680" s="63"/>
      <c r="S680" s="413"/>
    </row>
    <row r="681" spans="2:19" ht="25.5">
      <c r="B681" s="46"/>
      <c r="C681" s="82" t="s">
        <v>350</v>
      </c>
      <c r="D681" s="55"/>
      <c r="E681" s="43"/>
      <c r="F681" s="43"/>
      <c r="G681" s="27"/>
      <c r="H681" s="58"/>
      <c r="I681" s="622"/>
      <c r="K681" s="622"/>
      <c r="Q681" s="63"/>
      <c r="R681" s="63"/>
      <c r="S681" s="413"/>
    </row>
    <row r="682" spans="2:19" ht="15" customHeight="1">
      <c r="B682" s="24">
        <f>+B680+0.01</f>
        <v>26.490000000000077</v>
      </c>
      <c r="C682" s="81" t="s">
        <v>351</v>
      </c>
      <c r="D682" s="55" t="s">
        <v>1</v>
      </c>
      <c r="E682" s="43">
        <v>55</v>
      </c>
      <c r="F682" s="43">
        <v>74991.506501285199</v>
      </c>
      <c r="G682" s="27">
        <f t="shared" ref="G682:G728" si="65">+E682*F682</f>
        <v>4124532.8575706859</v>
      </c>
      <c r="H682" s="58"/>
      <c r="I682" s="622"/>
      <c r="K682" s="622"/>
      <c r="Q682" s="63"/>
      <c r="R682" s="63"/>
      <c r="S682" s="413"/>
    </row>
    <row r="683" spans="2:19" ht="15" customHeight="1">
      <c r="B683" s="45">
        <f t="shared" ref="B683:B728" si="66">+B682+0.01</f>
        <v>26.500000000000078</v>
      </c>
      <c r="C683" s="81" t="s">
        <v>352</v>
      </c>
      <c r="D683" s="55" t="s">
        <v>1</v>
      </c>
      <c r="E683" s="43">
        <v>55</v>
      </c>
      <c r="F683" s="43">
        <v>51906.932435942952</v>
      </c>
      <c r="G683" s="27">
        <f t="shared" si="65"/>
        <v>2854881.2839768622</v>
      </c>
      <c r="H683" s="58"/>
      <c r="I683" s="622"/>
      <c r="K683" s="622"/>
      <c r="Q683" s="63"/>
      <c r="R683" s="63"/>
      <c r="S683" s="413"/>
    </row>
    <row r="684" spans="2:19" ht="15" customHeight="1">
      <c r="B684" s="45">
        <f t="shared" si="66"/>
        <v>26.51000000000008</v>
      </c>
      <c r="C684" s="81" t="s">
        <v>353</v>
      </c>
      <c r="D684" s="55" t="s">
        <v>1</v>
      </c>
      <c r="E684" s="43">
        <v>3</v>
      </c>
      <c r="F684" s="43">
        <v>61895.931202837346</v>
      </c>
      <c r="G684" s="27">
        <f t="shared" si="65"/>
        <v>185687.79360851203</v>
      </c>
      <c r="H684" s="58"/>
      <c r="I684" s="622"/>
      <c r="K684" s="622"/>
      <c r="Q684" s="63"/>
      <c r="R684" s="63"/>
      <c r="S684" s="413"/>
    </row>
    <row r="685" spans="2:19" ht="15" customHeight="1">
      <c r="B685" s="45">
        <f t="shared" si="66"/>
        <v>26.520000000000081</v>
      </c>
      <c r="C685" s="81" t="s">
        <v>354</v>
      </c>
      <c r="D685" s="55" t="s">
        <v>1</v>
      </c>
      <c r="E685" s="43">
        <v>4</v>
      </c>
      <c r="F685" s="43">
        <v>51906.932435942952</v>
      </c>
      <c r="G685" s="27">
        <f t="shared" si="65"/>
        <v>207627.72974377181</v>
      </c>
      <c r="H685" s="58"/>
      <c r="I685" s="622"/>
      <c r="K685" s="622"/>
      <c r="Q685" s="63"/>
      <c r="R685" s="63"/>
      <c r="S685" s="413"/>
    </row>
    <row r="686" spans="2:19" ht="15" customHeight="1">
      <c r="B686" s="45">
        <f t="shared" si="66"/>
        <v>26.530000000000083</v>
      </c>
      <c r="C686" s="83" t="s">
        <v>355</v>
      </c>
      <c r="D686" s="55" t="s">
        <v>1</v>
      </c>
      <c r="E686" s="43">
        <v>3</v>
      </c>
      <c r="F686" s="43">
        <v>51906.932435942952</v>
      </c>
      <c r="G686" s="27">
        <f t="shared" si="65"/>
        <v>155720.79730782885</v>
      </c>
      <c r="H686" s="58"/>
      <c r="I686" s="622"/>
      <c r="K686" s="622"/>
      <c r="Q686" s="63"/>
      <c r="R686" s="63"/>
      <c r="S686" s="413"/>
    </row>
    <row r="687" spans="2:19" ht="15" customHeight="1">
      <c r="B687" s="45">
        <f t="shared" si="66"/>
        <v>26.540000000000084</v>
      </c>
      <c r="C687" s="83" t="s">
        <v>356</v>
      </c>
      <c r="D687" s="55" t="s">
        <v>1</v>
      </c>
      <c r="E687" s="43">
        <v>22</v>
      </c>
      <c r="F687" s="43">
        <v>53845.936579798472</v>
      </c>
      <c r="G687" s="27">
        <f t="shared" si="65"/>
        <v>1184610.6047555665</v>
      </c>
      <c r="H687" s="58"/>
      <c r="I687" s="622"/>
      <c r="K687" s="622"/>
      <c r="Q687" s="63"/>
      <c r="R687" s="63"/>
      <c r="S687" s="413"/>
    </row>
    <row r="688" spans="2:19" ht="15" customHeight="1">
      <c r="B688" s="45">
        <f t="shared" si="66"/>
        <v>26.550000000000086</v>
      </c>
      <c r="C688" s="83" t="s">
        <v>357</v>
      </c>
      <c r="D688" s="55" t="s">
        <v>1</v>
      </c>
      <c r="E688" s="43">
        <v>43</v>
      </c>
      <c r="F688" s="43">
        <v>64683.510278466187</v>
      </c>
      <c r="G688" s="27">
        <f t="shared" si="65"/>
        <v>2781390.9419740462</v>
      </c>
      <c r="H688" s="58"/>
      <c r="I688" s="622"/>
      <c r="K688" s="622"/>
      <c r="Q688" s="63"/>
      <c r="R688" s="63"/>
      <c r="S688" s="413"/>
    </row>
    <row r="689" spans="2:19" ht="15" customHeight="1">
      <c r="B689" s="45">
        <f t="shared" si="66"/>
        <v>26.560000000000088</v>
      </c>
      <c r="C689" s="80" t="s">
        <v>358</v>
      </c>
      <c r="D689" s="55" t="s">
        <v>1</v>
      </c>
      <c r="E689" s="43">
        <v>44</v>
      </c>
      <c r="F689" s="43">
        <v>83106.134595785916</v>
      </c>
      <c r="G689" s="27">
        <f t="shared" si="65"/>
        <v>3656669.9222145802</v>
      </c>
      <c r="H689" s="58"/>
      <c r="I689" s="622"/>
      <c r="K689" s="622"/>
      <c r="Q689" s="63"/>
      <c r="R689" s="63"/>
      <c r="S689" s="413"/>
    </row>
    <row r="690" spans="2:19" ht="15" customHeight="1">
      <c r="B690" s="45">
        <f t="shared" si="66"/>
        <v>26.570000000000089</v>
      </c>
      <c r="C690" s="80" t="s">
        <v>359</v>
      </c>
      <c r="D690" s="55" t="s">
        <v>1</v>
      </c>
      <c r="E690" s="43">
        <v>17</v>
      </c>
      <c r="F690" s="43">
        <v>61908.440906991251</v>
      </c>
      <c r="G690" s="27">
        <f t="shared" si="65"/>
        <v>1052443.4954188513</v>
      </c>
      <c r="H690" s="58"/>
      <c r="I690" s="622"/>
      <c r="K690" s="622"/>
      <c r="Q690" s="63"/>
      <c r="R690" s="63"/>
      <c r="S690" s="413"/>
    </row>
    <row r="691" spans="2:19" ht="25.5">
      <c r="B691" s="45">
        <f t="shared" si="66"/>
        <v>26.580000000000091</v>
      </c>
      <c r="C691" s="80" t="s">
        <v>1482</v>
      </c>
      <c r="D691" s="55" t="s">
        <v>1</v>
      </c>
      <c r="E691" s="43">
        <v>56</v>
      </c>
      <c r="F691" s="43">
        <v>370862.68934671389</v>
      </c>
      <c r="G691" s="27">
        <f t="shared" si="65"/>
        <v>20768310.603415977</v>
      </c>
      <c r="H691" s="58"/>
      <c r="I691" s="622"/>
      <c r="K691" s="622"/>
      <c r="Q691" s="63"/>
      <c r="R691" s="63"/>
      <c r="S691" s="413"/>
    </row>
    <row r="692" spans="2:19" ht="25.5">
      <c r="B692" s="45">
        <f t="shared" si="66"/>
        <v>26.590000000000092</v>
      </c>
      <c r="C692" s="80" t="s">
        <v>1483</v>
      </c>
      <c r="D692" s="55" t="s">
        <v>1</v>
      </c>
      <c r="E692" s="43">
        <v>56</v>
      </c>
      <c r="F692" s="43">
        <v>786544.52125083655</v>
      </c>
      <c r="G692" s="27">
        <f t="shared" si="65"/>
        <v>44046493.190046847</v>
      </c>
      <c r="H692" s="58"/>
      <c r="I692" s="622"/>
      <c r="K692" s="622"/>
      <c r="Q692" s="63"/>
      <c r="R692" s="63"/>
      <c r="S692" s="413"/>
    </row>
    <row r="693" spans="2:19" ht="25.5">
      <c r="B693" s="45">
        <f t="shared" si="66"/>
        <v>26.600000000000094</v>
      </c>
      <c r="C693" s="80" t="s">
        <v>1484</v>
      </c>
      <c r="D693" s="55" t="s">
        <v>1</v>
      </c>
      <c r="E693" s="43">
        <v>10</v>
      </c>
      <c r="F693" s="43">
        <v>1433760.1275368463</v>
      </c>
      <c r="G693" s="27">
        <f t="shared" si="65"/>
        <v>14337601.275368463</v>
      </c>
      <c r="H693" s="58"/>
      <c r="I693" s="622"/>
      <c r="K693" s="622"/>
      <c r="Q693" s="63"/>
      <c r="R693" s="63"/>
      <c r="S693" s="413"/>
    </row>
    <row r="694" spans="2:19" ht="25.5">
      <c r="B694" s="45">
        <f t="shared" si="66"/>
        <v>26.610000000000095</v>
      </c>
      <c r="C694" s="80" t="s">
        <v>1485</v>
      </c>
      <c r="D694" s="55" t="s">
        <v>1</v>
      </c>
      <c r="E694" s="43">
        <v>11</v>
      </c>
      <c r="F694" s="43">
        <v>346410.38762721122</v>
      </c>
      <c r="G694" s="27">
        <f t="shared" si="65"/>
        <v>3810514.2638993235</v>
      </c>
      <c r="H694" s="58"/>
      <c r="I694" s="622"/>
      <c r="K694" s="622"/>
      <c r="Q694" s="63"/>
      <c r="R694" s="63"/>
      <c r="S694" s="413"/>
    </row>
    <row r="695" spans="2:19" ht="25.5">
      <c r="B695" s="45">
        <f t="shared" si="66"/>
        <v>26.620000000000097</v>
      </c>
      <c r="C695" s="80" t="s">
        <v>1486</v>
      </c>
      <c r="D695" s="55" t="s">
        <v>1</v>
      </c>
      <c r="E695" s="43">
        <v>11</v>
      </c>
      <c r="F695" s="43">
        <v>166031.92095668634</v>
      </c>
      <c r="G695" s="27">
        <f t="shared" si="65"/>
        <v>1826351.1305235499</v>
      </c>
      <c r="H695" s="58"/>
      <c r="I695" s="622"/>
      <c r="K695" s="622"/>
      <c r="Q695" s="63"/>
      <c r="R695" s="63"/>
      <c r="S695" s="413"/>
    </row>
    <row r="696" spans="2:19" ht="25.5">
      <c r="B696" s="45">
        <f t="shared" si="66"/>
        <v>26.630000000000098</v>
      </c>
      <c r="C696" s="80" t="s">
        <v>1487</v>
      </c>
      <c r="D696" s="55" t="s">
        <v>1</v>
      </c>
      <c r="E696" s="43">
        <v>11</v>
      </c>
      <c r="F696" s="43">
        <v>166031.92095668634</v>
      </c>
      <c r="G696" s="27">
        <f t="shared" si="65"/>
        <v>1826351.1305235499</v>
      </c>
      <c r="H696" s="58"/>
      <c r="I696" s="622"/>
      <c r="K696" s="622"/>
      <c r="Q696" s="63"/>
      <c r="R696" s="63"/>
      <c r="S696" s="413"/>
    </row>
    <row r="697" spans="2:19" ht="25.5">
      <c r="B697" s="45">
        <f t="shared" si="66"/>
        <v>26.6400000000001</v>
      </c>
      <c r="C697" s="80" t="s">
        <v>1488</v>
      </c>
      <c r="D697" s="55" t="s">
        <v>1</v>
      </c>
      <c r="E697" s="43">
        <v>7</v>
      </c>
      <c r="F697" s="43">
        <v>346410.38762721122</v>
      </c>
      <c r="G697" s="27">
        <f t="shared" si="65"/>
        <v>2424872.7133904784</v>
      </c>
      <c r="H697" s="58"/>
      <c r="I697" s="622"/>
      <c r="K697" s="622"/>
      <c r="Q697" s="63"/>
      <c r="R697" s="63"/>
      <c r="S697" s="413"/>
    </row>
    <row r="698" spans="2:19" ht="15" customHeight="1">
      <c r="B698" s="45"/>
      <c r="C698" s="85" t="s">
        <v>1732</v>
      </c>
      <c r="D698" s="408"/>
      <c r="E698" s="43"/>
      <c r="F698" s="43"/>
      <c r="G698" s="409"/>
      <c r="H698" s="58"/>
      <c r="I698" s="622"/>
      <c r="K698" s="622"/>
      <c r="Q698" s="63"/>
      <c r="R698" s="63"/>
      <c r="S698" s="413"/>
    </row>
    <row r="699" spans="2:19" ht="15" customHeight="1">
      <c r="B699" s="45">
        <f>+B697+0.01</f>
        <v>26.650000000000102</v>
      </c>
      <c r="C699" s="80" t="s">
        <v>1464</v>
      </c>
      <c r="D699" s="55" t="s">
        <v>1</v>
      </c>
      <c r="E699" s="43">
        <v>12</v>
      </c>
      <c r="F699" s="43">
        <v>61767.706735259802</v>
      </c>
      <c r="G699" s="27">
        <f t="shared" si="65"/>
        <v>741212.48082311766</v>
      </c>
      <c r="H699" s="58"/>
      <c r="I699" s="622"/>
      <c r="K699" s="622"/>
      <c r="Q699" s="63"/>
      <c r="R699" s="63"/>
      <c r="S699" s="413"/>
    </row>
    <row r="700" spans="2:19" ht="15" customHeight="1">
      <c r="B700" s="45"/>
      <c r="C700" s="85" t="s">
        <v>1733</v>
      </c>
      <c r="D700" s="55"/>
      <c r="E700" s="43"/>
      <c r="F700" s="43"/>
      <c r="G700" s="27"/>
      <c r="H700" s="58"/>
      <c r="I700" s="622"/>
      <c r="K700" s="622"/>
      <c r="Q700" s="63"/>
      <c r="R700" s="63"/>
      <c r="S700" s="413"/>
    </row>
    <row r="701" spans="2:19" ht="15" customHeight="1">
      <c r="B701" s="45">
        <f>+B699+0.01</f>
        <v>26.660000000000103</v>
      </c>
      <c r="C701" s="80" t="s">
        <v>360</v>
      </c>
      <c r="D701" s="55" t="s">
        <v>1</v>
      </c>
      <c r="E701" s="43">
        <v>7</v>
      </c>
      <c r="F701" s="43">
        <v>50481.86863774377</v>
      </c>
      <c r="G701" s="27">
        <f t="shared" si="65"/>
        <v>353373.0804642064</v>
      </c>
      <c r="H701" s="58"/>
      <c r="I701" s="622"/>
      <c r="K701" s="622"/>
      <c r="Q701" s="63"/>
      <c r="R701" s="63"/>
      <c r="S701" s="413"/>
    </row>
    <row r="702" spans="2:19" ht="15" customHeight="1">
      <c r="B702" s="45"/>
      <c r="C702" s="82" t="s">
        <v>1059</v>
      </c>
      <c r="D702" s="55"/>
      <c r="E702" s="43"/>
      <c r="F702" s="43"/>
      <c r="G702" s="27"/>
      <c r="H702" s="58"/>
      <c r="I702" s="622"/>
      <c r="K702" s="622"/>
      <c r="Q702" s="63"/>
      <c r="R702" s="63"/>
      <c r="S702" s="413"/>
    </row>
    <row r="703" spans="2:19" ht="15" customHeight="1">
      <c r="B703" s="45">
        <f>+B701+0.01</f>
        <v>26.670000000000105</v>
      </c>
      <c r="C703" s="80" t="s">
        <v>361</v>
      </c>
      <c r="D703" s="55" t="s">
        <v>54</v>
      </c>
      <c r="E703" s="43">
        <v>100</v>
      </c>
      <c r="F703" s="43">
        <v>11037.728965130222</v>
      </c>
      <c r="G703" s="27">
        <f t="shared" si="65"/>
        <v>1103772.8965130222</v>
      </c>
      <c r="H703" s="58"/>
      <c r="I703" s="622"/>
      <c r="K703" s="622"/>
      <c r="Q703" s="63"/>
      <c r="R703" s="63"/>
      <c r="S703" s="413"/>
    </row>
    <row r="704" spans="2:19" ht="15" customHeight="1">
      <c r="B704" s="45">
        <f t="shared" si="66"/>
        <v>26.680000000000106</v>
      </c>
      <c r="C704" s="80" t="s">
        <v>362</v>
      </c>
      <c r="D704" s="55" t="s">
        <v>54</v>
      </c>
      <c r="E704" s="43">
        <v>398</v>
      </c>
      <c r="F704" s="43">
        <v>8102.1183903468154</v>
      </c>
      <c r="G704" s="27">
        <f t="shared" si="65"/>
        <v>3224643.1193580325</v>
      </c>
      <c r="H704" s="58"/>
      <c r="I704" s="622"/>
      <c r="K704" s="622"/>
      <c r="Q704" s="63"/>
      <c r="R704" s="63"/>
      <c r="S704" s="413"/>
    </row>
    <row r="705" spans="2:19" ht="15" customHeight="1">
      <c r="B705" s="45">
        <f t="shared" si="66"/>
        <v>26.690000000000108</v>
      </c>
      <c r="C705" s="80" t="s">
        <v>363</v>
      </c>
      <c r="D705" s="55" t="s">
        <v>1</v>
      </c>
      <c r="E705" s="43">
        <v>278</v>
      </c>
      <c r="F705" s="43">
        <v>3548.5860783248277</v>
      </c>
      <c r="G705" s="27">
        <f t="shared" si="65"/>
        <v>986506.92977430206</v>
      </c>
      <c r="H705" s="58"/>
      <c r="I705" s="622"/>
      <c r="K705" s="622"/>
      <c r="Q705" s="63"/>
      <c r="R705" s="63"/>
      <c r="S705" s="413"/>
    </row>
    <row r="706" spans="2:19" ht="15" customHeight="1">
      <c r="B706" s="45">
        <f t="shared" si="66"/>
        <v>26.700000000000109</v>
      </c>
      <c r="C706" s="80" t="s">
        <v>364</v>
      </c>
      <c r="D706" s="55" t="s">
        <v>54</v>
      </c>
      <c r="E706" s="43">
        <v>91</v>
      </c>
      <c r="F706" s="43">
        <v>16135.433407847146</v>
      </c>
      <c r="G706" s="27">
        <f t="shared" si="65"/>
        <v>1468324.4401140902</v>
      </c>
      <c r="H706" s="58"/>
      <c r="I706" s="622"/>
      <c r="K706" s="622"/>
      <c r="Q706" s="63"/>
      <c r="R706" s="63"/>
      <c r="S706" s="413"/>
    </row>
    <row r="707" spans="2:19" ht="15" customHeight="1">
      <c r="B707" s="45">
        <f t="shared" si="66"/>
        <v>26.710000000000111</v>
      </c>
      <c r="C707" s="80" t="s">
        <v>365</v>
      </c>
      <c r="D707" s="55" t="s">
        <v>54</v>
      </c>
      <c r="E707" s="43">
        <v>54</v>
      </c>
      <c r="F707" s="43">
        <v>10910.546972898839</v>
      </c>
      <c r="G707" s="27">
        <f t="shared" si="65"/>
        <v>589169.53653653734</v>
      </c>
      <c r="H707" s="58"/>
      <c r="I707" s="622"/>
      <c r="K707" s="622"/>
      <c r="Q707" s="63"/>
      <c r="R707" s="63"/>
      <c r="S707" s="413"/>
    </row>
    <row r="708" spans="2:19" ht="15" customHeight="1">
      <c r="B708" s="45">
        <f t="shared" si="66"/>
        <v>26.720000000000113</v>
      </c>
      <c r="C708" s="80" t="s">
        <v>366</v>
      </c>
      <c r="D708" s="55" t="s">
        <v>1</v>
      </c>
      <c r="E708" s="43">
        <v>87</v>
      </c>
      <c r="F708" s="43">
        <v>5508.439729103522</v>
      </c>
      <c r="G708" s="27">
        <f t="shared" si="65"/>
        <v>479234.25643200643</v>
      </c>
      <c r="H708" s="58"/>
      <c r="I708" s="622"/>
      <c r="K708" s="622"/>
      <c r="Q708" s="63"/>
      <c r="R708" s="63"/>
      <c r="S708" s="413"/>
    </row>
    <row r="709" spans="2:19" ht="15" customHeight="1">
      <c r="B709" s="45">
        <f t="shared" si="66"/>
        <v>26.730000000000114</v>
      </c>
      <c r="C709" s="80" t="s">
        <v>367</v>
      </c>
      <c r="D709" s="55" t="s">
        <v>54</v>
      </c>
      <c r="E709" s="43">
        <v>322</v>
      </c>
      <c r="F709" s="43">
        <v>21858.623058259396</v>
      </c>
      <c r="G709" s="27">
        <f t="shared" si="65"/>
        <v>7038476.624759526</v>
      </c>
      <c r="H709" s="58"/>
      <c r="I709" s="622"/>
      <c r="K709" s="622"/>
      <c r="Q709" s="63"/>
      <c r="R709" s="63"/>
      <c r="S709" s="413"/>
    </row>
    <row r="710" spans="2:19" ht="15" customHeight="1">
      <c r="B710" s="45">
        <f t="shared" si="66"/>
        <v>26.740000000000116</v>
      </c>
      <c r="C710" s="80" t="s">
        <v>368</v>
      </c>
      <c r="D710" s="55" t="s">
        <v>54</v>
      </c>
      <c r="E710" s="43">
        <v>9</v>
      </c>
      <c r="F710" s="43">
        <v>16909.992590043192</v>
      </c>
      <c r="G710" s="27">
        <f t="shared" si="65"/>
        <v>152189.93331038873</v>
      </c>
      <c r="H710" s="58"/>
      <c r="I710" s="622"/>
      <c r="K710" s="622"/>
      <c r="Q710" s="63"/>
      <c r="R710" s="63"/>
      <c r="S710" s="413"/>
    </row>
    <row r="711" spans="2:19" ht="15" customHeight="1">
      <c r="B711" s="45">
        <f t="shared" si="66"/>
        <v>26.750000000000117</v>
      </c>
      <c r="C711" s="80" t="s">
        <v>369</v>
      </c>
      <c r="D711" s="55" t="s">
        <v>1</v>
      </c>
      <c r="E711" s="43">
        <v>224</v>
      </c>
      <c r="F711" s="43">
        <v>10009.848273817566</v>
      </c>
      <c r="G711" s="27">
        <f t="shared" si="65"/>
        <v>2242206.0133351348</v>
      </c>
      <c r="H711" s="58"/>
      <c r="I711" s="622"/>
      <c r="K711" s="622"/>
      <c r="Q711" s="63"/>
      <c r="R711" s="63"/>
      <c r="S711" s="413"/>
    </row>
    <row r="712" spans="2:19" ht="15" customHeight="1">
      <c r="B712" s="45">
        <f t="shared" si="66"/>
        <v>26.760000000000119</v>
      </c>
      <c r="C712" s="80" t="s">
        <v>370</v>
      </c>
      <c r="D712" s="55" t="s">
        <v>54</v>
      </c>
      <c r="E712" s="43">
        <v>43</v>
      </c>
      <c r="F712" s="43">
        <v>43063.614074477176</v>
      </c>
      <c r="G712" s="27">
        <f t="shared" si="65"/>
        <v>1851735.4052025187</v>
      </c>
      <c r="H712" s="58"/>
      <c r="I712" s="622"/>
      <c r="K712" s="622"/>
      <c r="Q712" s="63"/>
      <c r="R712" s="63"/>
      <c r="S712" s="413"/>
    </row>
    <row r="713" spans="2:19" ht="15" customHeight="1">
      <c r="B713" s="45">
        <f t="shared" si="66"/>
        <v>26.77000000000012</v>
      </c>
      <c r="C713" s="80" t="s">
        <v>371</v>
      </c>
      <c r="D713" s="55" t="s">
        <v>1</v>
      </c>
      <c r="E713" s="43">
        <v>21</v>
      </c>
      <c r="F713" s="43">
        <v>87740.979984808291</v>
      </c>
      <c r="G713" s="27">
        <f t="shared" si="65"/>
        <v>1842560.5796809741</v>
      </c>
      <c r="H713" s="58"/>
      <c r="I713" s="622"/>
      <c r="K713" s="622"/>
      <c r="Q713" s="63"/>
      <c r="R713" s="63"/>
      <c r="S713" s="413"/>
    </row>
    <row r="714" spans="2:19" ht="15" customHeight="1">
      <c r="B714" s="45">
        <f t="shared" si="66"/>
        <v>26.780000000000122</v>
      </c>
      <c r="C714" s="80" t="s">
        <v>1465</v>
      </c>
      <c r="D714" s="55" t="s">
        <v>54</v>
      </c>
      <c r="E714" s="43">
        <v>80</v>
      </c>
      <c r="F714" s="43">
        <v>60420.82858802253</v>
      </c>
      <c r="G714" s="27">
        <f t="shared" si="65"/>
        <v>4833666.287041802</v>
      </c>
      <c r="H714" s="58"/>
      <c r="I714" s="622"/>
      <c r="K714" s="622"/>
      <c r="Q714" s="63"/>
      <c r="R714" s="63"/>
      <c r="S714" s="413"/>
    </row>
    <row r="715" spans="2:19" ht="15" customHeight="1">
      <c r="B715" s="45">
        <f t="shared" si="66"/>
        <v>26.790000000000123</v>
      </c>
      <c r="C715" s="80" t="s">
        <v>1466</v>
      </c>
      <c r="D715" s="55" t="s">
        <v>1</v>
      </c>
      <c r="E715" s="43">
        <v>60</v>
      </c>
      <c r="F715" s="43">
        <v>138498.06211393801</v>
      </c>
      <c r="G715" s="27">
        <f t="shared" si="65"/>
        <v>8309883.7268362809</v>
      </c>
      <c r="H715" s="58"/>
      <c r="I715" s="622"/>
      <c r="K715" s="622"/>
      <c r="Q715" s="63"/>
      <c r="R715" s="63"/>
      <c r="S715" s="413"/>
    </row>
    <row r="716" spans="2:19" ht="15" customHeight="1">
      <c r="B716" s="45">
        <f t="shared" si="66"/>
        <v>26.800000000000125</v>
      </c>
      <c r="C716" s="80" t="s">
        <v>1467</v>
      </c>
      <c r="D716" s="55" t="s">
        <v>54</v>
      </c>
      <c r="E716" s="43">
        <v>20</v>
      </c>
      <c r="F716" s="43">
        <v>100125.5870971758</v>
      </c>
      <c r="G716" s="27">
        <f t="shared" si="65"/>
        <v>2002511.7419435158</v>
      </c>
      <c r="H716" s="58"/>
      <c r="I716" s="622"/>
      <c r="K716" s="622"/>
      <c r="Q716" s="63"/>
      <c r="R716" s="63"/>
      <c r="S716" s="413"/>
    </row>
    <row r="717" spans="2:19" ht="15" customHeight="1">
      <c r="B717" s="45">
        <f t="shared" si="66"/>
        <v>26.810000000000127</v>
      </c>
      <c r="C717" s="80" t="s">
        <v>1468</v>
      </c>
      <c r="D717" s="55" t="s">
        <v>1</v>
      </c>
      <c r="E717" s="43">
        <v>15</v>
      </c>
      <c r="F717" s="43">
        <v>200272.02370127477</v>
      </c>
      <c r="G717" s="27">
        <f t="shared" si="65"/>
        <v>3004080.3555191215</v>
      </c>
      <c r="H717" s="58"/>
      <c r="I717" s="622"/>
      <c r="K717" s="622"/>
      <c r="Q717" s="63"/>
      <c r="R717" s="63"/>
      <c r="S717" s="413"/>
    </row>
    <row r="718" spans="2:19" ht="25.5">
      <c r="B718" s="45">
        <f>+B717+0.01</f>
        <v>26.820000000000128</v>
      </c>
      <c r="C718" s="80" t="s">
        <v>1474</v>
      </c>
      <c r="D718" s="55" t="s">
        <v>54</v>
      </c>
      <c r="E718" s="43">
        <v>356</v>
      </c>
      <c r="F718" s="43">
        <v>82654.742770899116</v>
      </c>
      <c r="G718" s="27">
        <f t="shared" si="65"/>
        <v>29425088.426440086</v>
      </c>
      <c r="H718" s="58"/>
      <c r="I718" s="622"/>
      <c r="K718" s="622"/>
      <c r="Q718" s="63"/>
      <c r="R718" s="63"/>
      <c r="S718" s="413"/>
    </row>
    <row r="719" spans="2:19" ht="25.5">
      <c r="B719" s="45">
        <f t="shared" si="66"/>
        <v>26.83000000000013</v>
      </c>
      <c r="C719" s="80" t="s">
        <v>1475</v>
      </c>
      <c r="D719" s="55" t="s">
        <v>1</v>
      </c>
      <c r="E719" s="43">
        <v>139</v>
      </c>
      <c r="F719" s="43">
        <v>61600.910679874381</v>
      </c>
      <c r="G719" s="27">
        <f t="shared" si="65"/>
        <v>8562526.5845025387</v>
      </c>
      <c r="H719" s="58"/>
      <c r="I719" s="622"/>
      <c r="K719" s="622"/>
      <c r="Q719" s="63"/>
      <c r="R719" s="63"/>
      <c r="S719" s="413"/>
    </row>
    <row r="720" spans="2:19" ht="25.5">
      <c r="B720" s="45">
        <f t="shared" si="66"/>
        <v>26.840000000000131</v>
      </c>
      <c r="C720" s="80" t="s">
        <v>1476</v>
      </c>
      <c r="D720" s="55" t="s">
        <v>54</v>
      </c>
      <c r="E720" s="43">
        <v>88</v>
      </c>
      <c r="F720" s="43">
        <v>169649.31040785767</v>
      </c>
      <c r="G720" s="27">
        <f t="shared" si="65"/>
        <v>14929139.315891474</v>
      </c>
      <c r="H720" s="58"/>
      <c r="I720" s="622"/>
      <c r="K720" s="622"/>
      <c r="Q720" s="63"/>
      <c r="R720" s="63"/>
      <c r="S720" s="413"/>
    </row>
    <row r="721" spans="2:19" ht="25.5">
      <c r="B721" s="45">
        <f t="shared" si="66"/>
        <v>26.850000000000133</v>
      </c>
      <c r="C721" s="80" t="s">
        <v>1477</v>
      </c>
      <c r="D721" s="55" t="s">
        <v>1</v>
      </c>
      <c r="E721" s="43">
        <v>57</v>
      </c>
      <c r="F721" s="43">
        <v>155097.39705082585</v>
      </c>
      <c r="G721" s="27">
        <f t="shared" si="65"/>
        <v>8840551.6318970732</v>
      </c>
      <c r="H721" s="58"/>
      <c r="I721" s="622"/>
      <c r="K721" s="622"/>
      <c r="Q721" s="63"/>
      <c r="R721" s="63"/>
      <c r="S721" s="413"/>
    </row>
    <row r="722" spans="2:19" ht="25.5">
      <c r="B722" s="45">
        <f t="shared" si="66"/>
        <v>26.860000000000134</v>
      </c>
      <c r="C722" s="80" t="s">
        <v>1478</v>
      </c>
      <c r="D722" s="55" t="s">
        <v>54</v>
      </c>
      <c r="E722" s="43">
        <v>306</v>
      </c>
      <c r="F722" s="43">
        <v>215930.00340058113</v>
      </c>
      <c r="G722" s="27">
        <f t="shared" si="65"/>
        <v>66074581.040577829</v>
      </c>
      <c r="H722" s="58"/>
      <c r="I722" s="622"/>
      <c r="K722" s="622"/>
      <c r="Q722" s="63"/>
      <c r="R722" s="63"/>
      <c r="S722" s="413"/>
    </row>
    <row r="723" spans="2:19" ht="25.5">
      <c r="B723" s="45">
        <f t="shared" si="66"/>
        <v>26.870000000000136</v>
      </c>
      <c r="C723" s="80" t="s">
        <v>1479</v>
      </c>
      <c r="D723" s="55" t="s">
        <v>1</v>
      </c>
      <c r="E723" s="43">
        <v>265</v>
      </c>
      <c r="F723" s="43">
        <v>242012.73656147631</v>
      </c>
      <c r="G723" s="27">
        <f t="shared" si="65"/>
        <v>64133375.188791223</v>
      </c>
      <c r="H723" s="58"/>
      <c r="I723" s="622"/>
      <c r="K723" s="622"/>
      <c r="Q723" s="63"/>
      <c r="R723" s="63"/>
      <c r="S723" s="413"/>
    </row>
    <row r="724" spans="2:19" ht="25.5">
      <c r="B724" s="45">
        <f t="shared" si="66"/>
        <v>26.880000000000138</v>
      </c>
      <c r="C724" s="80" t="s">
        <v>1480</v>
      </c>
      <c r="D724" s="55" t="s">
        <v>54</v>
      </c>
      <c r="E724" s="43">
        <v>49</v>
      </c>
      <c r="F724" s="43">
        <v>389987.9420473447</v>
      </c>
      <c r="G724" s="27">
        <f t="shared" si="65"/>
        <v>19109409.160319891</v>
      </c>
      <c r="H724" s="58"/>
      <c r="I724" s="622"/>
      <c r="K724" s="622"/>
      <c r="Q724" s="63"/>
      <c r="R724" s="63"/>
      <c r="S724" s="413"/>
    </row>
    <row r="725" spans="2:19" ht="25.5">
      <c r="B725" s="45">
        <f t="shared" si="66"/>
        <v>26.890000000000139</v>
      </c>
      <c r="C725" s="80" t="s">
        <v>1481</v>
      </c>
      <c r="D725" s="55" t="s">
        <v>1</v>
      </c>
      <c r="E725" s="43">
        <v>18</v>
      </c>
      <c r="F725" s="43">
        <v>498174.99099636712</v>
      </c>
      <c r="G725" s="27">
        <f t="shared" si="65"/>
        <v>8967149.8379346076</v>
      </c>
      <c r="H725" s="58"/>
      <c r="I725" s="622"/>
      <c r="K725" s="622"/>
      <c r="Q725" s="63"/>
      <c r="R725" s="63"/>
      <c r="S725" s="413"/>
    </row>
    <row r="726" spans="2:19" ht="15" customHeight="1">
      <c r="B726" s="84"/>
      <c r="C726" s="85" t="s">
        <v>1734</v>
      </c>
      <c r="D726" s="55"/>
      <c r="E726" s="43"/>
      <c r="F726" s="43"/>
      <c r="G726" s="43"/>
      <c r="H726" s="58"/>
      <c r="I726" s="622"/>
      <c r="K726" s="622"/>
      <c r="Q726" s="63"/>
      <c r="R726" s="63"/>
      <c r="S726" s="63"/>
    </row>
    <row r="727" spans="2:19" ht="15" customHeight="1">
      <c r="B727" s="45">
        <f>+B725+0.01</f>
        <v>26.900000000000141</v>
      </c>
      <c r="C727" s="80" t="s">
        <v>372</v>
      </c>
      <c r="D727" s="55" t="s">
        <v>1</v>
      </c>
      <c r="E727" s="43">
        <v>11</v>
      </c>
      <c r="F727" s="43">
        <v>46882.201267457152</v>
      </c>
      <c r="G727" s="27">
        <f t="shared" si="65"/>
        <v>515704.2139420287</v>
      </c>
      <c r="H727" s="58"/>
      <c r="I727" s="622"/>
      <c r="K727" s="622"/>
      <c r="Q727" s="63"/>
      <c r="R727" s="63"/>
      <c r="S727" s="413"/>
    </row>
    <row r="728" spans="2:19" ht="25.5">
      <c r="B728" s="45">
        <f t="shared" si="66"/>
        <v>26.910000000000142</v>
      </c>
      <c r="C728" s="80" t="s">
        <v>1560</v>
      </c>
      <c r="D728" s="55" t="s">
        <v>1</v>
      </c>
      <c r="E728" s="43">
        <v>11</v>
      </c>
      <c r="F728" s="43">
        <v>78034.492036722964</v>
      </c>
      <c r="G728" s="27">
        <f t="shared" si="65"/>
        <v>858379.41240395256</v>
      </c>
      <c r="H728" s="58"/>
      <c r="I728" s="622"/>
      <c r="K728" s="622"/>
      <c r="Q728" s="63"/>
      <c r="R728" s="63"/>
      <c r="S728" s="413"/>
    </row>
    <row r="729" spans="2:19" ht="15" customHeight="1">
      <c r="B729" s="84"/>
      <c r="C729" s="85" t="s">
        <v>373</v>
      </c>
      <c r="D729" s="55"/>
      <c r="E729" s="43"/>
      <c r="F729" s="43"/>
      <c r="G729" s="43"/>
      <c r="H729" s="58"/>
      <c r="I729" s="622"/>
      <c r="K729" s="622"/>
      <c r="Q729" s="63"/>
      <c r="R729" s="63"/>
      <c r="S729" s="63"/>
    </row>
    <row r="730" spans="2:19" ht="15" customHeight="1">
      <c r="B730" s="24">
        <f>+B728+0.01</f>
        <v>26.920000000000144</v>
      </c>
      <c r="C730" s="80" t="s">
        <v>374</v>
      </c>
      <c r="D730" s="55" t="s">
        <v>54</v>
      </c>
      <c r="E730" s="43">
        <v>229</v>
      </c>
      <c r="F730" s="43">
        <v>21858.623058259396</v>
      </c>
      <c r="G730" s="27">
        <f t="shared" ref="G730:G747" si="67">+E730*F730</f>
        <v>5005624.6803414021</v>
      </c>
      <c r="H730" s="58"/>
      <c r="I730" s="622"/>
      <c r="K730" s="622"/>
      <c r="Q730" s="63"/>
      <c r="R730" s="63"/>
      <c r="S730" s="413"/>
    </row>
    <row r="731" spans="2:19" ht="15" customHeight="1">
      <c r="B731" s="45">
        <f t="shared" ref="B731:B737" si="68">+B730+0.01</f>
        <v>26.930000000000145</v>
      </c>
      <c r="C731" s="80" t="s">
        <v>369</v>
      </c>
      <c r="D731" s="55" t="s">
        <v>1</v>
      </c>
      <c r="E731" s="43">
        <v>76</v>
      </c>
      <c r="F731" s="43">
        <v>10009.848273817566</v>
      </c>
      <c r="G731" s="27">
        <f t="shared" si="67"/>
        <v>760748.46881013503</v>
      </c>
      <c r="H731" s="58"/>
      <c r="I731" s="622"/>
      <c r="K731" s="622"/>
      <c r="Q731" s="63"/>
      <c r="R731" s="63"/>
      <c r="S731" s="413"/>
    </row>
    <row r="732" spans="2:19" ht="15" customHeight="1">
      <c r="B732" s="45">
        <f t="shared" si="68"/>
        <v>26.940000000000147</v>
      </c>
      <c r="C732" s="80" t="s">
        <v>375</v>
      </c>
      <c r="D732" s="55" t="s">
        <v>54</v>
      </c>
      <c r="E732" s="43">
        <v>454</v>
      </c>
      <c r="F732" s="43">
        <v>43063.614074477176</v>
      </c>
      <c r="G732" s="27">
        <f t="shared" si="67"/>
        <v>19550880.789812639</v>
      </c>
      <c r="H732" s="58"/>
      <c r="I732" s="622"/>
      <c r="K732" s="622"/>
      <c r="Q732" s="63"/>
      <c r="R732" s="63"/>
      <c r="S732" s="413"/>
    </row>
    <row r="733" spans="2:19" ht="15" customHeight="1">
      <c r="B733" s="45">
        <f t="shared" si="68"/>
        <v>26.950000000000149</v>
      </c>
      <c r="C733" s="80" t="s">
        <v>371</v>
      </c>
      <c r="D733" s="55" t="s">
        <v>1</v>
      </c>
      <c r="E733" s="43">
        <v>174</v>
      </c>
      <c r="F733" s="43">
        <v>87740.979984808291</v>
      </c>
      <c r="G733" s="27">
        <f t="shared" si="67"/>
        <v>15266930.517356643</v>
      </c>
      <c r="H733" s="58"/>
      <c r="I733" s="622"/>
      <c r="K733" s="622"/>
      <c r="Q733" s="63"/>
      <c r="R733" s="63"/>
      <c r="S733" s="413"/>
    </row>
    <row r="734" spans="2:19" ht="15" customHeight="1">
      <c r="B734" s="45">
        <f t="shared" si="68"/>
        <v>26.96000000000015</v>
      </c>
      <c r="C734" s="80" t="s">
        <v>1465</v>
      </c>
      <c r="D734" s="55" t="s">
        <v>1</v>
      </c>
      <c r="E734" s="43">
        <v>150</v>
      </c>
      <c r="F734" s="43">
        <v>60420.82858802253</v>
      </c>
      <c r="G734" s="27">
        <f t="shared" si="67"/>
        <v>9063124.2882033791</v>
      </c>
      <c r="H734" s="58"/>
      <c r="I734" s="622"/>
      <c r="K734" s="622"/>
      <c r="Q734" s="63"/>
      <c r="R734" s="63"/>
      <c r="S734" s="413"/>
    </row>
    <row r="735" spans="2:19" ht="15" customHeight="1">
      <c r="B735" s="45">
        <f t="shared" si="68"/>
        <v>26.970000000000152</v>
      </c>
      <c r="C735" s="80" t="s">
        <v>1466</v>
      </c>
      <c r="D735" s="55" t="s">
        <v>1</v>
      </c>
      <c r="E735" s="43">
        <v>113</v>
      </c>
      <c r="F735" s="43">
        <v>138498.06211393801</v>
      </c>
      <c r="G735" s="27">
        <f t="shared" si="67"/>
        <v>15650281.018874995</v>
      </c>
      <c r="H735" s="58"/>
      <c r="I735" s="622"/>
      <c r="K735" s="622"/>
      <c r="Q735" s="63"/>
      <c r="R735" s="63"/>
      <c r="S735" s="413"/>
    </row>
    <row r="736" spans="2:19" ht="15" customHeight="1">
      <c r="B736" s="45">
        <f t="shared" si="68"/>
        <v>26.980000000000153</v>
      </c>
      <c r="C736" s="80" t="s">
        <v>1467</v>
      </c>
      <c r="D736" s="55" t="s">
        <v>1</v>
      </c>
      <c r="E736" s="43">
        <v>70</v>
      </c>
      <c r="F736" s="43">
        <v>100125.5870971758</v>
      </c>
      <c r="G736" s="27">
        <f t="shared" si="67"/>
        <v>7008791.0968023054</v>
      </c>
      <c r="H736" s="58"/>
      <c r="I736" s="622"/>
      <c r="K736" s="622"/>
      <c r="Q736" s="63"/>
      <c r="R736" s="63"/>
      <c r="S736" s="413"/>
    </row>
    <row r="737" spans="2:19" ht="15" customHeight="1">
      <c r="B737" s="45">
        <f t="shared" si="68"/>
        <v>26.990000000000155</v>
      </c>
      <c r="C737" s="80" t="s">
        <v>1468</v>
      </c>
      <c r="D737" s="55" t="s">
        <v>1</v>
      </c>
      <c r="E737" s="43">
        <v>53</v>
      </c>
      <c r="F737" s="43">
        <v>200272.02370127477</v>
      </c>
      <c r="G737" s="27">
        <f t="shared" si="67"/>
        <v>10614417.256167563</v>
      </c>
      <c r="H737" s="58"/>
      <c r="I737" s="622"/>
      <c r="K737" s="622"/>
      <c r="Q737" s="63"/>
      <c r="R737" s="63"/>
      <c r="S737" s="413"/>
    </row>
    <row r="738" spans="2:19" ht="15" customHeight="1">
      <c r="B738" s="86">
        <v>26.1</v>
      </c>
      <c r="C738" s="80" t="s">
        <v>1469</v>
      </c>
      <c r="D738" s="55" t="s">
        <v>1</v>
      </c>
      <c r="E738" s="43">
        <v>100</v>
      </c>
      <c r="F738" s="43">
        <v>138172.80980593644</v>
      </c>
      <c r="G738" s="27">
        <f t="shared" si="67"/>
        <v>13817280.980593644</v>
      </c>
      <c r="H738" s="58"/>
      <c r="I738" s="622"/>
      <c r="K738" s="622"/>
      <c r="Q738" s="63"/>
      <c r="R738" s="63"/>
      <c r="S738" s="413"/>
    </row>
    <row r="739" spans="2:19" ht="15" customHeight="1">
      <c r="B739" s="86">
        <f>+B738+0.001</f>
        <v>26.101000000000003</v>
      </c>
      <c r="C739" s="80" t="s">
        <v>1470</v>
      </c>
      <c r="D739" s="55" t="s">
        <v>1</v>
      </c>
      <c r="E739" s="43">
        <v>75</v>
      </c>
      <c r="F739" s="43">
        <v>264767.88841743238</v>
      </c>
      <c r="G739" s="27">
        <f t="shared" si="67"/>
        <v>19857591.631307427</v>
      </c>
      <c r="H739" s="58"/>
      <c r="I739" s="622"/>
      <c r="K739" s="622"/>
      <c r="Q739" s="63"/>
      <c r="R739" s="63"/>
      <c r="S739" s="413"/>
    </row>
    <row r="740" spans="2:19" ht="15" customHeight="1">
      <c r="B740" s="86">
        <f>+B739+0.001</f>
        <v>26.102000000000004</v>
      </c>
      <c r="C740" s="80" t="s">
        <v>376</v>
      </c>
      <c r="D740" s="55" t="s">
        <v>54</v>
      </c>
      <c r="E740" s="43">
        <v>90</v>
      </c>
      <c r="F740" s="43">
        <v>6713.5412292631872</v>
      </c>
      <c r="G740" s="27">
        <f t="shared" si="67"/>
        <v>604218.71063368686</v>
      </c>
      <c r="H740" s="58"/>
      <c r="I740" s="622"/>
      <c r="K740" s="622"/>
      <c r="Q740" s="63"/>
      <c r="R740" s="63"/>
      <c r="S740" s="413"/>
    </row>
    <row r="741" spans="2:19" ht="15" customHeight="1">
      <c r="B741" s="86">
        <f>+B740+0.001</f>
        <v>26.103000000000005</v>
      </c>
      <c r="C741" s="80" t="s">
        <v>1561</v>
      </c>
      <c r="D741" s="55" t="s">
        <v>1</v>
      </c>
      <c r="E741" s="43">
        <v>43</v>
      </c>
      <c r="F741" s="43">
        <v>2109.9701006255732</v>
      </c>
      <c r="G741" s="27">
        <f t="shared" si="67"/>
        <v>90728.714326899644</v>
      </c>
      <c r="H741" s="58"/>
      <c r="I741" s="622"/>
      <c r="K741" s="622"/>
      <c r="Q741" s="63"/>
      <c r="R741" s="63"/>
      <c r="S741" s="413"/>
    </row>
    <row r="742" spans="2:19" ht="15" customHeight="1">
      <c r="B742" s="86"/>
      <c r="C742" s="85" t="s">
        <v>1735</v>
      </c>
      <c r="D742" s="408"/>
      <c r="E742" s="43"/>
      <c r="F742" s="43"/>
      <c r="G742" s="409"/>
      <c r="H742" s="58"/>
      <c r="I742" s="622"/>
      <c r="K742" s="622"/>
      <c r="Q742" s="63"/>
      <c r="R742" s="63"/>
      <c r="S742" s="413"/>
    </row>
    <row r="743" spans="2:19" ht="15" customHeight="1">
      <c r="B743" s="86">
        <f>+B741+0.001</f>
        <v>26.104000000000006</v>
      </c>
      <c r="C743" s="80" t="s">
        <v>377</v>
      </c>
      <c r="D743" s="55" t="s">
        <v>1</v>
      </c>
      <c r="E743" s="43">
        <v>21</v>
      </c>
      <c r="F743" s="43">
        <v>319565.60498827387</v>
      </c>
      <c r="G743" s="27">
        <f t="shared" si="67"/>
        <v>6710877.7047537509</v>
      </c>
      <c r="H743" s="58"/>
      <c r="I743" s="622"/>
      <c r="K743" s="622"/>
      <c r="Q743" s="63"/>
      <c r="R743" s="63"/>
      <c r="S743" s="413"/>
    </row>
    <row r="744" spans="2:19" ht="15" customHeight="1">
      <c r="B744" s="86"/>
      <c r="C744" s="85" t="s">
        <v>1736</v>
      </c>
      <c r="D744" s="55"/>
      <c r="E744" s="43"/>
      <c r="F744" s="43"/>
      <c r="G744" s="27"/>
      <c r="H744" s="58"/>
      <c r="I744" s="622"/>
      <c r="K744" s="622"/>
      <c r="Q744" s="63"/>
      <c r="R744" s="63"/>
      <c r="S744" s="413"/>
    </row>
    <row r="745" spans="2:19" ht="15" customHeight="1">
      <c r="B745" s="86">
        <f>+B743+0.001</f>
        <v>26.105000000000008</v>
      </c>
      <c r="C745" s="80" t="s">
        <v>378</v>
      </c>
      <c r="D745" s="55" t="s">
        <v>1</v>
      </c>
      <c r="E745" s="43">
        <v>12</v>
      </c>
      <c r="F745" s="43">
        <v>49682.290047239905</v>
      </c>
      <c r="G745" s="27">
        <f t="shared" si="67"/>
        <v>596187.4805668788</v>
      </c>
      <c r="H745" s="58"/>
      <c r="I745" s="622"/>
      <c r="K745" s="622"/>
      <c r="Q745" s="63"/>
      <c r="R745" s="63"/>
      <c r="S745" s="413"/>
    </row>
    <row r="746" spans="2:19" ht="15" customHeight="1">
      <c r="B746" s="86"/>
      <c r="C746" s="85" t="s">
        <v>1737</v>
      </c>
      <c r="D746" s="408"/>
      <c r="E746" s="43"/>
      <c r="F746" s="43"/>
      <c r="G746" s="409"/>
      <c r="H746" s="58"/>
      <c r="I746" s="622"/>
      <c r="K746" s="622"/>
      <c r="Q746" s="63"/>
      <c r="R746" s="63"/>
      <c r="S746" s="413"/>
    </row>
    <row r="747" spans="2:19" ht="15" customHeight="1">
      <c r="B747" s="86">
        <f>+B745+0.001</f>
        <v>26.106000000000009</v>
      </c>
      <c r="C747" s="80" t="s">
        <v>379</v>
      </c>
      <c r="D747" s="55" t="s">
        <v>1</v>
      </c>
      <c r="E747" s="43">
        <v>16</v>
      </c>
      <c r="F747" s="43">
        <v>78033.449561376809</v>
      </c>
      <c r="G747" s="27">
        <f t="shared" si="67"/>
        <v>1248535.1929820289</v>
      </c>
      <c r="H747" s="58"/>
      <c r="I747" s="622"/>
      <c r="K747" s="622"/>
      <c r="Q747" s="63"/>
      <c r="R747" s="63"/>
      <c r="S747" s="413"/>
    </row>
    <row r="748" spans="2:19" ht="15" customHeight="1">
      <c r="B748" s="84"/>
      <c r="C748" s="85" t="s">
        <v>380</v>
      </c>
      <c r="D748" s="55"/>
      <c r="E748" s="43"/>
      <c r="F748" s="43"/>
      <c r="G748" s="43"/>
      <c r="H748" s="58"/>
      <c r="I748" s="622"/>
      <c r="K748" s="622"/>
      <c r="Q748" s="63"/>
      <c r="R748" s="63"/>
      <c r="S748" s="63"/>
    </row>
    <row r="749" spans="2:19" ht="15" customHeight="1">
      <c r="B749" s="86">
        <f>+B747+0.001</f>
        <v>26.10700000000001</v>
      </c>
      <c r="C749" s="80" t="s">
        <v>381</v>
      </c>
      <c r="D749" s="55" t="s">
        <v>1</v>
      </c>
      <c r="E749" s="43">
        <v>362</v>
      </c>
      <c r="F749" s="43">
        <v>3597.5824195942951</v>
      </c>
      <c r="G749" s="27">
        <f t="shared" ref="G749:G758" si="69">+E749*F749</f>
        <v>1302324.8358931348</v>
      </c>
      <c r="H749" s="58"/>
      <c r="I749" s="622"/>
      <c r="K749" s="622"/>
      <c r="Q749" s="63"/>
      <c r="R749" s="63"/>
      <c r="S749" s="413"/>
    </row>
    <row r="750" spans="2:19" ht="15" customHeight="1">
      <c r="B750" s="86">
        <f t="shared" ref="B750:B758" si="70">+B749+0.001</f>
        <v>26.108000000000011</v>
      </c>
      <c r="C750" s="80" t="s">
        <v>382</v>
      </c>
      <c r="D750" s="55" t="s">
        <v>1</v>
      </c>
      <c r="E750" s="43">
        <v>103</v>
      </c>
      <c r="F750" s="43">
        <v>3711.2122323256131</v>
      </c>
      <c r="G750" s="27">
        <f t="shared" si="69"/>
        <v>382254.85992953816</v>
      </c>
      <c r="H750" s="58"/>
      <c r="I750" s="622"/>
      <c r="K750" s="622"/>
      <c r="Q750" s="63"/>
      <c r="R750" s="63"/>
      <c r="S750" s="413"/>
    </row>
    <row r="751" spans="2:19" ht="15" customHeight="1">
      <c r="B751" s="86">
        <f t="shared" si="70"/>
        <v>26.109000000000012</v>
      </c>
      <c r="C751" s="80" t="s">
        <v>383</v>
      </c>
      <c r="D751" s="55" t="s">
        <v>1</v>
      </c>
      <c r="E751" s="43">
        <v>332</v>
      </c>
      <c r="F751" s="43">
        <v>4195.9632682894926</v>
      </c>
      <c r="G751" s="27">
        <f t="shared" si="69"/>
        <v>1393059.8050721115</v>
      </c>
      <c r="H751" s="58"/>
      <c r="I751" s="622"/>
      <c r="K751" s="622"/>
      <c r="Q751" s="63"/>
      <c r="R751" s="63"/>
      <c r="S751" s="413"/>
    </row>
    <row r="752" spans="2:19" ht="15" customHeight="1">
      <c r="B752" s="86">
        <f t="shared" si="70"/>
        <v>26.110000000000014</v>
      </c>
      <c r="C752" s="80" t="s">
        <v>384</v>
      </c>
      <c r="D752" s="55" t="s">
        <v>1</v>
      </c>
      <c r="E752" s="43">
        <v>96</v>
      </c>
      <c r="F752" s="43">
        <v>4890.2518488313062</v>
      </c>
      <c r="G752" s="27">
        <f t="shared" si="69"/>
        <v>469464.17748780537</v>
      </c>
      <c r="H752" s="58"/>
      <c r="I752" s="622"/>
      <c r="K752" s="622"/>
      <c r="Q752" s="63"/>
      <c r="R752" s="63"/>
      <c r="S752" s="413"/>
    </row>
    <row r="753" spans="2:19" ht="15" customHeight="1">
      <c r="B753" s="86">
        <f t="shared" si="70"/>
        <v>26.111000000000015</v>
      </c>
      <c r="C753" s="80" t="s">
        <v>385</v>
      </c>
      <c r="D753" s="55" t="s">
        <v>1</v>
      </c>
      <c r="E753" s="43">
        <v>39</v>
      </c>
      <c r="F753" s="43">
        <v>5005.9666122549415</v>
      </c>
      <c r="G753" s="27">
        <f t="shared" si="69"/>
        <v>195232.69787794273</v>
      </c>
      <c r="H753" s="58"/>
      <c r="I753" s="622"/>
      <c r="K753" s="622"/>
      <c r="Q753" s="63"/>
      <c r="R753" s="63"/>
      <c r="S753" s="413"/>
    </row>
    <row r="754" spans="2:19" ht="15" customHeight="1">
      <c r="B754" s="86">
        <f t="shared" si="70"/>
        <v>26.112000000000016</v>
      </c>
      <c r="C754" s="80" t="s">
        <v>386</v>
      </c>
      <c r="D754" s="55" t="s">
        <v>1</v>
      </c>
      <c r="E754" s="43">
        <v>594</v>
      </c>
      <c r="F754" s="43">
        <v>5352.0684271796899</v>
      </c>
      <c r="G754" s="27">
        <f t="shared" si="69"/>
        <v>3179128.6457447358</v>
      </c>
      <c r="H754" s="58"/>
      <c r="I754" s="622"/>
      <c r="K754" s="622"/>
      <c r="Q754" s="63"/>
      <c r="R754" s="63"/>
      <c r="S754" s="413"/>
    </row>
    <row r="755" spans="2:19" ht="15" customHeight="1">
      <c r="B755" s="86">
        <f t="shared" si="70"/>
        <v>26.113000000000017</v>
      </c>
      <c r="C755" s="80" t="s">
        <v>387</v>
      </c>
      <c r="D755" s="55" t="s">
        <v>1</v>
      </c>
      <c r="E755" s="43">
        <v>35</v>
      </c>
      <c r="F755" s="43">
        <v>5585.5829047192792</v>
      </c>
      <c r="G755" s="27">
        <f t="shared" si="69"/>
        <v>195495.40166517478</v>
      </c>
      <c r="H755" s="58"/>
      <c r="I755" s="622"/>
      <c r="K755" s="622"/>
      <c r="Q755" s="63"/>
      <c r="R755" s="63"/>
      <c r="S755" s="413"/>
    </row>
    <row r="756" spans="2:19" ht="15" customHeight="1">
      <c r="B756" s="86">
        <f t="shared" si="70"/>
        <v>26.114000000000019</v>
      </c>
      <c r="C756" s="80" t="s">
        <v>388</v>
      </c>
      <c r="D756" s="55" t="s">
        <v>1</v>
      </c>
      <c r="E756" s="43">
        <v>310</v>
      </c>
      <c r="F756" s="43">
        <v>6278.8290099149344</v>
      </c>
      <c r="G756" s="27">
        <f t="shared" si="69"/>
        <v>1946436.9930736297</v>
      </c>
      <c r="H756" s="58"/>
      <c r="I756" s="622"/>
      <c r="K756" s="622"/>
      <c r="Q756" s="63"/>
      <c r="R756" s="63"/>
      <c r="S756" s="413"/>
    </row>
    <row r="757" spans="2:19" ht="15" customHeight="1">
      <c r="B757" s="86">
        <f t="shared" si="70"/>
        <v>26.11500000000002</v>
      </c>
      <c r="C757" s="80" t="s">
        <v>389</v>
      </c>
      <c r="D757" s="55" t="s">
        <v>1</v>
      </c>
      <c r="E757" s="43">
        <v>469</v>
      </c>
      <c r="F757" s="43">
        <v>6974.1600658029074</v>
      </c>
      <c r="G757" s="27">
        <f t="shared" si="69"/>
        <v>3270881.0708615636</v>
      </c>
      <c r="H757" s="58"/>
      <c r="I757" s="622"/>
      <c r="K757" s="622"/>
      <c r="Q757" s="63"/>
      <c r="R757" s="63"/>
      <c r="S757" s="413"/>
    </row>
    <row r="758" spans="2:19" ht="15" customHeight="1">
      <c r="B758" s="86">
        <f t="shared" si="70"/>
        <v>26.116000000000021</v>
      </c>
      <c r="C758" s="80" t="s">
        <v>390</v>
      </c>
      <c r="D758" s="55" t="s">
        <v>1</v>
      </c>
      <c r="E758" s="43">
        <v>273</v>
      </c>
      <c r="F758" s="43">
        <v>7898.8356978458341</v>
      </c>
      <c r="G758" s="27">
        <f t="shared" si="69"/>
        <v>2156382.1455119126</v>
      </c>
      <c r="H758" s="58"/>
      <c r="I758" s="622"/>
      <c r="K758" s="622"/>
      <c r="Q758" s="63"/>
      <c r="R758" s="63"/>
      <c r="S758" s="413"/>
    </row>
    <row r="759" spans="2:19" ht="15" customHeight="1">
      <c r="B759" s="84"/>
      <c r="C759" s="85" t="s">
        <v>391</v>
      </c>
      <c r="D759" s="55"/>
      <c r="E759" s="43"/>
      <c r="F759" s="43"/>
      <c r="G759" s="43"/>
      <c r="H759" s="58"/>
      <c r="I759" s="622"/>
      <c r="K759" s="622"/>
      <c r="Q759" s="63"/>
      <c r="R759" s="63"/>
      <c r="S759" s="63"/>
    </row>
    <row r="760" spans="2:19" ht="15" customHeight="1">
      <c r="B760" s="86">
        <f>+B758+0.001</f>
        <v>26.117000000000022</v>
      </c>
      <c r="C760" s="80" t="s">
        <v>392</v>
      </c>
      <c r="D760" s="55" t="s">
        <v>1</v>
      </c>
      <c r="E760" s="43">
        <v>23</v>
      </c>
      <c r="F760" s="43">
        <v>23367.084884151296</v>
      </c>
      <c r="G760" s="27">
        <f t="shared" ref="G760:G771" si="71">+E760*F760</f>
        <v>537442.95233547979</v>
      </c>
      <c r="H760" s="58"/>
      <c r="I760" s="622"/>
      <c r="K760" s="622"/>
      <c r="Q760" s="63"/>
      <c r="R760" s="63"/>
      <c r="S760" s="413"/>
    </row>
    <row r="761" spans="2:19" ht="15" customHeight="1">
      <c r="B761" s="86">
        <f t="shared" ref="B761:B777" si="72">+B760+0.001</f>
        <v>26.118000000000023</v>
      </c>
      <c r="C761" s="80" t="s">
        <v>393</v>
      </c>
      <c r="D761" s="55" t="s">
        <v>1</v>
      </c>
      <c r="E761" s="43">
        <v>3</v>
      </c>
      <c r="F761" s="43">
        <v>43549.407585787216</v>
      </c>
      <c r="G761" s="27">
        <f t="shared" si="71"/>
        <v>130648.22275736165</v>
      </c>
      <c r="H761" s="58"/>
      <c r="I761" s="622"/>
      <c r="K761" s="622"/>
      <c r="Q761" s="63"/>
      <c r="R761" s="63"/>
      <c r="S761" s="413"/>
    </row>
    <row r="762" spans="2:19" ht="15" customHeight="1">
      <c r="B762" s="86">
        <f t="shared" si="72"/>
        <v>26.119000000000025</v>
      </c>
      <c r="C762" s="80" t="s">
        <v>394</v>
      </c>
      <c r="D762" s="55" t="s">
        <v>1</v>
      </c>
      <c r="E762" s="43">
        <v>8</v>
      </c>
      <c r="F762" s="43">
        <v>45166.286847679636</v>
      </c>
      <c r="G762" s="27">
        <f t="shared" si="71"/>
        <v>361330.29478143709</v>
      </c>
      <c r="H762" s="58"/>
      <c r="I762" s="622"/>
      <c r="K762" s="622"/>
      <c r="Q762" s="63"/>
      <c r="R762" s="63"/>
      <c r="S762" s="413"/>
    </row>
    <row r="763" spans="2:19" ht="15" customHeight="1">
      <c r="B763" s="86">
        <f t="shared" si="72"/>
        <v>26.120000000000026</v>
      </c>
      <c r="C763" s="80" t="s">
        <v>395</v>
      </c>
      <c r="D763" s="55" t="s">
        <v>1</v>
      </c>
      <c r="E763" s="43">
        <v>8</v>
      </c>
      <c r="F763" s="43">
        <v>52799.291332254958</v>
      </c>
      <c r="G763" s="27">
        <f t="shared" si="71"/>
        <v>422394.33065803966</v>
      </c>
      <c r="H763" s="58"/>
      <c r="I763" s="622"/>
      <c r="K763" s="622"/>
      <c r="Q763" s="63"/>
      <c r="R763" s="63"/>
      <c r="S763" s="413"/>
    </row>
    <row r="764" spans="2:19" ht="15" customHeight="1">
      <c r="B764" s="86">
        <f t="shared" si="72"/>
        <v>26.121000000000027</v>
      </c>
      <c r="C764" s="80" t="s">
        <v>396</v>
      </c>
      <c r="D764" s="55" t="s">
        <v>1</v>
      </c>
      <c r="E764" s="43">
        <v>8</v>
      </c>
      <c r="F764" s="43">
        <v>68577.155696369606</v>
      </c>
      <c r="G764" s="27">
        <f t="shared" si="71"/>
        <v>548617.24557095685</v>
      </c>
      <c r="H764" s="58"/>
      <c r="I764" s="622"/>
      <c r="K764" s="622"/>
      <c r="Q764" s="63"/>
      <c r="R764" s="63"/>
      <c r="S764" s="413"/>
    </row>
    <row r="765" spans="2:19" ht="15" customHeight="1">
      <c r="B765" s="86">
        <f t="shared" si="72"/>
        <v>26.122000000000028</v>
      </c>
      <c r="C765" s="80" t="s">
        <v>397</v>
      </c>
      <c r="D765" s="55" t="s">
        <v>1</v>
      </c>
      <c r="E765" s="43">
        <v>8</v>
      </c>
      <c r="F765" s="43">
        <v>96149.586126925831</v>
      </c>
      <c r="G765" s="27">
        <f t="shared" si="71"/>
        <v>769196.68901540665</v>
      </c>
      <c r="H765" s="58"/>
      <c r="I765" s="622"/>
      <c r="K765" s="622"/>
      <c r="Q765" s="63"/>
      <c r="R765" s="63"/>
      <c r="S765" s="413"/>
    </row>
    <row r="766" spans="2:19" ht="15" customHeight="1">
      <c r="B766" s="86">
        <f t="shared" si="72"/>
        <v>26.12300000000003</v>
      </c>
      <c r="C766" s="80" t="s">
        <v>398</v>
      </c>
      <c r="D766" s="55" t="s">
        <v>1</v>
      </c>
      <c r="E766" s="43">
        <v>8</v>
      </c>
      <c r="F766" s="43">
        <v>121682.93478039527</v>
      </c>
      <c r="G766" s="27">
        <f t="shared" si="71"/>
        <v>973463.47824316216</v>
      </c>
      <c r="H766" s="58"/>
      <c r="I766" s="622"/>
      <c r="K766" s="622"/>
      <c r="Q766" s="63"/>
      <c r="R766" s="63"/>
      <c r="S766" s="413"/>
    </row>
    <row r="767" spans="2:19" ht="15" customHeight="1">
      <c r="B767" s="86">
        <f t="shared" si="72"/>
        <v>26.124000000000031</v>
      </c>
      <c r="C767" s="80" t="s">
        <v>399</v>
      </c>
      <c r="D767" s="55" t="s">
        <v>1</v>
      </c>
      <c r="E767" s="43">
        <v>8</v>
      </c>
      <c r="F767" s="43">
        <v>1027341.7315586916</v>
      </c>
      <c r="G767" s="27">
        <f t="shared" si="71"/>
        <v>8218733.8524695328</v>
      </c>
      <c r="H767" s="58"/>
      <c r="I767" s="622"/>
      <c r="K767" s="622"/>
      <c r="Q767" s="63"/>
      <c r="R767" s="63"/>
      <c r="S767" s="413"/>
    </row>
    <row r="768" spans="2:19" ht="15" customHeight="1">
      <c r="B768" s="86">
        <f t="shared" si="72"/>
        <v>26.125000000000032</v>
      </c>
      <c r="C768" s="80" t="s">
        <v>400</v>
      </c>
      <c r="D768" s="55" t="s">
        <v>1</v>
      </c>
      <c r="E768" s="43">
        <v>5</v>
      </c>
      <c r="F768" s="43">
        <v>193861.8427977438</v>
      </c>
      <c r="G768" s="27">
        <f t="shared" si="71"/>
        <v>969309.21398871904</v>
      </c>
      <c r="H768" s="58"/>
      <c r="I768" s="622"/>
      <c r="K768" s="622"/>
      <c r="Q768" s="63"/>
      <c r="R768" s="63"/>
      <c r="S768" s="413"/>
    </row>
    <row r="769" spans="2:19" ht="15" customHeight="1">
      <c r="B769" s="86">
        <f t="shared" si="72"/>
        <v>26.126000000000033</v>
      </c>
      <c r="C769" s="80" t="s">
        <v>401</v>
      </c>
      <c r="D769" s="55" t="s">
        <v>1</v>
      </c>
      <c r="E769" s="43">
        <v>2</v>
      </c>
      <c r="F769" s="43">
        <v>35882.001414788654</v>
      </c>
      <c r="G769" s="27">
        <f t="shared" si="71"/>
        <v>71764.002829577308</v>
      </c>
      <c r="H769" s="58"/>
      <c r="I769" s="622"/>
      <c r="K769" s="622"/>
      <c r="Q769" s="63"/>
      <c r="R769" s="63"/>
      <c r="S769" s="413"/>
    </row>
    <row r="770" spans="2:19" ht="15" customHeight="1">
      <c r="B770" s="86"/>
      <c r="C770" s="85" t="s">
        <v>1738</v>
      </c>
      <c r="D770" s="55"/>
      <c r="E770" s="43"/>
      <c r="F770" s="43"/>
      <c r="G770" s="43"/>
      <c r="H770" s="58"/>
      <c r="I770" s="622"/>
      <c r="K770" s="622"/>
      <c r="Q770" s="63"/>
      <c r="R770" s="63"/>
      <c r="S770" s="63"/>
    </row>
    <row r="771" spans="2:19" ht="15" customHeight="1">
      <c r="B771" s="86">
        <f>+B769+0.001</f>
        <v>26.127000000000034</v>
      </c>
      <c r="C771" s="80" t="s">
        <v>402</v>
      </c>
      <c r="D771" s="55" t="s">
        <v>1</v>
      </c>
      <c r="E771" s="43">
        <v>8</v>
      </c>
      <c r="F771" s="43">
        <v>86046.957547300117</v>
      </c>
      <c r="G771" s="27">
        <f t="shared" si="71"/>
        <v>688375.66037840093</v>
      </c>
      <c r="H771" s="58"/>
      <c r="I771" s="622"/>
      <c r="K771" s="622"/>
      <c r="Q771" s="63"/>
      <c r="R771" s="63"/>
      <c r="S771" s="413"/>
    </row>
    <row r="772" spans="2:19" ht="15" customHeight="1">
      <c r="B772" s="86"/>
      <c r="C772" s="85" t="s">
        <v>403</v>
      </c>
      <c r="D772" s="55"/>
      <c r="E772" s="43"/>
      <c r="F772" s="43"/>
      <c r="G772" s="43"/>
      <c r="H772" s="58"/>
      <c r="I772" s="622"/>
      <c r="K772" s="622"/>
      <c r="Q772" s="63"/>
      <c r="R772" s="63"/>
      <c r="S772" s="63"/>
    </row>
    <row r="773" spans="2:19" ht="15" customHeight="1">
      <c r="B773" s="86">
        <f>+B771+0.001</f>
        <v>26.128000000000036</v>
      </c>
      <c r="C773" s="80" t="s">
        <v>404</v>
      </c>
      <c r="D773" s="55" t="s">
        <v>1</v>
      </c>
      <c r="E773" s="43">
        <v>1</v>
      </c>
      <c r="F773" s="43">
        <v>60561.562759753979</v>
      </c>
      <c r="G773" s="27">
        <f>+E773*F773</f>
        <v>60561.562759753979</v>
      </c>
      <c r="H773" s="58"/>
      <c r="I773" s="622"/>
      <c r="K773" s="622"/>
      <c r="Q773" s="63"/>
      <c r="R773" s="63"/>
      <c r="S773" s="413"/>
    </row>
    <row r="774" spans="2:19" ht="15" customHeight="1">
      <c r="B774" s="86">
        <f t="shared" si="72"/>
        <v>26.129000000000037</v>
      </c>
      <c r="C774" s="80" t="s">
        <v>405</v>
      </c>
      <c r="D774" s="55" t="s">
        <v>1</v>
      </c>
      <c r="E774" s="43">
        <v>1</v>
      </c>
      <c r="F774" s="43">
        <v>90862.151171207981</v>
      </c>
      <c r="G774" s="27">
        <f>+E774*F774</f>
        <v>90862.151171207981</v>
      </c>
      <c r="H774" s="58"/>
      <c r="I774" s="622"/>
      <c r="K774" s="622"/>
      <c r="Q774" s="63"/>
      <c r="R774" s="63"/>
      <c r="S774" s="413"/>
    </row>
    <row r="775" spans="2:19" ht="15" customHeight="1">
      <c r="B775" s="86">
        <f t="shared" si="72"/>
        <v>26.130000000000038</v>
      </c>
      <c r="C775" s="80" t="s">
        <v>406</v>
      </c>
      <c r="D775" s="55" t="s">
        <v>1</v>
      </c>
      <c r="E775" s="43">
        <v>1</v>
      </c>
      <c r="F775" s="43">
        <v>143300.74603369198</v>
      </c>
      <c r="G775" s="27">
        <f>+E775*F775</f>
        <v>143300.74603369198</v>
      </c>
      <c r="H775" s="58"/>
      <c r="I775" s="622"/>
      <c r="K775" s="622"/>
      <c r="Q775" s="63"/>
      <c r="R775" s="63"/>
      <c r="S775" s="413"/>
    </row>
    <row r="776" spans="2:19" ht="15" customHeight="1">
      <c r="B776" s="86">
        <f t="shared" si="72"/>
        <v>26.131000000000039</v>
      </c>
      <c r="C776" s="80" t="s">
        <v>407</v>
      </c>
      <c r="D776" s="55" t="s">
        <v>1</v>
      </c>
      <c r="E776" s="43">
        <v>1</v>
      </c>
      <c r="F776" s="43">
        <v>441616.53356586327</v>
      </c>
      <c r="G776" s="27">
        <f>+E776*F776</f>
        <v>441616.53356586327</v>
      </c>
      <c r="H776" s="58"/>
      <c r="I776" s="622"/>
      <c r="K776" s="622"/>
      <c r="Q776" s="63"/>
      <c r="R776" s="63"/>
      <c r="S776" s="413"/>
    </row>
    <row r="777" spans="2:19" ht="15" customHeight="1">
      <c r="B777" s="86">
        <f t="shared" si="72"/>
        <v>26.132000000000041</v>
      </c>
      <c r="C777" s="80" t="s">
        <v>408</v>
      </c>
      <c r="D777" s="55" t="s">
        <v>1</v>
      </c>
      <c r="E777" s="43">
        <v>3</v>
      </c>
      <c r="F777" s="43">
        <v>635008.21998248936</v>
      </c>
      <c r="G777" s="27">
        <f>+E777*F777</f>
        <v>1905024.659947468</v>
      </c>
      <c r="H777" s="58"/>
      <c r="I777" s="622"/>
      <c r="K777" s="622"/>
      <c r="Q777" s="63"/>
      <c r="R777" s="63"/>
      <c r="S777" s="413"/>
    </row>
    <row r="778" spans="2:19" ht="27.75" customHeight="1">
      <c r="B778" s="87"/>
      <c r="C778" s="85" t="s">
        <v>1739</v>
      </c>
      <c r="D778" s="55"/>
      <c r="E778" s="43"/>
      <c r="F778" s="43"/>
      <c r="G778" s="43"/>
      <c r="H778" s="58"/>
      <c r="I778" s="622"/>
      <c r="K778" s="622"/>
      <c r="Q778" s="63"/>
      <c r="R778" s="63"/>
      <c r="S778" s="63"/>
    </row>
    <row r="779" spans="2:19" ht="15" customHeight="1">
      <c r="B779" s="86">
        <f>+B777+0.001</f>
        <v>26.133000000000042</v>
      </c>
      <c r="C779" s="80" t="s">
        <v>409</v>
      </c>
      <c r="D779" s="55" t="s">
        <v>1</v>
      </c>
      <c r="E779" s="43">
        <v>1</v>
      </c>
      <c r="F779" s="43">
        <v>75180.194538939948</v>
      </c>
      <c r="G779" s="27">
        <f t="shared" ref="G779:G802" si="73">+E779*F779</f>
        <v>75180.194538939948</v>
      </c>
      <c r="H779" s="58"/>
      <c r="I779" s="622"/>
      <c r="K779" s="622"/>
      <c r="Q779" s="63"/>
      <c r="R779" s="63"/>
      <c r="S779" s="413"/>
    </row>
    <row r="780" spans="2:19" ht="15" customHeight="1">
      <c r="B780" s="86">
        <f t="shared" ref="B780:B798" si="74">+B779+0.001</f>
        <v>26.134000000000043</v>
      </c>
      <c r="C780" s="80" t="s">
        <v>410</v>
      </c>
      <c r="D780" s="55" t="s">
        <v>1</v>
      </c>
      <c r="E780" s="43">
        <v>4</v>
      </c>
      <c r="F780" s="43">
        <v>542882.5886917368</v>
      </c>
      <c r="G780" s="27">
        <f t="shared" si="73"/>
        <v>2171530.3547669472</v>
      </c>
      <c r="H780" s="58"/>
      <c r="I780" s="622"/>
      <c r="K780" s="622"/>
      <c r="Q780" s="63"/>
      <c r="R780" s="63"/>
      <c r="S780" s="413"/>
    </row>
    <row r="781" spans="2:19" ht="25.5">
      <c r="B781" s="86">
        <f t="shared" si="74"/>
        <v>26.135000000000044</v>
      </c>
      <c r="C781" s="80" t="s">
        <v>411</v>
      </c>
      <c r="D781" s="55" t="s">
        <v>1</v>
      </c>
      <c r="E781" s="43">
        <v>3</v>
      </c>
      <c r="F781" s="43">
        <v>78536.965153571553</v>
      </c>
      <c r="G781" s="27">
        <f t="shared" si="73"/>
        <v>235610.89546071464</v>
      </c>
      <c r="H781" s="58"/>
      <c r="I781" s="622"/>
      <c r="K781" s="622"/>
      <c r="Q781" s="63"/>
      <c r="R781" s="63"/>
      <c r="S781" s="413"/>
    </row>
    <row r="782" spans="2:19" ht="25.5">
      <c r="B782" s="86">
        <f t="shared" si="74"/>
        <v>26.136000000000045</v>
      </c>
      <c r="C782" s="80" t="s">
        <v>412</v>
      </c>
      <c r="D782" s="55" t="s">
        <v>1</v>
      </c>
      <c r="E782" s="43">
        <v>3</v>
      </c>
      <c r="F782" s="43">
        <v>88751.138595236247</v>
      </c>
      <c r="G782" s="27">
        <f t="shared" si="73"/>
        <v>266253.41578570876</v>
      </c>
      <c r="H782" s="58"/>
      <c r="I782" s="622"/>
      <c r="K782" s="622"/>
      <c r="Q782" s="63"/>
      <c r="R782" s="63"/>
      <c r="S782" s="413"/>
    </row>
    <row r="783" spans="2:19" ht="15" customHeight="1">
      <c r="B783" s="86">
        <f t="shared" si="74"/>
        <v>26.137000000000047</v>
      </c>
      <c r="C783" s="80" t="s">
        <v>413</v>
      </c>
      <c r="D783" s="55" t="s">
        <v>1</v>
      </c>
      <c r="E783" s="43">
        <v>4</v>
      </c>
      <c r="F783" s="43">
        <v>396416.88750710653</v>
      </c>
      <c r="G783" s="27">
        <f t="shared" si="73"/>
        <v>1585667.5500284261</v>
      </c>
      <c r="H783" s="58"/>
      <c r="I783" s="622"/>
      <c r="K783" s="622"/>
      <c r="Q783" s="63"/>
      <c r="R783" s="63"/>
      <c r="S783" s="413"/>
    </row>
    <row r="784" spans="2:19" ht="15" customHeight="1">
      <c r="B784" s="86">
        <f t="shared" si="74"/>
        <v>26.138000000000048</v>
      </c>
      <c r="C784" s="80" t="s">
        <v>414</v>
      </c>
      <c r="D784" s="55" t="s">
        <v>1</v>
      </c>
      <c r="E784" s="43">
        <v>3</v>
      </c>
      <c r="F784" s="43">
        <v>481478.70585228648</v>
      </c>
      <c r="G784" s="27">
        <f t="shared" si="73"/>
        <v>1444436.1175568595</v>
      </c>
      <c r="H784" s="58"/>
      <c r="I784" s="622"/>
      <c r="K784" s="622"/>
      <c r="Q784" s="63"/>
      <c r="R784" s="63"/>
      <c r="S784" s="413"/>
    </row>
    <row r="785" spans="2:19" ht="15" customHeight="1">
      <c r="B785" s="86">
        <f t="shared" si="74"/>
        <v>26.139000000000049</v>
      </c>
      <c r="C785" s="80" t="s">
        <v>415</v>
      </c>
      <c r="D785" s="55" t="s">
        <v>1</v>
      </c>
      <c r="E785" s="43">
        <v>3</v>
      </c>
      <c r="F785" s="43">
        <v>640108.00937589863</v>
      </c>
      <c r="G785" s="27">
        <f t="shared" si="73"/>
        <v>1920324.0281276959</v>
      </c>
      <c r="H785" s="58"/>
      <c r="I785" s="622"/>
      <c r="K785" s="622"/>
      <c r="Q785" s="63"/>
      <c r="R785" s="63"/>
      <c r="S785" s="413"/>
    </row>
    <row r="786" spans="2:19" ht="15" customHeight="1">
      <c r="B786" s="86">
        <f t="shared" si="74"/>
        <v>26.14000000000005</v>
      </c>
      <c r="C786" s="80" t="s">
        <v>396</v>
      </c>
      <c r="D786" s="55" t="s">
        <v>1</v>
      </c>
      <c r="E786" s="43">
        <v>3</v>
      </c>
      <c r="F786" s="43">
        <v>68577.155696369606</v>
      </c>
      <c r="G786" s="27">
        <f t="shared" si="73"/>
        <v>205731.46708910883</v>
      </c>
      <c r="H786" s="58"/>
      <c r="I786" s="622"/>
      <c r="K786" s="622"/>
      <c r="Q786" s="63"/>
      <c r="R786" s="63"/>
      <c r="S786" s="413"/>
    </row>
    <row r="787" spans="2:19" ht="15" customHeight="1">
      <c r="B787" s="86">
        <f t="shared" si="74"/>
        <v>26.141000000000052</v>
      </c>
      <c r="C787" s="80" t="s">
        <v>416</v>
      </c>
      <c r="D787" s="55" t="s">
        <v>1</v>
      </c>
      <c r="E787" s="43">
        <v>2</v>
      </c>
      <c r="F787" s="43">
        <v>182893.95968080623</v>
      </c>
      <c r="G787" s="27">
        <f t="shared" si="73"/>
        <v>365787.91936161247</v>
      </c>
      <c r="H787" s="58"/>
      <c r="I787" s="622"/>
      <c r="K787" s="622"/>
      <c r="Q787" s="63"/>
      <c r="R787" s="63"/>
      <c r="S787" s="413"/>
    </row>
    <row r="788" spans="2:19" ht="15" customHeight="1">
      <c r="B788" s="86">
        <f t="shared" si="74"/>
        <v>26.142000000000053</v>
      </c>
      <c r="C788" s="80" t="s">
        <v>417</v>
      </c>
      <c r="D788" s="55" t="s">
        <v>1</v>
      </c>
      <c r="E788" s="43">
        <v>1</v>
      </c>
      <c r="F788" s="43">
        <v>326266.63651338319</v>
      </c>
      <c r="G788" s="27">
        <f t="shared" si="73"/>
        <v>326266.63651338319</v>
      </c>
      <c r="H788" s="58"/>
      <c r="I788" s="622"/>
      <c r="K788" s="622"/>
      <c r="Q788" s="63"/>
      <c r="R788" s="63"/>
      <c r="S788" s="413"/>
    </row>
    <row r="789" spans="2:19" ht="15" customHeight="1">
      <c r="B789" s="86">
        <f t="shared" si="74"/>
        <v>26.143000000000054</v>
      </c>
      <c r="C789" s="80" t="s">
        <v>418</v>
      </c>
      <c r="D789" s="55" t="s">
        <v>1</v>
      </c>
      <c r="E789" s="43">
        <v>4</v>
      </c>
      <c r="F789" s="43">
        <v>436985.85807822552</v>
      </c>
      <c r="G789" s="27">
        <f t="shared" si="73"/>
        <v>1747943.4323129021</v>
      </c>
      <c r="H789" s="58"/>
      <c r="I789" s="622"/>
      <c r="K789" s="622"/>
      <c r="Q789" s="63"/>
      <c r="R789" s="63"/>
      <c r="S789" s="413"/>
    </row>
    <row r="790" spans="2:19" ht="15" customHeight="1">
      <c r="B790" s="86">
        <f t="shared" si="74"/>
        <v>26.144000000000055</v>
      </c>
      <c r="C790" s="80" t="s">
        <v>399</v>
      </c>
      <c r="D790" s="55" t="s">
        <v>1</v>
      </c>
      <c r="E790" s="43">
        <v>3</v>
      </c>
      <c r="F790" s="43">
        <v>1027341.7315586916</v>
      </c>
      <c r="G790" s="27">
        <f t="shared" si="73"/>
        <v>3082025.1946760747</v>
      </c>
      <c r="H790" s="58"/>
      <c r="I790" s="622"/>
      <c r="K790" s="622"/>
      <c r="Q790" s="63"/>
      <c r="R790" s="63"/>
      <c r="S790" s="413"/>
    </row>
    <row r="791" spans="2:19" ht="15" customHeight="1">
      <c r="B791" s="86">
        <f>+B790+0.001</f>
        <v>26.145000000000056</v>
      </c>
      <c r="C791" s="80" t="s">
        <v>1500</v>
      </c>
      <c r="D791" s="55" t="s">
        <v>1</v>
      </c>
      <c r="E791" s="43">
        <v>2</v>
      </c>
      <c r="F791" s="43">
        <v>4186228.6335070604</v>
      </c>
      <c r="G791" s="27">
        <f>+E791*F791</f>
        <v>8372457.2670141207</v>
      </c>
      <c r="H791" s="58"/>
      <c r="I791" s="622"/>
      <c r="K791" s="622"/>
      <c r="Q791" s="63"/>
      <c r="R791" s="63"/>
      <c r="S791" s="413"/>
    </row>
    <row r="792" spans="2:19" ht="15" customHeight="1">
      <c r="B792" s="86">
        <f>+B791+0.001</f>
        <v>26.146000000000058</v>
      </c>
      <c r="C792" s="80" t="s">
        <v>419</v>
      </c>
      <c r="D792" s="55" t="s">
        <v>1</v>
      </c>
      <c r="E792" s="43">
        <v>1</v>
      </c>
      <c r="F792" s="43">
        <v>84453.012743023195</v>
      </c>
      <c r="G792" s="27">
        <f t="shared" si="73"/>
        <v>84453.012743023195</v>
      </c>
      <c r="H792" s="58"/>
      <c r="I792" s="622"/>
      <c r="K792" s="622"/>
      <c r="Q792" s="63"/>
      <c r="R792" s="63"/>
      <c r="S792" s="413"/>
    </row>
    <row r="793" spans="2:19" ht="15" customHeight="1">
      <c r="B793" s="86">
        <f t="shared" si="74"/>
        <v>26.147000000000059</v>
      </c>
      <c r="C793" s="80" t="s">
        <v>420</v>
      </c>
      <c r="D793" s="55" t="s">
        <v>1</v>
      </c>
      <c r="E793" s="43">
        <v>3</v>
      </c>
      <c r="F793" s="43">
        <v>28853.632630985481</v>
      </c>
      <c r="G793" s="27">
        <f t="shared" si="73"/>
        <v>86560.897892956447</v>
      </c>
      <c r="H793" s="58"/>
      <c r="I793" s="622"/>
      <c r="K793" s="622"/>
      <c r="Q793" s="63"/>
      <c r="R793" s="63"/>
      <c r="S793" s="413"/>
    </row>
    <row r="794" spans="2:19" ht="15" customHeight="1">
      <c r="B794" s="86">
        <f t="shared" si="74"/>
        <v>26.14800000000006</v>
      </c>
      <c r="C794" s="80" t="s">
        <v>421</v>
      </c>
      <c r="D794" s="55" t="s">
        <v>1</v>
      </c>
      <c r="E794" s="43">
        <v>3</v>
      </c>
      <c r="F794" s="43">
        <v>19917.533963711561</v>
      </c>
      <c r="G794" s="27">
        <f t="shared" si="73"/>
        <v>59752.601891134684</v>
      </c>
      <c r="H794" s="58"/>
      <c r="I794" s="622"/>
      <c r="K794" s="622"/>
      <c r="Q794" s="63"/>
      <c r="R794" s="63"/>
      <c r="S794" s="413"/>
    </row>
    <row r="795" spans="2:19" ht="15" customHeight="1">
      <c r="B795" s="86">
        <f t="shared" si="74"/>
        <v>26.149000000000061</v>
      </c>
      <c r="C795" s="80" t="s">
        <v>422</v>
      </c>
      <c r="D795" s="55" t="s">
        <v>1</v>
      </c>
      <c r="E795" s="43">
        <v>4</v>
      </c>
      <c r="F795" s="43">
        <v>84221.583216175917</v>
      </c>
      <c r="G795" s="27">
        <f t="shared" si="73"/>
        <v>336886.33286470367</v>
      </c>
      <c r="H795" s="58"/>
      <c r="I795" s="622"/>
      <c r="K795" s="622"/>
      <c r="Q795" s="63"/>
      <c r="R795" s="63"/>
      <c r="S795" s="413"/>
    </row>
    <row r="796" spans="2:19" ht="15" customHeight="1">
      <c r="B796" s="86">
        <f t="shared" si="74"/>
        <v>26.150000000000063</v>
      </c>
      <c r="C796" s="80" t="s">
        <v>423</v>
      </c>
      <c r="D796" s="55" t="s">
        <v>1</v>
      </c>
      <c r="E796" s="43">
        <v>4</v>
      </c>
      <c r="F796" s="43">
        <v>124832.25280114125</v>
      </c>
      <c r="G796" s="27">
        <f t="shared" si="73"/>
        <v>499329.011204565</v>
      </c>
      <c r="H796" s="58"/>
      <c r="I796" s="622"/>
      <c r="K796" s="622"/>
      <c r="Q796" s="63"/>
      <c r="R796" s="63"/>
      <c r="S796" s="413"/>
    </row>
    <row r="797" spans="2:19" ht="15" customHeight="1">
      <c r="B797" s="86">
        <f t="shared" si="74"/>
        <v>26.151000000000064</v>
      </c>
      <c r="C797" s="80" t="s">
        <v>424</v>
      </c>
      <c r="D797" s="55" t="s">
        <v>1</v>
      </c>
      <c r="E797" s="43">
        <v>9</v>
      </c>
      <c r="F797" s="43">
        <v>157746.32690541557</v>
      </c>
      <c r="G797" s="27">
        <f t="shared" si="73"/>
        <v>1419716.9421487402</v>
      </c>
      <c r="H797" s="58"/>
      <c r="I797" s="622"/>
      <c r="K797" s="622"/>
      <c r="Q797" s="63"/>
      <c r="R797" s="63"/>
      <c r="S797" s="413"/>
    </row>
    <row r="798" spans="2:19" ht="15" customHeight="1">
      <c r="B798" s="86">
        <f t="shared" si="74"/>
        <v>26.152000000000065</v>
      </c>
      <c r="C798" s="80" t="s">
        <v>425</v>
      </c>
      <c r="D798" s="55" t="s">
        <v>1</v>
      </c>
      <c r="E798" s="43">
        <v>3</v>
      </c>
      <c r="F798" s="43">
        <v>226588.27133970952</v>
      </c>
      <c r="G798" s="27">
        <f t="shared" si="73"/>
        <v>679764.81401912856</v>
      </c>
      <c r="H798" s="58"/>
      <c r="I798" s="622"/>
      <c r="K798" s="622"/>
      <c r="Q798" s="63"/>
      <c r="R798" s="63"/>
      <c r="S798" s="413"/>
    </row>
    <row r="799" spans="2:19" ht="15" customHeight="1">
      <c r="B799" s="115">
        <f>+B798+0.001</f>
        <v>26.153000000000066</v>
      </c>
      <c r="C799" s="67" t="s">
        <v>1502</v>
      </c>
      <c r="D799" s="55" t="s">
        <v>54</v>
      </c>
      <c r="E799" s="43">
        <v>70</v>
      </c>
      <c r="F799" s="43">
        <v>350891.98914034822</v>
      </c>
      <c r="G799" s="27">
        <f t="shared" si="73"/>
        <v>24562439.239824377</v>
      </c>
      <c r="H799" s="58"/>
      <c r="I799" s="622"/>
      <c r="K799" s="622"/>
      <c r="Q799" s="63"/>
      <c r="R799" s="63"/>
      <c r="S799" s="413"/>
    </row>
    <row r="800" spans="2:19" ht="15" customHeight="1">
      <c r="B800" s="86">
        <f>+B799+0.001</f>
        <v>26.154000000000067</v>
      </c>
      <c r="C800" s="80" t="s">
        <v>426</v>
      </c>
      <c r="D800" s="55" t="s">
        <v>1</v>
      </c>
      <c r="E800" s="43">
        <v>3</v>
      </c>
      <c r="F800" s="43">
        <v>350882.60686223279</v>
      </c>
      <c r="G800" s="27">
        <f t="shared" si="73"/>
        <v>1052647.8205866984</v>
      </c>
      <c r="H800" s="58"/>
      <c r="I800" s="622"/>
      <c r="K800" s="622"/>
      <c r="Q800" s="63"/>
      <c r="R800" s="63"/>
      <c r="S800" s="413"/>
    </row>
    <row r="801" spans="2:19" ht="25.5">
      <c r="B801" s="86">
        <f>+B800+0.001</f>
        <v>26.155000000000069</v>
      </c>
      <c r="C801" s="80" t="s">
        <v>1740</v>
      </c>
      <c r="D801" s="55" t="s">
        <v>1</v>
      </c>
      <c r="E801" s="43">
        <v>3</v>
      </c>
      <c r="F801" s="43">
        <v>4114205.0543162897</v>
      </c>
      <c r="G801" s="27">
        <f>+E801*F801</f>
        <v>12342615.162948869</v>
      </c>
      <c r="H801" s="58"/>
      <c r="I801" s="622"/>
      <c r="K801" s="622"/>
      <c r="Q801" s="63"/>
      <c r="R801" s="63"/>
      <c r="S801" s="413"/>
    </row>
    <row r="802" spans="2:19" ht="15" customHeight="1">
      <c r="B802" s="86">
        <f>+B801+0.001</f>
        <v>26.15600000000007</v>
      </c>
      <c r="C802" s="80" t="s">
        <v>1741</v>
      </c>
      <c r="D802" s="55" t="s">
        <v>1</v>
      </c>
      <c r="E802" s="43">
        <v>8</v>
      </c>
      <c r="F802" s="43">
        <v>459970.35451033647</v>
      </c>
      <c r="G802" s="27">
        <f t="shared" si="73"/>
        <v>3679762.8360826918</v>
      </c>
      <c r="H802" s="58"/>
      <c r="I802" s="622"/>
      <c r="K802" s="622"/>
      <c r="Q802" s="63"/>
      <c r="R802" s="63"/>
      <c r="S802" s="413"/>
    </row>
    <row r="803" spans="2:19" ht="15" customHeight="1">
      <c r="B803" s="84"/>
      <c r="C803" s="85" t="s">
        <v>427</v>
      </c>
      <c r="D803" s="55"/>
      <c r="E803" s="43"/>
      <c r="F803" s="43"/>
      <c r="G803" s="43"/>
      <c r="H803" s="58"/>
      <c r="I803" s="622"/>
      <c r="K803" s="622"/>
      <c r="Q803" s="63"/>
      <c r="R803" s="63"/>
      <c r="S803" s="63"/>
    </row>
    <row r="804" spans="2:19" ht="15" customHeight="1">
      <c r="B804" s="86">
        <f>+B802+0.001</f>
        <v>26.157000000000071</v>
      </c>
      <c r="C804" s="80" t="s">
        <v>428</v>
      </c>
      <c r="D804" s="55" t="s">
        <v>1</v>
      </c>
      <c r="E804" s="43">
        <v>1</v>
      </c>
      <c r="F804" s="43">
        <v>3592251.2006740384</v>
      </c>
      <c r="G804" s="27">
        <f t="shared" ref="G804:G821" si="75">+E804*F804</f>
        <v>3592251.2006740384</v>
      </c>
      <c r="H804" s="58"/>
      <c r="I804" s="622"/>
      <c r="K804" s="622"/>
      <c r="Q804" s="63"/>
      <c r="R804" s="63"/>
      <c r="S804" s="413"/>
    </row>
    <row r="805" spans="2:19" ht="15" customHeight="1">
      <c r="B805" s="86">
        <f t="shared" ref="B805:B821" si="76">+B804+0.001</f>
        <v>26.158000000000072</v>
      </c>
      <c r="C805" s="80" t="s">
        <v>429</v>
      </c>
      <c r="D805" s="55" t="s">
        <v>1</v>
      </c>
      <c r="E805" s="43">
        <v>1</v>
      </c>
      <c r="F805" s="43">
        <v>4019666.0925991791</v>
      </c>
      <c r="G805" s="27">
        <f t="shared" si="75"/>
        <v>4019666.0925991791</v>
      </c>
      <c r="H805" s="58"/>
      <c r="I805" s="622"/>
      <c r="K805" s="622"/>
      <c r="Q805" s="63"/>
      <c r="R805" s="63"/>
      <c r="S805" s="413"/>
    </row>
    <row r="806" spans="2:19" ht="15" customHeight="1">
      <c r="B806" s="86">
        <f t="shared" si="76"/>
        <v>26.159000000000074</v>
      </c>
      <c r="C806" s="80" t="s">
        <v>416</v>
      </c>
      <c r="D806" s="55" t="s">
        <v>1</v>
      </c>
      <c r="E806" s="43">
        <v>1</v>
      </c>
      <c r="F806" s="43">
        <v>178453.0147061694</v>
      </c>
      <c r="G806" s="27">
        <f t="shared" si="75"/>
        <v>178453.0147061694</v>
      </c>
      <c r="H806" s="58"/>
      <c r="I806" s="622"/>
      <c r="K806" s="622"/>
      <c r="Q806" s="63"/>
      <c r="R806" s="63"/>
      <c r="S806" s="413"/>
    </row>
    <row r="807" spans="2:19" ht="15" customHeight="1">
      <c r="B807" s="86">
        <f t="shared" si="76"/>
        <v>26.160000000000075</v>
      </c>
      <c r="C807" s="80" t="s">
        <v>417</v>
      </c>
      <c r="D807" s="55" t="s">
        <v>1</v>
      </c>
      <c r="E807" s="43">
        <v>1</v>
      </c>
      <c r="F807" s="43">
        <v>318278.14793576766</v>
      </c>
      <c r="G807" s="27">
        <f t="shared" si="75"/>
        <v>318278.14793576766</v>
      </c>
      <c r="H807" s="58"/>
      <c r="I807" s="622"/>
      <c r="K807" s="622"/>
      <c r="Q807" s="63"/>
      <c r="R807" s="63"/>
      <c r="S807" s="413"/>
    </row>
    <row r="808" spans="2:19" ht="15" customHeight="1">
      <c r="B808" s="86">
        <f t="shared" si="76"/>
        <v>26.161000000000076</v>
      </c>
      <c r="C808" s="80" t="s">
        <v>418</v>
      </c>
      <c r="D808" s="55" t="s">
        <v>1</v>
      </c>
      <c r="E808" s="43">
        <v>1</v>
      </c>
      <c r="F808" s="43">
        <v>425934.57693359524</v>
      </c>
      <c r="G808" s="27">
        <f t="shared" si="75"/>
        <v>425934.57693359524</v>
      </c>
      <c r="H808" s="58"/>
      <c r="I808" s="622"/>
      <c r="K808" s="622"/>
      <c r="Q808" s="63"/>
      <c r="R808" s="63"/>
      <c r="S808" s="413"/>
    </row>
    <row r="809" spans="2:19" ht="15" customHeight="1">
      <c r="B809" s="86">
        <f t="shared" si="76"/>
        <v>26.162000000000077</v>
      </c>
      <c r="C809" s="80" t="s">
        <v>430</v>
      </c>
      <c r="D809" s="55" t="s">
        <v>1</v>
      </c>
      <c r="E809" s="43">
        <v>1</v>
      </c>
      <c r="F809" s="43">
        <v>264099.66172054451</v>
      </c>
      <c r="G809" s="27">
        <f t="shared" si="75"/>
        <v>264099.66172054451</v>
      </c>
      <c r="H809" s="58"/>
      <c r="I809" s="622"/>
      <c r="K809" s="622"/>
      <c r="Q809" s="63"/>
      <c r="R809" s="63"/>
      <c r="S809" s="413"/>
    </row>
    <row r="810" spans="2:19" ht="15" customHeight="1">
      <c r="B810" s="86">
        <f t="shared" si="76"/>
        <v>26.163000000000078</v>
      </c>
      <c r="C810" s="80" t="s">
        <v>431</v>
      </c>
      <c r="D810" s="55" t="s">
        <v>1</v>
      </c>
      <c r="E810" s="43">
        <v>1</v>
      </c>
      <c r="F810" s="43">
        <v>329248.11600339756</v>
      </c>
      <c r="G810" s="27">
        <f t="shared" si="75"/>
        <v>329248.11600339756</v>
      </c>
      <c r="H810" s="58"/>
      <c r="I810" s="622"/>
      <c r="K810" s="622"/>
      <c r="Q810" s="63"/>
      <c r="R810" s="63"/>
      <c r="S810" s="413"/>
    </row>
    <row r="811" spans="2:19" ht="15" customHeight="1">
      <c r="B811" s="86">
        <f t="shared" si="76"/>
        <v>26.16400000000008</v>
      </c>
      <c r="C811" s="80" t="s">
        <v>432</v>
      </c>
      <c r="D811" s="55" t="s">
        <v>1</v>
      </c>
      <c r="E811" s="43">
        <v>3</v>
      </c>
      <c r="F811" s="43">
        <v>62296.241735762356</v>
      </c>
      <c r="G811" s="27">
        <f t="shared" si="75"/>
        <v>186888.72520728706</v>
      </c>
      <c r="H811" s="58"/>
      <c r="I811" s="622"/>
      <c r="K811" s="622"/>
      <c r="Q811" s="63"/>
      <c r="R811" s="63"/>
      <c r="S811" s="413"/>
    </row>
    <row r="812" spans="2:19" ht="15" customHeight="1">
      <c r="B812" s="86">
        <f t="shared" si="76"/>
        <v>26.165000000000081</v>
      </c>
      <c r="C812" s="80" t="s">
        <v>433</v>
      </c>
      <c r="D812" s="55" t="s">
        <v>1</v>
      </c>
      <c r="E812" s="43">
        <v>3</v>
      </c>
      <c r="F812" s="43">
        <v>9417.722277199322</v>
      </c>
      <c r="G812" s="27">
        <f t="shared" si="75"/>
        <v>28253.166831597966</v>
      </c>
      <c r="H812" s="58"/>
      <c r="I812" s="622"/>
      <c r="K812" s="622"/>
      <c r="Q812" s="63"/>
      <c r="R812" s="63"/>
      <c r="S812" s="413"/>
    </row>
    <row r="813" spans="2:19" ht="15" customHeight="1">
      <c r="B813" s="86">
        <f t="shared" si="76"/>
        <v>26.166000000000082</v>
      </c>
      <c r="C813" s="80" t="s">
        <v>434</v>
      </c>
      <c r="D813" s="55" t="s">
        <v>1</v>
      </c>
      <c r="E813" s="43">
        <v>3</v>
      </c>
      <c r="F813" s="43">
        <v>21089.276252794145</v>
      </c>
      <c r="G813" s="27">
        <f t="shared" si="75"/>
        <v>63267.828758382435</v>
      </c>
      <c r="H813" s="58"/>
      <c r="I813" s="622"/>
      <c r="K813" s="622"/>
      <c r="Q813" s="63"/>
      <c r="R813" s="63"/>
      <c r="S813" s="413"/>
    </row>
    <row r="814" spans="2:19" ht="15" customHeight="1">
      <c r="B814" s="86">
        <f t="shared" si="76"/>
        <v>26.167000000000083</v>
      </c>
      <c r="C814" s="80" t="s">
        <v>435</v>
      </c>
      <c r="D814" s="55" t="s">
        <v>1</v>
      </c>
      <c r="E814" s="43">
        <v>1</v>
      </c>
      <c r="F814" s="43">
        <v>19770.54493990316</v>
      </c>
      <c r="G814" s="27">
        <f t="shared" si="75"/>
        <v>19770.54493990316</v>
      </c>
      <c r="H814" s="58"/>
      <c r="I814" s="622"/>
      <c r="K814" s="622"/>
      <c r="Q814" s="63"/>
      <c r="R814" s="63"/>
      <c r="S814" s="413"/>
    </row>
    <row r="815" spans="2:19" ht="15" customHeight="1">
      <c r="B815" s="86">
        <f t="shared" si="76"/>
        <v>26.168000000000085</v>
      </c>
      <c r="C815" s="80" t="s">
        <v>436</v>
      </c>
      <c r="D815" s="55" t="s">
        <v>1</v>
      </c>
      <c r="E815" s="43">
        <v>1</v>
      </c>
      <c r="F815" s="43">
        <v>21417.65598683419</v>
      </c>
      <c r="G815" s="27">
        <f t="shared" si="75"/>
        <v>21417.65598683419</v>
      </c>
      <c r="H815" s="58"/>
      <c r="I815" s="622"/>
      <c r="K815" s="622"/>
      <c r="Q815" s="63"/>
      <c r="R815" s="63"/>
      <c r="S815" s="413"/>
    </row>
    <row r="816" spans="2:19" ht="15" customHeight="1">
      <c r="B816" s="86">
        <f t="shared" si="76"/>
        <v>26.169000000000086</v>
      </c>
      <c r="C816" s="80" t="s">
        <v>437</v>
      </c>
      <c r="D816" s="55" t="s">
        <v>1</v>
      </c>
      <c r="E816" s="43">
        <v>3</v>
      </c>
      <c r="F816" s="43">
        <v>67021.782479900561</v>
      </c>
      <c r="G816" s="27">
        <f t="shared" si="75"/>
        <v>201065.34743970167</v>
      </c>
      <c r="H816" s="58"/>
      <c r="I816" s="622"/>
      <c r="K816" s="622"/>
      <c r="Q816" s="63"/>
      <c r="R816" s="63"/>
      <c r="S816" s="413"/>
    </row>
    <row r="817" spans="2:19" ht="15" customHeight="1">
      <c r="B817" s="86">
        <f t="shared" si="76"/>
        <v>26.170000000000087</v>
      </c>
      <c r="C817" s="80" t="s">
        <v>438</v>
      </c>
      <c r="D817" s="55" t="s">
        <v>1</v>
      </c>
      <c r="E817" s="43">
        <v>3</v>
      </c>
      <c r="F817" s="43">
        <v>94092.782268954354</v>
      </c>
      <c r="G817" s="27">
        <f t="shared" si="75"/>
        <v>282278.34680686309</v>
      </c>
      <c r="H817" s="58"/>
      <c r="I817" s="622"/>
      <c r="K817" s="622"/>
      <c r="Q817" s="63"/>
      <c r="R817" s="63"/>
      <c r="S817" s="413"/>
    </row>
    <row r="818" spans="2:19" ht="15" customHeight="1">
      <c r="B818" s="86">
        <f t="shared" si="76"/>
        <v>26.171000000000088</v>
      </c>
      <c r="C818" s="80" t="s">
        <v>439</v>
      </c>
      <c r="D818" s="55" t="s">
        <v>1</v>
      </c>
      <c r="E818" s="43">
        <v>3</v>
      </c>
      <c r="F818" s="43">
        <v>116036.88830559878</v>
      </c>
      <c r="G818" s="27">
        <f t="shared" si="75"/>
        <v>348110.66491679638</v>
      </c>
      <c r="H818" s="58"/>
      <c r="I818" s="622"/>
      <c r="K818" s="622"/>
      <c r="Q818" s="63"/>
      <c r="R818" s="63"/>
      <c r="S818" s="413"/>
    </row>
    <row r="819" spans="2:19" ht="15" customHeight="1">
      <c r="B819" s="86">
        <f t="shared" si="76"/>
        <v>26.172000000000089</v>
      </c>
      <c r="C819" s="80" t="s">
        <v>440</v>
      </c>
      <c r="D819" s="55" t="s">
        <v>1</v>
      </c>
      <c r="E819" s="43">
        <v>3</v>
      </c>
      <c r="F819" s="43">
        <v>11963.447072519308</v>
      </c>
      <c r="G819" s="27">
        <f t="shared" si="75"/>
        <v>35890.341217557921</v>
      </c>
      <c r="H819" s="58"/>
      <c r="I819" s="622"/>
      <c r="K819" s="622"/>
      <c r="Q819" s="63"/>
      <c r="R819" s="63"/>
      <c r="S819" s="413"/>
    </row>
    <row r="820" spans="2:19" ht="15" customHeight="1">
      <c r="B820" s="86">
        <f t="shared" si="76"/>
        <v>26.173000000000091</v>
      </c>
      <c r="C820" s="80" t="s">
        <v>441</v>
      </c>
      <c r="D820" s="55" t="s">
        <v>1</v>
      </c>
      <c r="E820" s="43">
        <v>3</v>
      </c>
      <c r="F820" s="43">
        <v>19876.877425211365</v>
      </c>
      <c r="G820" s="27">
        <f t="shared" si="75"/>
        <v>59630.632275634096</v>
      </c>
      <c r="H820" s="58"/>
      <c r="I820" s="622"/>
      <c r="K820" s="622"/>
      <c r="Q820" s="63"/>
      <c r="R820" s="63"/>
      <c r="S820" s="413"/>
    </row>
    <row r="821" spans="2:19" ht="15" customHeight="1">
      <c r="B821" s="86">
        <f t="shared" si="76"/>
        <v>26.174000000000092</v>
      </c>
      <c r="C821" s="80" t="s">
        <v>442</v>
      </c>
      <c r="D821" s="55" t="s">
        <v>1</v>
      </c>
      <c r="E821" s="43">
        <v>8</v>
      </c>
      <c r="F821" s="43">
        <v>27042.852954707509</v>
      </c>
      <c r="G821" s="27">
        <f t="shared" si="75"/>
        <v>216342.82363766007</v>
      </c>
      <c r="H821" s="58"/>
      <c r="I821" s="622"/>
      <c r="K821" s="622"/>
      <c r="Q821" s="63"/>
      <c r="R821" s="63"/>
      <c r="S821" s="413"/>
    </row>
    <row r="822" spans="2:19" ht="15" customHeight="1">
      <c r="B822" s="84"/>
      <c r="C822" s="85" t="s">
        <v>443</v>
      </c>
      <c r="D822" s="55"/>
      <c r="E822" s="43"/>
      <c r="F822" s="43"/>
      <c r="G822" s="43"/>
      <c r="H822" s="58"/>
      <c r="I822" s="622"/>
      <c r="K822" s="622"/>
      <c r="Q822" s="63"/>
      <c r="R822" s="63"/>
      <c r="S822" s="63"/>
    </row>
    <row r="823" spans="2:19" ht="15" customHeight="1">
      <c r="B823" s="86">
        <f>+B821+0.001</f>
        <v>26.175000000000093</v>
      </c>
      <c r="C823" s="80" t="s">
        <v>444</v>
      </c>
      <c r="D823" s="55" t="s">
        <v>1</v>
      </c>
      <c r="E823" s="43">
        <v>8</v>
      </c>
      <c r="F823" s="43">
        <v>716007.5119036882</v>
      </c>
      <c r="G823" s="27">
        <f t="shared" ref="G823:G833" si="77">+E823*F823</f>
        <v>5728060.0952295056</v>
      </c>
      <c r="H823" s="58"/>
      <c r="I823" s="622"/>
      <c r="K823" s="622"/>
      <c r="Q823" s="63"/>
      <c r="R823" s="63"/>
      <c r="S823" s="413"/>
    </row>
    <row r="824" spans="2:19" ht="15" customHeight="1">
      <c r="B824" s="86">
        <f>+B823+0.001</f>
        <v>26.176000000000094</v>
      </c>
      <c r="C824" s="80" t="s">
        <v>445</v>
      </c>
      <c r="D824" s="55" t="s">
        <v>1</v>
      </c>
      <c r="E824" s="43">
        <v>8</v>
      </c>
      <c r="F824" s="43">
        <v>165722.30577887717</v>
      </c>
      <c r="G824" s="27">
        <f t="shared" si="77"/>
        <v>1325778.4462310174</v>
      </c>
      <c r="H824" s="58"/>
      <c r="I824" s="622"/>
      <c r="K824" s="622"/>
      <c r="Q824" s="63"/>
      <c r="R824" s="63"/>
      <c r="S824" s="413"/>
    </row>
    <row r="825" spans="2:19" ht="15" customHeight="1">
      <c r="B825" s="86">
        <f>+B824+0.001</f>
        <v>26.177000000000096</v>
      </c>
      <c r="C825" s="80" t="s">
        <v>1501</v>
      </c>
      <c r="D825" s="55" t="s">
        <v>1</v>
      </c>
      <c r="E825" s="43">
        <v>1</v>
      </c>
      <c r="F825" s="43">
        <v>3352248.3565799566</v>
      </c>
      <c r="G825" s="27">
        <f t="shared" si="77"/>
        <v>3352248.3565799566</v>
      </c>
      <c r="H825" s="58"/>
      <c r="I825" s="622"/>
      <c r="K825" s="622"/>
      <c r="Q825" s="63"/>
      <c r="R825" s="63"/>
      <c r="S825" s="413"/>
    </row>
    <row r="826" spans="2:19" ht="15" customHeight="1">
      <c r="B826" s="86">
        <f t="shared" ref="B826:B833" si="78">+B825+0.001</f>
        <v>26.178000000000097</v>
      </c>
      <c r="C826" s="80" t="s">
        <v>446</v>
      </c>
      <c r="D826" s="55" t="s">
        <v>1</v>
      </c>
      <c r="E826" s="43">
        <v>2</v>
      </c>
      <c r="F826" s="43">
        <v>1328453.4379692611</v>
      </c>
      <c r="G826" s="27">
        <f t="shared" si="77"/>
        <v>2656906.8759385222</v>
      </c>
      <c r="H826" s="58"/>
      <c r="I826" s="622"/>
      <c r="K826" s="622"/>
      <c r="Q826" s="63"/>
      <c r="R826" s="63"/>
      <c r="S826" s="413"/>
    </row>
    <row r="827" spans="2:19" ht="15" customHeight="1">
      <c r="B827" s="86">
        <f t="shared" si="78"/>
        <v>26.179000000000098</v>
      </c>
      <c r="C827" s="80" t="s">
        <v>447</v>
      </c>
      <c r="D827" s="55" t="s">
        <v>1</v>
      </c>
      <c r="E827" s="43">
        <v>2</v>
      </c>
      <c r="F827" s="43">
        <v>273617.46163097507</v>
      </c>
      <c r="G827" s="27">
        <f t="shared" si="77"/>
        <v>547234.92326195014</v>
      </c>
      <c r="H827" s="58"/>
      <c r="I827" s="622"/>
      <c r="K827" s="622"/>
      <c r="Q827" s="63"/>
      <c r="R827" s="63"/>
      <c r="S827" s="413"/>
    </row>
    <row r="828" spans="2:19" ht="15" customHeight="1">
      <c r="B828" s="86">
        <f t="shared" si="78"/>
        <v>26.180000000000099</v>
      </c>
      <c r="C828" s="80" t="s">
        <v>448</v>
      </c>
      <c r="D828" s="55" t="s">
        <v>1</v>
      </c>
      <c r="E828" s="43">
        <v>20</v>
      </c>
      <c r="F828" s="43">
        <v>19693.401764287402</v>
      </c>
      <c r="G828" s="27">
        <f t="shared" si="77"/>
        <v>393868.03528574808</v>
      </c>
      <c r="H828" s="58"/>
      <c r="I828" s="622"/>
      <c r="K828" s="622"/>
      <c r="Q828" s="63"/>
      <c r="R828" s="63"/>
      <c r="S828" s="413"/>
    </row>
    <row r="829" spans="2:19" ht="15" customHeight="1">
      <c r="B829" s="86">
        <f t="shared" si="78"/>
        <v>26.1810000000001</v>
      </c>
      <c r="C829" s="80" t="s">
        <v>449</v>
      </c>
      <c r="D829" s="55" t="s">
        <v>1</v>
      </c>
      <c r="E829" s="43">
        <v>10</v>
      </c>
      <c r="F829" s="43">
        <v>12574.337625368411</v>
      </c>
      <c r="G829" s="27">
        <f t="shared" si="77"/>
        <v>125743.37625368411</v>
      </c>
      <c r="H829" s="58"/>
      <c r="I829" s="622"/>
      <c r="K829" s="622"/>
      <c r="Q829" s="63"/>
      <c r="R829" s="63"/>
      <c r="S829" s="413"/>
    </row>
    <row r="830" spans="2:19" ht="15" customHeight="1">
      <c r="B830" s="86">
        <f t="shared" si="78"/>
        <v>26.182000000000102</v>
      </c>
      <c r="C830" s="80" t="s">
        <v>450</v>
      </c>
      <c r="D830" s="55" t="s">
        <v>54</v>
      </c>
      <c r="E830" s="43">
        <v>330</v>
      </c>
      <c r="F830" s="43">
        <v>30435.067731108502</v>
      </c>
      <c r="G830" s="27">
        <f t="shared" si="77"/>
        <v>10043572.351265805</v>
      </c>
      <c r="H830" s="58"/>
      <c r="I830" s="622"/>
      <c r="K830" s="622"/>
      <c r="Q830" s="63"/>
      <c r="R830" s="63"/>
      <c r="S830" s="413"/>
    </row>
    <row r="831" spans="2:19" ht="15" customHeight="1">
      <c r="B831" s="86">
        <f t="shared" si="78"/>
        <v>26.183000000000103</v>
      </c>
      <c r="C831" s="80" t="s">
        <v>451</v>
      </c>
      <c r="D831" s="55" t="s">
        <v>1</v>
      </c>
      <c r="E831" s="43">
        <v>71</v>
      </c>
      <c r="F831" s="43">
        <v>27873.705805596135</v>
      </c>
      <c r="G831" s="27">
        <f t="shared" si="77"/>
        <v>1979033.1121973256</v>
      </c>
      <c r="H831" s="58"/>
      <c r="I831" s="622"/>
      <c r="K831" s="622"/>
      <c r="Q831" s="63"/>
      <c r="R831" s="63"/>
      <c r="S831" s="413"/>
    </row>
    <row r="832" spans="2:19" ht="15" customHeight="1">
      <c r="B832" s="86">
        <f t="shared" si="78"/>
        <v>26.184000000000104</v>
      </c>
      <c r="C832" s="80" t="s">
        <v>452</v>
      </c>
      <c r="D832" s="55" t="s">
        <v>54</v>
      </c>
      <c r="E832" s="43">
        <v>71</v>
      </c>
      <c r="F832" s="43">
        <v>49465.455175238858</v>
      </c>
      <c r="G832" s="27">
        <f t="shared" si="77"/>
        <v>3512047.3174419589</v>
      </c>
      <c r="H832" s="58"/>
      <c r="I832" s="622"/>
      <c r="K832" s="622"/>
      <c r="Q832" s="63"/>
      <c r="R832" s="63"/>
      <c r="S832" s="413"/>
    </row>
    <row r="833" spans="2:19" ht="15" customHeight="1">
      <c r="B833" s="86">
        <f t="shared" si="78"/>
        <v>26.185000000000105</v>
      </c>
      <c r="C833" s="80" t="s">
        <v>453</v>
      </c>
      <c r="D833" s="55" t="s">
        <v>1</v>
      </c>
      <c r="E833" s="43">
        <v>17</v>
      </c>
      <c r="F833" s="43">
        <v>59163.603320554917</v>
      </c>
      <c r="G833" s="27">
        <f t="shared" si="77"/>
        <v>1005781.2564494336</v>
      </c>
      <c r="H833" s="58"/>
      <c r="I833" s="622"/>
      <c r="K833" s="622"/>
      <c r="Q833" s="63"/>
      <c r="R833" s="63"/>
      <c r="S833" s="413"/>
    </row>
    <row r="834" spans="2:19" ht="15" customHeight="1">
      <c r="B834" s="84"/>
      <c r="C834" s="85" t="s">
        <v>454</v>
      </c>
      <c r="D834" s="55"/>
      <c r="E834" s="43"/>
      <c r="F834" s="43"/>
      <c r="G834" s="43"/>
      <c r="H834" s="58"/>
      <c r="I834" s="622"/>
      <c r="K834" s="622"/>
      <c r="Q834" s="63"/>
      <c r="R834" s="63"/>
      <c r="S834" s="63"/>
    </row>
    <row r="835" spans="2:19" ht="15" customHeight="1">
      <c r="B835" s="86">
        <f>+B833+0.001</f>
        <v>26.186000000000107</v>
      </c>
      <c r="C835" s="80" t="s">
        <v>455</v>
      </c>
      <c r="D835" s="55" t="s">
        <v>1</v>
      </c>
      <c r="E835" s="43">
        <v>1</v>
      </c>
      <c r="F835" s="43">
        <v>37128.801928794674</v>
      </c>
      <c r="G835" s="27">
        <f t="shared" ref="G835:G853" si="79">+E835*F835</f>
        <v>37128.801928794674</v>
      </c>
      <c r="H835" s="58"/>
      <c r="I835" s="622"/>
      <c r="K835" s="622"/>
      <c r="Q835" s="63"/>
      <c r="R835" s="63"/>
      <c r="S835" s="413"/>
    </row>
    <row r="836" spans="2:19" ht="15" customHeight="1">
      <c r="B836" s="86">
        <f t="shared" ref="B836:B912" si="80">+B835+0.001</f>
        <v>26.187000000000108</v>
      </c>
      <c r="C836" s="80" t="s">
        <v>456</v>
      </c>
      <c r="D836" s="55" t="s">
        <v>1</v>
      </c>
      <c r="E836" s="43">
        <v>11</v>
      </c>
      <c r="F836" s="43">
        <v>21276.921815102742</v>
      </c>
      <c r="G836" s="27">
        <f t="shared" si="79"/>
        <v>234046.13996613017</v>
      </c>
      <c r="H836" s="58"/>
      <c r="I836" s="622"/>
      <c r="K836" s="622"/>
      <c r="Q836" s="63"/>
      <c r="R836" s="63"/>
      <c r="S836" s="413"/>
    </row>
    <row r="837" spans="2:19" ht="15" customHeight="1">
      <c r="B837" s="86">
        <f t="shared" si="80"/>
        <v>26.188000000000109</v>
      </c>
      <c r="C837" s="80" t="s">
        <v>457</v>
      </c>
      <c r="D837" s="55" t="s">
        <v>1</v>
      </c>
      <c r="E837" s="43">
        <v>11</v>
      </c>
      <c r="F837" s="43">
        <v>33078.78520896742</v>
      </c>
      <c r="G837" s="27">
        <f t="shared" si="79"/>
        <v>363866.63729864161</v>
      </c>
      <c r="H837" s="58"/>
      <c r="I837" s="622"/>
      <c r="K837" s="622"/>
      <c r="Q837" s="63"/>
      <c r="R837" s="63"/>
      <c r="S837" s="413"/>
    </row>
    <row r="838" spans="2:19" ht="15" customHeight="1">
      <c r="B838" s="86">
        <f t="shared" si="80"/>
        <v>26.18900000000011</v>
      </c>
      <c r="C838" s="80" t="s">
        <v>458</v>
      </c>
      <c r="D838" s="55" t="s">
        <v>1</v>
      </c>
      <c r="E838" s="43">
        <v>8</v>
      </c>
      <c r="F838" s="43">
        <v>33079.827684313583</v>
      </c>
      <c r="G838" s="27">
        <f t="shared" si="79"/>
        <v>264638.62147450866</v>
      </c>
      <c r="H838" s="58"/>
      <c r="I838" s="622"/>
      <c r="K838" s="622"/>
      <c r="Q838" s="63"/>
      <c r="R838" s="63"/>
      <c r="S838" s="413"/>
    </row>
    <row r="839" spans="2:19" ht="15" customHeight="1">
      <c r="B839" s="86">
        <f t="shared" si="80"/>
        <v>26.190000000000111</v>
      </c>
      <c r="C839" s="80" t="s">
        <v>459</v>
      </c>
      <c r="D839" s="55" t="s">
        <v>1</v>
      </c>
      <c r="E839" s="43">
        <v>8</v>
      </c>
      <c r="F839" s="43">
        <v>24166.663474655157</v>
      </c>
      <c r="G839" s="27">
        <f t="shared" si="79"/>
        <v>193333.30779724126</v>
      </c>
      <c r="H839" s="58"/>
      <c r="I839" s="622"/>
      <c r="K839" s="622"/>
      <c r="Q839" s="63"/>
      <c r="R839" s="63"/>
      <c r="S839" s="413"/>
    </row>
    <row r="840" spans="2:19" ht="15" customHeight="1">
      <c r="B840" s="86">
        <f t="shared" si="80"/>
        <v>26.191000000000113</v>
      </c>
      <c r="C840" s="80" t="s">
        <v>460</v>
      </c>
      <c r="D840" s="55" t="s">
        <v>1</v>
      </c>
      <c r="E840" s="43">
        <v>4</v>
      </c>
      <c r="F840" s="43">
        <v>31325.341676728185</v>
      </c>
      <c r="G840" s="27">
        <f t="shared" si="79"/>
        <v>125301.36670691274</v>
      </c>
      <c r="H840" s="58"/>
      <c r="I840" s="622"/>
      <c r="K840" s="622"/>
      <c r="Q840" s="63"/>
      <c r="R840" s="63"/>
      <c r="S840" s="413"/>
    </row>
    <row r="841" spans="2:19" ht="15" customHeight="1">
      <c r="B841" s="86">
        <f t="shared" si="80"/>
        <v>26.192000000000114</v>
      </c>
      <c r="C841" s="80" t="s">
        <v>461</v>
      </c>
      <c r="D841" s="55" t="s">
        <v>1</v>
      </c>
      <c r="E841" s="43">
        <v>55</v>
      </c>
      <c r="F841" s="43">
        <v>31342.021282266727</v>
      </c>
      <c r="G841" s="27">
        <f t="shared" si="79"/>
        <v>1723811.17052467</v>
      </c>
      <c r="H841" s="58"/>
      <c r="I841" s="622"/>
      <c r="K841" s="622"/>
      <c r="Q841" s="63"/>
      <c r="R841" s="63"/>
      <c r="S841" s="413"/>
    </row>
    <row r="842" spans="2:19" ht="15" customHeight="1">
      <c r="B842" s="86">
        <f t="shared" si="80"/>
        <v>26.193000000000115</v>
      </c>
      <c r="C842" s="80" t="s">
        <v>462</v>
      </c>
      <c r="D842" s="55" t="s">
        <v>1</v>
      </c>
      <c r="E842" s="43">
        <v>5</v>
      </c>
      <c r="F842" s="43">
        <v>15345.237095458715</v>
      </c>
      <c r="G842" s="27">
        <f t="shared" si="79"/>
        <v>76726.185477293577</v>
      </c>
      <c r="H842" s="58"/>
      <c r="I842" s="622"/>
      <c r="K842" s="622"/>
      <c r="Q842" s="63"/>
      <c r="R842" s="63"/>
      <c r="S842" s="413"/>
    </row>
    <row r="843" spans="2:19" ht="15" customHeight="1">
      <c r="B843" s="86">
        <f t="shared" si="80"/>
        <v>26.194000000000116</v>
      </c>
      <c r="C843" s="80" t="s">
        <v>1742</v>
      </c>
      <c r="D843" s="55" t="s">
        <v>1</v>
      </c>
      <c r="E843" s="43">
        <v>2</v>
      </c>
      <c r="F843" s="43">
        <v>2350673.4881522739</v>
      </c>
      <c r="G843" s="27">
        <f t="shared" si="79"/>
        <v>4701346.9763045479</v>
      </c>
      <c r="H843" s="58"/>
      <c r="I843" s="622"/>
      <c r="K843" s="622"/>
      <c r="Q843" s="63"/>
      <c r="R843" s="63"/>
      <c r="S843" s="413"/>
    </row>
    <row r="844" spans="2:19" ht="15" customHeight="1">
      <c r="B844" s="86">
        <f t="shared" si="80"/>
        <v>26.195000000000118</v>
      </c>
      <c r="C844" s="80" t="s">
        <v>1743</v>
      </c>
      <c r="D844" s="55" t="s">
        <v>1</v>
      </c>
      <c r="E844" s="43">
        <v>10</v>
      </c>
      <c r="F844" s="43">
        <v>368879.9012383197</v>
      </c>
      <c r="G844" s="27">
        <f t="shared" si="79"/>
        <v>3688799.012383197</v>
      </c>
      <c r="H844" s="58"/>
      <c r="I844" s="622"/>
      <c r="K844" s="622"/>
      <c r="Q844" s="63"/>
      <c r="R844" s="63"/>
      <c r="S844" s="413"/>
    </row>
    <row r="845" spans="2:19" ht="15" customHeight="1">
      <c r="B845" s="86">
        <f t="shared" si="80"/>
        <v>26.196000000000119</v>
      </c>
      <c r="C845" s="80" t="s">
        <v>463</v>
      </c>
      <c r="D845" s="55" t="s">
        <v>1</v>
      </c>
      <c r="E845" s="43">
        <v>2</v>
      </c>
      <c r="F845" s="43">
        <v>1979352.1096532501</v>
      </c>
      <c r="G845" s="27">
        <f t="shared" si="79"/>
        <v>3958704.2193065002</v>
      </c>
      <c r="H845" s="58"/>
      <c r="I845" s="622"/>
      <c r="K845" s="622"/>
      <c r="Q845" s="63"/>
      <c r="R845" s="63"/>
      <c r="S845" s="413"/>
    </row>
    <row r="846" spans="2:19" ht="15" customHeight="1">
      <c r="B846" s="86">
        <f t="shared" si="80"/>
        <v>26.19700000000012</v>
      </c>
      <c r="C846" s="80" t="s">
        <v>464</v>
      </c>
      <c r="D846" s="55" t="s">
        <v>1</v>
      </c>
      <c r="E846" s="43">
        <v>5</v>
      </c>
      <c r="F846" s="43">
        <v>259464.81633152213</v>
      </c>
      <c r="G846" s="27">
        <f t="shared" si="79"/>
        <v>1297324.0816576106</v>
      </c>
      <c r="H846" s="58"/>
      <c r="I846" s="622"/>
      <c r="K846" s="622"/>
      <c r="Q846" s="63"/>
      <c r="R846" s="63"/>
      <c r="S846" s="413"/>
    </row>
    <row r="847" spans="2:19" ht="15" customHeight="1">
      <c r="B847" s="86">
        <f t="shared" si="80"/>
        <v>26.198000000000121</v>
      </c>
      <c r="C847" s="80" t="s">
        <v>465</v>
      </c>
      <c r="D847" s="55" t="s">
        <v>1</v>
      </c>
      <c r="E847" s="43">
        <v>1</v>
      </c>
      <c r="F847" s="43">
        <v>129477.52294362523</v>
      </c>
      <c r="G847" s="27">
        <f t="shared" si="79"/>
        <v>129477.52294362523</v>
      </c>
      <c r="H847" s="58"/>
      <c r="I847" s="622"/>
      <c r="K847" s="622"/>
      <c r="Q847" s="63"/>
      <c r="R847" s="63"/>
      <c r="S847" s="413"/>
    </row>
    <row r="848" spans="2:19" ht="15" customHeight="1">
      <c r="B848" s="86">
        <f t="shared" si="80"/>
        <v>26.199000000000122</v>
      </c>
      <c r="C848" s="80" t="s">
        <v>466</v>
      </c>
      <c r="D848" s="55" t="s">
        <v>1</v>
      </c>
      <c r="E848" s="43">
        <v>1</v>
      </c>
      <c r="F848" s="43">
        <v>24463.768948310437</v>
      </c>
      <c r="G848" s="27">
        <f t="shared" si="79"/>
        <v>24463.768948310437</v>
      </c>
      <c r="H848" s="58"/>
      <c r="I848" s="622"/>
      <c r="K848" s="622"/>
      <c r="Q848" s="63"/>
      <c r="R848" s="63"/>
      <c r="S848" s="413"/>
    </row>
    <row r="849" spans="2:19" ht="15" customHeight="1">
      <c r="B849" s="86">
        <f t="shared" si="80"/>
        <v>26.200000000000124</v>
      </c>
      <c r="C849" s="80" t="s">
        <v>467</v>
      </c>
      <c r="D849" s="55" t="s">
        <v>1</v>
      </c>
      <c r="E849" s="43">
        <v>63</v>
      </c>
      <c r="F849" s="43">
        <v>30542.442691762866</v>
      </c>
      <c r="G849" s="27">
        <f t="shared" si="79"/>
        <v>1924173.8895810605</v>
      </c>
      <c r="H849" s="58"/>
      <c r="I849" s="622"/>
      <c r="K849" s="622"/>
      <c r="Q849" s="63"/>
      <c r="R849" s="63"/>
      <c r="S849" s="413"/>
    </row>
    <row r="850" spans="2:19" ht="24.75" customHeight="1">
      <c r="B850" s="86">
        <f>+B849+0.001</f>
        <v>26.201000000000125</v>
      </c>
      <c r="C850" s="80" t="s">
        <v>1744</v>
      </c>
      <c r="D850" s="55" t="s">
        <v>1</v>
      </c>
      <c r="E850" s="43">
        <v>8</v>
      </c>
      <c r="F850" s="43">
        <v>38623.711575186506</v>
      </c>
      <c r="G850" s="27">
        <f>+E850*F850</f>
        <v>308989.69260149205</v>
      </c>
      <c r="H850" s="58"/>
      <c r="I850" s="622"/>
      <c r="K850" s="622"/>
      <c r="Q850" s="63"/>
      <c r="R850" s="63"/>
      <c r="S850" s="413"/>
    </row>
    <row r="851" spans="2:19" ht="24.75" customHeight="1">
      <c r="B851" s="86">
        <f>+B850+0.001</f>
        <v>26.202000000000126</v>
      </c>
      <c r="C851" s="80" t="s">
        <v>1745</v>
      </c>
      <c r="D851" s="55" t="s">
        <v>1</v>
      </c>
      <c r="E851" s="43">
        <v>3</v>
      </c>
      <c r="F851" s="43">
        <v>552459.80969689845</v>
      </c>
      <c r="G851" s="27">
        <f t="shared" si="79"/>
        <v>1657379.4290906955</v>
      </c>
      <c r="H851" s="58"/>
      <c r="I851" s="622"/>
      <c r="K851" s="622"/>
      <c r="Q851" s="63"/>
      <c r="R851" s="63"/>
      <c r="S851" s="413"/>
    </row>
    <row r="852" spans="2:19" ht="15" customHeight="1">
      <c r="B852" s="86"/>
      <c r="C852" s="85" t="s">
        <v>1746</v>
      </c>
      <c r="D852" s="55"/>
      <c r="E852" s="43"/>
      <c r="F852" s="43"/>
      <c r="G852" s="43"/>
      <c r="H852" s="58"/>
      <c r="I852" s="622"/>
      <c r="K852" s="622"/>
      <c r="Q852" s="63"/>
      <c r="R852" s="63"/>
      <c r="S852" s="63"/>
    </row>
    <row r="853" spans="2:19">
      <c r="B853" s="86">
        <f>+B851+0.001</f>
        <v>26.203000000000127</v>
      </c>
      <c r="C853" s="80" t="s">
        <v>1750</v>
      </c>
      <c r="D853" s="55" t="s">
        <v>1</v>
      </c>
      <c r="E853" s="43">
        <v>3</v>
      </c>
      <c r="F853" s="43">
        <v>1069270.0899812018</v>
      </c>
      <c r="G853" s="27">
        <f t="shared" si="79"/>
        <v>3207810.2699436052</v>
      </c>
      <c r="H853" s="58"/>
      <c r="I853" s="622"/>
      <c r="K853" s="622"/>
      <c r="Q853" s="63"/>
      <c r="R853" s="63"/>
      <c r="S853" s="413"/>
    </row>
    <row r="854" spans="2:19">
      <c r="B854" s="86"/>
      <c r="C854" s="85" t="s">
        <v>1747</v>
      </c>
      <c r="D854" s="55"/>
      <c r="E854" s="43"/>
      <c r="F854" s="43"/>
      <c r="G854" s="27"/>
      <c r="H854" s="58"/>
      <c r="I854" s="622"/>
      <c r="K854" s="622"/>
      <c r="Q854" s="63"/>
      <c r="R854" s="63"/>
      <c r="S854" s="413"/>
    </row>
    <row r="855" spans="2:19">
      <c r="B855" s="86">
        <f>+B853+0.001</f>
        <v>26.204000000000129</v>
      </c>
      <c r="C855" s="80" t="s">
        <v>1748</v>
      </c>
      <c r="D855" s="55" t="s">
        <v>1</v>
      </c>
      <c r="E855" s="43">
        <v>9</v>
      </c>
      <c r="F855" s="43">
        <v>1769721.7847695071</v>
      </c>
      <c r="G855" s="27">
        <f>+E855*F855</f>
        <v>15927496.062925564</v>
      </c>
      <c r="H855" s="58"/>
      <c r="I855" s="622"/>
      <c r="K855" s="622"/>
      <c r="Q855" s="63"/>
      <c r="R855" s="63"/>
      <c r="S855" s="413"/>
    </row>
    <row r="856" spans="2:19">
      <c r="B856" s="86"/>
      <c r="C856" s="85" t="s">
        <v>1749</v>
      </c>
      <c r="D856" s="408"/>
      <c r="E856" s="43"/>
      <c r="F856" s="43"/>
      <c r="G856" s="409"/>
      <c r="H856" s="58"/>
      <c r="I856" s="622"/>
      <c r="K856" s="622"/>
      <c r="Q856" s="63"/>
      <c r="R856" s="63"/>
      <c r="S856" s="413"/>
    </row>
    <row r="857" spans="2:19" ht="15" customHeight="1">
      <c r="B857" s="86">
        <f>+B855+0.001</f>
        <v>26.20500000000013</v>
      </c>
      <c r="C857" s="80" t="s">
        <v>1751</v>
      </c>
      <c r="D857" s="55" t="s">
        <v>1</v>
      </c>
      <c r="E857" s="43">
        <v>7</v>
      </c>
      <c r="F857" s="43">
        <v>1203332.4194972338</v>
      </c>
      <c r="G857" s="27">
        <f>+E857*F857</f>
        <v>8423326.9364806376</v>
      </c>
      <c r="H857" s="58"/>
      <c r="I857" s="622"/>
      <c r="K857" s="622"/>
      <c r="Q857" s="63"/>
      <c r="R857" s="63"/>
      <c r="S857" s="413"/>
    </row>
    <row r="858" spans="2:19" ht="15" customHeight="1">
      <c r="B858" s="86"/>
      <c r="C858" s="85" t="s">
        <v>1752</v>
      </c>
      <c r="D858" s="408"/>
      <c r="E858" s="43"/>
      <c r="F858" s="43"/>
      <c r="G858" s="409"/>
      <c r="H858" s="58"/>
      <c r="I858" s="622"/>
      <c r="K858" s="622"/>
      <c r="Q858" s="63"/>
      <c r="R858" s="63"/>
      <c r="S858" s="413"/>
    </row>
    <row r="859" spans="2:19" ht="15" customHeight="1">
      <c r="B859" s="86">
        <f>+B857+0.001</f>
        <v>26.206000000000131</v>
      </c>
      <c r="C859" s="80" t="s">
        <v>1753</v>
      </c>
      <c r="D859" s="55" t="s">
        <v>1</v>
      </c>
      <c r="E859" s="43">
        <v>12</v>
      </c>
      <c r="F859" s="43">
        <v>1943133.3887016522</v>
      </c>
      <c r="G859" s="27">
        <f>+E859*F859</f>
        <v>23317600.664419826</v>
      </c>
      <c r="H859" s="58"/>
      <c r="I859" s="622"/>
      <c r="K859" s="622"/>
      <c r="Q859" s="63"/>
      <c r="R859" s="63"/>
      <c r="S859" s="413"/>
    </row>
    <row r="860" spans="2:19" ht="15" customHeight="1">
      <c r="B860" s="86"/>
      <c r="C860" s="85" t="s">
        <v>1754</v>
      </c>
      <c r="D860" s="55"/>
      <c r="E860" s="43"/>
      <c r="F860" s="43"/>
      <c r="G860" s="27"/>
      <c r="H860" s="58"/>
      <c r="I860" s="622"/>
      <c r="K860" s="622"/>
      <c r="Q860" s="63"/>
      <c r="R860" s="63"/>
      <c r="S860" s="413"/>
    </row>
    <row r="861" spans="2:19" ht="15" customHeight="1">
      <c r="B861" s="86">
        <f>+B859+0.001</f>
        <v>26.207000000000132</v>
      </c>
      <c r="C861" s="80" t="s">
        <v>1755</v>
      </c>
      <c r="D861" s="55" t="s">
        <v>1</v>
      </c>
      <c r="E861" s="43">
        <v>2</v>
      </c>
      <c r="F861" s="43">
        <v>2138126.3172499784</v>
      </c>
      <c r="G861" s="27">
        <f>+E861*F861</f>
        <v>4276252.6344999569</v>
      </c>
      <c r="H861" s="58"/>
      <c r="I861" s="622"/>
      <c r="K861" s="622"/>
      <c r="Q861" s="63"/>
      <c r="R861" s="63"/>
      <c r="S861" s="413"/>
    </row>
    <row r="862" spans="2:19" ht="15" customHeight="1">
      <c r="B862" s="86"/>
      <c r="C862" s="85" t="s">
        <v>1756</v>
      </c>
      <c r="D862" s="55"/>
      <c r="E862" s="43"/>
      <c r="F862" s="43"/>
      <c r="G862" s="43"/>
      <c r="H862" s="58"/>
      <c r="I862" s="622"/>
      <c r="K862" s="622"/>
      <c r="Q862" s="63"/>
      <c r="R862" s="63"/>
      <c r="S862" s="63"/>
    </row>
    <row r="863" spans="2:19" ht="15" customHeight="1">
      <c r="B863" s="86">
        <f>+B861+0.001</f>
        <v>26.208000000000133</v>
      </c>
      <c r="C863" s="80" t="s">
        <v>468</v>
      </c>
      <c r="D863" s="55" t="s">
        <v>1</v>
      </c>
      <c r="E863" s="43">
        <v>1</v>
      </c>
      <c r="F863" s="43">
        <v>503749.10667227866</v>
      </c>
      <c r="G863" s="27">
        <f t="shared" ref="G863:G876" si="81">+E863*F863</f>
        <v>503749.10667227866</v>
      </c>
      <c r="H863" s="58"/>
      <c r="I863" s="622"/>
      <c r="K863" s="622"/>
      <c r="Q863" s="63"/>
      <c r="R863" s="63"/>
      <c r="S863" s="413"/>
    </row>
    <row r="864" spans="2:19" ht="15" customHeight="1">
      <c r="B864" s="86"/>
      <c r="C864" s="85" t="s">
        <v>1757</v>
      </c>
      <c r="D864" s="55"/>
      <c r="E864" s="43"/>
      <c r="F864" s="43"/>
      <c r="G864" s="27"/>
      <c r="H864" s="58"/>
      <c r="I864" s="622"/>
      <c r="K864" s="622"/>
      <c r="Q864" s="63"/>
      <c r="R864" s="63"/>
      <c r="S864" s="413"/>
    </row>
    <row r="865" spans="2:19" ht="15" customHeight="1">
      <c r="B865" s="86">
        <f>+B863+0.001</f>
        <v>26.209000000000135</v>
      </c>
      <c r="C865" s="80" t="s">
        <v>469</v>
      </c>
      <c r="D865" s="55" t="s">
        <v>1</v>
      </c>
      <c r="E865" s="43">
        <v>50</v>
      </c>
      <c r="F865" s="43">
        <v>177883.82316716664</v>
      </c>
      <c r="G865" s="27">
        <f t="shared" si="81"/>
        <v>8894191.1583583318</v>
      </c>
      <c r="H865" s="58"/>
      <c r="I865" s="622"/>
      <c r="K865" s="622"/>
      <c r="Q865" s="63"/>
      <c r="R865" s="63"/>
      <c r="S865" s="413"/>
    </row>
    <row r="866" spans="2:19" ht="15" customHeight="1">
      <c r="B866" s="86"/>
      <c r="C866" s="85" t="s">
        <v>1758</v>
      </c>
      <c r="D866" s="408"/>
      <c r="E866" s="43"/>
      <c r="F866" s="43"/>
      <c r="G866" s="409"/>
      <c r="H866" s="58"/>
      <c r="I866" s="622"/>
      <c r="K866" s="622"/>
      <c r="Q866" s="63"/>
      <c r="R866" s="63"/>
      <c r="S866" s="413"/>
    </row>
    <row r="867" spans="2:19" ht="15" customHeight="1">
      <c r="B867" s="86">
        <f>+B865+0.001</f>
        <v>26.210000000000136</v>
      </c>
      <c r="C867" s="80" t="s">
        <v>470</v>
      </c>
      <c r="D867" s="55" t="s">
        <v>1</v>
      </c>
      <c r="E867" s="43">
        <v>11</v>
      </c>
      <c r="F867" s="43">
        <v>1055284.2407371341</v>
      </c>
      <c r="G867" s="27">
        <f t="shared" si="81"/>
        <v>11608126.648108475</v>
      </c>
      <c r="H867" s="58"/>
      <c r="I867" s="622"/>
      <c r="K867" s="622"/>
      <c r="Q867" s="63"/>
      <c r="R867" s="63"/>
      <c r="S867" s="413"/>
    </row>
    <row r="868" spans="2:19" ht="15" customHeight="1">
      <c r="B868" s="86"/>
      <c r="C868" s="85" t="s">
        <v>1759</v>
      </c>
      <c r="D868" s="408"/>
      <c r="E868" s="43"/>
      <c r="F868" s="43"/>
      <c r="G868" s="409"/>
      <c r="H868" s="58"/>
      <c r="I868" s="622"/>
      <c r="K868" s="622"/>
      <c r="Q868" s="63"/>
      <c r="R868" s="63"/>
      <c r="S868" s="413"/>
    </row>
    <row r="869" spans="2:19" ht="15" customHeight="1">
      <c r="B869" s="86">
        <f>+B867+0.001</f>
        <v>26.211000000000137</v>
      </c>
      <c r="C869" s="80" t="s">
        <v>471</v>
      </c>
      <c r="D869" s="55" t="s">
        <v>1</v>
      </c>
      <c r="E869" s="43">
        <v>11</v>
      </c>
      <c r="F869" s="43">
        <v>448283.1634045493</v>
      </c>
      <c r="G869" s="27">
        <f t="shared" si="81"/>
        <v>4931114.7974500423</v>
      </c>
      <c r="H869" s="58"/>
      <c r="I869" s="622"/>
      <c r="K869" s="622"/>
      <c r="Q869" s="63"/>
      <c r="R869" s="63"/>
      <c r="S869" s="413"/>
    </row>
    <row r="870" spans="2:19" ht="15" customHeight="1">
      <c r="B870" s="86"/>
      <c r="C870" s="85" t="s">
        <v>1760</v>
      </c>
      <c r="D870" s="408"/>
      <c r="E870" s="43"/>
      <c r="F870" s="43"/>
      <c r="G870" s="409"/>
      <c r="H870" s="58"/>
      <c r="I870" s="622"/>
      <c r="K870" s="622"/>
      <c r="Q870" s="63"/>
      <c r="R870" s="63"/>
      <c r="S870" s="413"/>
    </row>
    <row r="871" spans="2:19" ht="15" customHeight="1">
      <c r="B871" s="86">
        <f>+B869+0.001</f>
        <v>26.212000000000138</v>
      </c>
      <c r="C871" s="80" t="s">
        <v>472</v>
      </c>
      <c r="D871" s="55" t="s">
        <v>1</v>
      </c>
      <c r="E871" s="43">
        <v>11</v>
      </c>
      <c r="F871" s="43">
        <v>466771.46366867702</v>
      </c>
      <c r="G871" s="27">
        <f t="shared" si="81"/>
        <v>5134486.1003554473</v>
      </c>
      <c r="H871" s="58"/>
      <c r="I871" s="622"/>
      <c r="K871" s="622"/>
      <c r="Q871" s="63"/>
      <c r="R871" s="63"/>
      <c r="S871" s="413"/>
    </row>
    <row r="872" spans="2:19" ht="15" customHeight="1">
      <c r="B872" s="86"/>
      <c r="C872" s="85" t="s">
        <v>1761</v>
      </c>
      <c r="D872" s="408"/>
      <c r="E872" s="43"/>
      <c r="F872" s="43"/>
      <c r="G872" s="409"/>
      <c r="H872" s="58"/>
      <c r="I872" s="622"/>
      <c r="K872" s="622"/>
      <c r="Q872" s="63"/>
      <c r="R872" s="63"/>
      <c r="S872" s="413"/>
    </row>
    <row r="873" spans="2:19" ht="15" customHeight="1">
      <c r="B873" s="86">
        <f>+B871+0.001</f>
        <v>26.21300000000014</v>
      </c>
      <c r="C873" s="80" t="s">
        <v>473</v>
      </c>
      <c r="D873" s="55" t="s">
        <v>1</v>
      </c>
      <c r="E873" s="43">
        <v>11</v>
      </c>
      <c r="F873" s="43">
        <v>303856.54399700573</v>
      </c>
      <c r="G873" s="27">
        <f t="shared" si="81"/>
        <v>3342421.983967063</v>
      </c>
      <c r="H873" s="58"/>
      <c r="I873" s="622"/>
      <c r="K873" s="622"/>
      <c r="Q873" s="63"/>
      <c r="R873" s="63"/>
      <c r="S873" s="413"/>
    </row>
    <row r="874" spans="2:19" ht="15" customHeight="1">
      <c r="B874" s="86">
        <f t="shared" si="80"/>
        <v>26.214000000000141</v>
      </c>
      <c r="C874" s="80" t="s">
        <v>474</v>
      </c>
      <c r="D874" s="55" t="s">
        <v>1</v>
      </c>
      <c r="E874" s="43">
        <v>8</v>
      </c>
      <c r="F874" s="43">
        <v>205652.23896280074</v>
      </c>
      <c r="G874" s="27">
        <f t="shared" si="81"/>
        <v>1645217.9117024059</v>
      </c>
      <c r="H874" s="58"/>
      <c r="I874" s="622"/>
      <c r="K874" s="622"/>
      <c r="Q874" s="63"/>
      <c r="R874" s="63"/>
      <c r="S874" s="413"/>
    </row>
    <row r="875" spans="2:19" ht="15" customHeight="1">
      <c r="B875" s="86"/>
      <c r="C875" s="85" t="s">
        <v>1762</v>
      </c>
      <c r="D875" s="408"/>
      <c r="E875" s="43"/>
      <c r="F875" s="43"/>
      <c r="G875" s="409"/>
      <c r="H875" s="58"/>
      <c r="I875" s="622"/>
      <c r="K875" s="622"/>
      <c r="Q875" s="63"/>
      <c r="R875" s="63"/>
      <c r="S875" s="413"/>
    </row>
    <row r="876" spans="2:19" ht="15" customHeight="1">
      <c r="B876" s="86">
        <f>+B874+0.001</f>
        <v>26.215000000000142</v>
      </c>
      <c r="C876" s="80" t="s">
        <v>475</v>
      </c>
      <c r="D876" s="55" t="s">
        <v>1</v>
      </c>
      <c r="E876" s="43">
        <v>3</v>
      </c>
      <c r="F876" s="43">
        <v>8209.4933510011797</v>
      </c>
      <c r="G876" s="27">
        <f t="shared" si="81"/>
        <v>24628.480053003539</v>
      </c>
      <c r="H876" s="58"/>
      <c r="I876" s="622"/>
      <c r="K876" s="622"/>
      <c r="Q876" s="63"/>
      <c r="R876" s="63"/>
      <c r="S876" s="413"/>
    </row>
    <row r="877" spans="2:19" ht="15" customHeight="1">
      <c r="B877" s="86"/>
      <c r="C877" s="85" t="s">
        <v>476</v>
      </c>
      <c r="D877" s="55"/>
      <c r="E877" s="43"/>
      <c r="F877" s="43"/>
      <c r="G877" s="43"/>
      <c r="H877" s="58"/>
      <c r="I877" s="622"/>
      <c r="K877" s="622"/>
      <c r="Q877" s="63"/>
      <c r="R877" s="63"/>
      <c r="S877" s="63"/>
    </row>
    <row r="878" spans="2:19" ht="15" customHeight="1">
      <c r="B878" s="86">
        <f>+B876+0.001</f>
        <v>26.216000000000143</v>
      </c>
      <c r="C878" s="80" t="s">
        <v>477</v>
      </c>
      <c r="D878" s="55" t="s">
        <v>54</v>
      </c>
      <c r="E878" s="43">
        <v>54</v>
      </c>
      <c r="F878" s="43">
        <v>49301.786545891911</v>
      </c>
      <c r="G878" s="27">
        <f t="shared" ref="G878:G887" si="82">+E878*F878</f>
        <v>2662296.4734781631</v>
      </c>
      <c r="H878" s="58"/>
      <c r="I878" s="622"/>
      <c r="K878" s="622"/>
      <c r="Q878" s="63"/>
      <c r="R878" s="63"/>
      <c r="S878" s="413"/>
    </row>
    <row r="879" spans="2:19" ht="15" customHeight="1">
      <c r="B879" s="86">
        <f t="shared" si="80"/>
        <v>26.217000000000144</v>
      </c>
      <c r="C879" s="80" t="s">
        <v>478</v>
      </c>
      <c r="D879" s="55" t="s">
        <v>54</v>
      </c>
      <c r="E879" s="43">
        <v>19</v>
      </c>
      <c r="F879" s="43">
        <v>100080.76065729096</v>
      </c>
      <c r="G879" s="27">
        <f>+E879*F879</f>
        <v>1901534.4524885281</v>
      </c>
      <c r="H879" s="58"/>
      <c r="I879" s="622"/>
      <c r="K879" s="622"/>
      <c r="Q879" s="63"/>
      <c r="R879" s="63"/>
      <c r="S879" s="413"/>
    </row>
    <row r="880" spans="2:19" ht="15" customHeight="1">
      <c r="B880" s="86">
        <f>+B879+0.001</f>
        <v>26.218000000000146</v>
      </c>
      <c r="C880" s="80" t="s">
        <v>1471</v>
      </c>
      <c r="D880" s="55" t="s">
        <v>54</v>
      </c>
      <c r="E880" s="43">
        <v>19</v>
      </c>
      <c r="F880" s="43">
        <v>138111.44970706152</v>
      </c>
      <c r="G880" s="27">
        <f t="shared" si="82"/>
        <v>2624117.5444341688</v>
      </c>
      <c r="H880" s="58"/>
      <c r="I880" s="622"/>
      <c r="K880" s="622"/>
      <c r="Q880" s="63"/>
      <c r="R880" s="63"/>
      <c r="S880" s="413"/>
    </row>
    <row r="881" spans="2:19" ht="15" customHeight="1">
      <c r="B881" s="86">
        <f t="shared" si="80"/>
        <v>26.219000000000147</v>
      </c>
      <c r="C881" s="80" t="s">
        <v>1472</v>
      </c>
      <c r="D881" s="55" t="s">
        <v>1</v>
      </c>
      <c r="E881" s="43">
        <v>1</v>
      </c>
      <c r="F881" s="43">
        <v>479210.27949904476</v>
      </c>
      <c r="G881" s="27">
        <f>+E881*F881</f>
        <v>479210.27949904476</v>
      </c>
      <c r="H881" s="58"/>
      <c r="I881" s="622"/>
      <c r="K881" s="622"/>
      <c r="Q881" s="63"/>
      <c r="R881" s="63"/>
      <c r="S881" s="413"/>
    </row>
    <row r="882" spans="2:19" ht="15" customHeight="1">
      <c r="B882" s="86">
        <f t="shared" si="80"/>
        <v>26.220000000000148</v>
      </c>
      <c r="C882" s="80" t="s">
        <v>1473</v>
      </c>
      <c r="D882" s="55" t="s">
        <v>1</v>
      </c>
      <c r="E882" s="43">
        <v>2</v>
      </c>
      <c r="F882" s="43">
        <v>578486.24918910104</v>
      </c>
      <c r="G882" s="27">
        <f t="shared" si="82"/>
        <v>1156972.4983782021</v>
      </c>
      <c r="H882" s="58"/>
      <c r="I882" s="622"/>
      <c r="K882" s="622"/>
      <c r="Q882" s="63"/>
      <c r="R882" s="63"/>
      <c r="S882" s="413"/>
    </row>
    <row r="883" spans="2:19" ht="15" customHeight="1">
      <c r="B883" s="86">
        <f t="shared" si="80"/>
        <v>26.221000000000149</v>
      </c>
      <c r="C883" s="80" t="s">
        <v>479</v>
      </c>
      <c r="D883" s="55" t="s">
        <v>1</v>
      </c>
      <c r="E883" s="43">
        <v>1</v>
      </c>
      <c r="F883" s="43">
        <v>440883.67339751357</v>
      </c>
      <c r="G883" s="27">
        <f t="shared" si="82"/>
        <v>440883.67339751357</v>
      </c>
      <c r="H883" s="58"/>
      <c r="I883" s="622"/>
      <c r="K883" s="622"/>
      <c r="Q883" s="63"/>
      <c r="R883" s="63"/>
      <c r="S883" s="413"/>
    </row>
    <row r="884" spans="2:19" ht="15" customHeight="1">
      <c r="B884" s="86">
        <f t="shared" si="80"/>
        <v>26.222000000000151</v>
      </c>
      <c r="C884" s="80" t="s">
        <v>480</v>
      </c>
      <c r="D884" s="55" t="s">
        <v>54</v>
      </c>
      <c r="E884" s="43">
        <v>13</v>
      </c>
      <c r="F884" s="43">
        <v>79775.42586480829</v>
      </c>
      <c r="G884" s="27">
        <f t="shared" si="82"/>
        <v>1037080.5362425077</v>
      </c>
      <c r="H884" s="58"/>
      <c r="I884" s="622"/>
      <c r="K884" s="622"/>
      <c r="Q884" s="63"/>
      <c r="R884" s="63"/>
      <c r="S884" s="413"/>
    </row>
    <row r="885" spans="2:19" ht="15" customHeight="1">
      <c r="B885" s="86">
        <f t="shared" si="80"/>
        <v>26.223000000000152</v>
      </c>
      <c r="C885" s="80" t="s">
        <v>481</v>
      </c>
      <c r="D885" s="55" t="s">
        <v>54</v>
      </c>
      <c r="E885" s="43">
        <v>13</v>
      </c>
      <c r="F885" s="43">
        <v>97072.176808276432</v>
      </c>
      <c r="G885" s="27">
        <f t="shared" si="82"/>
        <v>1261938.2985075936</v>
      </c>
      <c r="H885" s="58"/>
      <c r="I885" s="622"/>
      <c r="K885" s="622"/>
      <c r="Q885" s="63"/>
      <c r="R885" s="63"/>
      <c r="S885" s="413"/>
    </row>
    <row r="886" spans="2:19" ht="15" customHeight="1">
      <c r="B886" s="86">
        <f t="shared" si="80"/>
        <v>26.224000000000153</v>
      </c>
      <c r="C886" s="80" t="s">
        <v>482</v>
      </c>
      <c r="D886" s="55" t="s">
        <v>54</v>
      </c>
      <c r="E886" s="43">
        <v>13</v>
      </c>
      <c r="F886" s="43">
        <v>79775.42586480829</v>
      </c>
      <c r="G886" s="27">
        <f t="shared" si="82"/>
        <v>1037080.5362425077</v>
      </c>
      <c r="H886" s="58"/>
      <c r="I886" s="622"/>
      <c r="K886" s="622"/>
      <c r="Q886" s="63"/>
      <c r="R886" s="63"/>
      <c r="S886" s="413"/>
    </row>
    <row r="887" spans="2:19" ht="15" customHeight="1">
      <c r="B887" s="86">
        <f t="shared" si="80"/>
        <v>26.225000000000154</v>
      </c>
      <c r="C887" s="80" t="s">
        <v>483</v>
      </c>
      <c r="D887" s="55" t="s">
        <v>54</v>
      </c>
      <c r="E887" s="43">
        <v>13</v>
      </c>
      <c r="F887" s="43">
        <v>97072.176808276432</v>
      </c>
      <c r="G887" s="27">
        <f t="shared" si="82"/>
        <v>1261938.2985075936</v>
      </c>
      <c r="H887" s="58"/>
      <c r="I887" s="622"/>
      <c r="K887" s="622"/>
      <c r="Q887" s="63"/>
      <c r="R887" s="63"/>
      <c r="S887" s="413"/>
    </row>
    <row r="888" spans="2:19" ht="25.5">
      <c r="B888" s="86"/>
      <c r="C888" s="85" t="s">
        <v>1763</v>
      </c>
      <c r="D888" s="55"/>
      <c r="E888" s="43"/>
      <c r="F888" s="43"/>
      <c r="G888" s="43"/>
      <c r="H888" s="58"/>
      <c r="I888" s="622"/>
      <c r="K888" s="622"/>
      <c r="Q888" s="63"/>
      <c r="R888" s="63"/>
      <c r="S888" s="63"/>
    </row>
    <row r="889" spans="2:19" ht="39.200000000000003" customHeight="1">
      <c r="B889" s="86">
        <f>+B887+0.001</f>
        <v>26.226000000000155</v>
      </c>
      <c r="C889" s="80" t="s">
        <v>484</v>
      </c>
      <c r="D889" s="55" t="s">
        <v>1</v>
      </c>
      <c r="E889" s="43">
        <v>1</v>
      </c>
      <c r="F889" s="43">
        <v>57738.539522355728</v>
      </c>
      <c r="G889" s="27">
        <f t="shared" ref="G889:G922" si="83">+E889*F889</f>
        <v>57738.539522355728</v>
      </c>
      <c r="H889" s="58"/>
      <c r="I889" s="622"/>
      <c r="K889" s="622"/>
      <c r="Q889" s="63"/>
      <c r="R889" s="63"/>
      <c r="S889" s="413"/>
    </row>
    <row r="890" spans="2:19" ht="38.25">
      <c r="B890" s="86">
        <f t="shared" si="80"/>
        <v>26.227000000000157</v>
      </c>
      <c r="C890" s="80" t="s">
        <v>485</v>
      </c>
      <c r="D890" s="55" t="s">
        <v>1</v>
      </c>
      <c r="E890" s="43">
        <v>1</v>
      </c>
      <c r="F890" s="43">
        <v>177319.84400489469</v>
      </c>
      <c r="G890" s="27">
        <f t="shared" si="83"/>
        <v>177319.84400489469</v>
      </c>
      <c r="H890" s="58"/>
      <c r="I890" s="622"/>
      <c r="K890" s="622"/>
      <c r="Q890" s="63"/>
      <c r="R890" s="63"/>
      <c r="S890" s="413"/>
    </row>
    <row r="891" spans="2:19" ht="38.25">
      <c r="B891" s="86"/>
      <c r="C891" s="85" t="s">
        <v>1764</v>
      </c>
      <c r="D891" s="55"/>
      <c r="E891" s="43"/>
      <c r="F891" s="43"/>
      <c r="G891" s="27"/>
      <c r="H891" s="58"/>
      <c r="I891" s="622"/>
      <c r="K891" s="622"/>
      <c r="Q891" s="63"/>
      <c r="R891" s="63"/>
      <c r="S891" s="413"/>
    </row>
    <row r="892" spans="2:19" ht="27" customHeight="1">
      <c r="B892" s="86">
        <f>+B890+0.001</f>
        <v>26.228000000000158</v>
      </c>
      <c r="C892" s="80" t="s">
        <v>486</v>
      </c>
      <c r="D892" s="55" t="s">
        <v>1</v>
      </c>
      <c r="E892" s="43">
        <v>1</v>
      </c>
      <c r="F892" s="43">
        <v>28661.817167292247</v>
      </c>
      <c r="G892" s="27">
        <f t="shared" si="83"/>
        <v>28661.817167292247</v>
      </c>
      <c r="H892" s="58"/>
      <c r="I892" s="622"/>
      <c r="K892" s="622"/>
      <c r="Q892" s="63"/>
      <c r="R892" s="63"/>
      <c r="S892" s="413"/>
    </row>
    <row r="893" spans="2:19" ht="27" customHeight="1">
      <c r="B893" s="86">
        <f t="shared" si="80"/>
        <v>26.229000000000159</v>
      </c>
      <c r="C893" s="80" t="s">
        <v>487</v>
      </c>
      <c r="D893" s="55" t="s">
        <v>1</v>
      </c>
      <c r="E893" s="43">
        <v>1</v>
      </c>
      <c r="F893" s="43">
        <v>31195.032258458326</v>
      </c>
      <c r="G893" s="27">
        <f t="shared" si="83"/>
        <v>31195.032258458326</v>
      </c>
      <c r="H893" s="58"/>
      <c r="I893" s="622"/>
      <c r="K893" s="622"/>
      <c r="Q893" s="63"/>
      <c r="R893" s="63"/>
      <c r="S893" s="413"/>
    </row>
    <row r="894" spans="2:19" ht="27" customHeight="1">
      <c r="B894" s="86">
        <f t="shared" si="80"/>
        <v>26.23000000000016</v>
      </c>
      <c r="C894" s="80" t="s">
        <v>488</v>
      </c>
      <c r="D894" s="55" t="s">
        <v>1</v>
      </c>
      <c r="E894" s="43">
        <v>1</v>
      </c>
      <c r="F894" s="43">
        <v>34464.234944012576</v>
      </c>
      <c r="G894" s="27">
        <f t="shared" si="83"/>
        <v>34464.234944012576</v>
      </c>
      <c r="H894" s="58"/>
      <c r="I894" s="622"/>
      <c r="K894" s="622"/>
      <c r="Q894" s="63"/>
      <c r="R894" s="63"/>
      <c r="S894" s="413"/>
    </row>
    <row r="895" spans="2:19" ht="27" customHeight="1">
      <c r="B895" s="86">
        <f t="shared" si="80"/>
        <v>26.231000000000162</v>
      </c>
      <c r="C895" s="80" t="s">
        <v>489</v>
      </c>
      <c r="D895" s="55" t="s">
        <v>1</v>
      </c>
      <c r="E895" s="43">
        <v>1</v>
      </c>
      <c r="F895" s="43">
        <v>47463.902510613807</v>
      </c>
      <c r="G895" s="27">
        <f t="shared" si="83"/>
        <v>47463.902510613807</v>
      </c>
      <c r="H895" s="58"/>
      <c r="I895" s="622"/>
      <c r="K895" s="622"/>
      <c r="Q895" s="63"/>
      <c r="R895" s="63"/>
      <c r="S895" s="413"/>
    </row>
    <row r="896" spans="2:19" ht="27" customHeight="1">
      <c r="B896" s="86">
        <f t="shared" si="80"/>
        <v>26.232000000000163</v>
      </c>
      <c r="C896" s="80" t="s">
        <v>490</v>
      </c>
      <c r="D896" s="55" t="s">
        <v>1</v>
      </c>
      <c r="E896" s="43">
        <v>1</v>
      </c>
      <c r="F896" s="43">
        <v>55058.335407381252</v>
      </c>
      <c r="G896" s="27">
        <f t="shared" si="83"/>
        <v>55058.335407381252</v>
      </c>
      <c r="H896" s="58"/>
      <c r="I896" s="622"/>
      <c r="K896" s="622"/>
      <c r="Q896" s="63"/>
      <c r="R896" s="63"/>
      <c r="S896" s="413"/>
    </row>
    <row r="897" spans="2:19" ht="27" customHeight="1">
      <c r="B897" s="86">
        <f t="shared" si="80"/>
        <v>26.233000000000164</v>
      </c>
      <c r="C897" s="80" t="s">
        <v>491</v>
      </c>
      <c r="D897" s="55" t="s">
        <v>1</v>
      </c>
      <c r="E897" s="43">
        <v>1</v>
      </c>
      <c r="F897" s="43">
        <v>73438.218235508466</v>
      </c>
      <c r="G897" s="27">
        <f t="shared" si="83"/>
        <v>73438.218235508466</v>
      </c>
      <c r="H897" s="58"/>
      <c r="I897" s="622"/>
      <c r="K897" s="622"/>
      <c r="Q897" s="63"/>
      <c r="R897" s="63"/>
      <c r="S897" s="413"/>
    </row>
    <row r="898" spans="2:19" ht="27" customHeight="1">
      <c r="B898" s="86">
        <f t="shared" si="80"/>
        <v>26.234000000000165</v>
      </c>
      <c r="C898" s="80" t="s">
        <v>492</v>
      </c>
      <c r="D898" s="55" t="s">
        <v>1</v>
      </c>
      <c r="E898" s="43">
        <v>1</v>
      </c>
      <c r="F898" s="43">
        <v>161596.18835878032</v>
      </c>
      <c r="G898" s="27">
        <f t="shared" si="83"/>
        <v>161596.18835878032</v>
      </c>
      <c r="H898" s="58"/>
      <c r="I898" s="622"/>
      <c r="K898" s="622"/>
      <c r="Q898" s="63"/>
      <c r="R898" s="63"/>
      <c r="S898" s="413"/>
    </row>
    <row r="899" spans="2:19" ht="27" customHeight="1">
      <c r="B899" s="86">
        <f t="shared" si="80"/>
        <v>26.235000000000166</v>
      </c>
      <c r="C899" s="80" t="s">
        <v>493</v>
      </c>
      <c r="D899" s="55" t="s">
        <v>1</v>
      </c>
      <c r="E899" s="43">
        <v>1</v>
      </c>
      <c r="F899" s="43">
        <v>191537.12277580952</v>
      </c>
      <c r="G899" s="27">
        <f t="shared" si="83"/>
        <v>191537.12277580952</v>
      </c>
      <c r="H899" s="58"/>
      <c r="I899" s="622"/>
      <c r="K899" s="622"/>
      <c r="Q899" s="63"/>
      <c r="R899" s="63"/>
      <c r="S899" s="413"/>
    </row>
    <row r="900" spans="2:19" ht="27" customHeight="1">
      <c r="B900" s="86">
        <f t="shared" si="80"/>
        <v>26.236000000000168</v>
      </c>
      <c r="C900" s="80" t="s">
        <v>494</v>
      </c>
      <c r="D900" s="55" t="s">
        <v>1</v>
      </c>
      <c r="E900" s="43">
        <v>1</v>
      </c>
      <c r="F900" s="43">
        <v>375822.78704373783</v>
      </c>
      <c r="G900" s="27">
        <f t="shared" si="83"/>
        <v>375822.78704373783</v>
      </c>
      <c r="H900" s="58"/>
      <c r="I900" s="622"/>
      <c r="K900" s="622"/>
      <c r="Q900" s="63"/>
      <c r="R900" s="63"/>
      <c r="S900" s="413"/>
    </row>
    <row r="901" spans="2:19" ht="38.25">
      <c r="B901" s="86">
        <f t="shared" si="80"/>
        <v>26.237000000000169</v>
      </c>
      <c r="C901" s="80" t="s">
        <v>495</v>
      </c>
      <c r="D901" s="55" t="s">
        <v>1</v>
      </c>
      <c r="E901" s="43">
        <v>1</v>
      </c>
      <c r="F901" s="43">
        <v>33701.142990624277</v>
      </c>
      <c r="G901" s="27">
        <f t="shared" si="83"/>
        <v>33701.142990624277</v>
      </c>
      <c r="H901" s="58"/>
      <c r="I901" s="622"/>
      <c r="K901" s="622"/>
      <c r="Q901" s="63"/>
      <c r="R901" s="63"/>
      <c r="S901" s="413"/>
    </row>
    <row r="902" spans="2:19" ht="38.25">
      <c r="B902" s="86">
        <f t="shared" si="80"/>
        <v>26.23800000000017</v>
      </c>
      <c r="C902" s="80" t="s">
        <v>496</v>
      </c>
      <c r="D902" s="55" t="s">
        <v>1</v>
      </c>
      <c r="E902" s="43">
        <v>1</v>
      </c>
      <c r="F902" s="43">
        <v>39557.769485344863</v>
      </c>
      <c r="G902" s="27">
        <f t="shared" si="83"/>
        <v>39557.769485344863</v>
      </c>
      <c r="H902" s="58"/>
      <c r="I902" s="622"/>
      <c r="K902" s="622"/>
      <c r="Q902" s="63"/>
      <c r="R902" s="63"/>
      <c r="S902" s="413"/>
    </row>
    <row r="903" spans="2:19" ht="38.25">
      <c r="B903" s="86">
        <f t="shared" si="80"/>
        <v>26.239000000000171</v>
      </c>
      <c r="C903" s="80" t="s">
        <v>497</v>
      </c>
      <c r="D903" s="55" t="s">
        <v>1</v>
      </c>
      <c r="E903" s="43">
        <v>1</v>
      </c>
      <c r="F903" s="43">
        <v>83448.066509326032</v>
      </c>
      <c r="G903" s="27">
        <f t="shared" si="83"/>
        <v>83448.066509326032</v>
      </c>
      <c r="H903" s="58"/>
      <c r="I903" s="622"/>
      <c r="K903" s="622"/>
      <c r="Q903" s="63"/>
      <c r="R903" s="63"/>
      <c r="S903" s="413"/>
    </row>
    <row r="904" spans="2:19" ht="38.25">
      <c r="B904" s="86">
        <f t="shared" si="80"/>
        <v>26.240000000000173</v>
      </c>
      <c r="C904" s="80" t="s">
        <v>498</v>
      </c>
      <c r="D904" s="55" t="s">
        <v>1</v>
      </c>
      <c r="E904" s="43">
        <v>1</v>
      </c>
      <c r="F904" s="43">
        <v>127493.69235988487</v>
      </c>
      <c r="G904" s="27">
        <f t="shared" si="83"/>
        <v>127493.69235988487</v>
      </c>
      <c r="H904" s="58"/>
      <c r="I904" s="622"/>
      <c r="K904" s="622"/>
      <c r="Q904" s="63"/>
      <c r="R904" s="63"/>
      <c r="S904" s="413"/>
    </row>
    <row r="905" spans="2:19" ht="27" customHeight="1">
      <c r="B905" s="86">
        <f t="shared" si="80"/>
        <v>26.241000000000174</v>
      </c>
      <c r="C905" s="80" t="s">
        <v>499</v>
      </c>
      <c r="D905" s="55" t="s">
        <v>1</v>
      </c>
      <c r="E905" s="43">
        <v>1</v>
      </c>
      <c r="F905" s="43">
        <v>50463.104081512909</v>
      </c>
      <c r="G905" s="27">
        <f t="shared" si="83"/>
        <v>50463.104081512909</v>
      </c>
      <c r="H905" s="58"/>
      <c r="I905" s="622"/>
      <c r="K905" s="622"/>
      <c r="Q905" s="63"/>
      <c r="R905" s="63"/>
      <c r="S905" s="413"/>
    </row>
    <row r="906" spans="2:19" ht="27" customHeight="1">
      <c r="B906" s="86">
        <f t="shared" si="80"/>
        <v>26.242000000000175</v>
      </c>
      <c r="C906" s="80" t="s">
        <v>500</v>
      </c>
      <c r="D906" s="55" t="s">
        <v>1</v>
      </c>
      <c r="E906" s="43">
        <v>1</v>
      </c>
      <c r="F906" s="43">
        <v>60239.437877790886</v>
      </c>
      <c r="G906" s="27">
        <f t="shared" si="83"/>
        <v>60239.437877790886</v>
      </c>
      <c r="H906" s="58"/>
      <c r="I906" s="622"/>
      <c r="K906" s="622"/>
      <c r="Q906" s="63"/>
      <c r="R906" s="63"/>
      <c r="S906" s="413"/>
    </row>
    <row r="907" spans="2:19" ht="27" customHeight="1">
      <c r="B907" s="86">
        <f t="shared" si="80"/>
        <v>26.243000000000176</v>
      </c>
      <c r="C907" s="80" t="s">
        <v>501</v>
      </c>
      <c r="D907" s="55" t="s">
        <v>1</v>
      </c>
      <c r="E907" s="43">
        <v>1</v>
      </c>
      <c r="F907" s="43">
        <v>90371.145283167149</v>
      </c>
      <c r="G907" s="27">
        <f t="shared" si="83"/>
        <v>90371.145283167149</v>
      </c>
      <c r="H907" s="58"/>
      <c r="I907" s="622"/>
      <c r="K907" s="622"/>
      <c r="Q907" s="63"/>
      <c r="R907" s="63"/>
      <c r="S907" s="413"/>
    </row>
    <row r="908" spans="2:19" ht="27" customHeight="1">
      <c r="B908" s="86">
        <f t="shared" si="80"/>
        <v>26.244000000000177</v>
      </c>
      <c r="C908" s="80" t="s">
        <v>502</v>
      </c>
      <c r="D908" s="55" t="s">
        <v>1</v>
      </c>
      <c r="E908" s="43">
        <v>1</v>
      </c>
      <c r="F908" s="43">
        <v>485640.26743415277</v>
      </c>
      <c r="G908" s="27">
        <f t="shared" si="83"/>
        <v>485640.26743415277</v>
      </c>
      <c r="H908" s="58"/>
      <c r="I908" s="622"/>
      <c r="K908" s="622"/>
      <c r="Q908" s="63"/>
      <c r="R908" s="63"/>
      <c r="S908" s="413"/>
    </row>
    <row r="909" spans="2:19" ht="27" customHeight="1">
      <c r="B909" s="86">
        <f t="shared" si="80"/>
        <v>26.245000000000179</v>
      </c>
      <c r="C909" s="80" t="s">
        <v>1562</v>
      </c>
      <c r="D909" s="55" t="s">
        <v>1</v>
      </c>
      <c r="E909" s="43">
        <v>1</v>
      </c>
      <c r="F909" s="43">
        <v>253630.08181907088</v>
      </c>
      <c r="G909" s="27">
        <f t="shared" si="83"/>
        <v>253630.08181907088</v>
      </c>
      <c r="H909" s="58"/>
      <c r="I909" s="622"/>
      <c r="K909" s="622"/>
      <c r="Q909" s="63"/>
      <c r="R909" s="63"/>
      <c r="S909" s="413"/>
    </row>
    <row r="910" spans="2:19" ht="40.700000000000003" customHeight="1">
      <c r="B910" s="86">
        <f t="shared" si="80"/>
        <v>26.24600000000018</v>
      </c>
      <c r="C910" s="80" t="s">
        <v>1563</v>
      </c>
      <c r="D910" s="55" t="s">
        <v>1</v>
      </c>
      <c r="E910" s="43">
        <v>1</v>
      </c>
      <c r="F910" s="43">
        <v>424317.69767170277</v>
      </c>
      <c r="G910" s="27">
        <f t="shared" si="83"/>
        <v>424317.69767170277</v>
      </c>
      <c r="H910" s="58"/>
      <c r="I910" s="622"/>
      <c r="K910" s="622"/>
      <c r="Q910" s="63"/>
      <c r="R910" s="63"/>
      <c r="S910" s="413"/>
    </row>
    <row r="911" spans="2:19" ht="36.75" customHeight="1">
      <c r="B911" s="86">
        <f t="shared" si="80"/>
        <v>26.247000000000181</v>
      </c>
      <c r="C911" s="80" t="s">
        <v>1564</v>
      </c>
      <c r="D911" s="55" t="s">
        <v>1</v>
      </c>
      <c r="E911" s="43">
        <v>1</v>
      </c>
      <c r="F911" s="43">
        <v>824655.3349557129</v>
      </c>
      <c r="G911" s="27">
        <f t="shared" si="83"/>
        <v>824655.3349557129</v>
      </c>
      <c r="H911" s="58"/>
      <c r="I911" s="622"/>
      <c r="K911" s="622"/>
      <c r="Q911" s="63"/>
      <c r="R911" s="63"/>
      <c r="S911" s="413"/>
    </row>
    <row r="912" spans="2:19" ht="36" customHeight="1">
      <c r="B912" s="86">
        <f t="shared" si="80"/>
        <v>26.248000000000182</v>
      </c>
      <c r="C912" s="80" t="s">
        <v>1565</v>
      </c>
      <c r="D912" s="55" t="s">
        <v>1</v>
      </c>
      <c r="E912" s="43">
        <v>1</v>
      </c>
      <c r="F912" s="43">
        <v>858215.74377460568</v>
      </c>
      <c r="G912" s="27">
        <f t="shared" si="83"/>
        <v>858215.74377460568</v>
      </c>
      <c r="H912" s="58"/>
      <c r="I912" s="622"/>
      <c r="K912" s="622"/>
      <c r="Q912" s="63"/>
      <c r="R912" s="63"/>
      <c r="S912" s="413"/>
    </row>
    <row r="913" spans="2:19" ht="38.25">
      <c r="B913" s="86"/>
      <c r="C913" s="85" t="s">
        <v>1765</v>
      </c>
      <c r="D913" s="408"/>
      <c r="E913" s="43"/>
      <c r="F913" s="43"/>
      <c r="G913" s="409"/>
      <c r="H913" s="58"/>
      <c r="I913" s="622"/>
      <c r="K913" s="622"/>
      <c r="Q913" s="63"/>
      <c r="R913" s="63"/>
      <c r="S913" s="413"/>
    </row>
    <row r="914" spans="2:19" ht="38.25">
      <c r="B914" s="86">
        <f>+B912+0.001</f>
        <v>26.249000000000184</v>
      </c>
      <c r="C914" s="80" t="s">
        <v>503</v>
      </c>
      <c r="D914" s="55" t="s">
        <v>1</v>
      </c>
      <c r="E914" s="43">
        <v>1</v>
      </c>
      <c r="F914" s="43">
        <v>49070.357019044641</v>
      </c>
      <c r="G914" s="27">
        <f t="shared" si="83"/>
        <v>49070.357019044641</v>
      </c>
      <c r="H914" s="58"/>
      <c r="I914" s="622"/>
      <c r="K914" s="622"/>
      <c r="Q914" s="63"/>
      <c r="R914" s="63"/>
      <c r="S914" s="413"/>
    </row>
    <row r="915" spans="2:19" ht="38.25">
      <c r="B915" s="86">
        <f t="shared" ref="B915:B946" si="84">+B914+0.001</f>
        <v>26.250000000000185</v>
      </c>
      <c r="C915" s="80" t="s">
        <v>504</v>
      </c>
      <c r="D915" s="55" t="s">
        <v>1</v>
      </c>
      <c r="E915" s="43">
        <v>1</v>
      </c>
      <c r="F915" s="43">
        <v>66411.934402397615</v>
      </c>
      <c r="G915" s="27">
        <f t="shared" si="83"/>
        <v>66411.934402397615</v>
      </c>
      <c r="H915" s="58"/>
      <c r="I915" s="622"/>
      <c r="K915" s="622"/>
      <c r="Q915" s="63"/>
      <c r="R915" s="63"/>
      <c r="S915" s="413"/>
    </row>
    <row r="916" spans="2:19" ht="38.25">
      <c r="B916" s="86">
        <f t="shared" si="84"/>
        <v>26.251000000000186</v>
      </c>
      <c r="C916" s="80" t="s">
        <v>505</v>
      </c>
      <c r="D916" s="55" t="s">
        <v>1</v>
      </c>
      <c r="E916" s="43">
        <v>1</v>
      </c>
      <c r="F916" s="43">
        <v>89948.942767972811</v>
      </c>
      <c r="G916" s="27">
        <f t="shared" si="83"/>
        <v>89948.942767972811</v>
      </c>
      <c r="H916" s="58"/>
      <c r="I916" s="622"/>
      <c r="K916" s="622"/>
      <c r="Q916" s="63"/>
      <c r="R916" s="63"/>
      <c r="S916" s="413"/>
    </row>
    <row r="917" spans="2:19" ht="38.25">
      <c r="B917" s="86"/>
      <c r="C917" s="85" t="s">
        <v>1766</v>
      </c>
      <c r="D917" s="55"/>
      <c r="E917" s="43"/>
      <c r="F917" s="43"/>
      <c r="G917" s="27"/>
      <c r="H917" s="58"/>
      <c r="I917" s="622"/>
      <c r="K917" s="622"/>
      <c r="Q917" s="63"/>
      <c r="R917" s="63"/>
      <c r="S917" s="413"/>
    </row>
    <row r="918" spans="2:19" ht="38.25">
      <c r="B918" s="86">
        <f>+B916+0.001</f>
        <v>26.252000000000187</v>
      </c>
      <c r="C918" s="80" t="s">
        <v>506</v>
      </c>
      <c r="D918" s="55" t="s">
        <v>1</v>
      </c>
      <c r="E918" s="43">
        <v>1</v>
      </c>
      <c r="F918" s="43">
        <v>34130.642833241734</v>
      </c>
      <c r="G918" s="27">
        <f t="shared" si="83"/>
        <v>34130.642833241734</v>
      </c>
      <c r="H918" s="58"/>
      <c r="I918" s="622"/>
      <c r="K918" s="622"/>
      <c r="Q918" s="63"/>
      <c r="R918" s="63"/>
      <c r="S918" s="413"/>
    </row>
    <row r="919" spans="2:19" ht="38.25">
      <c r="B919" s="86">
        <f t="shared" si="84"/>
        <v>26.253000000000188</v>
      </c>
      <c r="C919" s="80" t="s">
        <v>507</v>
      </c>
      <c r="D919" s="55" t="s">
        <v>1</v>
      </c>
      <c r="E919" s="43">
        <v>1</v>
      </c>
      <c r="F919" s="43">
        <v>38816.569514225899</v>
      </c>
      <c r="G919" s="27">
        <f t="shared" si="83"/>
        <v>38816.569514225899</v>
      </c>
      <c r="H919" s="58"/>
      <c r="I919" s="622"/>
      <c r="K919" s="622"/>
      <c r="Q919" s="63"/>
      <c r="R919" s="63"/>
      <c r="S919" s="413"/>
    </row>
    <row r="920" spans="2:19" ht="38.25">
      <c r="B920" s="86">
        <f t="shared" si="84"/>
        <v>26.25400000000019</v>
      </c>
      <c r="C920" s="80" t="s">
        <v>508</v>
      </c>
      <c r="D920" s="55" t="s">
        <v>1</v>
      </c>
      <c r="E920" s="43">
        <v>1</v>
      </c>
      <c r="F920" s="43">
        <v>49329.933380238203</v>
      </c>
      <c r="G920" s="27">
        <f t="shared" si="83"/>
        <v>49329.933380238203</v>
      </c>
      <c r="H920" s="58"/>
      <c r="I920" s="622"/>
      <c r="K920" s="622"/>
      <c r="Q920" s="63"/>
      <c r="R920" s="63"/>
      <c r="S920" s="413"/>
    </row>
    <row r="921" spans="2:19" ht="38.25">
      <c r="B921" s="86">
        <f t="shared" si="84"/>
        <v>26.255000000000191</v>
      </c>
      <c r="C921" s="80" t="s">
        <v>509</v>
      </c>
      <c r="D921" s="55" t="s">
        <v>1</v>
      </c>
      <c r="E921" s="43">
        <v>1</v>
      </c>
      <c r="F921" s="43">
        <v>76998.271542641043</v>
      </c>
      <c r="G921" s="27">
        <f t="shared" si="83"/>
        <v>76998.271542641043</v>
      </c>
      <c r="H921" s="58"/>
      <c r="I921" s="622"/>
      <c r="K921" s="622"/>
      <c r="Q921" s="63"/>
      <c r="R921" s="63"/>
      <c r="S921" s="413"/>
    </row>
    <row r="922" spans="2:19" ht="38.25">
      <c r="B922" s="86">
        <f t="shared" si="84"/>
        <v>26.256000000000192</v>
      </c>
      <c r="C922" s="80" t="s">
        <v>1566</v>
      </c>
      <c r="D922" s="55" t="s">
        <v>1</v>
      </c>
      <c r="E922" s="43">
        <v>1</v>
      </c>
      <c r="F922" s="43">
        <v>47048.997322842573</v>
      </c>
      <c r="G922" s="27">
        <f t="shared" si="83"/>
        <v>47048.997322842573</v>
      </c>
      <c r="H922" s="58"/>
      <c r="I922" s="622"/>
      <c r="K922" s="622"/>
      <c r="Q922" s="63"/>
      <c r="R922" s="63"/>
      <c r="S922" s="413"/>
    </row>
    <row r="923" spans="2:19" ht="15" customHeight="1">
      <c r="B923" s="115"/>
      <c r="C923" s="85" t="s">
        <v>510</v>
      </c>
      <c r="D923" s="55"/>
      <c r="E923" s="43"/>
      <c r="F923" s="43"/>
      <c r="G923" s="43"/>
      <c r="H923" s="58"/>
      <c r="I923" s="622"/>
      <c r="K923" s="622"/>
      <c r="Q923" s="63"/>
      <c r="R923" s="63"/>
      <c r="S923" s="63"/>
    </row>
    <row r="924" spans="2:19" ht="15" customHeight="1">
      <c r="B924" s="86">
        <f>+B922+0.001</f>
        <v>26.257000000000193</v>
      </c>
      <c r="C924" s="80" t="s">
        <v>511</v>
      </c>
      <c r="D924" s="55" t="s">
        <v>54</v>
      </c>
      <c r="E924" s="43">
        <v>374</v>
      </c>
      <c r="F924" s="43">
        <v>1986.9580097788253</v>
      </c>
      <c r="G924" s="27">
        <f t="shared" ref="G924:G932" si="85">+E924*F924</f>
        <v>743122.2956572806</v>
      </c>
      <c r="H924" s="58"/>
      <c r="I924" s="622"/>
      <c r="K924" s="622"/>
      <c r="Q924" s="63"/>
      <c r="R924" s="63"/>
      <c r="S924" s="413"/>
    </row>
    <row r="925" spans="2:19" ht="15" customHeight="1">
      <c r="B925" s="86">
        <f t="shared" si="84"/>
        <v>26.258000000000195</v>
      </c>
      <c r="C925" s="80" t="s">
        <v>512</v>
      </c>
      <c r="D925" s="55" t="s">
        <v>54</v>
      </c>
      <c r="E925" s="43">
        <v>107</v>
      </c>
      <c r="F925" s="43">
        <v>2336.1872507420503</v>
      </c>
      <c r="G925" s="27">
        <f t="shared" si="85"/>
        <v>249972.03582939939</v>
      </c>
      <c r="H925" s="58"/>
      <c r="I925" s="622"/>
      <c r="K925" s="622"/>
      <c r="Q925" s="63"/>
      <c r="R925" s="63"/>
      <c r="S925" s="413"/>
    </row>
    <row r="926" spans="2:19" ht="15" customHeight="1">
      <c r="B926" s="86">
        <f t="shared" si="84"/>
        <v>26.259000000000196</v>
      </c>
      <c r="C926" s="80" t="s">
        <v>513</v>
      </c>
      <c r="D926" s="55" t="s">
        <v>54</v>
      </c>
      <c r="E926" s="43">
        <v>346</v>
      </c>
      <c r="F926" s="43">
        <v>2750.0499631671255</v>
      </c>
      <c r="G926" s="27">
        <f t="shared" si="85"/>
        <v>951517.28725582547</v>
      </c>
      <c r="H926" s="58"/>
      <c r="I926" s="622"/>
      <c r="K926" s="622"/>
      <c r="Q926" s="63"/>
      <c r="R926" s="63"/>
      <c r="S926" s="413"/>
    </row>
    <row r="927" spans="2:19" ht="15" customHeight="1">
      <c r="B927" s="86">
        <f t="shared" si="84"/>
        <v>26.260000000000197</v>
      </c>
      <c r="C927" s="80" t="s">
        <v>514</v>
      </c>
      <c r="D927" s="55" t="s">
        <v>54</v>
      </c>
      <c r="E927" s="43">
        <v>103</v>
      </c>
      <c r="F927" s="43">
        <v>3234.8009991310046</v>
      </c>
      <c r="G927" s="27">
        <f t="shared" si="85"/>
        <v>333184.50291049347</v>
      </c>
      <c r="H927" s="58"/>
      <c r="I927" s="622"/>
      <c r="K927" s="622"/>
      <c r="Q927" s="63"/>
      <c r="R927" s="63"/>
      <c r="S927" s="413"/>
    </row>
    <row r="928" spans="2:19" ht="15" customHeight="1">
      <c r="B928" s="86">
        <f t="shared" si="84"/>
        <v>26.261000000000198</v>
      </c>
      <c r="C928" s="80" t="s">
        <v>515</v>
      </c>
      <c r="D928" s="55" t="s">
        <v>54</v>
      </c>
      <c r="E928" s="43">
        <v>56</v>
      </c>
      <c r="F928" s="43">
        <v>3806.0774888260712</v>
      </c>
      <c r="G928" s="27">
        <f t="shared" si="85"/>
        <v>213140.33937425999</v>
      </c>
      <c r="H928" s="58"/>
      <c r="I928" s="622"/>
      <c r="K928" s="622"/>
      <c r="Q928" s="63"/>
      <c r="R928" s="63"/>
      <c r="S928" s="413"/>
    </row>
    <row r="929" spans="2:19" ht="15" customHeight="1">
      <c r="B929" s="86">
        <f t="shared" si="84"/>
        <v>26.262000000000199</v>
      </c>
      <c r="C929" s="80" t="s">
        <v>516</v>
      </c>
      <c r="D929" s="55" t="s">
        <v>54</v>
      </c>
      <c r="E929" s="43">
        <v>148</v>
      </c>
      <c r="F929" s="43">
        <v>4478.4740870985488</v>
      </c>
      <c r="G929" s="27">
        <f t="shared" si="85"/>
        <v>662814.16489058523</v>
      </c>
      <c r="H929" s="58"/>
      <c r="I929" s="622"/>
      <c r="K929" s="622"/>
      <c r="Q929" s="63"/>
      <c r="R929" s="63"/>
      <c r="S929" s="413"/>
    </row>
    <row r="930" spans="2:19" ht="15" customHeight="1">
      <c r="B930" s="86">
        <f t="shared" si="84"/>
        <v>26.263000000000201</v>
      </c>
      <c r="C930" s="80" t="s">
        <v>517</v>
      </c>
      <c r="D930" s="55" t="s">
        <v>54</v>
      </c>
      <c r="E930" s="43">
        <v>60</v>
      </c>
      <c r="F930" s="43">
        <v>5269.7128748331388</v>
      </c>
      <c r="G930" s="27">
        <f t="shared" si="85"/>
        <v>316182.7724899883</v>
      </c>
      <c r="H930" s="58"/>
      <c r="I930" s="622"/>
      <c r="K930" s="622"/>
      <c r="Q930" s="63"/>
      <c r="R930" s="63"/>
      <c r="S930" s="413"/>
    </row>
    <row r="931" spans="2:19" ht="15" customHeight="1">
      <c r="B931" s="86">
        <f t="shared" si="84"/>
        <v>26.264000000000202</v>
      </c>
      <c r="C931" s="80" t="s">
        <v>518</v>
      </c>
      <c r="D931" s="55" t="s">
        <v>54</v>
      </c>
      <c r="E931" s="43">
        <v>335</v>
      </c>
      <c r="F931" s="43">
        <v>6198.5584082607011</v>
      </c>
      <c r="G931" s="27">
        <f t="shared" si="85"/>
        <v>2076517.0667673349</v>
      </c>
      <c r="H931" s="58"/>
      <c r="I931" s="622"/>
      <c r="K931" s="622"/>
      <c r="Q931" s="63"/>
      <c r="R931" s="63"/>
      <c r="S931" s="413"/>
    </row>
    <row r="932" spans="2:19" ht="15" customHeight="1">
      <c r="B932" s="86">
        <f t="shared" si="84"/>
        <v>26.265000000000203</v>
      </c>
      <c r="C932" s="80" t="s">
        <v>519</v>
      </c>
      <c r="D932" s="55" t="s">
        <v>54</v>
      </c>
      <c r="E932" s="43">
        <v>62</v>
      </c>
      <c r="F932" s="43">
        <v>7293.1575217275249</v>
      </c>
      <c r="G932" s="27">
        <f t="shared" si="85"/>
        <v>452175.76634710655</v>
      </c>
      <c r="H932" s="58"/>
      <c r="I932" s="622"/>
      <c r="K932" s="622"/>
      <c r="Q932" s="63"/>
      <c r="R932" s="63"/>
      <c r="S932" s="413"/>
    </row>
    <row r="933" spans="2:19" ht="15" customHeight="1">
      <c r="B933" s="86"/>
      <c r="C933" s="85" t="s">
        <v>1768</v>
      </c>
      <c r="D933" s="55"/>
      <c r="E933" s="43"/>
      <c r="F933" s="43"/>
      <c r="G933" s="43"/>
      <c r="H933" s="58"/>
      <c r="I933" s="622"/>
      <c r="K933" s="622"/>
      <c r="Q933" s="63"/>
      <c r="R933" s="63"/>
      <c r="S933" s="63"/>
    </row>
    <row r="934" spans="2:19" ht="15" customHeight="1">
      <c r="B934" s="86">
        <f>+B932+0.001</f>
        <v>26.266000000000204</v>
      </c>
      <c r="C934" s="80" t="s">
        <v>520</v>
      </c>
      <c r="D934" s="55" t="s">
        <v>54</v>
      </c>
      <c r="E934" s="43">
        <v>1</v>
      </c>
      <c r="F934" s="43">
        <v>13684.573869027618</v>
      </c>
      <c r="G934" s="27">
        <f t="shared" ref="G934:G940" si="86">+E934*F934</f>
        <v>13684.573869027618</v>
      </c>
      <c r="H934" s="58"/>
      <c r="I934" s="622"/>
      <c r="K934" s="622"/>
      <c r="Q934" s="63"/>
      <c r="R934" s="63"/>
      <c r="S934" s="413"/>
    </row>
    <row r="935" spans="2:19" ht="15" customHeight="1">
      <c r="B935" s="86">
        <f t="shared" si="84"/>
        <v>26.267000000000206</v>
      </c>
      <c r="C935" s="80" t="s">
        <v>521</v>
      </c>
      <c r="D935" s="55" t="s">
        <v>54</v>
      </c>
      <c r="E935" s="43">
        <v>8</v>
      </c>
      <c r="F935" s="43">
        <v>22687.390958455708</v>
      </c>
      <c r="G935" s="27">
        <f t="shared" si="86"/>
        <v>181499.12766764566</v>
      </c>
      <c r="H935" s="58"/>
      <c r="I935" s="622"/>
      <c r="K935" s="622"/>
      <c r="Q935" s="63"/>
      <c r="R935" s="63"/>
      <c r="S935" s="413"/>
    </row>
    <row r="936" spans="2:19" ht="15" customHeight="1">
      <c r="B936" s="86"/>
      <c r="C936" s="85" t="s">
        <v>1767</v>
      </c>
      <c r="D936" s="55"/>
      <c r="E936" s="43"/>
      <c r="F936" s="43"/>
      <c r="G936" s="27"/>
      <c r="H936" s="58"/>
      <c r="I936" s="622"/>
      <c r="K936" s="622"/>
      <c r="Q936" s="63"/>
      <c r="R936" s="63"/>
      <c r="S936" s="413"/>
    </row>
    <row r="937" spans="2:19" ht="15" customHeight="1">
      <c r="B937" s="86">
        <f>+B935+0.001</f>
        <v>26.268000000000207</v>
      </c>
      <c r="C937" s="80" t="s">
        <v>522</v>
      </c>
      <c r="D937" s="55" t="s">
        <v>54</v>
      </c>
      <c r="E937" s="43">
        <v>22</v>
      </c>
      <c r="F937" s="43">
        <v>6981.45739322602</v>
      </c>
      <c r="G937" s="27">
        <f t="shared" si="86"/>
        <v>153592.06265097245</v>
      </c>
      <c r="H937" s="58"/>
      <c r="I937" s="622"/>
      <c r="K937" s="622"/>
      <c r="Q937" s="63"/>
      <c r="R937" s="63"/>
      <c r="S937" s="413"/>
    </row>
    <row r="938" spans="2:19" ht="15" customHeight="1">
      <c r="B938" s="86">
        <f t="shared" si="84"/>
        <v>26.269000000000208</v>
      </c>
      <c r="C938" s="80" t="s">
        <v>523</v>
      </c>
      <c r="D938" s="55" t="s">
        <v>54</v>
      </c>
      <c r="E938" s="43">
        <v>2</v>
      </c>
      <c r="F938" s="43">
        <v>9427.1045553147524</v>
      </c>
      <c r="G938" s="27">
        <f t="shared" si="86"/>
        <v>18854.209110629505</v>
      </c>
      <c r="H938" s="58"/>
      <c r="I938" s="622"/>
      <c r="K938" s="622"/>
      <c r="Q938" s="63"/>
      <c r="R938" s="63"/>
      <c r="S938" s="413"/>
    </row>
    <row r="939" spans="2:19" ht="15" customHeight="1">
      <c r="B939" s="86">
        <f t="shared" si="84"/>
        <v>26.270000000000209</v>
      </c>
      <c r="C939" s="80" t="s">
        <v>524</v>
      </c>
      <c r="D939" s="55" t="s">
        <v>54</v>
      </c>
      <c r="E939" s="43">
        <v>6</v>
      </c>
      <c r="F939" s="43">
        <v>13684.573869027618</v>
      </c>
      <c r="G939" s="27">
        <f t="shared" si="86"/>
        <v>82107.443214165702</v>
      </c>
      <c r="H939" s="58"/>
      <c r="I939" s="622"/>
      <c r="K939" s="622"/>
      <c r="Q939" s="63"/>
      <c r="R939" s="63"/>
      <c r="S939" s="413"/>
    </row>
    <row r="940" spans="2:19" ht="15" customHeight="1">
      <c r="B940" s="86">
        <f t="shared" si="84"/>
        <v>26.27100000000021</v>
      </c>
      <c r="C940" s="80" t="s">
        <v>525</v>
      </c>
      <c r="D940" s="55" t="s">
        <v>54</v>
      </c>
      <c r="E940" s="43">
        <v>19</v>
      </c>
      <c r="F940" s="43">
        <v>22687.390958455708</v>
      </c>
      <c r="G940" s="27">
        <f t="shared" si="86"/>
        <v>431060.42821065843</v>
      </c>
      <c r="H940" s="58"/>
      <c r="I940" s="622"/>
      <c r="K940" s="622"/>
      <c r="Q940" s="63"/>
      <c r="R940" s="63"/>
      <c r="S940" s="413"/>
    </row>
    <row r="941" spans="2:19" ht="15" customHeight="1">
      <c r="B941" s="86"/>
      <c r="C941" s="85" t="s">
        <v>1769</v>
      </c>
      <c r="D941" s="55"/>
      <c r="E941" s="43"/>
      <c r="F941" s="43"/>
      <c r="G941" s="27"/>
      <c r="H941" s="58"/>
      <c r="I941" s="622"/>
      <c r="K941" s="622"/>
      <c r="Q941" s="63"/>
      <c r="R941" s="63"/>
      <c r="S941" s="413"/>
    </row>
    <row r="942" spans="2:19" ht="15" customHeight="1">
      <c r="B942" s="86">
        <f>+B940+0.001</f>
        <v>26.272000000000212</v>
      </c>
      <c r="C942" s="80" t="s">
        <v>1505</v>
      </c>
      <c r="D942" s="55" t="s">
        <v>54</v>
      </c>
      <c r="E942" s="43">
        <v>700</v>
      </c>
      <c r="F942" s="43">
        <v>10867.805483706325</v>
      </c>
      <c r="G942" s="27">
        <f>+E942*F942</f>
        <v>7607463.8385944273</v>
      </c>
      <c r="H942" s="58"/>
      <c r="I942" s="622"/>
      <c r="K942" s="622"/>
      <c r="Q942" s="63"/>
      <c r="R942" s="63"/>
      <c r="S942" s="413"/>
    </row>
    <row r="943" spans="2:19" ht="15" customHeight="1">
      <c r="B943" s="86"/>
      <c r="C943" s="62" t="s">
        <v>612</v>
      </c>
      <c r="D943" s="51"/>
      <c r="E943" s="47"/>
      <c r="F943" s="47"/>
      <c r="G943" s="47"/>
      <c r="H943" s="88"/>
      <c r="I943" s="622"/>
      <c r="K943" s="622"/>
      <c r="Q943" s="63"/>
      <c r="R943" s="63"/>
      <c r="S943" s="63"/>
    </row>
    <row r="944" spans="2:19" ht="15" customHeight="1">
      <c r="B944" s="86"/>
      <c r="C944" s="85" t="s">
        <v>527</v>
      </c>
      <c r="D944" s="55"/>
      <c r="E944" s="43"/>
      <c r="F944" s="43"/>
      <c r="G944" s="43"/>
      <c r="H944" s="58"/>
      <c r="I944" s="622"/>
      <c r="K944" s="622"/>
      <c r="Q944" s="63"/>
      <c r="R944" s="63"/>
      <c r="S944" s="63"/>
    </row>
    <row r="945" spans="2:19" ht="15" customHeight="1">
      <c r="B945" s="86">
        <f>+B942+0.001</f>
        <v>26.273000000000213</v>
      </c>
      <c r="C945" s="80" t="s">
        <v>1576</v>
      </c>
      <c r="D945" s="55" t="s">
        <v>54</v>
      </c>
      <c r="E945" s="43">
        <v>80</v>
      </c>
      <c r="F945" s="43">
        <v>35688.101000403098</v>
      </c>
      <c r="G945" s="27">
        <f>+E945*F945</f>
        <v>2855048.080032248</v>
      </c>
      <c r="H945" s="58"/>
      <c r="I945" s="622"/>
      <c r="K945" s="622"/>
      <c r="Q945" s="63"/>
      <c r="R945" s="63"/>
      <c r="S945" s="413"/>
    </row>
    <row r="946" spans="2:19" ht="15" customHeight="1">
      <c r="B946" s="86">
        <f t="shared" si="84"/>
        <v>26.274000000000214</v>
      </c>
      <c r="C946" s="81" t="s">
        <v>1577</v>
      </c>
      <c r="D946" s="55" t="s">
        <v>1</v>
      </c>
      <c r="E946" s="43">
        <v>52</v>
      </c>
      <c r="F946" s="43">
        <v>4960.0976970239517</v>
      </c>
      <c r="G946" s="27">
        <f>+E946*F946</f>
        <v>257925.08024524548</v>
      </c>
      <c r="H946" s="58"/>
      <c r="I946" s="622"/>
      <c r="K946" s="622"/>
      <c r="Q946" s="63"/>
      <c r="R946" s="63"/>
      <c r="S946" s="413"/>
    </row>
    <row r="947" spans="2:19" ht="15" customHeight="1">
      <c r="B947" s="86"/>
      <c r="C947" s="85" t="s">
        <v>528</v>
      </c>
      <c r="D947" s="55"/>
      <c r="E947" s="43"/>
      <c r="F947" s="43"/>
      <c r="G947" s="43"/>
      <c r="H947" s="58"/>
      <c r="I947" s="622"/>
      <c r="K947" s="622"/>
      <c r="Q947" s="63"/>
      <c r="R947" s="63"/>
      <c r="S947" s="63"/>
    </row>
    <row r="948" spans="2:19" ht="15" customHeight="1">
      <c r="B948" s="86">
        <f>+B946+0.001</f>
        <v>26.275000000000215</v>
      </c>
      <c r="C948" s="80" t="s">
        <v>1567</v>
      </c>
      <c r="D948" s="55" t="s">
        <v>1</v>
      </c>
      <c r="E948" s="43">
        <v>6</v>
      </c>
      <c r="F948" s="43">
        <v>38915.604672110989</v>
      </c>
      <c r="G948" s="27">
        <f>+E948*F948</f>
        <v>233493.62803266593</v>
      </c>
      <c r="H948" s="58"/>
      <c r="I948" s="622"/>
      <c r="K948" s="622"/>
      <c r="Q948" s="63"/>
      <c r="R948" s="63"/>
      <c r="S948" s="413"/>
    </row>
    <row r="949" spans="2:19" ht="15" customHeight="1">
      <c r="B949" s="86">
        <f>+B948+0.001</f>
        <v>26.276000000000217</v>
      </c>
      <c r="C949" s="80" t="s">
        <v>1770</v>
      </c>
      <c r="D949" s="55" t="s">
        <v>1</v>
      </c>
      <c r="E949" s="43">
        <v>2</v>
      </c>
      <c r="F949" s="43">
        <v>128118.13509223404</v>
      </c>
      <c r="G949" s="27">
        <f>+E949*F949</f>
        <v>256236.27018446807</v>
      </c>
      <c r="H949" s="58"/>
      <c r="I949" s="622"/>
      <c r="K949" s="622"/>
      <c r="Q949" s="63"/>
      <c r="R949" s="63"/>
      <c r="S949" s="413"/>
    </row>
    <row r="950" spans="2:19" ht="15" customHeight="1">
      <c r="B950" s="86"/>
      <c r="C950" s="85" t="s">
        <v>2289</v>
      </c>
      <c r="D950" s="408"/>
      <c r="E950" s="43"/>
      <c r="F950" s="43"/>
      <c r="G950" s="409"/>
      <c r="H950" s="58"/>
      <c r="I950" s="622"/>
      <c r="K950" s="622"/>
      <c r="Q950" s="63"/>
      <c r="R950" s="63"/>
      <c r="S950" s="413"/>
    </row>
    <row r="951" spans="2:19" ht="15" customHeight="1">
      <c r="B951" s="86">
        <f>+B949+0.001</f>
        <v>26.277000000000218</v>
      </c>
      <c r="C951" s="80" t="s">
        <v>2290</v>
      </c>
      <c r="D951" s="55" t="s">
        <v>1</v>
      </c>
      <c r="E951" s="43">
        <v>2</v>
      </c>
      <c r="F951" s="43">
        <v>436251.95543452963</v>
      </c>
      <c r="G951" s="27">
        <f>+E951*F951</f>
        <v>872503.91086905927</v>
      </c>
      <c r="H951" s="58"/>
      <c r="I951" s="622"/>
      <c r="K951" s="622"/>
      <c r="Q951" s="63"/>
      <c r="R951" s="63"/>
      <c r="S951" s="413"/>
    </row>
    <row r="952" spans="2:19" ht="15" customHeight="1">
      <c r="B952" s="86"/>
      <c r="C952" s="85" t="s">
        <v>380</v>
      </c>
      <c r="D952" s="55"/>
      <c r="E952" s="43"/>
      <c r="F952" s="43"/>
      <c r="G952" s="43"/>
      <c r="H952" s="58"/>
      <c r="I952" s="622"/>
      <c r="K952" s="622"/>
      <c r="Q952" s="63"/>
      <c r="R952" s="63"/>
      <c r="S952" s="63"/>
    </row>
    <row r="953" spans="2:19" ht="15" customHeight="1">
      <c r="B953" s="86">
        <f>+B951+0.001</f>
        <v>26.278000000000219</v>
      </c>
      <c r="C953" s="80" t="s">
        <v>1568</v>
      </c>
      <c r="D953" s="55" t="s">
        <v>1</v>
      </c>
      <c r="E953" s="43">
        <v>38</v>
      </c>
      <c r="F953" s="43">
        <v>3711.2122323256131</v>
      </c>
      <c r="G953" s="27">
        <f>+E953*F953</f>
        <v>141026.06482837329</v>
      </c>
      <c r="H953" s="58"/>
      <c r="I953" s="622"/>
      <c r="K953" s="622"/>
      <c r="Q953" s="63"/>
      <c r="R953" s="63"/>
      <c r="S953" s="413"/>
    </row>
    <row r="954" spans="2:19" ht="15" customHeight="1">
      <c r="B954" s="86"/>
      <c r="C954" s="85" t="s">
        <v>1570</v>
      </c>
      <c r="D954" s="55"/>
      <c r="E954" s="43"/>
      <c r="F954" s="43"/>
      <c r="G954" s="43"/>
      <c r="H954" s="58"/>
      <c r="I954" s="622"/>
      <c r="K954" s="622"/>
      <c r="Q954" s="63"/>
      <c r="R954" s="63"/>
      <c r="S954" s="63"/>
    </row>
    <row r="955" spans="2:19" ht="15" customHeight="1">
      <c r="B955" s="86">
        <f>B953+0.001</f>
        <v>26.27900000000022</v>
      </c>
      <c r="C955" s="80" t="s">
        <v>1578</v>
      </c>
      <c r="D955" s="55" t="s">
        <v>1</v>
      </c>
      <c r="E955" s="43">
        <v>2</v>
      </c>
      <c r="F955" s="43">
        <v>52157.126519021083</v>
      </c>
      <c r="G955" s="27">
        <f>+E955*F955</f>
        <v>104314.25303804217</v>
      </c>
      <c r="H955" s="58"/>
      <c r="I955" s="622"/>
      <c r="K955" s="622"/>
      <c r="Q955" s="63"/>
      <c r="R955" s="63"/>
      <c r="S955" s="413"/>
    </row>
    <row r="956" spans="2:19" ht="15" customHeight="1">
      <c r="B956" s="86">
        <f>+B955+0.001</f>
        <v>26.280000000000221</v>
      </c>
      <c r="C956" s="89" t="s">
        <v>529</v>
      </c>
      <c r="D956" s="55" t="s">
        <v>1</v>
      </c>
      <c r="E956" s="43">
        <v>2</v>
      </c>
      <c r="F956" s="43">
        <v>52157.126519021083</v>
      </c>
      <c r="G956" s="27">
        <f>+E956*F956</f>
        <v>104314.25303804217</v>
      </c>
      <c r="H956" s="58"/>
      <c r="I956" s="622"/>
      <c r="K956" s="622"/>
      <c r="Q956" s="63"/>
      <c r="R956" s="63"/>
      <c r="S956" s="413"/>
    </row>
    <row r="957" spans="2:19" ht="15" customHeight="1">
      <c r="B957" s="86"/>
      <c r="C957" s="85" t="s">
        <v>530</v>
      </c>
      <c r="D957" s="55"/>
      <c r="E957" s="43"/>
      <c r="F957" s="43"/>
      <c r="G957" s="43"/>
      <c r="H957" s="58"/>
      <c r="I957" s="622"/>
      <c r="K957" s="622"/>
      <c r="Q957" s="63"/>
      <c r="R957" s="63"/>
      <c r="S957" s="63"/>
    </row>
    <row r="958" spans="2:19" ht="15" customHeight="1">
      <c r="B958" s="86">
        <f>+B956+0.001</f>
        <v>26.281000000000223</v>
      </c>
      <c r="C958" s="89" t="s">
        <v>531</v>
      </c>
      <c r="D958" s="55" t="s">
        <v>1</v>
      </c>
      <c r="E958" s="43">
        <v>2</v>
      </c>
      <c r="F958" s="43">
        <v>684396.53198211244</v>
      </c>
      <c r="G958" s="27">
        <f>+E958*F958</f>
        <v>1368793.0639642249</v>
      </c>
      <c r="H958" s="58"/>
      <c r="I958" s="622"/>
      <c r="K958" s="622"/>
      <c r="Q958" s="63"/>
      <c r="R958" s="63"/>
      <c r="S958" s="413"/>
    </row>
    <row r="959" spans="2:19" ht="15" customHeight="1">
      <c r="B959" s="86"/>
      <c r="C959" s="85" t="s">
        <v>532</v>
      </c>
      <c r="D959" s="55"/>
      <c r="E959" s="43"/>
      <c r="F959" s="43"/>
      <c r="G959" s="43"/>
      <c r="H959" s="58"/>
      <c r="I959" s="622"/>
      <c r="K959" s="622"/>
      <c r="Q959" s="63"/>
      <c r="R959" s="63"/>
      <c r="S959" s="63"/>
    </row>
    <row r="960" spans="2:19" ht="15" customHeight="1">
      <c r="B960" s="86">
        <f>+B958+0.001</f>
        <v>26.282000000000224</v>
      </c>
      <c r="C960" s="80" t="s">
        <v>1571</v>
      </c>
      <c r="D960" s="55" t="s">
        <v>1</v>
      </c>
      <c r="E960" s="43">
        <v>2</v>
      </c>
      <c r="F960" s="43">
        <v>263039.46429350093</v>
      </c>
      <c r="G960" s="27">
        <f>+E960*F960</f>
        <v>526078.92858700186</v>
      </c>
      <c r="H960" s="58"/>
      <c r="I960" s="622"/>
      <c r="K960" s="622"/>
      <c r="Q960" s="63"/>
      <c r="R960" s="63"/>
      <c r="S960" s="413"/>
    </row>
    <row r="961" spans="2:19" ht="25.5">
      <c r="B961" s="86"/>
      <c r="C961" s="85" t="s">
        <v>1569</v>
      </c>
      <c r="D961" s="55"/>
      <c r="E961" s="43"/>
      <c r="F961" s="43"/>
      <c r="G961" s="43"/>
      <c r="H961" s="58"/>
      <c r="I961" s="622"/>
      <c r="K961" s="622"/>
      <c r="Q961" s="63"/>
      <c r="R961" s="63"/>
      <c r="S961" s="63"/>
    </row>
    <row r="962" spans="2:19" ht="15" customHeight="1">
      <c r="B962" s="86">
        <f>+B960+0.001</f>
        <v>26.283000000000225</v>
      </c>
      <c r="C962" s="80" t="s">
        <v>2291</v>
      </c>
      <c r="D962" s="55" t="s">
        <v>1</v>
      </c>
      <c r="E962" s="43">
        <v>2</v>
      </c>
      <c r="F962" s="43">
        <v>54550.649913801877</v>
      </c>
      <c r="G962" s="27">
        <f>+E962*F962</f>
        <v>109101.29982760375</v>
      </c>
      <c r="H962" s="58"/>
      <c r="I962" s="622"/>
      <c r="K962" s="622"/>
      <c r="Q962" s="63"/>
      <c r="R962" s="63"/>
      <c r="S962" s="413"/>
    </row>
    <row r="963" spans="2:19" ht="15" customHeight="1">
      <c r="B963" s="86"/>
      <c r="C963" s="85" t="s">
        <v>533</v>
      </c>
      <c r="D963" s="55"/>
      <c r="E963" s="43"/>
      <c r="F963" s="43"/>
      <c r="G963" s="43"/>
      <c r="H963" s="58"/>
      <c r="I963" s="622"/>
      <c r="K963" s="622"/>
      <c r="Q963" s="63"/>
      <c r="R963" s="63"/>
      <c r="S963" s="63"/>
    </row>
    <row r="964" spans="2:19" ht="15" customHeight="1">
      <c r="B964" s="86">
        <f>+B962+0.001</f>
        <v>26.284000000000226</v>
      </c>
      <c r="C964" s="89" t="s">
        <v>534</v>
      </c>
      <c r="D964" s="55" t="s">
        <v>1</v>
      </c>
      <c r="E964" s="43">
        <v>2</v>
      </c>
      <c r="F964" s="43">
        <v>770983.49175872293</v>
      </c>
      <c r="G964" s="27">
        <f>+E964*F964</f>
        <v>1541966.9835174459</v>
      </c>
      <c r="H964" s="58"/>
      <c r="I964" s="622"/>
      <c r="K964" s="622"/>
      <c r="Q964" s="63"/>
      <c r="R964" s="63"/>
      <c r="S964" s="413"/>
    </row>
    <row r="965" spans="2:19" ht="25.5">
      <c r="B965" s="86"/>
      <c r="C965" s="85" t="s">
        <v>1771</v>
      </c>
      <c r="D965" s="55"/>
      <c r="E965" s="43"/>
      <c r="F965" s="43"/>
      <c r="G965" s="43"/>
      <c r="H965" s="58"/>
      <c r="I965" s="622"/>
      <c r="K965" s="622"/>
      <c r="Q965" s="63"/>
      <c r="R965" s="63"/>
      <c r="S965" s="63"/>
    </row>
    <row r="966" spans="2:19" ht="38.25">
      <c r="B966" s="86">
        <f>+B964+0.001</f>
        <v>26.285000000000228</v>
      </c>
      <c r="C966" s="80" t="s">
        <v>1572</v>
      </c>
      <c r="D966" s="55" t="s">
        <v>1</v>
      </c>
      <c r="E966" s="43">
        <v>2</v>
      </c>
      <c r="F966" s="43">
        <v>5474844.9185982058</v>
      </c>
      <c r="G966" s="27">
        <f>+E966*F966</f>
        <v>10949689.837196412</v>
      </c>
      <c r="H966" s="58"/>
      <c r="I966" s="622"/>
      <c r="K966" s="622"/>
      <c r="Q966" s="63"/>
      <c r="R966" s="63"/>
      <c r="S966" s="413"/>
    </row>
    <row r="967" spans="2:19" ht="25.5">
      <c r="B967" s="86">
        <f>+B966+0.001</f>
        <v>26.286000000000229</v>
      </c>
      <c r="C967" s="80" t="s">
        <v>1573</v>
      </c>
      <c r="D967" s="55" t="s">
        <v>1</v>
      </c>
      <c r="E967" s="43">
        <v>3</v>
      </c>
      <c r="F967" s="43">
        <v>2994400.9719300363</v>
      </c>
      <c r="G967" s="27">
        <f>+E967*F967</f>
        <v>8983202.915790109</v>
      </c>
      <c r="H967" s="58"/>
      <c r="I967" s="622"/>
      <c r="K967" s="622"/>
      <c r="Q967" s="63"/>
      <c r="R967" s="63"/>
      <c r="S967" s="413"/>
    </row>
    <row r="968" spans="2:19" ht="25.5">
      <c r="B968" s="86">
        <f>+B967+0.001</f>
        <v>26.28700000000023</v>
      </c>
      <c r="C968" s="80" t="s">
        <v>1574</v>
      </c>
      <c r="D968" s="55" t="s">
        <v>1</v>
      </c>
      <c r="E968" s="43">
        <v>1</v>
      </c>
      <c r="F968" s="43">
        <v>1597014.8941713655</v>
      </c>
      <c r="G968" s="27">
        <f>+E968*F968</f>
        <v>1597014.8941713655</v>
      </c>
      <c r="H968" s="58"/>
      <c r="I968" s="622"/>
      <c r="K968" s="622"/>
      <c r="Q968" s="63"/>
      <c r="R968" s="63"/>
      <c r="S968" s="413"/>
    </row>
    <row r="969" spans="2:19" ht="25.5">
      <c r="B969" s="86">
        <f>+B968+0.001</f>
        <v>26.288000000000231</v>
      </c>
      <c r="C969" s="80" t="s">
        <v>1575</v>
      </c>
      <c r="D969" s="55" t="s">
        <v>1</v>
      </c>
      <c r="E969" s="43">
        <v>1</v>
      </c>
      <c r="F969" s="43">
        <v>5382477.4330271445</v>
      </c>
      <c r="G969" s="27">
        <f>+E969*F969</f>
        <v>5382477.4330271445</v>
      </c>
      <c r="H969" s="58"/>
      <c r="I969" s="622"/>
      <c r="K969" s="622"/>
      <c r="Q969" s="63"/>
      <c r="R969" s="63"/>
      <c r="S969" s="413"/>
    </row>
    <row r="970" spans="2:19" ht="25.5">
      <c r="B970" s="86">
        <f>+B969+0.001</f>
        <v>26.289000000000232</v>
      </c>
      <c r="C970" s="80" t="s">
        <v>2288</v>
      </c>
      <c r="D970" s="55" t="s">
        <v>1</v>
      </c>
      <c r="E970" s="43">
        <v>12</v>
      </c>
      <c r="F970" s="43">
        <v>5780261.0057130652</v>
      </c>
      <c r="G970" s="27">
        <f>+E970*F970</f>
        <v>69363132.068556786</v>
      </c>
      <c r="H970" s="58"/>
      <c r="I970" s="622"/>
      <c r="K970" s="622"/>
      <c r="Q970" s="63"/>
      <c r="R970" s="63"/>
      <c r="S970" s="413"/>
    </row>
    <row r="971" spans="2:19" ht="15" customHeight="1">
      <c r="B971" s="86"/>
      <c r="C971" s="62" t="s">
        <v>1772</v>
      </c>
      <c r="D971" s="51"/>
      <c r="E971" s="47"/>
      <c r="F971" s="47"/>
      <c r="G971" s="47"/>
      <c r="H971" s="88"/>
      <c r="I971" s="622"/>
      <c r="K971" s="622"/>
      <c r="Q971" s="63"/>
      <c r="R971" s="63"/>
      <c r="S971" s="63"/>
    </row>
    <row r="972" spans="2:19" ht="76.5">
      <c r="B972" s="86">
        <f>+B970+0.001</f>
        <v>26.290000000000234</v>
      </c>
      <c r="C972" s="80" t="s">
        <v>1504</v>
      </c>
      <c r="D972" s="55" t="s">
        <v>79</v>
      </c>
      <c r="E972" s="43">
        <v>1</v>
      </c>
      <c r="F972" s="43">
        <v>20047032.336162109</v>
      </c>
      <c r="G972" s="27">
        <f t="shared" ref="G972:G982" si="87">+E972*F972</f>
        <v>20047032.336162109</v>
      </c>
      <c r="H972" s="58"/>
      <c r="I972" s="622"/>
      <c r="K972" s="622"/>
      <c r="Q972" s="63"/>
      <c r="R972" s="63"/>
      <c r="S972" s="413"/>
    </row>
    <row r="973" spans="2:19" ht="76.5">
      <c r="B973" s="86">
        <f>+B972+0.001</f>
        <v>26.291000000000235</v>
      </c>
      <c r="C973" s="80" t="s">
        <v>1503</v>
      </c>
      <c r="D973" s="55" t="s">
        <v>79</v>
      </c>
      <c r="E973" s="43">
        <v>1</v>
      </c>
      <c r="F973" s="43">
        <v>15531165.700872188</v>
      </c>
      <c r="G973" s="27">
        <f t="shared" si="87"/>
        <v>15531165.700872188</v>
      </c>
      <c r="H973" s="58"/>
      <c r="I973" s="622"/>
      <c r="K973" s="622"/>
      <c r="Q973" s="63"/>
      <c r="R973" s="63"/>
      <c r="S973" s="413"/>
    </row>
    <row r="974" spans="2:19" ht="15" customHeight="1">
      <c r="B974" s="86"/>
      <c r="C974" s="62" t="s">
        <v>1773</v>
      </c>
      <c r="D974" s="51"/>
      <c r="E974" s="47"/>
      <c r="F974" s="47"/>
      <c r="G974" s="47"/>
      <c r="H974" s="88"/>
      <c r="I974" s="622"/>
      <c r="K974" s="622"/>
      <c r="Q974" s="63"/>
      <c r="R974" s="63"/>
      <c r="S974" s="63"/>
    </row>
    <row r="975" spans="2:19" ht="63.75">
      <c r="B975" s="86">
        <f>+B973+0.001</f>
        <v>26.292000000000236</v>
      </c>
      <c r="C975" s="80" t="s">
        <v>1774</v>
      </c>
      <c r="D975" s="55" t="s">
        <v>79</v>
      </c>
      <c r="E975" s="43">
        <v>1</v>
      </c>
      <c r="F975" s="43">
        <v>5048506.9037056472</v>
      </c>
      <c r="G975" s="27">
        <f t="shared" si="87"/>
        <v>5048506.9037056472</v>
      </c>
      <c r="H975" s="58"/>
      <c r="I975" s="622"/>
      <c r="K975" s="622"/>
      <c r="Q975" s="63"/>
      <c r="R975" s="63"/>
      <c r="S975" s="413"/>
    </row>
    <row r="976" spans="2:19" ht="63.75">
      <c r="B976" s="86">
        <f>+B975+0.001</f>
        <v>26.293000000000237</v>
      </c>
      <c r="C976" s="80" t="s">
        <v>1775</v>
      </c>
      <c r="D976" s="55" t="s">
        <v>79</v>
      </c>
      <c r="E976" s="43">
        <v>1</v>
      </c>
      <c r="F976" s="43">
        <v>5048506.9037056472</v>
      </c>
      <c r="G976" s="27">
        <f t="shared" si="87"/>
        <v>5048506.9037056472</v>
      </c>
      <c r="H976" s="58"/>
      <c r="I976" s="622"/>
      <c r="K976" s="622"/>
      <c r="Q976" s="63"/>
      <c r="R976" s="63"/>
      <c r="S976" s="413"/>
    </row>
    <row r="977" spans="2:19" ht="63.75">
      <c r="B977" s="86">
        <f>+B976+0.001</f>
        <v>26.294000000000239</v>
      </c>
      <c r="C977" s="80" t="s">
        <v>1776</v>
      </c>
      <c r="D977" s="55" t="s">
        <v>79</v>
      </c>
      <c r="E977" s="43">
        <v>1</v>
      </c>
      <c r="F977" s="43">
        <v>5048506.9037056472</v>
      </c>
      <c r="G977" s="27">
        <f t="shared" si="87"/>
        <v>5048506.9037056472</v>
      </c>
      <c r="H977" s="58"/>
      <c r="I977" s="622"/>
      <c r="K977" s="622"/>
      <c r="Q977" s="63"/>
      <c r="R977" s="63"/>
      <c r="S977" s="413"/>
    </row>
    <row r="978" spans="2:19">
      <c r="B978" s="86"/>
      <c r="C978" s="62" t="s">
        <v>1777</v>
      </c>
      <c r="D978" s="55"/>
      <c r="E978" s="43"/>
      <c r="F978" s="43"/>
      <c r="G978" s="27"/>
      <c r="H978" s="58"/>
      <c r="I978" s="622"/>
      <c r="K978" s="622"/>
      <c r="Q978" s="63"/>
      <c r="R978" s="63"/>
      <c r="S978" s="413"/>
    </row>
    <row r="979" spans="2:19" ht="63.75">
      <c r="B979" s="86">
        <f>+B977+0.001</f>
        <v>26.29500000000024</v>
      </c>
      <c r="C979" s="80" t="s">
        <v>1052</v>
      </c>
      <c r="D979" s="55" t="s">
        <v>79</v>
      </c>
      <c r="E979" s="43">
        <v>1</v>
      </c>
      <c r="F979" s="43">
        <v>2284009.2747161058</v>
      </c>
      <c r="G979" s="27">
        <f t="shared" si="87"/>
        <v>2284009.2747161058</v>
      </c>
      <c r="H979" s="58"/>
      <c r="I979" s="622"/>
      <c r="K979" s="622"/>
      <c r="Q979" s="63"/>
      <c r="R979" s="63"/>
      <c r="S979" s="413"/>
    </row>
    <row r="980" spans="2:19" ht="25.5">
      <c r="B980" s="86"/>
      <c r="C980" s="85" t="s">
        <v>1778</v>
      </c>
      <c r="D980" s="55"/>
      <c r="E980" s="43"/>
      <c r="F980" s="43"/>
      <c r="G980" s="27"/>
      <c r="H980" s="58"/>
      <c r="I980" s="622"/>
      <c r="K980" s="622"/>
      <c r="Q980" s="63"/>
      <c r="R980" s="63"/>
      <c r="S980" s="413"/>
    </row>
    <row r="981" spans="2:19" ht="38.25">
      <c r="B981" s="86">
        <f>+B979+0.001</f>
        <v>26.296000000000241</v>
      </c>
      <c r="C981" s="80" t="s">
        <v>1107</v>
      </c>
      <c r="D981" s="55" t="s">
        <v>79</v>
      </c>
      <c r="E981" s="43">
        <v>1</v>
      </c>
      <c r="F981" s="43">
        <v>19571119.406182967</v>
      </c>
      <c r="G981" s="27">
        <f t="shared" si="87"/>
        <v>19571119.406182967</v>
      </c>
      <c r="H981" s="58"/>
      <c r="I981" s="622"/>
      <c r="K981" s="622"/>
      <c r="Q981" s="63"/>
      <c r="R981" s="63"/>
      <c r="S981" s="413"/>
    </row>
    <row r="982" spans="2:19" ht="38.25">
      <c r="B982" s="86">
        <f>+B981+0.001</f>
        <v>26.297000000000242</v>
      </c>
      <c r="C982" s="80" t="s">
        <v>1108</v>
      </c>
      <c r="D982" s="55" t="s">
        <v>79</v>
      </c>
      <c r="E982" s="43">
        <v>1</v>
      </c>
      <c r="F982" s="43">
        <v>39735303.036795713</v>
      </c>
      <c r="G982" s="27">
        <f t="shared" si="87"/>
        <v>39735303.036795713</v>
      </c>
      <c r="H982" s="58"/>
      <c r="I982" s="622"/>
      <c r="K982" s="622"/>
      <c r="Q982" s="63"/>
      <c r="R982" s="63"/>
      <c r="S982" s="413"/>
    </row>
    <row r="983" spans="2:19" ht="15" customHeight="1">
      <c r="C983" s="7" t="s">
        <v>25</v>
      </c>
      <c r="D983" s="51"/>
      <c r="E983" s="47"/>
      <c r="F983" s="63"/>
      <c r="G983" s="57">
        <f>SUM(G627:G982)</f>
        <v>1067539208.3884368</v>
      </c>
      <c r="H983" s="90"/>
      <c r="K983" s="622"/>
      <c r="Q983" s="63"/>
      <c r="R983" s="63"/>
      <c r="S983" s="59"/>
    </row>
    <row r="984" spans="2:19" ht="15" customHeight="1">
      <c r="C984" s="7"/>
      <c r="D984" s="51"/>
      <c r="E984" s="47"/>
      <c r="F984" s="63"/>
      <c r="G984" s="59"/>
      <c r="H984" s="90"/>
      <c r="K984" s="622"/>
      <c r="Q984" s="63"/>
      <c r="R984" s="63"/>
      <c r="S984" s="59"/>
    </row>
    <row r="985" spans="2:19" ht="15" customHeight="1">
      <c r="B985" s="239">
        <f>+B624+1</f>
        <v>27</v>
      </c>
      <c r="C985" s="19" t="s">
        <v>535</v>
      </c>
      <c r="D985" s="51"/>
      <c r="E985" s="47"/>
      <c r="F985" s="63"/>
      <c r="G985" s="63"/>
      <c r="H985" s="58"/>
      <c r="K985" s="622"/>
      <c r="Q985" s="63"/>
      <c r="R985" s="63"/>
      <c r="S985" s="63"/>
    </row>
    <row r="986" spans="2:19" ht="15" customHeight="1">
      <c r="B986" s="239"/>
      <c r="C986" s="62" t="s">
        <v>557</v>
      </c>
      <c r="D986" s="51"/>
      <c r="E986" s="47"/>
      <c r="F986" s="47"/>
      <c r="G986" s="47"/>
      <c r="H986" s="88"/>
      <c r="K986" s="622"/>
      <c r="Q986" s="63"/>
      <c r="R986" s="63"/>
      <c r="S986" s="63"/>
    </row>
    <row r="987" spans="2:19" ht="178.5">
      <c r="B987" s="24">
        <f>+B985+0.01</f>
        <v>27.01</v>
      </c>
      <c r="C987" s="67" t="s">
        <v>1779</v>
      </c>
      <c r="D987" s="55" t="s">
        <v>1060</v>
      </c>
      <c r="E987" s="43">
        <v>1</v>
      </c>
      <c r="F987" s="43">
        <v>204325167.84192809</v>
      </c>
      <c r="G987" s="27">
        <f t="shared" ref="G987:G1044" si="88">+E987*F987</f>
        <v>204325167.84192809</v>
      </c>
      <c r="H987" s="58"/>
      <c r="I987" s="622"/>
      <c r="K987" s="622"/>
      <c r="Q987" s="63"/>
      <c r="R987" s="63"/>
      <c r="S987" s="413"/>
    </row>
    <row r="988" spans="2:19" ht="76.5">
      <c r="B988" s="24">
        <f>+B987+0.01</f>
        <v>27.020000000000003</v>
      </c>
      <c r="C988" s="67" t="s">
        <v>1588</v>
      </c>
      <c r="D988" s="55" t="s">
        <v>1060</v>
      </c>
      <c r="E988" s="43">
        <v>1</v>
      </c>
      <c r="F988" s="43">
        <v>12509704.153906561</v>
      </c>
      <c r="G988" s="27">
        <f t="shared" si="88"/>
        <v>12509704.153906561</v>
      </c>
      <c r="H988" s="58"/>
      <c r="I988" s="622"/>
      <c r="K988" s="622"/>
      <c r="Q988" s="63"/>
      <c r="R988" s="63"/>
      <c r="S988" s="413"/>
    </row>
    <row r="989" spans="2:19" ht="25.5">
      <c r="B989" s="24">
        <f t="shared" ref="B989:B1052" si="89">+B988+0.01</f>
        <v>27.030000000000005</v>
      </c>
      <c r="C989" s="41" t="s">
        <v>1061</v>
      </c>
      <c r="D989" s="55" t="s">
        <v>1060</v>
      </c>
      <c r="E989" s="43">
        <v>1</v>
      </c>
      <c r="F989" s="43">
        <v>4169901.3846355202</v>
      </c>
      <c r="G989" s="27">
        <f t="shared" si="88"/>
        <v>4169901.3846355202</v>
      </c>
      <c r="H989" s="58"/>
      <c r="I989" s="622"/>
      <c r="K989" s="622"/>
      <c r="Q989" s="63"/>
      <c r="R989" s="63"/>
      <c r="S989" s="413"/>
    </row>
    <row r="990" spans="2:19" ht="15" customHeight="1">
      <c r="B990" s="24">
        <f t="shared" si="89"/>
        <v>27.040000000000006</v>
      </c>
      <c r="C990" s="41" t="s">
        <v>1062</v>
      </c>
      <c r="D990" s="55" t="s">
        <v>1060</v>
      </c>
      <c r="E990" s="43">
        <v>1</v>
      </c>
      <c r="F990" s="43">
        <v>5108129.1961785126</v>
      </c>
      <c r="G990" s="27">
        <f t="shared" si="88"/>
        <v>5108129.1961785126</v>
      </c>
      <c r="H990" s="58"/>
      <c r="I990" s="622"/>
      <c r="K990" s="622"/>
      <c r="Q990" s="63"/>
      <c r="R990" s="63"/>
      <c r="S990" s="413"/>
    </row>
    <row r="991" spans="2:19" ht="25.5">
      <c r="B991" s="24">
        <f t="shared" si="89"/>
        <v>27.050000000000008</v>
      </c>
      <c r="C991" s="41" t="s">
        <v>1063</v>
      </c>
      <c r="D991" s="55" t="s">
        <v>1060</v>
      </c>
      <c r="E991" s="43">
        <v>1</v>
      </c>
      <c r="F991" s="43">
        <v>2501940.8307813122</v>
      </c>
      <c r="G991" s="27">
        <f t="shared" si="88"/>
        <v>2501940.8307813122</v>
      </c>
      <c r="H991" s="58"/>
      <c r="I991" s="622"/>
      <c r="K991" s="622"/>
      <c r="Q991" s="63"/>
      <c r="R991" s="63"/>
      <c r="S991" s="413"/>
    </row>
    <row r="992" spans="2:19" ht="38.25">
      <c r="B992" s="24">
        <f t="shared" si="89"/>
        <v>27.060000000000009</v>
      </c>
      <c r="C992" s="41" t="s">
        <v>1064</v>
      </c>
      <c r="D992" s="55" t="s">
        <v>1060</v>
      </c>
      <c r="E992" s="43">
        <v>3</v>
      </c>
      <c r="F992" s="43">
        <v>2501940.8307813122</v>
      </c>
      <c r="G992" s="27">
        <f t="shared" si="88"/>
        <v>7505822.4923439361</v>
      </c>
      <c r="H992" s="58"/>
      <c r="I992" s="622"/>
      <c r="K992" s="622"/>
      <c r="Q992" s="63"/>
      <c r="R992" s="63"/>
      <c r="S992" s="413"/>
    </row>
    <row r="993" spans="2:19">
      <c r="B993" s="24">
        <f t="shared" si="89"/>
        <v>27.070000000000011</v>
      </c>
      <c r="C993" s="41" t="s">
        <v>1065</v>
      </c>
      <c r="D993" s="55" t="s">
        <v>1060</v>
      </c>
      <c r="E993" s="43">
        <v>1</v>
      </c>
      <c r="F993" s="43">
        <v>2971054.736552808</v>
      </c>
      <c r="G993" s="27">
        <f t="shared" si="88"/>
        <v>2971054.736552808</v>
      </c>
      <c r="H993" s="58"/>
      <c r="I993" s="622"/>
      <c r="K993" s="622"/>
      <c r="Q993" s="63"/>
      <c r="R993" s="63"/>
      <c r="S993" s="413"/>
    </row>
    <row r="994" spans="2:19" ht="25.5">
      <c r="B994" s="24">
        <f t="shared" si="89"/>
        <v>27.080000000000013</v>
      </c>
      <c r="C994" s="41" t="s">
        <v>1066</v>
      </c>
      <c r="D994" s="55" t="s">
        <v>1060</v>
      </c>
      <c r="E994" s="43">
        <v>2</v>
      </c>
      <c r="F994" s="43">
        <v>469113.90577149601</v>
      </c>
      <c r="G994" s="27">
        <f t="shared" si="88"/>
        <v>938227.81154299201</v>
      </c>
      <c r="H994" s="58"/>
      <c r="I994" s="622"/>
      <c r="K994" s="622"/>
      <c r="Q994" s="63"/>
      <c r="R994" s="63"/>
      <c r="S994" s="413"/>
    </row>
    <row r="995" spans="2:19" ht="15" customHeight="1">
      <c r="B995" s="45">
        <f t="shared" si="89"/>
        <v>27.090000000000014</v>
      </c>
      <c r="C995" s="41" t="s">
        <v>1067</v>
      </c>
      <c r="D995" s="55" t="s">
        <v>1060</v>
      </c>
      <c r="E995" s="43">
        <v>1</v>
      </c>
      <c r="F995" s="43">
        <v>573361.44038738403</v>
      </c>
      <c r="G995" s="27">
        <f t="shared" si="88"/>
        <v>573361.44038738403</v>
      </c>
      <c r="H995" s="58"/>
      <c r="I995" s="622"/>
      <c r="K995" s="622"/>
      <c r="Q995" s="63"/>
      <c r="R995" s="63"/>
      <c r="S995" s="413"/>
    </row>
    <row r="996" spans="2:19" ht="15" customHeight="1">
      <c r="B996" s="24">
        <f t="shared" si="89"/>
        <v>27.100000000000016</v>
      </c>
      <c r="C996" s="41" t="s">
        <v>1068</v>
      </c>
      <c r="D996" s="55" t="s">
        <v>1060</v>
      </c>
      <c r="E996" s="43">
        <v>1</v>
      </c>
      <c r="F996" s="43">
        <v>2501940.8307813122</v>
      </c>
      <c r="G996" s="27">
        <f t="shared" si="88"/>
        <v>2501940.8307813122</v>
      </c>
      <c r="H996" s="58"/>
      <c r="I996" s="622"/>
      <c r="K996" s="622"/>
      <c r="Q996" s="63"/>
      <c r="R996" s="63"/>
      <c r="S996" s="413"/>
    </row>
    <row r="997" spans="2:19" ht="15" customHeight="1">
      <c r="B997" s="24">
        <f t="shared" si="89"/>
        <v>27.110000000000017</v>
      </c>
      <c r="C997" s="41" t="s">
        <v>1069</v>
      </c>
      <c r="D997" s="55" t="s">
        <v>1060</v>
      </c>
      <c r="E997" s="43">
        <v>1</v>
      </c>
      <c r="F997" s="43">
        <v>2032826.9250098162</v>
      </c>
      <c r="G997" s="27">
        <f t="shared" si="88"/>
        <v>2032826.9250098162</v>
      </c>
      <c r="H997" s="58"/>
      <c r="I997" s="622"/>
      <c r="K997" s="622"/>
      <c r="Q997" s="63"/>
      <c r="R997" s="63"/>
      <c r="S997" s="413"/>
    </row>
    <row r="998" spans="2:19" ht="15" customHeight="1">
      <c r="B998" s="24">
        <f t="shared" si="89"/>
        <v>27.120000000000019</v>
      </c>
      <c r="C998" s="41" t="s">
        <v>1070</v>
      </c>
      <c r="D998" s="55" t="s">
        <v>1060</v>
      </c>
      <c r="E998" s="43">
        <v>1</v>
      </c>
      <c r="F998" s="43">
        <v>2971054.736552808</v>
      </c>
      <c r="G998" s="27">
        <f t="shared" si="88"/>
        <v>2971054.736552808</v>
      </c>
      <c r="H998" s="58"/>
      <c r="I998" s="622"/>
      <c r="K998" s="622"/>
      <c r="Q998" s="63"/>
      <c r="R998" s="63"/>
      <c r="S998" s="413"/>
    </row>
    <row r="999" spans="2:19" ht="15" customHeight="1">
      <c r="B999" s="24">
        <f t="shared" si="89"/>
        <v>27.13000000000002</v>
      </c>
      <c r="C999" s="41" t="s">
        <v>1071</v>
      </c>
      <c r="D999" s="55" t="s">
        <v>1060</v>
      </c>
      <c r="E999" s="43">
        <v>1</v>
      </c>
      <c r="F999" s="43">
        <v>2481091.3238581344</v>
      </c>
      <c r="G999" s="27">
        <f t="shared" si="88"/>
        <v>2481091.3238581344</v>
      </c>
      <c r="H999" s="58"/>
      <c r="I999" s="622"/>
      <c r="K999" s="622"/>
      <c r="Q999" s="63"/>
      <c r="R999" s="63"/>
      <c r="S999" s="413"/>
    </row>
    <row r="1000" spans="2:19" ht="15" customHeight="1">
      <c r="B1000" s="24">
        <f t="shared" si="89"/>
        <v>27.140000000000022</v>
      </c>
      <c r="C1000" s="41" t="s">
        <v>1072</v>
      </c>
      <c r="D1000" s="55" t="s">
        <v>1060</v>
      </c>
      <c r="E1000" s="43">
        <v>2</v>
      </c>
      <c r="F1000" s="43">
        <v>833980.27692710399</v>
      </c>
      <c r="G1000" s="27">
        <f t="shared" si="88"/>
        <v>1667960.553854208</v>
      </c>
      <c r="H1000" s="58"/>
      <c r="I1000" s="622"/>
      <c r="K1000" s="622"/>
      <c r="Q1000" s="63"/>
      <c r="R1000" s="63"/>
      <c r="S1000" s="413"/>
    </row>
    <row r="1001" spans="2:19" ht="25.5">
      <c r="B1001" s="55">
        <f t="shared" si="89"/>
        <v>27.150000000000023</v>
      </c>
      <c r="C1001" s="67" t="s">
        <v>1073</v>
      </c>
      <c r="D1001" s="55" t="s">
        <v>1060</v>
      </c>
      <c r="E1001" s="43">
        <v>2</v>
      </c>
      <c r="F1001" s="43">
        <v>990351.57885093603</v>
      </c>
      <c r="G1001" s="27">
        <f t="shared" si="88"/>
        <v>1980703.1577018721</v>
      </c>
      <c r="H1001" s="58"/>
      <c r="I1001" s="622"/>
      <c r="K1001" s="622"/>
      <c r="Q1001" s="63"/>
      <c r="R1001" s="63"/>
      <c r="S1001" s="413"/>
    </row>
    <row r="1002" spans="2:19" ht="15" customHeight="1">
      <c r="B1002" s="55">
        <f t="shared" si="89"/>
        <v>27.160000000000025</v>
      </c>
      <c r="C1002" s="67" t="s">
        <v>1074</v>
      </c>
      <c r="D1002" s="55" t="s">
        <v>1060</v>
      </c>
      <c r="E1002" s="43">
        <v>1</v>
      </c>
      <c r="F1002" s="43">
        <v>573361.44038738403</v>
      </c>
      <c r="G1002" s="27">
        <f t="shared" si="88"/>
        <v>573361.44038738403</v>
      </c>
      <c r="H1002" s="58"/>
      <c r="I1002" s="622"/>
      <c r="K1002" s="622"/>
      <c r="Q1002" s="63"/>
      <c r="R1002" s="63"/>
      <c r="S1002" s="413"/>
    </row>
    <row r="1003" spans="2:19" ht="15" customHeight="1">
      <c r="B1003" s="55">
        <f t="shared" si="89"/>
        <v>27.170000000000027</v>
      </c>
      <c r="C1003" s="67" t="s">
        <v>1075</v>
      </c>
      <c r="D1003" s="55" t="s">
        <v>1060</v>
      </c>
      <c r="E1003" s="43">
        <v>1</v>
      </c>
      <c r="F1003" s="43">
        <v>437839.64538672962</v>
      </c>
      <c r="G1003" s="27">
        <f t="shared" si="88"/>
        <v>437839.64538672962</v>
      </c>
      <c r="H1003" s="58"/>
      <c r="I1003" s="622"/>
      <c r="K1003" s="622"/>
      <c r="Q1003" s="63"/>
      <c r="R1003" s="63"/>
      <c r="S1003" s="413"/>
    </row>
    <row r="1004" spans="2:19" ht="15" customHeight="1">
      <c r="B1004" s="55">
        <f t="shared" si="89"/>
        <v>27.180000000000028</v>
      </c>
      <c r="C1004" s="67" t="s">
        <v>1076</v>
      </c>
      <c r="D1004" s="55" t="s">
        <v>1060</v>
      </c>
      <c r="E1004" s="43">
        <v>2</v>
      </c>
      <c r="F1004" s="43">
        <v>437839.64538672962</v>
      </c>
      <c r="G1004" s="27">
        <f t="shared" si="88"/>
        <v>875679.29077345924</v>
      </c>
      <c r="H1004" s="58"/>
      <c r="I1004" s="622"/>
      <c r="K1004" s="622"/>
      <c r="Q1004" s="63"/>
      <c r="R1004" s="63"/>
      <c r="S1004" s="413"/>
    </row>
    <row r="1005" spans="2:19" ht="38.25">
      <c r="B1005" s="228">
        <f t="shared" si="89"/>
        <v>27.19000000000003</v>
      </c>
      <c r="C1005" s="67" t="s">
        <v>1780</v>
      </c>
      <c r="D1005" s="55" t="s">
        <v>54</v>
      </c>
      <c r="E1005" s="43">
        <v>160</v>
      </c>
      <c r="F1005" s="43">
        <v>243281.42905775167</v>
      </c>
      <c r="G1005" s="27">
        <f t="shared" si="88"/>
        <v>38925028.64924027</v>
      </c>
      <c r="H1005" s="58"/>
      <c r="I1005" s="622"/>
      <c r="K1005" s="622"/>
      <c r="Q1005" s="63"/>
      <c r="R1005" s="63"/>
      <c r="S1005" s="413"/>
    </row>
    <row r="1006" spans="2:19" ht="38.25">
      <c r="B1006" s="55">
        <f t="shared" si="89"/>
        <v>27.200000000000031</v>
      </c>
      <c r="C1006" s="67" t="s">
        <v>1781</v>
      </c>
      <c r="D1006" s="55" t="s">
        <v>54</v>
      </c>
      <c r="E1006" s="43">
        <v>920</v>
      </c>
      <c r="F1006" s="43">
        <v>138883.77799201678</v>
      </c>
      <c r="G1006" s="27">
        <f t="shared" si="88"/>
        <v>127773075.75265543</v>
      </c>
      <c r="H1006" s="58"/>
      <c r="I1006" s="622"/>
      <c r="K1006" s="622"/>
      <c r="Q1006" s="63"/>
      <c r="R1006" s="63"/>
      <c r="S1006" s="413"/>
    </row>
    <row r="1007" spans="2:19" ht="38.25">
      <c r="B1007" s="55">
        <f t="shared" si="89"/>
        <v>27.210000000000033</v>
      </c>
      <c r="C1007" s="67" t="s">
        <v>1782</v>
      </c>
      <c r="D1007" s="55" t="s">
        <v>54</v>
      </c>
      <c r="E1007" s="43">
        <v>205</v>
      </c>
      <c r="F1007" s="43">
        <v>71476.279634037448</v>
      </c>
      <c r="G1007" s="27">
        <f t="shared" si="88"/>
        <v>14652637.324977677</v>
      </c>
      <c r="H1007" s="58"/>
      <c r="I1007" s="622"/>
      <c r="K1007" s="622"/>
      <c r="Q1007" s="63"/>
      <c r="R1007" s="63"/>
      <c r="S1007" s="413"/>
    </row>
    <row r="1008" spans="2:19" ht="38.25">
      <c r="B1008" s="55">
        <f t="shared" si="89"/>
        <v>27.220000000000034</v>
      </c>
      <c r="C1008" s="67" t="s">
        <v>1783</v>
      </c>
      <c r="D1008" s="55" t="s">
        <v>54</v>
      </c>
      <c r="E1008" s="43">
        <v>50</v>
      </c>
      <c r="F1008" s="43">
        <v>48243.674069540648</v>
      </c>
      <c r="G1008" s="27">
        <f t="shared" si="88"/>
        <v>2412183.7034770325</v>
      </c>
      <c r="H1008" s="58"/>
      <c r="I1008" s="622"/>
      <c r="K1008" s="622"/>
      <c r="Q1008" s="63"/>
      <c r="R1008" s="63"/>
      <c r="S1008" s="413"/>
    </row>
    <row r="1009" spans="2:19" ht="38.25">
      <c r="B1009" s="55">
        <f t="shared" si="89"/>
        <v>27.230000000000036</v>
      </c>
      <c r="C1009" s="67" t="s">
        <v>1784</v>
      </c>
      <c r="D1009" s="55" t="s">
        <v>54</v>
      </c>
      <c r="E1009" s="43">
        <v>650</v>
      </c>
      <c r="F1009" s="43">
        <v>35796.518436403625</v>
      </c>
      <c r="G1009" s="27">
        <f t="shared" si="88"/>
        <v>23267736.983662356</v>
      </c>
      <c r="H1009" s="58"/>
      <c r="I1009" s="622"/>
      <c r="K1009" s="622"/>
      <c r="Q1009" s="63"/>
      <c r="R1009" s="63"/>
      <c r="S1009" s="413"/>
    </row>
    <row r="1010" spans="2:19" ht="38.25">
      <c r="B1010" s="55">
        <f t="shared" si="89"/>
        <v>27.240000000000038</v>
      </c>
      <c r="C1010" s="67" t="s">
        <v>1785</v>
      </c>
      <c r="D1010" s="55" t="s">
        <v>54</v>
      </c>
      <c r="E1010" s="43">
        <v>30</v>
      </c>
      <c r="F1010" s="43">
        <v>29887.768174375091</v>
      </c>
      <c r="G1010" s="27">
        <f t="shared" si="88"/>
        <v>896633.04523125268</v>
      </c>
      <c r="H1010" s="58"/>
      <c r="I1010" s="622"/>
      <c r="K1010" s="622"/>
      <c r="Q1010" s="63"/>
      <c r="R1010" s="63"/>
      <c r="S1010" s="413"/>
    </row>
    <row r="1011" spans="2:19" ht="38.25">
      <c r="B1011" s="55">
        <f t="shared" si="89"/>
        <v>27.250000000000039</v>
      </c>
      <c r="C1011" s="67" t="s">
        <v>1786</v>
      </c>
      <c r="D1011" s="55" t="s">
        <v>54</v>
      </c>
      <c r="E1011" s="43">
        <v>980</v>
      </c>
      <c r="F1011" s="43">
        <v>22343.374094223276</v>
      </c>
      <c r="G1011" s="27">
        <f t="shared" si="88"/>
        <v>21896506.612338811</v>
      </c>
      <c r="H1011" s="58"/>
      <c r="I1011" s="622"/>
      <c r="K1011" s="622"/>
      <c r="Q1011" s="63"/>
      <c r="R1011" s="63"/>
      <c r="S1011" s="413"/>
    </row>
    <row r="1012" spans="2:19" ht="15" customHeight="1">
      <c r="B1012" s="55">
        <f t="shared" si="89"/>
        <v>27.260000000000041</v>
      </c>
      <c r="C1012" s="67" t="s">
        <v>1077</v>
      </c>
      <c r="D1012" s="55" t="s">
        <v>1060</v>
      </c>
      <c r="E1012" s="43">
        <v>20</v>
      </c>
      <c r="F1012" s="43">
        <v>221377.97955960745</v>
      </c>
      <c r="G1012" s="27">
        <f t="shared" si="88"/>
        <v>4427559.5911921486</v>
      </c>
      <c r="H1012" s="58"/>
      <c r="I1012" s="622"/>
      <c r="K1012" s="622"/>
      <c r="Q1012" s="63"/>
      <c r="R1012" s="63"/>
      <c r="S1012" s="413"/>
    </row>
    <row r="1013" spans="2:19" ht="15" customHeight="1">
      <c r="B1013" s="55">
        <f t="shared" si="89"/>
        <v>27.270000000000042</v>
      </c>
      <c r="C1013" s="67" t="s">
        <v>1078</v>
      </c>
      <c r="D1013" s="55" t="s">
        <v>1060</v>
      </c>
      <c r="E1013" s="43">
        <v>1</v>
      </c>
      <c r="F1013" s="43">
        <v>221377.97955960745</v>
      </c>
      <c r="G1013" s="27">
        <f t="shared" si="88"/>
        <v>221377.97955960745</v>
      </c>
      <c r="H1013" s="58"/>
      <c r="I1013" s="622"/>
      <c r="K1013" s="622"/>
      <c r="Q1013" s="63"/>
      <c r="R1013" s="63"/>
      <c r="S1013" s="413"/>
    </row>
    <row r="1014" spans="2:19" ht="15" customHeight="1">
      <c r="B1014" s="55">
        <f t="shared" si="89"/>
        <v>27.280000000000044</v>
      </c>
      <c r="C1014" s="67" t="s">
        <v>1079</v>
      </c>
      <c r="D1014" s="55" t="s">
        <v>1060</v>
      </c>
      <c r="E1014" s="43">
        <v>2</v>
      </c>
      <c r="F1014" s="43">
        <v>221377.97955960745</v>
      </c>
      <c r="G1014" s="27">
        <f t="shared" si="88"/>
        <v>442755.95911921491</v>
      </c>
      <c r="H1014" s="58"/>
      <c r="I1014" s="622"/>
      <c r="K1014" s="622"/>
      <c r="Q1014" s="63"/>
      <c r="R1014" s="63"/>
      <c r="S1014" s="413"/>
    </row>
    <row r="1015" spans="2:19" ht="15" customHeight="1">
      <c r="B1015" s="228">
        <f t="shared" si="89"/>
        <v>27.290000000000045</v>
      </c>
      <c r="C1015" s="67" t="s">
        <v>1080</v>
      </c>
      <c r="D1015" s="55" t="s">
        <v>1060</v>
      </c>
      <c r="E1015" s="43">
        <v>10</v>
      </c>
      <c r="F1015" s="43">
        <v>221377.97955960745</v>
      </c>
      <c r="G1015" s="27">
        <f t="shared" si="88"/>
        <v>2213779.7955960743</v>
      </c>
      <c r="H1015" s="58"/>
      <c r="I1015" s="622"/>
      <c r="K1015" s="622"/>
      <c r="Q1015" s="63"/>
      <c r="R1015" s="63"/>
      <c r="S1015" s="413"/>
    </row>
    <row r="1016" spans="2:19" ht="15" customHeight="1">
      <c r="B1016" s="55">
        <f t="shared" si="89"/>
        <v>27.300000000000047</v>
      </c>
      <c r="C1016" s="67" t="s">
        <v>1081</v>
      </c>
      <c r="D1016" s="55" t="s">
        <v>1060</v>
      </c>
      <c r="E1016" s="43">
        <v>10</v>
      </c>
      <c r="F1016" s="43">
        <v>60785.694959178138</v>
      </c>
      <c r="G1016" s="27">
        <f t="shared" si="88"/>
        <v>607856.94959178136</v>
      </c>
      <c r="H1016" s="58"/>
      <c r="I1016" s="622"/>
      <c r="K1016" s="622"/>
      <c r="Q1016" s="63"/>
      <c r="R1016" s="63"/>
      <c r="S1016" s="413"/>
    </row>
    <row r="1017" spans="2:19" ht="15" customHeight="1">
      <c r="B1017" s="55">
        <f t="shared" si="89"/>
        <v>27.310000000000048</v>
      </c>
      <c r="C1017" s="67" t="s">
        <v>1082</v>
      </c>
      <c r="D1017" s="55" t="s">
        <v>1060</v>
      </c>
      <c r="E1017" s="43">
        <v>2</v>
      </c>
      <c r="F1017" s="43">
        <v>60785.694959178138</v>
      </c>
      <c r="G1017" s="27">
        <f t="shared" si="88"/>
        <v>121571.38991835628</v>
      </c>
      <c r="H1017" s="58"/>
      <c r="I1017" s="622"/>
      <c r="K1017" s="622"/>
      <c r="Q1017" s="63"/>
      <c r="R1017" s="63"/>
      <c r="S1017" s="413"/>
    </row>
    <row r="1018" spans="2:19" ht="15" customHeight="1">
      <c r="B1018" s="55">
        <f t="shared" si="89"/>
        <v>27.32000000000005</v>
      </c>
      <c r="C1018" s="67" t="s">
        <v>1083</v>
      </c>
      <c r="D1018" s="55" t="s">
        <v>1060</v>
      </c>
      <c r="E1018" s="43">
        <v>61</v>
      </c>
      <c r="F1018" s="43">
        <v>60785.694959178138</v>
      </c>
      <c r="G1018" s="27">
        <f t="shared" si="88"/>
        <v>3707927.3925098665</v>
      </c>
      <c r="H1018" s="58"/>
      <c r="I1018" s="622"/>
      <c r="K1018" s="622"/>
      <c r="Q1018" s="63"/>
      <c r="R1018" s="63"/>
      <c r="S1018" s="413"/>
    </row>
    <row r="1019" spans="2:19" ht="15" customHeight="1">
      <c r="B1019" s="55">
        <f t="shared" si="89"/>
        <v>27.330000000000052</v>
      </c>
      <c r="C1019" s="67" t="s">
        <v>1084</v>
      </c>
      <c r="D1019" s="55" t="s">
        <v>1060</v>
      </c>
      <c r="E1019" s="43">
        <v>64</v>
      </c>
      <c r="F1019" s="43">
        <v>60785.694959178138</v>
      </c>
      <c r="G1019" s="27">
        <f t="shared" si="88"/>
        <v>3890284.4773874008</v>
      </c>
      <c r="H1019" s="58"/>
      <c r="I1019" s="622"/>
      <c r="K1019" s="622"/>
      <c r="Q1019" s="63"/>
      <c r="R1019" s="63"/>
      <c r="S1019" s="413"/>
    </row>
    <row r="1020" spans="2:19" ht="15" customHeight="1">
      <c r="B1020" s="55">
        <f t="shared" si="89"/>
        <v>27.340000000000053</v>
      </c>
      <c r="C1020" s="67" t="s">
        <v>1085</v>
      </c>
      <c r="D1020" s="55" t="s">
        <v>1060</v>
      </c>
      <c r="E1020" s="43">
        <v>11</v>
      </c>
      <c r="F1020" s="43">
        <v>30113.985324491568</v>
      </c>
      <c r="G1020" s="27">
        <f t="shared" si="88"/>
        <v>331253.83856940723</v>
      </c>
      <c r="H1020" s="58"/>
      <c r="I1020" s="622"/>
      <c r="K1020" s="622"/>
      <c r="Q1020" s="63"/>
      <c r="R1020" s="63"/>
      <c r="S1020" s="413"/>
    </row>
    <row r="1021" spans="2:19" ht="15" customHeight="1">
      <c r="B1021" s="55">
        <f t="shared" si="89"/>
        <v>27.350000000000055</v>
      </c>
      <c r="C1021" s="67" t="s">
        <v>1086</v>
      </c>
      <c r="D1021" s="55" t="s">
        <v>1060</v>
      </c>
      <c r="E1021" s="43">
        <v>23</v>
      </c>
      <c r="F1021" s="43">
        <v>30113.985324491568</v>
      </c>
      <c r="G1021" s="27">
        <f t="shared" si="88"/>
        <v>692621.6624633061</v>
      </c>
      <c r="H1021" s="58"/>
      <c r="I1021" s="622"/>
      <c r="K1021" s="622"/>
      <c r="Q1021" s="63"/>
      <c r="R1021" s="63"/>
      <c r="S1021" s="413"/>
    </row>
    <row r="1022" spans="2:19" ht="15" customHeight="1">
      <c r="B1022" s="55">
        <f t="shared" si="89"/>
        <v>27.360000000000056</v>
      </c>
      <c r="C1022" s="67" t="s">
        <v>1087</v>
      </c>
      <c r="D1022" s="55" t="s">
        <v>1060</v>
      </c>
      <c r="E1022" s="43">
        <v>61</v>
      </c>
      <c r="F1022" s="43">
        <v>17907.641496317243</v>
      </c>
      <c r="G1022" s="27">
        <f t="shared" si="88"/>
        <v>1092366.1312753519</v>
      </c>
      <c r="H1022" s="58"/>
      <c r="I1022" s="622"/>
      <c r="K1022" s="622"/>
      <c r="Q1022" s="63"/>
      <c r="R1022" s="63"/>
      <c r="S1022" s="413"/>
    </row>
    <row r="1023" spans="2:19" ht="15" customHeight="1">
      <c r="B1023" s="55">
        <f t="shared" si="89"/>
        <v>27.370000000000058</v>
      </c>
      <c r="C1023" s="67" t="s">
        <v>1088</v>
      </c>
      <c r="D1023" s="55" t="s">
        <v>1060</v>
      </c>
      <c r="E1023" s="43">
        <v>162</v>
      </c>
      <c r="F1023" s="43">
        <v>12748.431008176944</v>
      </c>
      <c r="G1023" s="27">
        <f t="shared" si="88"/>
        <v>2065245.823324665</v>
      </c>
      <c r="H1023" s="58"/>
      <c r="I1023" s="622"/>
      <c r="K1023" s="622"/>
      <c r="Q1023" s="63"/>
      <c r="R1023" s="63"/>
      <c r="S1023" s="413"/>
    </row>
    <row r="1024" spans="2:19" ht="25.5">
      <c r="B1024" s="55">
        <f t="shared" si="89"/>
        <v>27.380000000000059</v>
      </c>
      <c r="C1024" s="67" t="s">
        <v>1787</v>
      </c>
      <c r="D1024" s="55" t="s">
        <v>1060</v>
      </c>
      <c r="E1024" s="43">
        <v>235</v>
      </c>
      <c r="F1024" s="43">
        <v>62616.28166703313</v>
      </c>
      <c r="G1024" s="27">
        <f t="shared" si="88"/>
        <v>14714826.191752786</v>
      </c>
      <c r="H1024" s="58"/>
      <c r="I1024" s="622"/>
      <c r="K1024" s="622"/>
      <c r="Q1024" s="63"/>
      <c r="R1024" s="63"/>
      <c r="S1024" s="413"/>
    </row>
    <row r="1025" spans="2:19" ht="25.5">
      <c r="B1025" s="55">
        <f t="shared" si="89"/>
        <v>27.390000000000061</v>
      </c>
      <c r="C1025" s="67" t="s">
        <v>1788</v>
      </c>
      <c r="D1025" s="55" t="s">
        <v>1060</v>
      </c>
      <c r="E1025" s="43">
        <v>140</v>
      </c>
      <c r="F1025" s="43">
        <v>78947.700439958149</v>
      </c>
      <c r="G1025" s="27">
        <f>+E1025*F1025</f>
        <v>11052678.061594142</v>
      </c>
      <c r="H1025" s="58"/>
      <c r="I1025" s="622"/>
      <c r="K1025" s="622"/>
      <c r="Q1025" s="63"/>
      <c r="R1025" s="63"/>
      <c r="S1025" s="413"/>
    </row>
    <row r="1026" spans="2:19" ht="15" customHeight="1">
      <c r="B1026" s="228">
        <f t="shared" si="89"/>
        <v>27.400000000000063</v>
      </c>
      <c r="C1026" s="67" t="s">
        <v>1089</v>
      </c>
      <c r="D1026" s="55" t="s">
        <v>1060</v>
      </c>
      <c r="E1026" s="43">
        <v>8</v>
      </c>
      <c r="F1026" s="43">
        <v>225731.35660516692</v>
      </c>
      <c r="G1026" s="27">
        <f t="shared" si="88"/>
        <v>1805850.8528413353</v>
      </c>
      <c r="H1026" s="58"/>
      <c r="I1026" s="622"/>
      <c r="K1026" s="622"/>
      <c r="Q1026" s="63"/>
      <c r="R1026" s="63"/>
      <c r="S1026" s="413"/>
    </row>
    <row r="1027" spans="2:19" ht="15" customHeight="1">
      <c r="B1027" s="55">
        <f t="shared" si="89"/>
        <v>27.410000000000064</v>
      </c>
      <c r="C1027" s="67" t="s">
        <v>1090</v>
      </c>
      <c r="D1027" s="55" t="s">
        <v>1060</v>
      </c>
      <c r="E1027" s="43">
        <v>13</v>
      </c>
      <c r="F1027" s="43">
        <v>61874.039220568011</v>
      </c>
      <c r="G1027" s="27">
        <f t="shared" si="88"/>
        <v>804362.5098673841</v>
      </c>
      <c r="H1027" s="58"/>
      <c r="I1027" s="622"/>
      <c r="K1027" s="622"/>
      <c r="Q1027" s="63"/>
      <c r="R1027" s="63"/>
      <c r="S1027" s="413"/>
    </row>
    <row r="1028" spans="2:19" ht="15" customHeight="1">
      <c r="B1028" s="55">
        <f t="shared" si="89"/>
        <v>27.420000000000066</v>
      </c>
      <c r="C1028" s="67" t="s">
        <v>1091</v>
      </c>
      <c r="D1028" s="55" t="s">
        <v>1060</v>
      </c>
      <c r="E1028" s="43">
        <v>9</v>
      </c>
      <c r="F1028" s="43">
        <v>115691.82896602018</v>
      </c>
      <c r="G1028" s="27">
        <f t="shared" si="88"/>
        <v>1041226.4606941816</v>
      </c>
      <c r="H1028" s="58"/>
      <c r="I1028" s="622"/>
      <c r="K1028" s="622"/>
      <c r="Q1028" s="63"/>
      <c r="R1028" s="63"/>
      <c r="S1028" s="413"/>
    </row>
    <row r="1029" spans="2:19" ht="15" customHeight="1">
      <c r="B1029" s="55">
        <f t="shared" si="89"/>
        <v>27.430000000000067</v>
      </c>
      <c r="C1029" s="67" t="s">
        <v>1092</v>
      </c>
      <c r="D1029" s="55" t="s">
        <v>1060</v>
      </c>
      <c r="E1029" s="43">
        <v>11</v>
      </c>
      <c r="F1029" s="43">
        <v>43251.259636785777</v>
      </c>
      <c r="G1029" s="27">
        <f t="shared" si="88"/>
        <v>475763.85600464355</v>
      </c>
      <c r="H1029" s="58"/>
      <c r="I1029" s="622"/>
      <c r="K1029" s="622"/>
      <c r="Q1029" s="63"/>
      <c r="R1029" s="63"/>
      <c r="S1029" s="413"/>
    </row>
    <row r="1030" spans="2:19" ht="15" customHeight="1">
      <c r="B1030" s="55">
        <f t="shared" si="89"/>
        <v>27.440000000000069</v>
      </c>
      <c r="C1030" s="67" t="s">
        <v>1093</v>
      </c>
      <c r="D1030" s="55" t="s">
        <v>1060</v>
      </c>
      <c r="E1030" s="43">
        <v>1</v>
      </c>
      <c r="F1030" s="43">
        <v>43251.259636785777</v>
      </c>
      <c r="G1030" s="27">
        <f t="shared" si="88"/>
        <v>43251.259636785777</v>
      </c>
      <c r="H1030" s="58"/>
      <c r="I1030" s="622"/>
      <c r="K1030" s="622"/>
      <c r="Q1030" s="63"/>
      <c r="R1030" s="63"/>
      <c r="S1030" s="413"/>
    </row>
    <row r="1031" spans="2:19">
      <c r="B1031" s="55">
        <f t="shared" si="89"/>
        <v>27.45000000000007</v>
      </c>
      <c r="C1031" s="67" t="s">
        <v>1094</v>
      </c>
      <c r="D1031" s="55" t="s">
        <v>1060</v>
      </c>
      <c r="E1031" s="43">
        <v>6</v>
      </c>
      <c r="F1031" s="43">
        <v>30113.985324491568</v>
      </c>
      <c r="G1031" s="27">
        <f t="shared" si="88"/>
        <v>180683.9119469494</v>
      </c>
      <c r="H1031" s="58"/>
      <c r="I1031" s="622"/>
      <c r="K1031" s="622"/>
      <c r="Q1031" s="63"/>
      <c r="R1031" s="63"/>
      <c r="S1031" s="413"/>
    </row>
    <row r="1032" spans="2:19" ht="15" customHeight="1">
      <c r="B1032" s="55">
        <f t="shared" si="89"/>
        <v>27.460000000000072</v>
      </c>
      <c r="C1032" s="67" t="s">
        <v>1095</v>
      </c>
      <c r="D1032" s="55" t="s">
        <v>1060</v>
      </c>
      <c r="E1032" s="43">
        <v>4</v>
      </c>
      <c r="F1032" s="43">
        <v>12828.701609831178</v>
      </c>
      <c r="G1032" s="27">
        <f t="shared" si="88"/>
        <v>51314.806439324711</v>
      </c>
      <c r="H1032" s="58"/>
      <c r="I1032" s="622"/>
      <c r="K1032" s="622"/>
      <c r="Q1032" s="63"/>
      <c r="R1032" s="63"/>
      <c r="S1032" s="413"/>
    </row>
    <row r="1033" spans="2:19">
      <c r="B1033" s="55">
        <f t="shared" si="89"/>
        <v>27.470000000000073</v>
      </c>
      <c r="C1033" s="67" t="s">
        <v>1096</v>
      </c>
      <c r="D1033" s="55" t="s">
        <v>1060</v>
      </c>
      <c r="E1033" s="43">
        <v>18</v>
      </c>
      <c r="F1033" s="43">
        <v>181109.24188818224</v>
      </c>
      <c r="G1033" s="27">
        <f t="shared" si="88"/>
        <v>3259966.3539872803</v>
      </c>
      <c r="H1033" s="58"/>
      <c r="I1033" s="622"/>
      <c r="K1033" s="622"/>
      <c r="Q1033" s="63"/>
      <c r="R1033" s="63"/>
      <c r="S1033" s="413"/>
    </row>
    <row r="1034" spans="2:19" ht="15" customHeight="1">
      <c r="B1034" s="55">
        <f t="shared" si="89"/>
        <v>27.480000000000075</v>
      </c>
      <c r="C1034" s="67" t="s">
        <v>1097</v>
      </c>
      <c r="D1034" s="55" t="s">
        <v>1060</v>
      </c>
      <c r="E1034" s="43">
        <v>67</v>
      </c>
      <c r="F1034" s="43">
        <v>48813.908083889561</v>
      </c>
      <c r="G1034" s="27">
        <f t="shared" si="88"/>
        <v>3270531.8416206008</v>
      </c>
      <c r="H1034" s="58"/>
      <c r="I1034" s="622"/>
      <c r="K1034" s="622"/>
      <c r="Q1034" s="63"/>
      <c r="R1034" s="63"/>
      <c r="S1034" s="413"/>
    </row>
    <row r="1035" spans="2:19" ht="15" customHeight="1">
      <c r="B1035" s="55">
        <f t="shared" si="89"/>
        <v>27.490000000000077</v>
      </c>
      <c r="C1035" s="67" t="s">
        <v>1098</v>
      </c>
      <c r="D1035" s="55" t="s">
        <v>1060</v>
      </c>
      <c r="E1035" s="43">
        <v>42</v>
      </c>
      <c r="F1035" s="43">
        <v>23342.065475843483</v>
      </c>
      <c r="G1035" s="27">
        <f t="shared" si="88"/>
        <v>980366.74998542632</v>
      </c>
      <c r="H1035" s="58"/>
      <c r="I1035" s="622"/>
      <c r="K1035" s="622"/>
      <c r="Q1035" s="63"/>
      <c r="R1035" s="63"/>
      <c r="S1035" s="413"/>
    </row>
    <row r="1036" spans="2:19" ht="15" customHeight="1">
      <c r="B1036" s="228">
        <f t="shared" si="89"/>
        <v>27.500000000000078</v>
      </c>
      <c r="C1036" s="41" t="s">
        <v>1099</v>
      </c>
      <c r="D1036" s="55" t="s">
        <v>1060</v>
      </c>
      <c r="E1036" s="43">
        <v>6</v>
      </c>
      <c r="F1036" s="43">
        <v>88610.404423504806</v>
      </c>
      <c r="G1036" s="27">
        <f t="shared" si="88"/>
        <v>531662.42654102878</v>
      </c>
      <c r="H1036" s="58"/>
      <c r="I1036" s="622"/>
      <c r="K1036" s="622"/>
      <c r="Q1036" s="63"/>
      <c r="R1036" s="63"/>
      <c r="S1036" s="413"/>
    </row>
    <row r="1037" spans="2:19" ht="15" customHeight="1">
      <c r="B1037" s="55">
        <f t="shared" si="89"/>
        <v>27.51000000000008</v>
      </c>
      <c r="C1037" s="41" t="s">
        <v>1100</v>
      </c>
      <c r="D1037" s="55" t="s">
        <v>1060</v>
      </c>
      <c r="E1037" s="43">
        <v>58</v>
      </c>
      <c r="F1037" s="43">
        <v>95130.045238382445</v>
      </c>
      <c r="G1037" s="27">
        <f t="shared" si="88"/>
        <v>5517542.6238261815</v>
      </c>
      <c r="H1037" s="58"/>
      <c r="I1037" s="622"/>
      <c r="K1037" s="622"/>
      <c r="Q1037" s="63"/>
      <c r="R1037" s="63"/>
      <c r="S1037" s="413"/>
    </row>
    <row r="1038" spans="2:19" ht="15" customHeight="1">
      <c r="B1038" s="55">
        <f t="shared" si="89"/>
        <v>27.520000000000081</v>
      </c>
      <c r="C1038" s="41" t="s">
        <v>1101</v>
      </c>
      <c r="D1038" s="55" t="s">
        <v>1060</v>
      </c>
      <c r="E1038" s="43">
        <v>287</v>
      </c>
      <c r="F1038" s="43">
        <v>32488.744163041498</v>
      </c>
      <c r="G1038" s="27">
        <f t="shared" si="88"/>
        <v>9324269.5747929104</v>
      </c>
      <c r="H1038" s="58"/>
      <c r="I1038" s="622"/>
      <c r="K1038" s="622"/>
      <c r="Q1038" s="63"/>
      <c r="R1038" s="63"/>
      <c r="S1038" s="413"/>
    </row>
    <row r="1039" spans="2:19" ht="15" customHeight="1">
      <c r="B1039" s="55">
        <f t="shared" si="89"/>
        <v>27.530000000000083</v>
      </c>
      <c r="C1039" s="41" t="s">
        <v>1102</v>
      </c>
      <c r="D1039" s="55" t="s">
        <v>1060</v>
      </c>
      <c r="E1039" s="43">
        <v>105</v>
      </c>
      <c r="F1039" s="43">
        <v>18142.198449202988</v>
      </c>
      <c r="G1039" s="27">
        <f t="shared" si="88"/>
        <v>1904930.8371663138</v>
      </c>
      <c r="H1039" s="58"/>
      <c r="I1039" s="622"/>
      <c r="K1039" s="622"/>
      <c r="Q1039" s="63"/>
      <c r="R1039" s="63"/>
      <c r="S1039" s="413"/>
    </row>
    <row r="1040" spans="2:19" ht="15" customHeight="1">
      <c r="B1040" s="55">
        <f t="shared" si="89"/>
        <v>27.540000000000084</v>
      </c>
      <c r="C1040" s="41" t="s">
        <v>1103</v>
      </c>
      <c r="D1040" s="55" t="s">
        <v>1060</v>
      </c>
      <c r="E1040" s="43">
        <v>54</v>
      </c>
      <c r="F1040" s="43">
        <v>12344.993049213457</v>
      </c>
      <c r="G1040" s="27">
        <f t="shared" si="88"/>
        <v>666629.62465752673</v>
      </c>
      <c r="H1040" s="58"/>
      <c r="I1040" s="622"/>
      <c r="K1040" s="622"/>
      <c r="Q1040" s="63"/>
      <c r="R1040" s="63"/>
      <c r="S1040" s="413"/>
    </row>
    <row r="1041" spans="2:19" ht="15" customHeight="1">
      <c r="B1041" s="55">
        <f t="shared" si="89"/>
        <v>27.550000000000086</v>
      </c>
      <c r="C1041" s="41" t="s">
        <v>1106</v>
      </c>
      <c r="D1041" s="55" t="s">
        <v>1060</v>
      </c>
      <c r="E1041" s="43">
        <v>152</v>
      </c>
      <c r="F1041" s="43">
        <v>7955.1293665384137</v>
      </c>
      <c r="G1041" s="27">
        <f>+E1041*F1041</f>
        <v>1209179.6637138389</v>
      </c>
      <c r="H1041" s="58"/>
      <c r="I1041" s="622"/>
      <c r="K1041" s="622"/>
      <c r="Q1041" s="63"/>
      <c r="R1041" s="63"/>
      <c r="S1041" s="413"/>
    </row>
    <row r="1042" spans="2:19" ht="15" customHeight="1">
      <c r="B1042" s="55">
        <f t="shared" si="89"/>
        <v>27.560000000000088</v>
      </c>
      <c r="C1042" s="41" t="s">
        <v>1104</v>
      </c>
      <c r="D1042" s="55" t="s">
        <v>1060</v>
      </c>
      <c r="E1042" s="43">
        <v>1</v>
      </c>
      <c r="F1042" s="43">
        <v>1667960.553854208</v>
      </c>
      <c r="G1042" s="27">
        <f t="shared" si="88"/>
        <v>1667960.553854208</v>
      </c>
      <c r="H1042" s="58"/>
      <c r="I1042" s="622"/>
      <c r="K1042" s="622"/>
      <c r="Q1042" s="63"/>
      <c r="R1042" s="63"/>
      <c r="S1042" s="413"/>
    </row>
    <row r="1043" spans="2:19" ht="25.5">
      <c r="B1043" s="55">
        <f t="shared" si="89"/>
        <v>27.570000000000089</v>
      </c>
      <c r="C1043" s="41" t="s">
        <v>1105</v>
      </c>
      <c r="D1043" s="55" t="s">
        <v>1060</v>
      </c>
      <c r="E1043" s="43">
        <v>1</v>
      </c>
      <c r="F1043" s="43">
        <v>2293445.7615495361</v>
      </c>
      <c r="G1043" s="27">
        <f t="shared" si="88"/>
        <v>2293445.7615495361</v>
      </c>
      <c r="H1043" s="58"/>
      <c r="I1043" s="622"/>
      <c r="K1043" s="622"/>
      <c r="Q1043" s="63"/>
      <c r="R1043" s="63"/>
      <c r="S1043" s="413"/>
    </row>
    <row r="1044" spans="2:19" ht="15" customHeight="1">
      <c r="B1044" s="55">
        <f t="shared" si="89"/>
        <v>27.580000000000091</v>
      </c>
      <c r="C1044" s="67" t="s">
        <v>1589</v>
      </c>
      <c r="D1044" s="55" t="s">
        <v>1060</v>
      </c>
      <c r="E1044" s="43">
        <v>11</v>
      </c>
      <c r="F1044" s="43">
        <v>2345569.5288574803</v>
      </c>
      <c r="G1044" s="27">
        <f t="shared" si="88"/>
        <v>25801264.817432284</v>
      </c>
      <c r="H1044" s="58"/>
      <c r="I1044" s="622"/>
      <c r="K1044" s="622"/>
      <c r="Q1044" s="63"/>
      <c r="R1044" s="63"/>
      <c r="S1044" s="413"/>
    </row>
    <row r="1045" spans="2:19" ht="15" customHeight="1">
      <c r="B1045" s="24"/>
      <c r="C1045" s="72" t="s">
        <v>536</v>
      </c>
      <c r="D1045" s="55"/>
      <c r="E1045" s="43"/>
      <c r="F1045" s="43">
        <v>0</v>
      </c>
      <c r="G1045" s="27"/>
      <c r="H1045" s="58"/>
      <c r="I1045" s="622"/>
      <c r="K1045" s="622"/>
      <c r="Q1045" s="63"/>
      <c r="R1045" s="63"/>
      <c r="S1045" s="413"/>
    </row>
    <row r="1046" spans="2:19" ht="25.5">
      <c r="B1046" s="24">
        <f>+B1044+0.01</f>
        <v>27.590000000000092</v>
      </c>
      <c r="C1046" s="41" t="s">
        <v>1789</v>
      </c>
      <c r="D1046" s="55" t="s">
        <v>1</v>
      </c>
      <c r="E1046" s="43">
        <v>252</v>
      </c>
      <c r="F1046" s="43">
        <v>6440.4126885695605</v>
      </c>
      <c r="G1046" s="27">
        <f t="shared" ref="G1046:G1059" si="90">+E1046*F1046</f>
        <v>1622983.9975195292</v>
      </c>
      <c r="H1046" s="58"/>
      <c r="I1046" s="622"/>
      <c r="K1046" s="622"/>
      <c r="Q1046" s="63"/>
      <c r="R1046" s="63"/>
      <c r="S1046" s="413"/>
    </row>
    <row r="1047" spans="2:19" ht="25.5">
      <c r="B1047" s="45">
        <f t="shared" si="89"/>
        <v>27.600000000000094</v>
      </c>
      <c r="C1047" s="41" t="s">
        <v>1790</v>
      </c>
      <c r="D1047" s="55" t="s">
        <v>1</v>
      </c>
      <c r="E1047" s="43">
        <v>168</v>
      </c>
      <c r="F1047" s="43">
        <v>7389.0652535741419</v>
      </c>
      <c r="G1047" s="27">
        <f t="shared" si="90"/>
        <v>1241362.9626004559</v>
      </c>
      <c r="H1047" s="58"/>
      <c r="I1047" s="622"/>
      <c r="K1047" s="622"/>
      <c r="Q1047" s="63"/>
      <c r="R1047" s="63"/>
      <c r="S1047" s="413"/>
    </row>
    <row r="1048" spans="2:19" ht="25.5">
      <c r="B1048" s="24">
        <f t="shared" si="89"/>
        <v>27.610000000000095</v>
      </c>
      <c r="C1048" s="41" t="s">
        <v>1791</v>
      </c>
      <c r="D1048" s="55" t="s">
        <v>1</v>
      </c>
      <c r="E1048" s="43">
        <v>14</v>
      </c>
      <c r="F1048" s="43">
        <v>8359.6098008480585</v>
      </c>
      <c r="G1048" s="27">
        <f t="shared" si="90"/>
        <v>117034.53721187281</v>
      </c>
      <c r="H1048" s="58"/>
      <c r="I1048" s="622"/>
      <c r="K1048" s="622"/>
      <c r="Q1048" s="63"/>
      <c r="R1048" s="63"/>
      <c r="S1048" s="413"/>
    </row>
    <row r="1049" spans="2:19" ht="25.5">
      <c r="B1049" s="24">
        <f t="shared" si="89"/>
        <v>27.620000000000097</v>
      </c>
      <c r="C1049" s="41" t="s">
        <v>1792</v>
      </c>
      <c r="D1049" s="55" t="s">
        <v>1</v>
      </c>
      <c r="E1049" s="43">
        <v>237</v>
      </c>
      <c r="F1049" s="43">
        <v>9979.6164887789582</v>
      </c>
      <c r="G1049" s="27">
        <f t="shared" si="90"/>
        <v>2365169.107840613</v>
      </c>
      <c r="H1049" s="58"/>
      <c r="I1049" s="622"/>
      <c r="K1049" s="622"/>
      <c r="Q1049" s="63"/>
      <c r="R1049" s="63"/>
      <c r="S1049" s="413"/>
    </row>
    <row r="1050" spans="2:19" ht="25.5">
      <c r="B1050" s="24">
        <f t="shared" si="89"/>
        <v>27.630000000000098</v>
      </c>
      <c r="C1050" s="41" t="s">
        <v>1793</v>
      </c>
      <c r="D1050" s="55" t="s">
        <v>1</v>
      </c>
      <c r="E1050" s="43">
        <v>41</v>
      </c>
      <c r="F1050" s="43">
        <v>12292.869281905514</v>
      </c>
      <c r="G1050" s="27">
        <f t="shared" si="90"/>
        <v>504007.64055812609</v>
      </c>
      <c r="H1050" s="58"/>
      <c r="I1050" s="622"/>
      <c r="K1050" s="622"/>
      <c r="Q1050" s="63"/>
      <c r="R1050" s="63"/>
      <c r="S1050" s="413"/>
    </row>
    <row r="1051" spans="2:19" ht="15" customHeight="1">
      <c r="B1051" s="24">
        <f t="shared" si="89"/>
        <v>27.6400000000001</v>
      </c>
      <c r="C1051" s="41" t="s">
        <v>537</v>
      </c>
      <c r="D1051" s="55" t="s">
        <v>1</v>
      </c>
      <c r="E1051" s="43">
        <v>5</v>
      </c>
      <c r="F1051" s="43">
        <v>289155.55666547321</v>
      </c>
      <c r="G1051" s="27">
        <f t="shared" si="90"/>
        <v>1445777.783327366</v>
      </c>
      <c r="H1051" s="58"/>
      <c r="I1051" s="622"/>
      <c r="K1051" s="622"/>
      <c r="Q1051" s="63"/>
      <c r="R1051" s="63"/>
      <c r="S1051" s="413"/>
    </row>
    <row r="1052" spans="2:19" ht="15" customHeight="1">
      <c r="B1052" s="24">
        <f t="shared" si="89"/>
        <v>27.650000000000102</v>
      </c>
      <c r="C1052" s="41" t="s">
        <v>538</v>
      </c>
      <c r="D1052" s="55" t="s">
        <v>1</v>
      </c>
      <c r="E1052" s="43">
        <v>1</v>
      </c>
      <c r="F1052" s="43">
        <v>115662.63965632774</v>
      </c>
      <c r="G1052" s="27">
        <f t="shared" si="90"/>
        <v>115662.63965632774</v>
      </c>
      <c r="H1052" s="58"/>
      <c r="I1052" s="622"/>
      <c r="K1052" s="622"/>
      <c r="Q1052" s="63"/>
      <c r="R1052" s="63"/>
      <c r="S1052" s="413"/>
    </row>
    <row r="1053" spans="2:19" ht="15" customHeight="1">
      <c r="B1053" s="24">
        <f t="shared" ref="B1053:B1067" si="91">+B1052+0.01</f>
        <v>27.660000000000103</v>
      </c>
      <c r="C1053" s="41" t="s">
        <v>539</v>
      </c>
      <c r="D1053" s="55" t="s">
        <v>1</v>
      </c>
      <c r="E1053" s="43">
        <v>25</v>
      </c>
      <c r="F1053" s="43">
        <v>124914.6083534878</v>
      </c>
      <c r="G1053" s="27">
        <f t="shared" si="90"/>
        <v>3122865.2088371948</v>
      </c>
      <c r="H1053" s="58"/>
      <c r="I1053" s="622"/>
      <c r="K1053" s="622"/>
      <c r="Q1053" s="63"/>
      <c r="R1053" s="63"/>
      <c r="S1053" s="413"/>
    </row>
    <row r="1054" spans="2:19" ht="15" customHeight="1">
      <c r="B1054" s="24">
        <f t="shared" si="91"/>
        <v>27.670000000000105</v>
      </c>
      <c r="C1054" s="41" t="s">
        <v>540</v>
      </c>
      <c r="D1054" s="55" t="s">
        <v>1</v>
      </c>
      <c r="E1054" s="43">
        <v>11</v>
      </c>
      <c r="F1054" s="43">
        <v>161927.69551885885</v>
      </c>
      <c r="G1054" s="27">
        <f t="shared" si="90"/>
        <v>1781204.6507074474</v>
      </c>
      <c r="H1054" s="58"/>
      <c r="I1054" s="622"/>
      <c r="K1054" s="622"/>
      <c r="Q1054" s="63"/>
      <c r="R1054" s="63"/>
      <c r="S1054" s="413"/>
    </row>
    <row r="1055" spans="2:19" ht="15" customHeight="1">
      <c r="B1055" s="24">
        <f t="shared" si="91"/>
        <v>27.680000000000106</v>
      </c>
      <c r="C1055" s="41" t="s">
        <v>541</v>
      </c>
      <c r="D1055" s="55" t="s">
        <v>1</v>
      </c>
      <c r="E1055" s="43">
        <v>5</v>
      </c>
      <c r="F1055" s="43">
        <v>185060.22345012438</v>
      </c>
      <c r="G1055" s="27">
        <f t="shared" si="90"/>
        <v>925301.1172506219</v>
      </c>
      <c r="H1055" s="58"/>
      <c r="I1055" s="622"/>
      <c r="K1055" s="622"/>
      <c r="Q1055" s="63"/>
      <c r="R1055" s="63"/>
      <c r="S1055" s="413"/>
    </row>
    <row r="1056" spans="2:19" ht="15" customHeight="1">
      <c r="B1056" s="24">
        <f t="shared" si="91"/>
        <v>27.690000000000108</v>
      </c>
      <c r="C1056" s="41" t="s">
        <v>542</v>
      </c>
      <c r="D1056" s="55" t="s">
        <v>1</v>
      </c>
      <c r="E1056" s="43">
        <v>2</v>
      </c>
      <c r="F1056" s="43">
        <v>115662.63965632774</v>
      </c>
      <c r="G1056" s="27">
        <f t="shared" si="90"/>
        <v>231325.27931265548</v>
      </c>
      <c r="H1056" s="58"/>
      <c r="I1056" s="622"/>
      <c r="K1056" s="622"/>
      <c r="Q1056" s="63"/>
      <c r="R1056" s="63"/>
      <c r="S1056" s="413"/>
    </row>
    <row r="1057" spans="2:19" ht="15" customHeight="1">
      <c r="B1057" s="24">
        <f t="shared" si="91"/>
        <v>27.700000000000109</v>
      </c>
      <c r="C1057" s="41" t="s">
        <v>543</v>
      </c>
      <c r="D1057" s="55" t="s">
        <v>1</v>
      </c>
      <c r="E1057" s="43">
        <v>50</v>
      </c>
      <c r="F1057" s="43">
        <v>124914.6083534878</v>
      </c>
      <c r="G1057" s="27">
        <f t="shared" si="90"/>
        <v>6245730.4176743897</v>
      </c>
      <c r="H1057" s="58"/>
      <c r="I1057" s="622"/>
      <c r="K1057" s="622"/>
      <c r="Q1057" s="63"/>
      <c r="R1057" s="63"/>
      <c r="S1057" s="413"/>
    </row>
    <row r="1058" spans="2:19" ht="15" customHeight="1">
      <c r="B1058" s="24">
        <f t="shared" si="91"/>
        <v>27.710000000000111</v>
      </c>
      <c r="C1058" s="41" t="s">
        <v>544</v>
      </c>
      <c r="D1058" s="55" t="s">
        <v>1</v>
      </c>
      <c r="E1058" s="43">
        <v>21</v>
      </c>
      <c r="F1058" s="43">
        <v>161927.69551885885</v>
      </c>
      <c r="G1058" s="27">
        <f t="shared" si="90"/>
        <v>3400481.6058960357</v>
      </c>
      <c r="H1058" s="58"/>
      <c r="I1058" s="622"/>
      <c r="K1058" s="622"/>
      <c r="Q1058" s="63"/>
      <c r="R1058" s="63"/>
      <c r="S1058" s="413"/>
    </row>
    <row r="1059" spans="2:19" ht="15" customHeight="1">
      <c r="B1059" s="24">
        <f t="shared" si="91"/>
        <v>27.720000000000113</v>
      </c>
      <c r="C1059" s="41" t="s">
        <v>545</v>
      </c>
      <c r="D1059" s="55" t="s">
        <v>1</v>
      </c>
      <c r="E1059" s="43">
        <v>15</v>
      </c>
      <c r="F1059" s="43">
        <v>185060.22345012438</v>
      </c>
      <c r="G1059" s="27">
        <f t="shared" si="90"/>
        <v>2775903.3517518658</v>
      </c>
      <c r="H1059" s="58"/>
      <c r="I1059" s="622"/>
      <c r="K1059" s="622"/>
      <c r="Q1059" s="63"/>
      <c r="R1059" s="63"/>
      <c r="S1059" s="413"/>
    </row>
    <row r="1060" spans="2:19" ht="15" customHeight="1">
      <c r="B1060" s="24"/>
      <c r="C1060" s="72" t="s">
        <v>546</v>
      </c>
      <c r="D1060" s="55"/>
      <c r="E1060" s="43"/>
      <c r="F1060" s="43"/>
      <c r="G1060" s="27"/>
      <c r="H1060" s="58"/>
      <c r="I1060" s="622"/>
      <c r="K1060" s="622"/>
      <c r="Q1060" s="63"/>
      <c r="R1060" s="63"/>
      <c r="S1060" s="413"/>
    </row>
    <row r="1061" spans="2:19" ht="15" customHeight="1">
      <c r="B1061" s="24">
        <f>+B1059+0.01</f>
        <v>27.730000000000114</v>
      </c>
      <c r="C1061" s="41" t="s">
        <v>547</v>
      </c>
      <c r="D1061" s="55" t="s">
        <v>54</v>
      </c>
      <c r="E1061" s="43">
        <v>980</v>
      </c>
      <c r="F1061" s="43">
        <v>3328.6237802853038</v>
      </c>
      <c r="G1061" s="27">
        <f t="shared" ref="G1061:G1067" si="92">+E1061*F1061</f>
        <v>3262051.3046795977</v>
      </c>
      <c r="H1061" s="58"/>
      <c r="I1061" s="622"/>
      <c r="K1061" s="622"/>
      <c r="Q1061" s="63"/>
      <c r="R1061" s="63"/>
      <c r="S1061" s="413"/>
    </row>
    <row r="1062" spans="2:19" ht="25.5">
      <c r="B1062" s="24">
        <f t="shared" si="91"/>
        <v>27.740000000000116</v>
      </c>
      <c r="C1062" s="41" t="s">
        <v>548</v>
      </c>
      <c r="D1062" s="55" t="s">
        <v>54</v>
      </c>
      <c r="E1062" s="43">
        <v>30</v>
      </c>
      <c r="F1062" s="43">
        <v>3915.5374001727532</v>
      </c>
      <c r="G1062" s="27">
        <f t="shared" si="92"/>
        <v>117466.12200518259</v>
      </c>
      <c r="H1062" s="58"/>
      <c r="I1062" s="622"/>
      <c r="K1062" s="622"/>
      <c r="Q1062" s="63"/>
      <c r="R1062" s="63"/>
      <c r="S1062" s="413"/>
    </row>
    <row r="1063" spans="2:19" ht="25.5">
      <c r="B1063" s="24">
        <f t="shared" si="91"/>
        <v>27.750000000000117</v>
      </c>
      <c r="C1063" s="41" t="s">
        <v>1794</v>
      </c>
      <c r="D1063" s="55" t="s">
        <v>54</v>
      </c>
      <c r="E1063" s="43">
        <v>650</v>
      </c>
      <c r="F1063" s="43">
        <v>4573.3393435990065</v>
      </c>
      <c r="G1063" s="27">
        <f>+E1063*F1063</f>
        <v>2972670.5733393542</v>
      </c>
      <c r="H1063" s="58"/>
      <c r="I1063" s="622"/>
      <c r="K1063" s="622"/>
      <c r="Q1063" s="63"/>
      <c r="R1063" s="63"/>
      <c r="S1063" s="413"/>
    </row>
    <row r="1064" spans="2:19" ht="15" customHeight="1">
      <c r="B1064" s="24">
        <f t="shared" si="91"/>
        <v>27.760000000000119</v>
      </c>
      <c r="C1064" s="41" t="s">
        <v>549</v>
      </c>
      <c r="D1064" s="55" t="s">
        <v>54</v>
      </c>
      <c r="E1064" s="43">
        <v>50</v>
      </c>
      <c r="F1064" s="43">
        <v>5420.8718000261761</v>
      </c>
      <c r="G1064" s="27">
        <f t="shared" si="92"/>
        <v>271043.59000130882</v>
      </c>
      <c r="H1064" s="58"/>
      <c r="I1064" s="622"/>
      <c r="K1064" s="622"/>
      <c r="Q1064" s="63"/>
      <c r="R1064" s="63"/>
      <c r="S1064" s="413"/>
    </row>
    <row r="1065" spans="2:19" ht="25.5">
      <c r="B1065" s="24">
        <f t="shared" si="91"/>
        <v>27.77000000000012</v>
      </c>
      <c r="C1065" s="41" t="s">
        <v>550</v>
      </c>
      <c r="D1065" s="55" t="s">
        <v>54</v>
      </c>
      <c r="E1065" s="43">
        <v>205</v>
      </c>
      <c r="F1065" s="43">
        <v>6380.9915938385047</v>
      </c>
      <c r="G1065" s="27">
        <f t="shared" si="92"/>
        <v>1308103.2767368935</v>
      </c>
      <c r="H1065" s="58"/>
      <c r="I1065" s="622"/>
      <c r="K1065" s="622"/>
      <c r="Q1065" s="63"/>
      <c r="R1065" s="63"/>
      <c r="S1065" s="413"/>
    </row>
    <row r="1066" spans="2:19" ht="15" customHeight="1">
      <c r="B1066" s="24">
        <f t="shared" si="91"/>
        <v>27.780000000000122</v>
      </c>
      <c r="C1066" s="41" t="s">
        <v>551</v>
      </c>
      <c r="D1066" s="55" t="s">
        <v>54</v>
      </c>
      <c r="E1066" s="43">
        <v>920</v>
      </c>
      <c r="F1066" s="43">
        <v>8829.7661819657133</v>
      </c>
      <c r="G1066" s="27">
        <f t="shared" si="92"/>
        <v>8123384.8874084558</v>
      </c>
      <c r="H1066" s="58"/>
      <c r="I1066" s="622"/>
      <c r="K1066" s="622"/>
      <c r="Q1066" s="63"/>
      <c r="R1066" s="63"/>
      <c r="S1066" s="413"/>
    </row>
    <row r="1067" spans="2:19" ht="15" customHeight="1">
      <c r="B1067" s="24">
        <f t="shared" si="91"/>
        <v>27.790000000000123</v>
      </c>
      <c r="C1067" s="41" t="s">
        <v>552</v>
      </c>
      <c r="D1067" s="55" t="s">
        <v>54</v>
      </c>
      <c r="E1067" s="43">
        <v>160</v>
      </c>
      <c r="F1067" s="43">
        <v>10388.266824473239</v>
      </c>
      <c r="G1067" s="27">
        <f t="shared" si="92"/>
        <v>1662122.6919157184</v>
      </c>
      <c r="H1067" s="58"/>
      <c r="I1067" s="622"/>
      <c r="K1067" s="622"/>
      <c r="Q1067" s="63"/>
      <c r="R1067" s="63"/>
      <c r="S1067" s="413"/>
    </row>
    <row r="1068" spans="2:19" ht="15" customHeight="1">
      <c r="B1068" s="24"/>
      <c r="C1068" s="72" t="s">
        <v>1109</v>
      </c>
      <c r="D1068" s="55"/>
      <c r="E1068" s="43"/>
      <c r="F1068" s="43"/>
      <c r="G1068" s="27"/>
      <c r="H1068" s="58"/>
      <c r="I1068" s="622"/>
      <c r="K1068" s="622"/>
      <c r="Q1068" s="63"/>
      <c r="R1068" s="63"/>
      <c r="S1068" s="413"/>
    </row>
    <row r="1069" spans="2:19" ht="15" customHeight="1">
      <c r="B1069" s="24">
        <f>+B1067+0.01</f>
        <v>27.800000000000125</v>
      </c>
      <c r="C1069" s="41" t="s">
        <v>553</v>
      </c>
      <c r="D1069" s="55" t="s">
        <v>1</v>
      </c>
      <c r="E1069" s="43">
        <v>1</v>
      </c>
      <c r="F1069" s="43">
        <v>1979352.1096532501</v>
      </c>
      <c r="G1069" s="27">
        <f>+E1069*F1069</f>
        <v>1979352.1096532501</v>
      </c>
      <c r="H1069" s="58"/>
      <c r="I1069" s="622"/>
      <c r="K1069" s="622"/>
      <c r="Q1069" s="63"/>
      <c r="R1069" s="63"/>
      <c r="S1069" s="413"/>
    </row>
    <row r="1070" spans="2:19" ht="15" customHeight="1">
      <c r="B1070" s="24">
        <f>+B1069+0.01</f>
        <v>27.810000000000127</v>
      </c>
      <c r="C1070" s="41" t="s">
        <v>554</v>
      </c>
      <c r="D1070" s="55" t="s">
        <v>1</v>
      </c>
      <c r="E1070" s="43">
        <v>1</v>
      </c>
      <c r="F1070" s="43">
        <v>259464.81633152213</v>
      </c>
      <c r="G1070" s="27">
        <f>+E1070*F1070</f>
        <v>259464.81633152213</v>
      </c>
      <c r="H1070" s="58"/>
      <c r="I1070" s="622"/>
      <c r="K1070" s="622"/>
      <c r="Q1070" s="63"/>
      <c r="R1070" s="63"/>
      <c r="S1070" s="413"/>
    </row>
    <row r="1071" spans="2:19" ht="15" customHeight="1">
      <c r="B1071" s="86"/>
      <c r="C1071" s="72" t="s">
        <v>555</v>
      </c>
      <c r="D1071" s="55"/>
      <c r="E1071" s="43"/>
      <c r="F1071" s="43"/>
      <c r="G1071" s="27"/>
      <c r="H1071" s="58"/>
      <c r="I1071" s="622"/>
      <c r="K1071" s="622"/>
      <c r="Q1071" s="63"/>
      <c r="R1071" s="63"/>
      <c r="S1071" s="413"/>
    </row>
    <row r="1072" spans="2:19" ht="15" customHeight="1">
      <c r="B1072" s="24">
        <f>+B1070+0.01</f>
        <v>27.820000000000128</v>
      </c>
      <c r="C1072" s="41" t="s">
        <v>1795</v>
      </c>
      <c r="D1072" s="55" t="s">
        <v>1</v>
      </c>
      <c r="E1072" s="43">
        <v>6</v>
      </c>
      <c r="F1072" s="43">
        <v>732249.27779684355</v>
      </c>
      <c r="G1072" s="27">
        <f>+E1072*F1072</f>
        <v>4393495.6667810613</v>
      </c>
      <c r="H1072" s="58"/>
      <c r="I1072" s="622"/>
      <c r="K1072" s="622"/>
      <c r="Q1072" s="63"/>
      <c r="R1072" s="63"/>
      <c r="S1072" s="413"/>
    </row>
    <row r="1073" spans="1:19" ht="15" customHeight="1">
      <c r="B1073" s="24"/>
      <c r="C1073" s="72" t="s">
        <v>288</v>
      </c>
      <c r="D1073" s="55"/>
      <c r="E1073" s="43"/>
      <c r="F1073" s="43"/>
      <c r="G1073" s="27"/>
      <c r="H1073" s="58"/>
      <c r="I1073" s="622"/>
      <c r="K1073" s="622"/>
      <c r="Q1073" s="63"/>
      <c r="R1073" s="63"/>
      <c r="S1073" s="413"/>
    </row>
    <row r="1074" spans="1:19" ht="15" customHeight="1">
      <c r="B1074" s="24">
        <f>+B1072+0.01</f>
        <v>27.83000000000013</v>
      </c>
      <c r="C1074" s="41" t="s">
        <v>1796</v>
      </c>
      <c r="D1074" s="55" t="s">
        <v>1</v>
      </c>
      <c r="E1074" s="43">
        <v>6</v>
      </c>
      <c r="F1074" s="43">
        <v>550426.98277188861</v>
      </c>
      <c r="G1074" s="27">
        <f>+E1074*F1074</f>
        <v>3302561.8966313316</v>
      </c>
      <c r="H1074" s="58"/>
      <c r="I1074" s="622"/>
      <c r="K1074" s="622"/>
      <c r="Q1074" s="63"/>
      <c r="R1074" s="63"/>
      <c r="S1074" s="413"/>
    </row>
    <row r="1075" spans="1:19" ht="15" customHeight="1">
      <c r="B1075" s="24">
        <f>+B1074+0.01</f>
        <v>27.840000000000131</v>
      </c>
      <c r="C1075" s="41" t="s">
        <v>468</v>
      </c>
      <c r="D1075" s="55" t="s">
        <v>1</v>
      </c>
      <c r="E1075" s="43">
        <v>1</v>
      </c>
      <c r="F1075" s="43">
        <v>503749.10667227866</v>
      </c>
      <c r="G1075" s="27">
        <f>+E1075*F1075</f>
        <v>503749.10667227866</v>
      </c>
      <c r="H1075" s="58"/>
      <c r="I1075" s="622"/>
      <c r="K1075" s="622"/>
      <c r="Q1075" s="63"/>
      <c r="R1075" s="63"/>
      <c r="S1075" s="413"/>
    </row>
    <row r="1076" spans="1:19" ht="38.25">
      <c r="B1076" s="24">
        <f>+B1075+0.01</f>
        <v>27.850000000000133</v>
      </c>
      <c r="C1076" s="41" t="s">
        <v>1797</v>
      </c>
      <c r="D1076" s="55" t="s">
        <v>1</v>
      </c>
      <c r="E1076" s="43">
        <v>1</v>
      </c>
      <c r="F1076" s="43">
        <v>500265.15406541567</v>
      </c>
      <c r="G1076" s="27">
        <f>+E1076*F1076</f>
        <v>500265.15406541567</v>
      </c>
      <c r="H1076" s="58"/>
      <c r="I1076" s="622"/>
      <c r="K1076" s="622"/>
      <c r="Q1076" s="63"/>
      <c r="R1076" s="63"/>
      <c r="S1076" s="413"/>
    </row>
    <row r="1077" spans="1:19">
      <c r="B1077" s="24">
        <f>+B1076+0.01</f>
        <v>27.860000000000134</v>
      </c>
      <c r="C1077" s="41" t="s">
        <v>556</v>
      </c>
      <c r="D1077" s="55" t="s">
        <v>1</v>
      </c>
      <c r="E1077" s="43">
        <v>1</v>
      </c>
      <c r="F1077" s="43">
        <v>1259727.2082983907</v>
      </c>
      <c r="G1077" s="27">
        <f>+E1077*F1077</f>
        <v>1259727.2082983907</v>
      </c>
      <c r="H1077" s="58"/>
      <c r="I1077" s="622"/>
      <c r="K1077" s="622"/>
      <c r="Q1077" s="63"/>
      <c r="R1077" s="63"/>
      <c r="S1077" s="413"/>
    </row>
    <row r="1078" spans="1:19" ht="25.5">
      <c r="B1078" s="24">
        <f>+B1077+0.01</f>
        <v>27.870000000000136</v>
      </c>
      <c r="C1078" s="41" t="s">
        <v>1798</v>
      </c>
      <c r="D1078" s="55" t="s">
        <v>1</v>
      </c>
      <c r="E1078" s="43">
        <v>1</v>
      </c>
      <c r="F1078" s="43">
        <v>3648663.7115560803</v>
      </c>
      <c r="G1078" s="27">
        <f>+E1078*F1078</f>
        <v>3648663.7115560803</v>
      </c>
      <c r="H1078" s="58"/>
      <c r="I1078" s="622"/>
      <c r="K1078" s="622"/>
      <c r="Q1078" s="63"/>
      <c r="R1078" s="63"/>
      <c r="S1078" s="413"/>
    </row>
    <row r="1079" spans="1:19" ht="15" customHeight="1">
      <c r="C1079" s="7" t="s">
        <v>25</v>
      </c>
      <c r="D1079" s="51"/>
      <c r="E1079" s="47"/>
      <c r="F1079" s="63"/>
      <c r="G1079" s="57">
        <f>SUM(G987:G1078)</f>
        <v>651820812.01077783</v>
      </c>
      <c r="H1079" s="90"/>
      <c r="K1079" s="622"/>
      <c r="Q1079" s="63"/>
      <c r="R1079" s="63"/>
      <c r="S1079" s="59"/>
    </row>
    <row r="1080" spans="1:19" ht="15" customHeight="1">
      <c r="C1080" s="19"/>
      <c r="D1080" s="51"/>
      <c r="E1080" s="47"/>
      <c r="F1080" s="63"/>
      <c r="G1080" s="63"/>
      <c r="H1080" s="58"/>
      <c r="K1080" s="622"/>
      <c r="Q1080" s="63"/>
      <c r="R1080" s="63"/>
      <c r="S1080" s="63"/>
    </row>
    <row r="1081" spans="1:19" ht="25.5">
      <c r="B1081" s="239">
        <v>28</v>
      </c>
      <c r="C1081" s="19" t="s">
        <v>1671</v>
      </c>
      <c r="D1081" s="51"/>
      <c r="E1081" s="47"/>
      <c r="F1081" s="63"/>
      <c r="G1081" s="63"/>
      <c r="H1081" s="58"/>
      <c r="K1081" s="622"/>
      <c r="Q1081" s="63"/>
      <c r="R1081" s="63"/>
      <c r="S1081" s="63"/>
    </row>
    <row r="1082" spans="1:19" s="66" customFormat="1" ht="18" customHeight="1">
      <c r="A1082" s="477"/>
      <c r="B1082" s="144"/>
      <c r="C1082" s="134" t="s">
        <v>999</v>
      </c>
      <c r="D1082" s="145"/>
      <c r="E1082" s="135"/>
      <c r="F1082" s="135"/>
      <c r="G1082" s="22"/>
      <c r="H1082" s="91"/>
      <c r="I1082" s="36"/>
      <c r="J1082" s="36"/>
      <c r="K1082" s="623"/>
      <c r="L1082" s="36"/>
      <c r="M1082" s="36"/>
      <c r="N1082" s="36"/>
      <c r="O1082" s="36"/>
      <c r="P1082" s="36"/>
      <c r="Q1082" s="63"/>
      <c r="R1082" s="63"/>
      <c r="S1082" s="413"/>
    </row>
    <row r="1083" spans="1:19" ht="38.25">
      <c r="B1083" s="24">
        <f>+B1081+0.01</f>
        <v>28.01</v>
      </c>
      <c r="C1083" s="67" t="s">
        <v>1672</v>
      </c>
      <c r="D1083" s="55" t="s">
        <v>54</v>
      </c>
      <c r="E1083" s="43">
        <v>1723</v>
      </c>
      <c r="F1083" s="43">
        <v>133565.0687759142</v>
      </c>
      <c r="G1083" s="27">
        <f t="shared" ref="G1083:G1110" si="93">+E1083*F1083</f>
        <v>230132613.50090018</v>
      </c>
      <c r="H1083" s="58"/>
      <c r="K1083" s="622"/>
      <c r="Q1083" s="63"/>
      <c r="R1083" s="63"/>
      <c r="S1083" s="413"/>
    </row>
    <row r="1084" spans="1:19" ht="25.5">
      <c r="B1084" s="24">
        <f t="shared" ref="B1084:B1110" si="94">+B1083+0.01</f>
        <v>28.020000000000003</v>
      </c>
      <c r="C1084" s="67" t="s">
        <v>1110</v>
      </c>
      <c r="D1084" s="55" t="s">
        <v>1</v>
      </c>
      <c r="E1084" s="43">
        <v>320</v>
      </c>
      <c r="F1084" s="43">
        <v>96709.395387813143</v>
      </c>
      <c r="G1084" s="27">
        <f t="shared" si="93"/>
        <v>30947006.524100207</v>
      </c>
      <c r="H1084" s="58"/>
      <c r="K1084" s="622"/>
      <c r="Q1084" s="63"/>
      <c r="R1084" s="63"/>
      <c r="S1084" s="413"/>
    </row>
    <row r="1085" spans="1:19" ht="25.5">
      <c r="B1085" s="24">
        <f t="shared" si="94"/>
        <v>28.030000000000005</v>
      </c>
      <c r="C1085" s="67" t="s">
        <v>1111</v>
      </c>
      <c r="D1085" s="55" t="s">
        <v>1</v>
      </c>
      <c r="E1085" s="43">
        <v>60</v>
      </c>
      <c r="F1085" s="43">
        <v>211909.09259241863</v>
      </c>
      <c r="G1085" s="27">
        <f t="shared" si="93"/>
        <v>12714545.555545118</v>
      </c>
      <c r="H1085" s="58"/>
      <c r="K1085" s="622"/>
      <c r="Q1085" s="63"/>
      <c r="R1085" s="63"/>
      <c r="S1085" s="413"/>
    </row>
    <row r="1086" spans="1:19" ht="25.5">
      <c r="B1086" s="24">
        <f t="shared" si="94"/>
        <v>28.040000000000006</v>
      </c>
      <c r="C1086" s="67" t="s">
        <v>1112</v>
      </c>
      <c r="D1086" s="55" t="s">
        <v>1</v>
      </c>
      <c r="E1086" s="43">
        <v>100</v>
      </c>
      <c r="F1086" s="43">
        <v>62293.114309723875</v>
      </c>
      <c r="G1086" s="27">
        <f t="shared" si="93"/>
        <v>6229311.4309723871</v>
      </c>
      <c r="H1086" s="58"/>
      <c r="K1086" s="622"/>
      <c r="Q1086" s="63"/>
      <c r="R1086" s="63"/>
      <c r="S1086" s="413"/>
    </row>
    <row r="1087" spans="1:19" ht="25.5">
      <c r="B1087" s="24">
        <f t="shared" si="94"/>
        <v>28.050000000000008</v>
      </c>
      <c r="C1087" s="67" t="s">
        <v>1113</v>
      </c>
      <c r="D1087" s="55" t="s">
        <v>1</v>
      </c>
      <c r="E1087" s="43">
        <v>80</v>
      </c>
      <c r="F1087" s="43">
        <v>73075.436815045177</v>
      </c>
      <c r="G1087" s="27">
        <f t="shared" si="93"/>
        <v>5846034.9452036144</v>
      </c>
      <c r="H1087" s="58"/>
      <c r="K1087" s="622"/>
      <c r="Q1087" s="63"/>
      <c r="R1087" s="63"/>
      <c r="S1087" s="413"/>
    </row>
    <row r="1088" spans="1:19">
      <c r="B1088" s="24">
        <f t="shared" si="94"/>
        <v>28.060000000000009</v>
      </c>
      <c r="C1088" s="67" t="s">
        <v>1114</v>
      </c>
      <c r="D1088" s="55" t="s">
        <v>65</v>
      </c>
      <c r="E1088" s="43">
        <v>13</v>
      </c>
      <c r="F1088" s="43">
        <v>4947.5879928700451</v>
      </c>
      <c r="G1088" s="27">
        <f t="shared" si="93"/>
        <v>64318.643907310587</v>
      </c>
      <c r="H1088" s="58"/>
      <c r="K1088" s="622"/>
      <c r="Q1088" s="63"/>
      <c r="R1088" s="63"/>
      <c r="S1088" s="413"/>
    </row>
    <row r="1089" spans="2:19" ht="25.5">
      <c r="B1089" s="24">
        <f t="shared" si="94"/>
        <v>28.070000000000011</v>
      </c>
      <c r="C1089" s="67" t="s">
        <v>1673</v>
      </c>
      <c r="D1089" s="417" t="s">
        <v>1</v>
      </c>
      <c r="E1089" s="43">
        <v>10</v>
      </c>
      <c r="F1089" s="43">
        <v>2507224.0958356452</v>
      </c>
      <c r="G1089" s="27">
        <f t="shared" si="93"/>
        <v>25072240.958356451</v>
      </c>
      <c r="H1089" s="58"/>
      <c r="K1089" s="622"/>
      <c r="Q1089" s="63"/>
      <c r="R1089" s="63"/>
      <c r="S1089" s="413"/>
    </row>
    <row r="1090" spans="2:19" ht="25.5">
      <c r="B1090" s="24">
        <f t="shared" si="94"/>
        <v>28.080000000000013</v>
      </c>
      <c r="C1090" s="67" t="s">
        <v>1674</v>
      </c>
      <c r="D1090" s="417" t="s">
        <v>1</v>
      </c>
      <c r="E1090" s="43">
        <v>1</v>
      </c>
      <c r="F1090" s="43">
        <v>6010408.2878845613</v>
      </c>
      <c r="G1090" s="27">
        <f t="shared" si="93"/>
        <v>6010408.2878845613</v>
      </c>
      <c r="H1090" s="58"/>
      <c r="K1090" s="622"/>
      <c r="Q1090" s="63"/>
      <c r="R1090" s="63"/>
      <c r="S1090" s="413"/>
    </row>
    <row r="1091" spans="2:19" ht="25.5">
      <c r="B1091" s="24">
        <f t="shared" si="94"/>
        <v>28.090000000000014</v>
      </c>
      <c r="C1091" s="67" t="s">
        <v>1675</v>
      </c>
      <c r="D1091" s="55" t="s">
        <v>1</v>
      </c>
      <c r="E1091" s="43">
        <v>1</v>
      </c>
      <c r="F1091" s="43">
        <v>6010408.2878845613</v>
      </c>
      <c r="G1091" s="27">
        <f t="shared" si="93"/>
        <v>6010408.2878845613</v>
      </c>
      <c r="H1091" s="58"/>
      <c r="K1091" s="622"/>
      <c r="Q1091" s="63"/>
      <c r="R1091" s="63"/>
      <c r="S1091" s="413"/>
    </row>
    <row r="1092" spans="2:19" ht="25.5">
      <c r="B1092" s="45">
        <f t="shared" si="94"/>
        <v>28.100000000000016</v>
      </c>
      <c r="C1092" s="67" t="s">
        <v>1676</v>
      </c>
      <c r="D1092" s="55" t="s">
        <v>1</v>
      </c>
      <c r="E1092" s="43">
        <v>1</v>
      </c>
      <c r="F1092" s="43">
        <v>6010408.2878845613</v>
      </c>
      <c r="G1092" s="27">
        <f t="shared" si="93"/>
        <v>6010408.2878845613</v>
      </c>
      <c r="H1092" s="58"/>
      <c r="K1092" s="622"/>
      <c r="Q1092" s="63"/>
      <c r="R1092" s="63"/>
      <c r="S1092" s="413"/>
    </row>
    <row r="1093" spans="2:19" ht="25.5">
      <c r="B1093" s="24">
        <f t="shared" si="94"/>
        <v>28.110000000000017</v>
      </c>
      <c r="C1093" s="67" t="s">
        <v>1677</v>
      </c>
      <c r="D1093" s="55" t="s">
        <v>1</v>
      </c>
      <c r="E1093" s="43">
        <v>2</v>
      </c>
      <c r="F1093" s="43">
        <v>6286974.9122698205</v>
      </c>
      <c r="G1093" s="27">
        <f t="shared" si="93"/>
        <v>12573949.824539641</v>
      </c>
      <c r="H1093" s="58"/>
      <c r="K1093" s="622"/>
      <c r="Q1093" s="63"/>
      <c r="R1093" s="63"/>
      <c r="S1093" s="413"/>
    </row>
    <row r="1094" spans="2:19" ht="25.5">
      <c r="B1094" s="24">
        <f t="shared" si="94"/>
        <v>28.120000000000019</v>
      </c>
      <c r="C1094" s="67" t="s">
        <v>1678</v>
      </c>
      <c r="D1094" s="55" t="s">
        <v>1</v>
      </c>
      <c r="E1094" s="43">
        <v>3</v>
      </c>
      <c r="F1094" s="43">
        <v>6448306.3118906757</v>
      </c>
      <c r="G1094" s="27">
        <f t="shared" si="93"/>
        <v>19344918.935672026</v>
      </c>
      <c r="H1094" s="58"/>
      <c r="K1094" s="622"/>
      <c r="Q1094" s="63"/>
      <c r="R1094" s="63"/>
      <c r="S1094" s="413"/>
    </row>
    <row r="1095" spans="2:19" ht="51">
      <c r="B1095" s="24">
        <f t="shared" si="94"/>
        <v>28.13000000000002</v>
      </c>
      <c r="C1095" s="41" t="s">
        <v>1679</v>
      </c>
      <c r="D1095" s="55" t="s">
        <v>1</v>
      </c>
      <c r="E1095" s="43">
        <v>4</v>
      </c>
      <c r="F1095" s="43">
        <v>6941218.887339633</v>
      </c>
      <c r="G1095" s="27">
        <f t="shared" si="93"/>
        <v>27764875.549358532</v>
      </c>
      <c r="H1095" s="58"/>
      <c r="K1095" s="622"/>
      <c r="Q1095" s="63"/>
      <c r="R1095" s="63"/>
      <c r="S1095" s="413"/>
    </row>
    <row r="1096" spans="2:19" ht="51">
      <c r="B1096" s="24">
        <f t="shared" si="94"/>
        <v>28.140000000000022</v>
      </c>
      <c r="C1096" s="41" t="s">
        <v>1680</v>
      </c>
      <c r="D1096" s="55" t="s">
        <v>1</v>
      </c>
      <c r="E1096" s="43">
        <v>10</v>
      </c>
      <c r="F1096" s="43">
        <v>2539469.9432430319</v>
      </c>
      <c r="G1096" s="27">
        <f t="shared" si="93"/>
        <v>25394699.432430319</v>
      </c>
      <c r="H1096" s="58"/>
      <c r="K1096" s="622"/>
      <c r="Q1096" s="63"/>
      <c r="R1096" s="63"/>
      <c r="S1096" s="413"/>
    </row>
    <row r="1097" spans="2:19" ht="51">
      <c r="B1097" s="24">
        <f t="shared" si="94"/>
        <v>28.150000000000023</v>
      </c>
      <c r="C1097" s="41" t="s">
        <v>1681</v>
      </c>
      <c r="D1097" s="55" t="s">
        <v>1</v>
      </c>
      <c r="E1097" s="43">
        <v>2</v>
      </c>
      <c r="F1097" s="43">
        <v>2671895.5864655944</v>
      </c>
      <c r="G1097" s="27">
        <f t="shared" si="93"/>
        <v>5343791.1729311887</v>
      </c>
      <c r="H1097" s="58"/>
      <c r="K1097" s="622"/>
      <c r="Q1097" s="63"/>
      <c r="R1097" s="63"/>
      <c r="S1097" s="413"/>
    </row>
    <row r="1098" spans="2:19" ht="51">
      <c r="B1098" s="24">
        <f t="shared" si="94"/>
        <v>28.160000000000025</v>
      </c>
      <c r="C1098" s="41" t="s">
        <v>1682</v>
      </c>
      <c r="D1098" s="55" t="s">
        <v>1</v>
      </c>
      <c r="E1098" s="43">
        <v>2</v>
      </c>
      <c r="F1098" s="43">
        <v>4019121.9204684845</v>
      </c>
      <c r="G1098" s="27">
        <f t="shared" si="93"/>
        <v>8038243.840936969</v>
      </c>
      <c r="H1098" s="58"/>
      <c r="K1098" s="622"/>
      <c r="Q1098" s="63"/>
      <c r="R1098" s="63"/>
      <c r="S1098" s="413"/>
    </row>
    <row r="1099" spans="2:19" ht="25.5">
      <c r="B1099" s="24">
        <f t="shared" si="94"/>
        <v>28.170000000000027</v>
      </c>
      <c r="C1099" s="41" t="s">
        <v>1683</v>
      </c>
      <c r="D1099" s="55" t="s">
        <v>54</v>
      </c>
      <c r="E1099" s="43">
        <v>22</v>
      </c>
      <c r="F1099" s="43">
        <v>313201.29299997393</v>
      </c>
      <c r="G1099" s="27">
        <f t="shared" si="93"/>
        <v>6890428.4459994268</v>
      </c>
      <c r="H1099" s="58"/>
      <c r="K1099" s="622"/>
      <c r="Q1099" s="63"/>
      <c r="R1099" s="63"/>
      <c r="S1099" s="413"/>
    </row>
    <row r="1100" spans="2:19" ht="25.5">
      <c r="B1100" s="24">
        <f t="shared" si="94"/>
        <v>28.180000000000028</v>
      </c>
      <c r="C1100" s="41" t="s">
        <v>1684</v>
      </c>
      <c r="D1100" s="55" t="s">
        <v>1</v>
      </c>
      <c r="E1100" s="43">
        <v>8</v>
      </c>
      <c r="F1100" s="43">
        <v>227998.74048306249</v>
      </c>
      <c r="G1100" s="27">
        <f t="shared" si="93"/>
        <v>1823989.9238644999</v>
      </c>
      <c r="H1100" s="58"/>
      <c r="K1100" s="622"/>
      <c r="Q1100" s="63"/>
      <c r="R1100" s="63"/>
      <c r="S1100" s="413"/>
    </row>
    <row r="1101" spans="2:19">
      <c r="B1101" s="24">
        <f t="shared" si="94"/>
        <v>28.19000000000003</v>
      </c>
      <c r="C1101" s="41" t="s">
        <v>1685</v>
      </c>
      <c r="D1101" s="55" t="s">
        <v>1686</v>
      </c>
      <c r="E1101" s="43">
        <v>18</v>
      </c>
      <c r="F1101" s="43">
        <v>94055.253156492632</v>
      </c>
      <c r="G1101" s="27">
        <f t="shared" si="93"/>
        <v>1692994.5568168673</v>
      </c>
      <c r="H1101" s="58"/>
      <c r="K1101" s="622"/>
      <c r="Q1101" s="63"/>
      <c r="R1101" s="63"/>
      <c r="S1101" s="413"/>
    </row>
    <row r="1102" spans="2:19" ht="25.5">
      <c r="B1102" s="45">
        <f t="shared" si="94"/>
        <v>28.200000000000031</v>
      </c>
      <c r="C1102" s="41" t="s">
        <v>1115</v>
      </c>
      <c r="D1102" s="55" t="s">
        <v>1</v>
      </c>
      <c r="E1102" s="43">
        <v>6</v>
      </c>
      <c r="F1102" s="43">
        <v>143874.10747407936</v>
      </c>
      <c r="G1102" s="27">
        <f t="shared" si="93"/>
        <v>863244.64484447613</v>
      </c>
      <c r="H1102" s="58"/>
      <c r="K1102" s="622"/>
      <c r="Q1102" s="63"/>
      <c r="R1102" s="63"/>
      <c r="S1102" s="413"/>
    </row>
    <row r="1103" spans="2:19" ht="25.5">
      <c r="B1103" s="24">
        <f t="shared" si="94"/>
        <v>28.210000000000033</v>
      </c>
      <c r="C1103" s="41" t="s">
        <v>1687</v>
      </c>
      <c r="D1103" s="417" t="s">
        <v>1</v>
      </c>
      <c r="E1103" s="43">
        <v>4</v>
      </c>
      <c r="F1103" s="43">
        <v>2878071.1480521667</v>
      </c>
      <c r="G1103" s="27">
        <f t="shared" si="93"/>
        <v>11512284.592208667</v>
      </c>
      <c r="H1103" s="58"/>
      <c r="K1103" s="622"/>
      <c r="Q1103" s="63"/>
      <c r="R1103" s="63"/>
      <c r="S1103" s="413"/>
    </row>
    <row r="1104" spans="2:19" ht="76.5">
      <c r="B1104" s="24">
        <f t="shared" si="94"/>
        <v>28.220000000000034</v>
      </c>
      <c r="C1104" s="41" t="s">
        <v>1688</v>
      </c>
      <c r="D1104" s="55" t="s">
        <v>1</v>
      </c>
      <c r="E1104" s="43">
        <v>80</v>
      </c>
      <c r="F1104" s="43">
        <v>2370171.9470268297</v>
      </c>
      <c r="G1104" s="27">
        <f t="shared" si="93"/>
        <v>189613755.76214638</v>
      </c>
      <c r="H1104" s="58"/>
      <c r="K1104" s="622"/>
      <c r="Q1104" s="63"/>
      <c r="R1104" s="63"/>
      <c r="S1104" s="413"/>
    </row>
    <row r="1105" spans="1:19" ht="51">
      <c r="B1105" s="24">
        <f t="shared" si="94"/>
        <v>28.230000000000036</v>
      </c>
      <c r="C1105" s="41" t="s">
        <v>1689</v>
      </c>
      <c r="D1105" s="55" t="s">
        <v>1</v>
      </c>
      <c r="E1105" s="43">
        <v>1</v>
      </c>
      <c r="F1105" s="43">
        <v>2370171.9470268297</v>
      </c>
      <c r="G1105" s="27">
        <f t="shared" si="93"/>
        <v>2370171.9470268297</v>
      </c>
      <c r="H1105" s="58"/>
      <c r="K1105" s="622"/>
      <c r="Q1105" s="63"/>
      <c r="R1105" s="63"/>
      <c r="S1105" s="413"/>
    </row>
    <row r="1106" spans="1:19" ht="25.5">
      <c r="B1106" s="24">
        <f t="shared" si="94"/>
        <v>28.240000000000038</v>
      </c>
      <c r="C1106" s="41" t="s">
        <v>1690</v>
      </c>
      <c r="D1106" s="55" t="s">
        <v>1</v>
      </c>
      <c r="E1106" s="43">
        <v>14</v>
      </c>
      <c r="F1106" s="43">
        <v>287813.89089496672</v>
      </c>
      <c r="G1106" s="27">
        <f t="shared" si="93"/>
        <v>4029394.4725295343</v>
      </c>
      <c r="H1106" s="58"/>
      <c r="K1106" s="622"/>
      <c r="Q1106" s="63"/>
      <c r="R1106" s="63"/>
      <c r="S1106" s="413"/>
    </row>
    <row r="1107" spans="1:19" ht="25.5">
      <c r="B1107" s="24">
        <f t="shared" si="94"/>
        <v>28.250000000000039</v>
      </c>
      <c r="C1107" s="41" t="s">
        <v>1691</v>
      </c>
      <c r="D1107" s="55" t="s">
        <v>1</v>
      </c>
      <c r="E1107" s="43">
        <v>7</v>
      </c>
      <c r="F1107" s="43">
        <v>287813.89089496672</v>
      </c>
      <c r="G1107" s="27">
        <f t="shared" si="93"/>
        <v>2014697.2362647671</v>
      </c>
      <c r="H1107" s="58"/>
      <c r="K1107" s="622"/>
      <c r="Q1107" s="63"/>
      <c r="R1107" s="63"/>
      <c r="S1107" s="413"/>
    </row>
    <row r="1108" spans="1:19" ht="25.5">
      <c r="B1108" s="24">
        <f t="shared" si="94"/>
        <v>28.260000000000041</v>
      </c>
      <c r="C1108" s="41" t="s">
        <v>1692</v>
      </c>
      <c r="D1108" s="55" t="s">
        <v>1</v>
      </c>
      <c r="E1108" s="43">
        <v>14</v>
      </c>
      <c r="F1108" s="43">
        <v>101577.75525437511</v>
      </c>
      <c r="G1108" s="27">
        <f t="shared" si="93"/>
        <v>1422088.5735612516</v>
      </c>
      <c r="H1108" s="58"/>
      <c r="K1108" s="622"/>
      <c r="Q1108" s="63"/>
      <c r="R1108" s="63"/>
      <c r="S1108" s="413"/>
    </row>
    <row r="1109" spans="1:19" ht="25.5">
      <c r="B1109" s="24">
        <f t="shared" si="94"/>
        <v>28.270000000000042</v>
      </c>
      <c r="C1109" s="41" t="s">
        <v>1693</v>
      </c>
      <c r="D1109" s="55" t="s">
        <v>1</v>
      </c>
      <c r="E1109" s="43">
        <v>4</v>
      </c>
      <c r="F1109" s="43">
        <v>152373.40897131269</v>
      </c>
      <c r="G1109" s="27">
        <f t="shared" si="93"/>
        <v>609493.63588525075</v>
      </c>
      <c r="H1109" s="58"/>
      <c r="K1109" s="622"/>
      <c r="Q1109" s="63"/>
      <c r="R1109" s="63"/>
      <c r="S1109" s="413"/>
    </row>
    <row r="1110" spans="1:19" ht="25.5">
      <c r="B1110" s="24">
        <f t="shared" si="94"/>
        <v>28.280000000000044</v>
      </c>
      <c r="C1110" s="41" t="s">
        <v>1694</v>
      </c>
      <c r="D1110" s="55" t="s">
        <v>1</v>
      </c>
      <c r="E1110" s="43">
        <v>4</v>
      </c>
      <c r="F1110" s="43">
        <v>406316.23339423124</v>
      </c>
      <c r="G1110" s="27">
        <f t="shared" si="93"/>
        <v>1625264.933576925</v>
      </c>
      <c r="H1110" s="58"/>
      <c r="K1110" s="622"/>
      <c r="Q1110" s="63"/>
      <c r="R1110" s="63"/>
      <c r="S1110" s="413"/>
    </row>
    <row r="1111" spans="1:19" s="66" customFormat="1" ht="18" customHeight="1">
      <c r="A1111" s="477"/>
      <c r="B1111" s="144"/>
      <c r="C1111" s="134" t="s">
        <v>1695</v>
      </c>
      <c r="D1111" s="145"/>
      <c r="E1111" s="135"/>
      <c r="F1111" s="135"/>
      <c r="G1111" s="22"/>
      <c r="H1111" s="91"/>
      <c r="I1111" s="36"/>
      <c r="J1111" s="36"/>
      <c r="K1111" s="623"/>
      <c r="L1111" s="36"/>
      <c r="M1111" s="36"/>
      <c r="N1111" s="36"/>
      <c r="O1111" s="36"/>
      <c r="P1111" s="36"/>
      <c r="Q1111" s="63"/>
      <c r="R1111" s="63"/>
      <c r="S1111" s="413"/>
    </row>
    <row r="1112" spans="1:19" ht="25.5">
      <c r="B1112" s="45">
        <f>+B1110+0.01</f>
        <v>28.290000000000045</v>
      </c>
      <c r="C1112" s="67" t="s">
        <v>1696</v>
      </c>
      <c r="D1112" s="55" t="s">
        <v>1</v>
      </c>
      <c r="E1112" s="43">
        <v>43</v>
      </c>
      <c r="F1112" s="43">
        <v>54228.525031838784</v>
      </c>
      <c r="G1112" s="27">
        <f>+E1112*F1112</f>
        <v>2331826.5763690677</v>
      </c>
      <c r="H1112" s="58"/>
      <c r="K1112" s="622"/>
      <c r="Q1112" s="63"/>
      <c r="R1112" s="63"/>
      <c r="S1112" s="413"/>
    </row>
    <row r="1113" spans="1:19" ht="25.5">
      <c r="B1113" s="24">
        <f>+B1112+0.01</f>
        <v>28.300000000000047</v>
      </c>
      <c r="C1113" s="67" t="s">
        <v>1697</v>
      </c>
      <c r="D1113" s="55" t="s">
        <v>1</v>
      </c>
      <c r="E1113" s="43">
        <v>2</v>
      </c>
      <c r="F1113" s="43">
        <v>83398.027692710399</v>
      </c>
      <c r="G1113" s="27">
        <f t="shared" ref="G1113:G1122" si="95">+E1113*F1113</f>
        <v>166796.0553854208</v>
      </c>
      <c r="H1113" s="58"/>
      <c r="K1113" s="622"/>
      <c r="Q1113" s="63"/>
      <c r="R1113" s="63"/>
      <c r="S1113" s="413"/>
    </row>
    <row r="1114" spans="1:19" ht="25.5">
      <c r="B1114" s="24">
        <f>+B1113+0.01</f>
        <v>28.310000000000048</v>
      </c>
      <c r="C1114" s="67" t="s">
        <v>1698</v>
      </c>
      <c r="D1114" s="55" t="s">
        <v>1</v>
      </c>
      <c r="E1114" s="43">
        <v>32</v>
      </c>
      <c r="F1114" s="43">
        <v>1985139.9327751242</v>
      </c>
      <c r="G1114" s="27">
        <f t="shared" si="95"/>
        <v>63524477.848803975</v>
      </c>
      <c r="H1114" s="58"/>
      <c r="K1114" s="622"/>
      <c r="Q1114" s="63"/>
      <c r="R1114" s="63"/>
      <c r="S1114" s="413"/>
    </row>
    <row r="1115" spans="1:19" ht="25.5">
      <c r="B1115" s="24">
        <f>+B1114+0.01</f>
        <v>28.32000000000005</v>
      </c>
      <c r="C1115" s="67" t="s">
        <v>1699</v>
      </c>
      <c r="D1115" s="55" t="s">
        <v>1</v>
      </c>
      <c r="E1115" s="43">
        <v>1</v>
      </c>
      <c r="F1115" s="43">
        <v>469113.90577149601</v>
      </c>
      <c r="G1115" s="27">
        <f t="shared" si="95"/>
        <v>469113.90577149601</v>
      </c>
      <c r="H1115" s="58"/>
      <c r="K1115" s="622"/>
      <c r="Q1115" s="63"/>
      <c r="R1115" s="63"/>
      <c r="S1115" s="413"/>
    </row>
    <row r="1116" spans="1:19" ht="25.5">
      <c r="B1116" s="24">
        <f>+B1115+0.01</f>
        <v>28.330000000000052</v>
      </c>
      <c r="C1116" s="67" t="s">
        <v>1700</v>
      </c>
      <c r="D1116" s="55" t="s">
        <v>1</v>
      </c>
      <c r="E1116" s="43">
        <v>2</v>
      </c>
      <c r="F1116" s="43">
        <v>500388.16615626245</v>
      </c>
      <c r="G1116" s="27">
        <f t="shared" si="95"/>
        <v>1000776.3323125249</v>
      </c>
      <c r="H1116" s="58"/>
      <c r="K1116" s="622"/>
      <c r="Q1116" s="63"/>
      <c r="R1116" s="63"/>
      <c r="S1116" s="413"/>
    </row>
    <row r="1117" spans="1:19" s="66" customFormat="1" ht="18" customHeight="1">
      <c r="A1117" s="477"/>
      <c r="B1117" s="144"/>
      <c r="C1117" s="134" t="s">
        <v>1701</v>
      </c>
      <c r="D1117" s="145"/>
      <c r="E1117" s="135"/>
      <c r="F1117" s="135"/>
      <c r="G1117" s="22"/>
      <c r="H1117" s="91"/>
      <c r="I1117" s="36"/>
      <c r="J1117" s="36"/>
      <c r="K1117" s="623"/>
      <c r="L1117" s="36"/>
      <c r="M1117" s="36"/>
      <c r="N1117" s="36"/>
      <c r="O1117" s="36"/>
      <c r="P1117" s="36"/>
      <c r="Q1117" s="63"/>
      <c r="R1117" s="63"/>
      <c r="S1117" s="413"/>
    </row>
    <row r="1118" spans="1:19" ht="25.5">
      <c r="B1118" s="24">
        <f>+B1116+0.01</f>
        <v>28.340000000000053</v>
      </c>
      <c r="C1118" s="67" t="s">
        <v>1702</v>
      </c>
      <c r="D1118" s="55" t="s">
        <v>1</v>
      </c>
      <c r="E1118" s="43">
        <v>21</v>
      </c>
      <c r="F1118" s="43">
        <v>1293920.3996524019</v>
      </c>
      <c r="G1118" s="27">
        <f t="shared" si="95"/>
        <v>27172328.392700441</v>
      </c>
      <c r="H1118" s="58"/>
      <c r="K1118" s="622"/>
      <c r="Q1118" s="63"/>
      <c r="R1118" s="63"/>
      <c r="S1118" s="413"/>
    </row>
    <row r="1119" spans="1:19" s="66" customFormat="1" ht="18" customHeight="1">
      <c r="A1119" s="477"/>
      <c r="B1119" s="144"/>
      <c r="C1119" s="134" t="s">
        <v>1000</v>
      </c>
      <c r="D1119" s="145"/>
      <c r="E1119" s="135"/>
      <c r="F1119" s="135"/>
      <c r="G1119" s="22"/>
      <c r="H1119" s="91"/>
      <c r="I1119" s="36"/>
      <c r="J1119" s="36"/>
      <c r="K1119" s="623"/>
      <c r="L1119" s="36"/>
      <c r="M1119" s="36"/>
      <c r="N1119" s="36"/>
      <c r="O1119" s="36"/>
      <c r="P1119" s="36"/>
      <c r="Q1119" s="63"/>
      <c r="R1119" s="63"/>
      <c r="S1119" s="413"/>
    </row>
    <row r="1120" spans="1:19" ht="25.5">
      <c r="B1120" s="24">
        <f>+B1118+0.01</f>
        <v>28.350000000000055</v>
      </c>
      <c r="C1120" s="41" t="s">
        <v>1703</v>
      </c>
      <c r="D1120" s="55" t="s">
        <v>1</v>
      </c>
      <c r="E1120" s="43">
        <v>25</v>
      </c>
      <c r="F1120" s="43">
        <v>209687.66102778178</v>
      </c>
      <c r="G1120" s="27">
        <f t="shared" si="95"/>
        <v>5242191.5256945444</v>
      </c>
      <c r="H1120" s="58"/>
      <c r="K1120" s="622"/>
      <c r="Q1120" s="63"/>
      <c r="R1120" s="63"/>
      <c r="S1120" s="413"/>
    </row>
    <row r="1121" spans="1:19" s="66" customFormat="1" ht="18" customHeight="1">
      <c r="A1121" s="477"/>
      <c r="B1121" s="144"/>
      <c r="C1121" s="134" t="s">
        <v>1704</v>
      </c>
      <c r="D1121" s="145"/>
      <c r="E1121" s="135"/>
      <c r="F1121" s="135"/>
      <c r="G1121" s="22"/>
      <c r="H1121" s="91"/>
      <c r="I1121" s="36"/>
      <c r="J1121" s="36"/>
      <c r="K1121" s="623"/>
      <c r="L1121" s="36"/>
      <c r="M1121" s="36"/>
      <c r="N1121" s="36"/>
      <c r="O1121" s="36"/>
      <c r="P1121" s="36"/>
      <c r="Q1121" s="63"/>
      <c r="R1121" s="63"/>
      <c r="S1121" s="413"/>
    </row>
    <row r="1122" spans="1:19" ht="153">
      <c r="B1122" s="24">
        <f>+B1120+0.01</f>
        <v>28.360000000000056</v>
      </c>
      <c r="C1122" s="67" t="s">
        <v>1705</v>
      </c>
      <c r="D1122" s="55" t="s">
        <v>79</v>
      </c>
      <c r="E1122" s="43">
        <v>18</v>
      </c>
      <c r="F1122" s="43">
        <v>411153.31900040846</v>
      </c>
      <c r="G1122" s="27">
        <f t="shared" si="95"/>
        <v>7400759.7420073524</v>
      </c>
      <c r="H1122" s="58"/>
      <c r="K1122" s="622"/>
      <c r="Q1122" s="63"/>
      <c r="R1122" s="63"/>
      <c r="S1122" s="413"/>
    </row>
    <row r="1123" spans="1:19" s="66" customFormat="1" ht="18" customHeight="1">
      <c r="A1123" s="477"/>
      <c r="B1123" s="144"/>
      <c r="C1123" s="134" t="s">
        <v>1706</v>
      </c>
      <c r="D1123" s="145"/>
      <c r="E1123" s="135"/>
      <c r="F1123" s="135"/>
      <c r="G1123" s="22"/>
      <c r="H1123" s="91"/>
      <c r="I1123" s="36"/>
      <c r="J1123" s="36"/>
      <c r="K1123" s="623"/>
      <c r="L1123" s="36"/>
      <c r="M1123" s="36"/>
      <c r="N1123" s="36"/>
      <c r="O1123" s="36"/>
      <c r="P1123" s="36"/>
      <c r="Q1123" s="63"/>
      <c r="R1123" s="63"/>
      <c r="S1123" s="413"/>
    </row>
    <row r="1124" spans="1:19" ht="38.25">
      <c r="B1124" s="45">
        <f>+B1122+0.01</f>
        <v>28.370000000000058</v>
      </c>
      <c r="C1124" s="67" t="s">
        <v>1707</v>
      </c>
      <c r="D1124" s="55" t="s">
        <v>1</v>
      </c>
      <c r="E1124" s="43">
        <v>1</v>
      </c>
      <c r="F1124" s="43">
        <v>63689702.893842734</v>
      </c>
      <c r="G1124" s="27">
        <f>+E1124*F1124</f>
        <v>63689702.893842734</v>
      </c>
      <c r="H1124" s="58"/>
      <c r="K1124" s="622"/>
      <c r="Q1124" s="63"/>
      <c r="R1124" s="63"/>
      <c r="S1124" s="413"/>
    </row>
    <row r="1125" spans="1:19" ht="38.25">
      <c r="B1125" s="24">
        <f>+B1124+0.01</f>
        <v>28.380000000000059</v>
      </c>
      <c r="C1125" s="67" t="s">
        <v>1708</v>
      </c>
      <c r="D1125" s="55" t="s">
        <v>1</v>
      </c>
      <c r="E1125" s="43">
        <v>1</v>
      </c>
      <c r="F1125" s="43">
        <v>8079239.1839246666</v>
      </c>
      <c r="G1125" s="27">
        <f t="shared" ref="G1125:G1143" si="96">+E1125*F1125</f>
        <v>8079239.1839246666</v>
      </c>
      <c r="H1125" s="58"/>
      <c r="K1125" s="622"/>
      <c r="Q1125" s="63"/>
      <c r="R1125" s="63"/>
      <c r="S1125" s="413"/>
    </row>
    <row r="1126" spans="1:19" ht="25.5">
      <c r="B1126" s="24">
        <f t="shared" ref="B1126:B1143" si="97">+B1125+0.01</f>
        <v>28.390000000000061</v>
      </c>
      <c r="C1126" s="67" t="s">
        <v>1709</v>
      </c>
      <c r="D1126" s="55" t="s">
        <v>1</v>
      </c>
      <c r="E1126" s="43">
        <v>1</v>
      </c>
      <c r="F1126" s="43">
        <v>5706581.9756725943</v>
      </c>
      <c r="G1126" s="27">
        <f t="shared" si="96"/>
        <v>5706581.9756725943</v>
      </c>
      <c r="H1126" s="58"/>
      <c r="K1126" s="622"/>
      <c r="Q1126" s="63"/>
      <c r="R1126" s="63"/>
      <c r="S1126" s="413"/>
    </row>
    <row r="1127" spans="1:19" ht="25.5">
      <c r="B1127" s="24">
        <f t="shared" si="97"/>
        <v>28.400000000000063</v>
      </c>
      <c r="C1127" s="67" t="s">
        <v>1710</v>
      </c>
      <c r="D1127" s="55" t="s">
        <v>1</v>
      </c>
      <c r="E1127" s="43">
        <v>4</v>
      </c>
      <c r="F1127" s="43">
        <v>8649496.13273119</v>
      </c>
      <c r="G1127" s="27">
        <f t="shared" si="96"/>
        <v>34597984.53092476</v>
      </c>
      <c r="H1127" s="58"/>
      <c r="K1127" s="622"/>
      <c r="Q1127" s="63"/>
      <c r="R1127" s="63"/>
      <c r="S1127" s="413"/>
    </row>
    <row r="1128" spans="1:19" ht="25.5">
      <c r="B1128" s="24">
        <f t="shared" si="97"/>
        <v>28.410000000000064</v>
      </c>
      <c r="C1128" s="67" t="s">
        <v>1711</v>
      </c>
      <c r="D1128" s="55" t="s">
        <v>1</v>
      </c>
      <c r="E1128" s="43">
        <v>3</v>
      </c>
      <c r="F1128" s="43">
        <v>109349686.25843164</v>
      </c>
      <c r="G1128" s="27">
        <f t="shared" si="96"/>
        <v>328049058.7752949</v>
      </c>
      <c r="H1128" s="58"/>
      <c r="K1128" s="622"/>
      <c r="Q1128" s="63"/>
      <c r="R1128" s="63"/>
      <c r="S1128" s="413"/>
    </row>
    <row r="1129" spans="1:19" ht="38.25">
      <c r="B1129" s="24">
        <f t="shared" si="97"/>
        <v>28.420000000000066</v>
      </c>
      <c r="C1129" s="67" t="s">
        <v>1712</v>
      </c>
      <c r="D1129" s="55" t="s">
        <v>1</v>
      </c>
      <c r="E1129" s="43">
        <v>4</v>
      </c>
      <c r="F1129" s="43">
        <v>9117199.5693593323</v>
      </c>
      <c r="G1129" s="27">
        <f t="shared" si="96"/>
        <v>36468798.277437329</v>
      </c>
      <c r="H1129" s="58"/>
      <c r="K1129" s="622"/>
      <c r="Q1129" s="63"/>
      <c r="R1129" s="63"/>
      <c r="S1129" s="413"/>
    </row>
    <row r="1130" spans="1:19" ht="25.5">
      <c r="B1130" s="24">
        <f t="shared" si="97"/>
        <v>28.430000000000067</v>
      </c>
      <c r="C1130" s="67" t="s">
        <v>1713</v>
      </c>
      <c r="D1130" s="55" t="s">
        <v>1</v>
      </c>
      <c r="E1130" s="43">
        <v>4</v>
      </c>
      <c r="F1130" s="43">
        <v>12042859.716963653</v>
      </c>
      <c r="G1130" s="27">
        <f t="shared" si="96"/>
        <v>48171438.86785461</v>
      </c>
      <c r="H1130" s="58"/>
      <c r="K1130" s="622"/>
      <c r="Q1130" s="63"/>
      <c r="R1130" s="63"/>
      <c r="S1130" s="413"/>
    </row>
    <row r="1131" spans="1:19" ht="38.25">
      <c r="B1131" s="24">
        <f t="shared" si="97"/>
        <v>28.440000000000069</v>
      </c>
      <c r="C1131" s="67" t="s">
        <v>1714</v>
      </c>
      <c r="D1131" s="55" t="s">
        <v>1</v>
      </c>
      <c r="E1131" s="43">
        <v>4</v>
      </c>
      <c r="F1131" s="43">
        <v>20423900.725978047</v>
      </c>
      <c r="G1131" s="27">
        <f t="shared" si="96"/>
        <v>81695602.903912187</v>
      </c>
      <c r="H1131" s="58"/>
      <c r="K1131" s="622"/>
      <c r="Q1131" s="63"/>
      <c r="R1131" s="63"/>
      <c r="S1131" s="413"/>
    </row>
    <row r="1132" spans="1:19" ht="38.25">
      <c r="B1132" s="24">
        <f t="shared" si="97"/>
        <v>28.45000000000007</v>
      </c>
      <c r="C1132" s="67" t="s">
        <v>1715</v>
      </c>
      <c r="D1132" s="55" t="s">
        <v>1</v>
      </c>
      <c r="E1132" s="43">
        <v>4</v>
      </c>
      <c r="F1132" s="43">
        <v>2665400.9650590243</v>
      </c>
      <c r="G1132" s="27">
        <f t="shared" si="96"/>
        <v>10661603.860236097</v>
      </c>
      <c r="H1132" s="58"/>
      <c r="K1132" s="622"/>
      <c r="Q1132" s="63"/>
      <c r="R1132" s="63"/>
      <c r="S1132" s="413"/>
    </row>
    <row r="1133" spans="1:19" ht="25.5">
      <c r="B1133" s="24">
        <f t="shared" si="97"/>
        <v>28.460000000000072</v>
      </c>
      <c r="C1133" s="67" t="s">
        <v>1716</v>
      </c>
      <c r="D1133" s="55" t="s">
        <v>1</v>
      </c>
      <c r="E1133" s="43">
        <v>1</v>
      </c>
      <c r="F1133" s="43">
        <v>97398467.421722785</v>
      </c>
      <c r="G1133" s="27">
        <f t="shared" si="96"/>
        <v>97398467.421722785</v>
      </c>
      <c r="H1133" s="58"/>
      <c r="K1133" s="622"/>
      <c r="Q1133" s="63"/>
      <c r="R1133" s="63"/>
      <c r="S1133" s="413"/>
    </row>
    <row r="1134" spans="1:19" ht="25.5">
      <c r="B1134" s="24">
        <f t="shared" si="97"/>
        <v>28.470000000000073</v>
      </c>
      <c r="C1134" s="67" t="s">
        <v>1717</v>
      </c>
      <c r="D1134" s="55" t="s">
        <v>1</v>
      </c>
      <c r="E1134" s="43">
        <v>1</v>
      </c>
      <c r="F1134" s="43">
        <v>37099171.652030796</v>
      </c>
      <c r="G1134" s="27">
        <f t="shared" si="96"/>
        <v>37099171.652030796</v>
      </c>
      <c r="H1134" s="58"/>
      <c r="K1134" s="622"/>
      <c r="Q1134" s="63"/>
      <c r="R1134" s="63"/>
      <c r="S1134" s="413"/>
    </row>
    <row r="1135" spans="1:19" ht="38.25">
      <c r="B1135" s="24">
        <f t="shared" si="97"/>
        <v>28.480000000000075</v>
      </c>
      <c r="C1135" s="67" t="s">
        <v>1718</v>
      </c>
      <c r="D1135" s="55" t="s">
        <v>1</v>
      </c>
      <c r="E1135" s="43">
        <v>1</v>
      </c>
      <c r="F1135" s="43">
        <v>3590534.2437789147</v>
      </c>
      <c r="G1135" s="27">
        <f t="shared" si="96"/>
        <v>3590534.2437789147</v>
      </c>
      <c r="H1135" s="58"/>
      <c r="K1135" s="622"/>
      <c r="Q1135" s="63"/>
      <c r="R1135" s="63"/>
      <c r="S1135" s="413"/>
    </row>
    <row r="1136" spans="1:19" ht="38.25">
      <c r="B1136" s="24">
        <f t="shared" si="97"/>
        <v>28.490000000000077</v>
      </c>
      <c r="C1136" s="67" t="s">
        <v>1719</v>
      </c>
      <c r="D1136" s="55" t="s">
        <v>1</v>
      </c>
      <c r="E1136" s="43">
        <v>5</v>
      </c>
      <c r="F1136" s="43">
        <v>1027881.7337880019</v>
      </c>
      <c r="G1136" s="27">
        <f t="shared" si="96"/>
        <v>5139408.6689400095</v>
      </c>
      <c r="H1136" s="58"/>
      <c r="K1136" s="622"/>
      <c r="Q1136" s="63"/>
      <c r="R1136" s="63"/>
      <c r="S1136" s="413"/>
    </row>
    <row r="1137" spans="1:19" ht="25.5">
      <c r="B1137" s="24">
        <f t="shared" si="97"/>
        <v>28.500000000000078</v>
      </c>
      <c r="C1137" s="67" t="s">
        <v>1720</v>
      </c>
      <c r="D1137" s="55" t="s">
        <v>1</v>
      </c>
      <c r="E1137" s="43">
        <v>5</v>
      </c>
      <c r="F1137" s="43">
        <v>1162460.5055905208</v>
      </c>
      <c r="G1137" s="27">
        <f t="shared" si="96"/>
        <v>5812302.527952604</v>
      </c>
      <c r="H1137" s="58"/>
      <c r="K1137" s="622"/>
      <c r="Q1137" s="63"/>
      <c r="R1137" s="63"/>
      <c r="S1137" s="413"/>
    </row>
    <row r="1138" spans="1:19" ht="25.5">
      <c r="B1138" s="24">
        <f t="shared" si="97"/>
        <v>28.51000000000008</v>
      </c>
      <c r="C1138" s="67" t="s">
        <v>1721</v>
      </c>
      <c r="D1138" s="55" t="s">
        <v>1</v>
      </c>
      <c r="E1138" s="43">
        <v>5</v>
      </c>
      <c r="F1138" s="43">
        <v>2581436.8732533497</v>
      </c>
      <c r="G1138" s="27">
        <f t="shared" si="96"/>
        <v>12907184.366266748</v>
      </c>
      <c r="H1138" s="58"/>
      <c r="K1138" s="622"/>
      <c r="Q1138" s="63"/>
      <c r="R1138" s="63"/>
      <c r="S1138" s="413"/>
    </row>
    <row r="1139" spans="1:19" ht="25.5">
      <c r="B1139" s="24">
        <f t="shared" si="97"/>
        <v>28.520000000000081</v>
      </c>
      <c r="C1139" s="67" t="s">
        <v>1722</v>
      </c>
      <c r="D1139" s="55" t="s">
        <v>1723</v>
      </c>
      <c r="E1139" s="43">
        <v>5</v>
      </c>
      <c r="F1139" s="43">
        <v>998925.9385730928</v>
      </c>
      <c r="G1139" s="27">
        <f t="shared" si="96"/>
        <v>4994629.6928654639</v>
      </c>
      <c r="H1139" s="58"/>
      <c r="K1139" s="622"/>
      <c r="Q1139" s="63"/>
      <c r="R1139" s="63"/>
      <c r="S1139" s="413"/>
    </row>
    <row r="1140" spans="1:19" ht="25.5">
      <c r="B1140" s="24">
        <f t="shared" si="97"/>
        <v>28.530000000000083</v>
      </c>
      <c r="C1140" s="67" t="s">
        <v>1724</v>
      </c>
      <c r="D1140" s="55" t="s">
        <v>1</v>
      </c>
      <c r="E1140" s="43">
        <v>5</v>
      </c>
      <c r="F1140" s="43">
        <v>118639.9492449575</v>
      </c>
      <c r="G1140" s="27">
        <f t="shared" si="96"/>
        <v>593199.74622478755</v>
      </c>
      <c r="H1140" s="58"/>
      <c r="K1140" s="622"/>
      <c r="Q1140" s="63"/>
      <c r="R1140" s="63"/>
      <c r="S1140" s="413"/>
    </row>
    <row r="1141" spans="1:19" ht="25.5">
      <c r="B1141" s="24">
        <f t="shared" si="97"/>
        <v>28.540000000000084</v>
      </c>
      <c r="C1141" s="67" t="s">
        <v>1725</v>
      </c>
      <c r="D1141" s="55" t="s">
        <v>1</v>
      </c>
      <c r="E1141" s="43">
        <v>5</v>
      </c>
      <c r="F1141" s="43">
        <v>118639.9492449575</v>
      </c>
      <c r="G1141" s="27">
        <f t="shared" si="96"/>
        <v>593199.74622478755</v>
      </c>
      <c r="H1141" s="58"/>
      <c r="K1141" s="622"/>
      <c r="Q1141" s="63"/>
      <c r="R1141" s="63"/>
      <c r="S1141" s="413"/>
    </row>
    <row r="1142" spans="1:19" ht="38.25">
      <c r="B1142" s="24">
        <f t="shared" si="97"/>
        <v>28.550000000000086</v>
      </c>
      <c r="C1142" s="67" t="s">
        <v>1726</v>
      </c>
      <c r="D1142" s="55" t="s">
        <v>1</v>
      </c>
      <c r="E1142" s="43">
        <v>5</v>
      </c>
      <c r="F1142" s="43">
        <v>118639.9492449575</v>
      </c>
      <c r="G1142" s="27">
        <f t="shared" si="96"/>
        <v>593199.74622478755</v>
      </c>
      <c r="H1142" s="58"/>
      <c r="K1142" s="622"/>
      <c r="Q1142" s="63"/>
      <c r="R1142" s="63"/>
      <c r="S1142" s="413"/>
    </row>
    <row r="1143" spans="1:19" ht="25.5">
      <c r="B1143" s="24">
        <f t="shared" si="97"/>
        <v>28.560000000000088</v>
      </c>
      <c r="C1143" s="67" t="s">
        <v>1727</v>
      </c>
      <c r="D1143" s="55" t="s">
        <v>1728</v>
      </c>
      <c r="E1143" s="43">
        <v>5</v>
      </c>
      <c r="F1143" s="43">
        <v>386090.12672805664</v>
      </c>
      <c r="G1143" s="27">
        <f t="shared" si="96"/>
        <v>1930450.6336402833</v>
      </c>
      <c r="H1143" s="58"/>
      <c r="K1143" s="622"/>
      <c r="Q1143" s="63"/>
      <c r="R1143" s="63"/>
      <c r="S1143" s="413"/>
    </row>
    <row r="1144" spans="1:19" ht="15" customHeight="1">
      <c r="C1144" s="7"/>
      <c r="D1144" s="51"/>
      <c r="E1144" s="47"/>
      <c r="F1144" s="63"/>
      <c r="G1144" s="57">
        <f>SUM(G1083:G1143)</f>
        <v>1547045613.9972496</v>
      </c>
      <c r="H1144" s="90"/>
      <c r="K1144" s="622"/>
      <c r="Q1144" s="63"/>
      <c r="R1144" s="63"/>
      <c r="S1144" s="59"/>
    </row>
    <row r="1145" spans="1:19" ht="15" customHeight="1">
      <c r="C1145" s="19"/>
      <c r="D1145" s="51"/>
      <c r="E1145" s="47"/>
      <c r="F1145" s="63"/>
      <c r="G1145" s="63"/>
      <c r="H1145" s="58"/>
      <c r="K1145" s="622"/>
      <c r="Q1145" s="63"/>
      <c r="R1145" s="63"/>
      <c r="S1145" s="63"/>
    </row>
    <row r="1146" spans="1:19" ht="15" customHeight="1">
      <c r="B1146" s="239">
        <v>29</v>
      </c>
      <c r="C1146" s="19" t="s">
        <v>997</v>
      </c>
      <c r="E1146" s="47"/>
      <c r="F1146" s="63"/>
      <c r="G1146" s="63"/>
      <c r="H1146" s="58"/>
      <c r="K1146" s="622"/>
      <c r="Q1146" s="63"/>
      <c r="R1146" s="63"/>
      <c r="S1146" s="63"/>
    </row>
    <row r="1147" spans="1:19" s="66" customFormat="1" ht="18" customHeight="1">
      <c r="A1147" s="477"/>
      <c r="B1147" s="144"/>
      <c r="C1147" s="134" t="s">
        <v>963</v>
      </c>
      <c r="D1147" s="145"/>
      <c r="E1147" s="135"/>
      <c r="F1147" s="135"/>
      <c r="G1147" s="22"/>
      <c r="H1147" s="91"/>
      <c r="I1147" s="36"/>
      <c r="J1147" s="36"/>
      <c r="K1147" s="623"/>
      <c r="L1147" s="36"/>
      <c r="M1147" s="36"/>
      <c r="N1147" s="36"/>
      <c r="O1147" s="36"/>
      <c r="P1147" s="36"/>
      <c r="Q1147" s="63"/>
      <c r="R1147" s="63"/>
      <c r="S1147" s="413"/>
    </row>
    <row r="1148" spans="1:19" ht="38.25">
      <c r="B1148" s="24">
        <f>+B1146+0.01</f>
        <v>29.01</v>
      </c>
      <c r="C1148" s="67" t="s">
        <v>964</v>
      </c>
      <c r="D1148" s="24" t="s">
        <v>79</v>
      </c>
      <c r="E1148" s="43">
        <v>2</v>
      </c>
      <c r="F1148" s="43">
        <v>274852.46041904285</v>
      </c>
      <c r="G1148" s="27">
        <f>+E1148*F1148</f>
        <v>549704.9208380857</v>
      </c>
      <c r="H1148" s="58"/>
      <c r="K1148" s="622"/>
      <c r="Q1148" s="63"/>
      <c r="R1148" s="63"/>
      <c r="S1148" s="413"/>
    </row>
    <row r="1149" spans="1:19">
      <c r="B1149" s="24">
        <f>+B1148+0.01</f>
        <v>29.020000000000003</v>
      </c>
      <c r="C1149" s="67" t="s">
        <v>965</v>
      </c>
      <c r="D1149" s="24" t="s">
        <v>79</v>
      </c>
      <c r="E1149" s="43">
        <v>4</v>
      </c>
      <c r="F1149" s="43">
        <v>856893.88503567618</v>
      </c>
      <c r="G1149" s="27">
        <f>+E1149*F1149</f>
        <v>3427575.5401427047</v>
      </c>
      <c r="H1149" s="58"/>
      <c r="K1149" s="622"/>
      <c r="Q1149" s="63"/>
      <c r="R1149" s="63"/>
      <c r="S1149" s="413"/>
    </row>
    <row r="1150" spans="1:19" s="66" customFormat="1" ht="18" customHeight="1">
      <c r="A1150" s="477"/>
      <c r="B1150" s="144"/>
      <c r="C1150" s="134" t="s">
        <v>966</v>
      </c>
      <c r="D1150" s="145"/>
      <c r="E1150" s="135"/>
      <c r="F1150" s="135"/>
      <c r="G1150" s="22"/>
      <c r="H1150" s="91"/>
      <c r="I1150" s="36"/>
      <c r="J1150" s="36"/>
      <c r="K1150" s="623"/>
      <c r="L1150" s="36"/>
      <c r="M1150" s="36"/>
      <c r="N1150" s="36"/>
      <c r="O1150" s="36"/>
      <c r="P1150" s="36"/>
      <c r="Q1150" s="63"/>
      <c r="R1150" s="63"/>
      <c r="S1150" s="413"/>
    </row>
    <row r="1151" spans="1:19" ht="206.45" customHeight="1">
      <c r="B1151" s="24">
        <f>+B1149+0.01</f>
        <v>29.030000000000005</v>
      </c>
      <c r="C1151" s="67" t="s">
        <v>967</v>
      </c>
      <c r="D1151" s="24" t="s">
        <v>79</v>
      </c>
      <c r="E1151" s="43">
        <v>1</v>
      </c>
      <c r="F1151" s="43">
        <v>23234175.388863117</v>
      </c>
      <c r="G1151" s="27">
        <f>+E1151*F1151</f>
        <v>23234175.388863117</v>
      </c>
      <c r="H1151" s="58"/>
      <c r="K1151" s="622"/>
      <c r="Q1151" s="63"/>
      <c r="R1151" s="63"/>
      <c r="S1151" s="413"/>
    </row>
    <row r="1152" spans="1:19" ht="76.5">
      <c r="B1152" s="24">
        <f>+B1151+0.01</f>
        <v>29.040000000000006</v>
      </c>
      <c r="C1152" s="67" t="s">
        <v>968</v>
      </c>
      <c r="D1152" s="24" t="s">
        <v>79</v>
      </c>
      <c r="E1152" s="43">
        <v>1</v>
      </c>
      <c r="F1152" s="43">
        <v>2380638.9644315261</v>
      </c>
      <c r="G1152" s="27">
        <f>+E1152*F1152</f>
        <v>2380638.9644315261</v>
      </c>
      <c r="H1152" s="58"/>
      <c r="K1152" s="622"/>
      <c r="Q1152" s="63"/>
      <c r="R1152" s="63"/>
      <c r="S1152" s="413"/>
    </row>
    <row r="1153" spans="1:19" ht="38.25">
      <c r="B1153" s="24">
        <f>+B1152+0.01</f>
        <v>29.050000000000008</v>
      </c>
      <c r="C1153" s="67" t="s">
        <v>964</v>
      </c>
      <c r="D1153" s="24" t="s">
        <v>79</v>
      </c>
      <c r="E1153" s="43">
        <v>1</v>
      </c>
      <c r="F1153" s="43">
        <v>274852.46041904285</v>
      </c>
      <c r="G1153" s="27">
        <f>+E1153*F1153</f>
        <v>274852.46041904285</v>
      </c>
      <c r="H1153" s="58"/>
      <c r="K1153" s="622"/>
      <c r="Q1153" s="63"/>
      <c r="R1153" s="63"/>
      <c r="S1153" s="413"/>
    </row>
    <row r="1154" spans="1:19">
      <c r="B1154" s="24">
        <f>+B1153+0.01</f>
        <v>29.060000000000009</v>
      </c>
      <c r="C1154" s="67" t="s">
        <v>965</v>
      </c>
      <c r="D1154" s="24" t="s">
        <v>79</v>
      </c>
      <c r="E1154" s="43">
        <v>2</v>
      </c>
      <c r="F1154" s="43">
        <v>856893.88503567618</v>
      </c>
      <c r="G1154" s="27">
        <f>+E1154*F1154</f>
        <v>1713787.7700713524</v>
      </c>
      <c r="H1154" s="58"/>
      <c r="K1154" s="622"/>
      <c r="Q1154" s="63"/>
      <c r="R1154" s="63"/>
      <c r="S1154" s="413"/>
    </row>
    <row r="1155" spans="1:19" ht="15" customHeight="1">
      <c r="B1155" s="24">
        <f>+B1154+0.01</f>
        <v>29.070000000000011</v>
      </c>
      <c r="C1155" s="67" t="s">
        <v>969</v>
      </c>
      <c r="D1155" s="24" t="s">
        <v>79</v>
      </c>
      <c r="E1155" s="43">
        <v>1</v>
      </c>
      <c r="F1155" s="43">
        <v>139088.8870674959</v>
      </c>
      <c r="G1155" s="27">
        <f>+E1155*F1155</f>
        <v>139088.8870674959</v>
      </c>
      <c r="H1155" s="58"/>
      <c r="K1155" s="622"/>
      <c r="Q1155" s="63"/>
      <c r="R1155" s="63"/>
      <c r="S1155" s="413"/>
    </row>
    <row r="1156" spans="1:19" s="66" customFormat="1" ht="25.5">
      <c r="A1156" s="477"/>
      <c r="B1156" s="144"/>
      <c r="C1156" s="134" t="s">
        <v>994</v>
      </c>
      <c r="D1156" s="145"/>
      <c r="E1156" s="135"/>
      <c r="F1156" s="135"/>
      <c r="G1156" s="22"/>
      <c r="H1156" s="91"/>
      <c r="I1156" s="36"/>
      <c r="J1156" s="36"/>
      <c r="K1156" s="623"/>
      <c r="L1156" s="36"/>
      <c r="M1156" s="36"/>
      <c r="N1156" s="36"/>
      <c r="O1156" s="36"/>
      <c r="P1156" s="36"/>
      <c r="Q1156" s="63"/>
      <c r="R1156" s="63"/>
      <c r="S1156" s="413"/>
    </row>
    <row r="1157" spans="1:19" ht="127.5">
      <c r="B1157" s="24">
        <f>+B1155+0.01</f>
        <v>29.080000000000013</v>
      </c>
      <c r="C1157" s="67" t="s">
        <v>995</v>
      </c>
      <c r="D1157" s="24" t="s">
        <v>79</v>
      </c>
      <c r="E1157" s="43">
        <v>1</v>
      </c>
      <c r="F1157" s="43">
        <v>34148144.171502583</v>
      </c>
      <c r="G1157" s="27">
        <f>+E1157*F1157</f>
        <v>34148144.171502583</v>
      </c>
      <c r="H1157" s="58"/>
      <c r="K1157" s="622"/>
      <c r="Q1157" s="63"/>
      <c r="R1157" s="63"/>
      <c r="S1157" s="413"/>
    </row>
    <row r="1158" spans="1:19" ht="76.5">
      <c r="B1158" s="24">
        <f>+B1157+0.01</f>
        <v>29.090000000000014</v>
      </c>
      <c r="C1158" s="67" t="s">
        <v>996</v>
      </c>
      <c r="D1158" s="24" t="s">
        <v>79</v>
      </c>
      <c r="E1158" s="43">
        <v>1</v>
      </c>
      <c r="F1158" s="43">
        <v>8133273.3309960356</v>
      </c>
      <c r="G1158" s="27">
        <f>+E1158*F1158</f>
        <v>8133273.3309960356</v>
      </c>
      <c r="H1158" s="58"/>
      <c r="K1158" s="622"/>
      <c r="Q1158" s="63"/>
      <c r="R1158" s="63"/>
      <c r="S1158" s="413"/>
    </row>
    <row r="1159" spans="1:19" s="66" customFormat="1" ht="25.5">
      <c r="A1159" s="477"/>
      <c r="B1159" s="144"/>
      <c r="C1159" s="134" t="s">
        <v>970</v>
      </c>
      <c r="D1159" s="145"/>
      <c r="E1159" s="135"/>
      <c r="F1159" s="135"/>
      <c r="G1159" s="22"/>
      <c r="H1159" s="91"/>
      <c r="I1159" s="36"/>
      <c r="J1159" s="36"/>
      <c r="K1159" s="623"/>
      <c r="L1159" s="36"/>
      <c r="M1159" s="36"/>
      <c r="N1159" s="36"/>
      <c r="O1159" s="36"/>
      <c r="P1159" s="36"/>
      <c r="Q1159" s="63"/>
      <c r="R1159" s="63"/>
      <c r="S1159" s="413"/>
    </row>
    <row r="1160" spans="1:19" ht="102">
      <c r="B1160" s="45">
        <f>+B1158+0.01</f>
        <v>29.100000000000016</v>
      </c>
      <c r="C1160" s="67" t="s">
        <v>971</v>
      </c>
      <c r="D1160" s="24" t="s">
        <v>79</v>
      </c>
      <c r="E1160" s="43">
        <v>1</v>
      </c>
      <c r="F1160" s="43">
        <v>975891.49070754251</v>
      </c>
      <c r="G1160" s="27">
        <f t="shared" ref="G1160:G1167" si="98">+E1160*F1160</f>
        <v>975891.49070754251</v>
      </c>
      <c r="H1160" s="58"/>
      <c r="K1160" s="622"/>
      <c r="Q1160" s="63"/>
      <c r="R1160" s="63"/>
      <c r="S1160" s="413"/>
    </row>
    <row r="1161" spans="1:19" ht="38.25">
      <c r="B1161" s="24">
        <f t="shared" ref="B1161:B1167" si="99">+B1160+0.01</f>
        <v>29.110000000000017</v>
      </c>
      <c r="C1161" s="67" t="s">
        <v>972</v>
      </c>
      <c r="D1161" s="24" t="s">
        <v>79</v>
      </c>
      <c r="E1161" s="43">
        <v>2</v>
      </c>
      <c r="F1161" s="43">
        <v>99579.536248308374</v>
      </c>
      <c r="G1161" s="27">
        <f t="shared" si="98"/>
        <v>199159.07249661675</v>
      </c>
      <c r="H1161" s="58"/>
      <c r="K1161" s="622"/>
      <c r="Q1161" s="63"/>
      <c r="R1161" s="63"/>
      <c r="S1161" s="413"/>
    </row>
    <row r="1162" spans="1:19" ht="140.25">
      <c r="B1162" s="24">
        <f t="shared" si="99"/>
        <v>29.120000000000019</v>
      </c>
      <c r="C1162" s="67" t="s">
        <v>1729</v>
      </c>
      <c r="D1162" s="24" t="s">
        <v>79</v>
      </c>
      <c r="E1162" s="43">
        <v>1</v>
      </c>
      <c r="F1162" s="43">
        <v>2452527.499373381</v>
      </c>
      <c r="G1162" s="27">
        <f t="shared" si="98"/>
        <v>2452527.499373381</v>
      </c>
      <c r="H1162" s="58"/>
      <c r="K1162" s="622"/>
      <c r="Q1162" s="63"/>
      <c r="R1162" s="63"/>
      <c r="S1162" s="413"/>
    </row>
    <row r="1163" spans="1:19" ht="51">
      <c r="B1163" s="24">
        <f t="shared" si="99"/>
        <v>29.13000000000002</v>
      </c>
      <c r="C1163" s="67" t="s">
        <v>973</v>
      </c>
      <c r="D1163" s="24" t="s">
        <v>79</v>
      </c>
      <c r="E1163" s="43">
        <v>1</v>
      </c>
      <c r="F1163" s="43">
        <v>2608483.9408874069</v>
      </c>
      <c r="G1163" s="27">
        <f t="shared" si="98"/>
        <v>2608483.9408874069</v>
      </c>
      <c r="H1163" s="58"/>
      <c r="K1163" s="622"/>
      <c r="Q1163" s="63"/>
      <c r="R1163" s="63"/>
      <c r="S1163" s="413"/>
    </row>
    <row r="1164" spans="1:19" ht="15" customHeight="1">
      <c r="B1164" s="24">
        <f t="shared" si="99"/>
        <v>29.140000000000022</v>
      </c>
      <c r="C1164" s="67" t="s">
        <v>974</v>
      </c>
      <c r="D1164" s="55" t="s">
        <v>54</v>
      </c>
      <c r="E1164" s="43">
        <v>8</v>
      </c>
      <c r="F1164" s="43">
        <v>12847.093637957514</v>
      </c>
      <c r="G1164" s="27">
        <f t="shared" si="98"/>
        <v>102776.74910366011</v>
      </c>
      <c r="H1164" s="58"/>
      <c r="K1164" s="622"/>
      <c r="Q1164" s="63"/>
      <c r="R1164" s="413"/>
      <c r="S1164" s="413"/>
    </row>
    <row r="1165" spans="1:19" ht="15" customHeight="1">
      <c r="B1165" s="24">
        <f t="shared" si="99"/>
        <v>29.150000000000023</v>
      </c>
      <c r="C1165" s="67" t="s">
        <v>975</v>
      </c>
      <c r="D1165" s="24" t="s">
        <v>79</v>
      </c>
      <c r="E1165" s="43">
        <v>6</v>
      </c>
      <c r="F1165" s="43">
        <v>15385.305660949514</v>
      </c>
      <c r="G1165" s="27">
        <f t="shared" si="98"/>
        <v>92311.833965697093</v>
      </c>
      <c r="H1165" s="58"/>
      <c r="K1165" s="622"/>
      <c r="Q1165" s="63"/>
      <c r="R1165" s="413"/>
      <c r="S1165" s="413"/>
    </row>
    <row r="1166" spans="1:19" ht="15" customHeight="1">
      <c r="B1166" s="24">
        <f t="shared" si="99"/>
        <v>29.160000000000025</v>
      </c>
      <c r="C1166" s="67" t="s">
        <v>976</v>
      </c>
      <c r="D1166" s="24" t="s">
        <v>79</v>
      </c>
      <c r="E1166" s="43">
        <v>7</v>
      </c>
      <c r="F1166" s="43">
        <v>7301.1595455704783</v>
      </c>
      <c r="G1166" s="27">
        <f t="shared" si="98"/>
        <v>51108.116818993345</v>
      </c>
      <c r="H1166" s="58"/>
      <c r="K1166" s="622"/>
      <c r="Q1166" s="63"/>
      <c r="R1166" s="413"/>
      <c r="S1166" s="413"/>
    </row>
    <row r="1167" spans="1:19" ht="15" customHeight="1">
      <c r="B1167" s="24">
        <f t="shared" si="99"/>
        <v>29.170000000000027</v>
      </c>
      <c r="C1167" s="67" t="s">
        <v>977</v>
      </c>
      <c r="D1167" s="24" t="s">
        <v>79</v>
      </c>
      <c r="E1167" s="43">
        <v>2</v>
      </c>
      <c r="F1167" s="43">
        <v>14271.591510194745</v>
      </c>
      <c r="G1167" s="27">
        <f t="shared" si="98"/>
        <v>28543.18302038949</v>
      </c>
      <c r="H1167" s="58"/>
      <c r="K1167" s="622"/>
      <c r="Q1167" s="63"/>
      <c r="R1167" s="413"/>
      <c r="S1167" s="413"/>
    </row>
    <row r="1168" spans="1:19" s="66" customFormat="1" ht="18" customHeight="1">
      <c r="A1168" s="477"/>
      <c r="B1168" s="144"/>
      <c r="C1168" s="134" t="s">
        <v>978</v>
      </c>
      <c r="D1168" s="145"/>
      <c r="E1168" s="135"/>
      <c r="F1168" s="135"/>
      <c r="G1168" s="22"/>
      <c r="H1168" s="91"/>
      <c r="I1168" s="36"/>
      <c r="J1168" s="36"/>
      <c r="K1168" s="623"/>
      <c r="L1168" s="36"/>
      <c r="M1168" s="36"/>
      <c r="N1168" s="36"/>
      <c r="O1168" s="36"/>
      <c r="P1168" s="36"/>
      <c r="Q1168" s="63"/>
      <c r="R1168" s="63"/>
      <c r="S1168" s="413"/>
    </row>
    <row r="1169" spans="1:19" ht="102">
      <c r="B1169" s="45">
        <f>+B1167+0.01</f>
        <v>29.180000000000028</v>
      </c>
      <c r="C1169" s="67" t="s">
        <v>979</v>
      </c>
      <c r="D1169" s="24" t="s">
        <v>79</v>
      </c>
      <c r="E1169" s="43">
        <v>10</v>
      </c>
      <c r="F1169" s="43">
        <v>1208997.5089298715</v>
      </c>
      <c r="G1169" s="27">
        <f>+E1169*F1169</f>
        <v>12089975.089298714</v>
      </c>
      <c r="H1169" s="58"/>
      <c r="K1169" s="622"/>
      <c r="Q1169" s="63"/>
      <c r="R1169" s="63"/>
      <c r="S1169" s="413"/>
    </row>
    <row r="1170" spans="1:19" s="66" customFormat="1" ht="18" customHeight="1">
      <c r="A1170" s="477"/>
      <c r="B1170" s="144"/>
      <c r="C1170" s="134" t="s">
        <v>980</v>
      </c>
      <c r="D1170" s="145"/>
      <c r="E1170" s="135"/>
      <c r="F1170" s="135"/>
      <c r="G1170" s="22"/>
      <c r="H1170" s="91"/>
      <c r="I1170" s="36"/>
      <c r="J1170" s="36"/>
      <c r="K1170" s="623"/>
      <c r="L1170" s="36"/>
      <c r="M1170" s="36"/>
      <c r="N1170" s="36"/>
      <c r="O1170" s="36"/>
      <c r="P1170" s="36"/>
      <c r="Q1170" s="63"/>
      <c r="R1170" s="63"/>
      <c r="S1170" s="413"/>
    </row>
    <row r="1171" spans="1:19" ht="15" customHeight="1">
      <c r="B1171" s="45">
        <f>+B1169+0.01</f>
        <v>29.19000000000003</v>
      </c>
      <c r="C1171" s="67" t="s">
        <v>981</v>
      </c>
      <c r="D1171" s="24" t="s">
        <v>993</v>
      </c>
      <c r="E1171" s="43">
        <v>1</v>
      </c>
      <c r="F1171" s="43">
        <v>787068.88634995441</v>
      </c>
      <c r="G1171" s="27">
        <f t="shared" ref="G1171:G1184" si="100">+E1171*F1171</f>
        <v>787068.88634995441</v>
      </c>
      <c r="H1171" s="58"/>
      <c r="K1171" s="622"/>
      <c r="Q1171" s="63"/>
      <c r="R1171" s="63"/>
      <c r="S1171" s="413"/>
    </row>
    <row r="1172" spans="1:19" ht="25.5">
      <c r="B1172" s="45">
        <f t="shared" ref="B1172:B1184" si="101">+B1171+0.01</f>
        <v>29.200000000000031</v>
      </c>
      <c r="C1172" s="67" t="s">
        <v>982</v>
      </c>
      <c r="D1172" s="24" t="s">
        <v>642</v>
      </c>
      <c r="E1172" s="43">
        <v>1</v>
      </c>
      <c r="F1172" s="43">
        <v>176943.42188370097</v>
      </c>
      <c r="G1172" s="27">
        <f t="shared" si="100"/>
        <v>176943.42188370097</v>
      </c>
      <c r="H1172" s="58"/>
      <c r="K1172" s="622"/>
      <c r="Q1172" s="63"/>
      <c r="R1172" s="413"/>
      <c r="S1172" s="413"/>
    </row>
    <row r="1173" spans="1:19" ht="15" customHeight="1">
      <c r="B1173" s="45">
        <f t="shared" si="101"/>
        <v>29.210000000000033</v>
      </c>
      <c r="C1173" s="67" t="s">
        <v>983</v>
      </c>
      <c r="D1173" s="24" t="s">
        <v>79</v>
      </c>
      <c r="E1173" s="43">
        <v>1</v>
      </c>
      <c r="F1173" s="43">
        <v>67912.330311081736</v>
      </c>
      <c r="G1173" s="27">
        <f t="shared" si="100"/>
        <v>67912.330311081736</v>
      </c>
      <c r="H1173" s="58"/>
      <c r="K1173" s="622"/>
      <c r="Q1173" s="63"/>
      <c r="R1173" s="63"/>
      <c r="S1173" s="413"/>
    </row>
    <row r="1174" spans="1:19" ht="15" customHeight="1">
      <c r="B1174" s="45">
        <f t="shared" si="101"/>
        <v>29.220000000000034</v>
      </c>
      <c r="C1174" s="67" t="s">
        <v>984</v>
      </c>
      <c r="D1174" s="24" t="s">
        <v>79</v>
      </c>
      <c r="E1174" s="43">
        <v>1</v>
      </c>
      <c r="F1174" s="43">
        <v>140001.33224907209</v>
      </c>
      <c r="G1174" s="27">
        <f t="shared" si="100"/>
        <v>140001.33224907209</v>
      </c>
      <c r="H1174" s="58"/>
      <c r="K1174" s="622"/>
      <c r="Q1174" s="63"/>
      <c r="R1174" s="63"/>
      <c r="S1174" s="413"/>
    </row>
    <row r="1175" spans="1:19" ht="25.5">
      <c r="B1175" s="45">
        <f t="shared" si="101"/>
        <v>29.230000000000036</v>
      </c>
      <c r="C1175" s="67" t="s">
        <v>985</v>
      </c>
      <c r="D1175" s="24" t="s">
        <v>79</v>
      </c>
      <c r="E1175" s="43">
        <v>1</v>
      </c>
      <c r="F1175" s="43">
        <v>333749.32499545236</v>
      </c>
      <c r="G1175" s="27">
        <f t="shared" si="100"/>
        <v>333749.32499545236</v>
      </c>
      <c r="H1175" s="58"/>
      <c r="K1175" s="622"/>
      <c r="Q1175" s="63"/>
      <c r="R1175" s="63"/>
      <c r="S1175" s="413"/>
    </row>
    <row r="1176" spans="1:19" ht="38.25">
      <c r="B1176" s="45">
        <f t="shared" si="101"/>
        <v>29.240000000000038</v>
      </c>
      <c r="C1176" s="67" t="s">
        <v>986</v>
      </c>
      <c r="D1176" s="24" t="s">
        <v>65</v>
      </c>
      <c r="E1176" s="43">
        <v>13</v>
      </c>
      <c r="F1176" s="43">
        <v>19421.976602862578</v>
      </c>
      <c r="G1176" s="27">
        <f t="shared" si="100"/>
        <v>252485.69583721351</v>
      </c>
      <c r="H1176" s="58"/>
      <c r="K1176" s="622"/>
      <c r="Q1176" s="63"/>
      <c r="R1176" s="413"/>
      <c r="S1176" s="413"/>
    </row>
    <row r="1177" spans="1:19" ht="15" customHeight="1">
      <c r="B1177" s="45">
        <f t="shared" si="101"/>
        <v>29.250000000000039</v>
      </c>
      <c r="C1177" s="67" t="s">
        <v>987</v>
      </c>
      <c r="D1177" s="24" t="s">
        <v>65</v>
      </c>
      <c r="E1177" s="43">
        <v>13</v>
      </c>
      <c r="F1177" s="43">
        <v>6059.0101905719866</v>
      </c>
      <c r="G1177" s="27">
        <f t="shared" si="100"/>
        <v>78767.132477435822</v>
      </c>
      <c r="H1177" s="58"/>
      <c r="K1177" s="622"/>
      <c r="Q1177" s="63"/>
      <c r="R1177" s="413"/>
      <c r="S1177" s="413"/>
    </row>
    <row r="1178" spans="1:19" ht="25.5">
      <c r="B1178" s="45">
        <f t="shared" si="101"/>
        <v>29.260000000000041</v>
      </c>
      <c r="C1178" s="67" t="s">
        <v>988</v>
      </c>
      <c r="D1178" s="24" t="s">
        <v>65</v>
      </c>
      <c r="E1178" s="43">
        <v>1</v>
      </c>
      <c r="F1178" s="43">
        <v>327191.12112699216</v>
      </c>
      <c r="G1178" s="27">
        <f t="shared" si="100"/>
        <v>327191.12112699216</v>
      </c>
      <c r="H1178" s="58"/>
      <c r="K1178" s="622"/>
      <c r="Q1178" s="63"/>
      <c r="R1178" s="413"/>
      <c r="S1178" s="413"/>
    </row>
    <row r="1179" spans="1:19" ht="25.5">
      <c r="B1179" s="45">
        <f t="shared" si="101"/>
        <v>29.270000000000042</v>
      </c>
      <c r="C1179" s="67" t="s">
        <v>989</v>
      </c>
      <c r="D1179" s="24" t="s">
        <v>65</v>
      </c>
      <c r="E1179" s="43">
        <v>1</v>
      </c>
      <c r="F1179" s="43">
        <v>342451.08373913507</v>
      </c>
      <c r="G1179" s="27">
        <f t="shared" si="100"/>
        <v>342451.08373913507</v>
      </c>
      <c r="H1179" s="58"/>
      <c r="K1179" s="622"/>
      <c r="Q1179" s="63"/>
      <c r="R1179" s="413"/>
      <c r="S1179" s="413"/>
    </row>
    <row r="1180" spans="1:19" ht="25.5">
      <c r="B1180" s="45">
        <f t="shared" si="101"/>
        <v>29.280000000000044</v>
      </c>
      <c r="C1180" s="67" t="s">
        <v>990</v>
      </c>
      <c r="D1180" s="24" t="s">
        <v>30</v>
      </c>
      <c r="E1180" s="43">
        <v>78</v>
      </c>
      <c r="F1180" s="43">
        <v>8113.8223606868587</v>
      </c>
      <c r="G1180" s="27">
        <f t="shared" si="100"/>
        <v>632878.14413357503</v>
      </c>
      <c r="H1180" s="58"/>
      <c r="K1180" s="622"/>
      <c r="Q1180" s="63"/>
      <c r="R1180" s="63"/>
      <c r="S1180" s="413"/>
    </row>
    <row r="1181" spans="1:19" ht="38.25">
      <c r="B1181" s="45">
        <f t="shared" si="101"/>
        <v>29.290000000000045</v>
      </c>
      <c r="C1181" s="67" t="s">
        <v>991</v>
      </c>
      <c r="D1181" s="24" t="s">
        <v>53</v>
      </c>
      <c r="E1181" s="43">
        <v>14</v>
      </c>
      <c r="F1181" s="43">
        <v>26223.983599567826</v>
      </c>
      <c r="G1181" s="27">
        <f t="shared" si="100"/>
        <v>367135.77039394958</v>
      </c>
      <c r="H1181" s="58"/>
      <c r="K1181" s="622"/>
      <c r="Q1181" s="63"/>
      <c r="R1181" s="63"/>
      <c r="S1181" s="413"/>
    </row>
    <row r="1182" spans="1:19">
      <c r="B1182" s="45">
        <f t="shared" si="101"/>
        <v>29.300000000000047</v>
      </c>
      <c r="C1182" s="67" t="s">
        <v>1116</v>
      </c>
      <c r="D1182" s="55" t="s">
        <v>79</v>
      </c>
      <c r="E1182" s="43">
        <v>1</v>
      </c>
      <c r="F1182" s="43">
        <v>687687.19155940239</v>
      </c>
      <c r="G1182" s="27">
        <f t="shared" si="100"/>
        <v>687687.19155940239</v>
      </c>
      <c r="H1182" s="58"/>
      <c r="K1182" s="622"/>
      <c r="Q1182" s="63"/>
      <c r="R1182" s="413"/>
      <c r="S1182" s="413"/>
    </row>
    <row r="1183" spans="1:19" ht="51">
      <c r="B1183" s="45">
        <f t="shared" si="101"/>
        <v>29.310000000000048</v>
      </c>
      <c r="C1183" s="67" t="s">
        <v>1117</v>
      </c>
      <c r="D1183" s="24" t="s">
        <v>79</v>
      </c>
      <c r="E1183" s="43">
        <v>1</v>
      </c>
      <c r="F1183" s="43">
        <v>327779.89722119446</v>
      </c>
      <c r="G1183" s="27">
        <f t="shared" si="100"/>
        <v>327779.89722119446</v>
      </c>
      <c r="H1183" s="58"/>
      <c r="K1183" s="622"/>
      <c r="Q1183" s="63"/>
      <c r="R1183" s="413"/>
      <c r="S1183" s="413"/>
    </row>
    <row r="1184" spans="1:19" ht="15" customHeight="1">
      <c r="B1184" s="45">
        <f t="shared" si="101"/>
        <v>29.32000000000005</v>
      </c>
      <c r="C1184" s="67" t="s">
        <v>992</v>
      </c>
      <c r="D1184" s="24" t="s">
        <v>79</v>
      </c>
      <c r="E1184" s="43">
        <v>1</v>
      </c>
      <c r="F1184" s="43">
        <v>2003588.0674604515</v>
      </c>
      <c r="G1184" s="27">
        <f t="shared" si="100"/>
        <v>2003588.0674604515</v>
      </c>
      <c r="H1184" s="58"/>
      <c r="K1184" s="622"/>
      <c r="Q1184" s="63"/>
      <c r="R1184" s="63"/>
      <c r="S1184" s="413"/>
    </row>
    <row r="1185" spans="1:19" ht="15" customHeight="1">
      <c r="C1185" s="7"/>
      <c r="E1185" s="47"/>
      <c r="F1185" s="59"/>
      <c r="G1185" s="57">
        <f>SUM(G1148:G1184)</f>
        <v>99127657.809742972</v>
      </c>
      <c r="H1185" s="131"/>
      <c r="K1185" s="622"/>
      <c r="Q1185" s="63"/>
      <c r="R1185" s="59"/>
      <c r="S1185" s="59"/>
    </row>
    <row r="1186" spans="1:19" ht="15" customHeight="1">
      <c r="C1186" s="7"/>
      <c r="E1186" s="47"/>
      <c r="F1186" s="59"/>
      <c r="G1186" s="59"/>
      <c r="H1186" s="58"/>
      <c r="K1186" s="622"/>
      <c r="Q1186" s="63"/>
      <c r="R1186" s="59"/>
      <c r="S1186" s="59"/>
    </row>
    <row r="1187" spans="1:19" s="66" customFormat="1" ht="25.5">
      <c r="A1187" s="477"/>
      <c r="B1187" s="109">
        <v>30</v>
      </c>
      <c r="C1187" s="110" t="s">
        <v>48</v>
      </c>
      <c r="D1187" s="168"/>
      <c r="E1187" s="210"/>
      <c r="F1187" s="211"/>
      <c r="G1187" s="210"/>
      <c r="H1187" s="91"/>
      <c r="I1187" s="36"/>
      <c r="J1187" s="36"/>
      <c r="K1187" s="623"/>
      <c r="L1187" s="36"/>
      <c r="M1187" s="36"/>
      <c r="N1187" s="36"/>
      <c r="O1187" s="36"/>
      <c r="P1187" s="36"/>
      <c r="Q1187" s="210"/>
      <c r="R1187" s="211"/>
      <c r="S1187" s="210"/>
    </row>
    <row r="1188" spans="1:19" s="36" customFormat="1" ht="27.75" customHeight="1">
      <c r="A1188" s="477"/>
      <c r="B1188" s="213"/>
      <c r="C1188" s="212" t="s">
        <v>837</v>
      </c>
      <c r="D1188" s="214"/>
      <c r="E1188" s="63"/>
      <c r="F1188" s="63"/>
      <c r="G1188" s="63"/>
      <c r="H1188" s="88"/>
      <c r="K1188" s="623"/>
      <c r="Q1188" s="63"/>
      <c r="R1188" s="63"/>
      <c r="S1188" s="63"/>
    </row>
    <row r="1189" spans="1:19" s="58" customFormat="1" ht="25.5">
      <c r="A1189" s="476"/>
      <c r="B1189" s="203"/>
      <c r="C1189" s="101" t="s">
        <v>636</v>
      </c>
      <c r="D1189" s="92"/>
      <c r="E1189" s="93"/>
      <c r="F1189" s="94"/>
      <c r="G1189" s="94"/>
      <c r="I1189" s="62"/>
      <c r="J1189" s="62"/>
      <c r="K1189" s="622"/>
      <c r="L1189" s="62"/>
      <c r="M1189" s="62"/>
      <c r="N1189" s="62"/>
      <c r="O1189" s="62"/>
      <c r="P1189" s="62"/>
      <c r="Q1189" s="528"/>
      <c r="R1189" s="528"/>
      <c r="S1189" s="528"/>
    </row>
    <row r="1190" spans="1:19" s="58" customFormat="1" ht="15" customHeight="1">
      <c r="A1190" s="476"/>
      <c r="B1190" s="55">
        <f>+B1187+0.01</f>
        <v>30.01</v>
      </c>
      <c r="C1190" s="98" t="s">
        <v>637</v>
      </c>
      <c r="D1190" s="95" t="s">
        <v>86</v>
      </c>
      <c r="E1190" s="96">
        <v>9250</v>
      </c>
      <c r="F1190" s="43">
        <v>15699.678713152733</v>
      </c>
      <c r="G1190" s="27">
        <f>+E1190*F1190</f>
        <v>145222028.09666279</v>
      </c>
      <c r="I1190" s="622"/>
      <c r="J1190" s="62"/>
      <c r="K1190" s="622"/>
      <c r="L1190" s="62"/>
      <c r="M1190" s="62"/>
      <c r="N1190" s="62"/>
      <c r="O1190" s="62"/>
      <c r="P1190" s="62"/>
      <c r="Q1190" s="529"/>
      <c r="R1190" s="413"/>
      <c r="S1190" s="413"/>
    </row>
    <row r="1191" spans="1:19" s="58" customFormat="1">
      <c r="A1191" s="476"/>
      <c r="B1191" s="55">
        <f>+B1190+0.01</f>
        <v>30.020000000000003</v>
      </c>
      <c r="C1191" s="98" t="s">
        <v>638</v>
      </c>
      <c r="D1191" s="92" t="s">
        <v>639</v>
      </c>
      <c r="E1191" s="43">
        <v>55</v>
      </c>
      <c r="F1191" s="43">
        <v>41602.063639162428</v>
      </c>
      <c r="G1191" s="27">
        <f>+E1191*F1191</f>
        <v>2288113.5001539337</v>
      </c>
      <c r="I1191" s="622"/>
      <c r="J1191" s="62"/>
      <c r="K1191" s="622"/>
      <c r="L1191" s="62"/>
      <c r="M1191" s="62"/>
      <c r="N1191" s="62"/>
      <c r="O1191" s="62"/>
      <c r="P1191" s="62"/>
      <c r="Q1191" s="63"/>
      <c r="R1191" s="413"/>
      <c r="S1191" s="413"/>
    </row>
    <row r="1192" spans="1:19" s="58" customFormat="1" ht="15" customHeight="1">
      <c r="A1192" s="476"/>
      <c r="B1192" s="55">
        <f>+B1191+0.01</f>
        <v>30.030000000000005</v>
      </c>
      <c r="C1192" s="99" t="s">
        <v>640</v>
      </c>
      <c r="D1192" s="92" t="s">
        <v>639</v>
      </c>
      <c r="E1192" s="93">
        <v>178</v>
      </c>
      <c r="F1192" s="43">
        <v>71146.857424651243</v>
      </c>
      <c r="G1192" s="27">
        <f>+E1192*F1192</f>
        <v>12664140.621587921</v>
      </c>
      <c r="I1192" s="622"/>
      <c r="J1192" s="62"/>
      <c r="K1192" s="622"/>
      <c r="L1192" s="62"/>
      <c r="M1192" s="62"/>
      <c r="N1192" s="62"/>
      <c r="O1192" s="62"/>
      <c r="P1192" s="62"/>
      <c r="Q1192" s="528"/>
      <c r="R1192" s="413"/>
      <c r="S1192" s="413"/>
    </row>
    <row r="1193" spans="1:19" s="58" customFormat="1" ht="15" customHeight="1">
      <c r="A1193" s="476"/>
      <c r="B1193" s="55">
        <f>+B1192+0.01</f>
        <v>30.040000000000006</v>
      </c>
      <c r="C1193" s="99" t="s">
        <v>641</v>
      </c>
      <c r="D1193" s="92" t="s">
        <v>642</v>
      </c>
      <c r="E1193" s="43">
        <v>60</v>
      </c>
      <c r="F1193" s="43">
        <v>1043283.2645521532</v>
      </c>
      <c r="G1193" s="27">
        <f>+E1193*F1193</f>
        <v>62596995.873129189</v>
      </c>
      <c r="I1193" s="622"/>
      <c r="J1193" s="62"/>
      <c r="K1193" s="622"/>
      <c r="L1193" s="62"/>
      <c r="M1193" s="62"/>
      <c r="N1193" s="62"/>
      <c r="O1193" s="62"/>
      <c r="P1193" s="62"/>
      <c r="Q1193" s="63"/>
      <c r="R1193" s="413"/>
      <c r="S1193" s="413"/>
    </row>
    <row r="1194" spans="1:19" s="58" customFormat="1" ht="38.25">
      <c r="A1194" s="476"/>
      <c r="B1194" s="204"/>
      <c r="C1194" s="206" t="s">
        <v>643</v>
      </c>
      <c r="D1194" s="92"/>
      <c r="E1194" s="96"/>
      <c r="F1194" s="94"/>
      <c r="G1194" s="97"/>
      <c r="I1194" s="622"/>
      <c r="J1194" s="62"/>
      <c r="K1194" s="622"/>
      <c r="L1194" s="62"/>
      <c r="M1194" s="62"/>
      <c r="N1194" s="62"/>
      <c r="O1194" s="62"/>
      <c r="P1194" s="62"/>
      <c r="Q1194" s="529"/>
      <c r="R1194" s="528"/>
      <c r="S1194" s="530"/>
    </row>
    <row r="1195" spans="1:19" s="58" customFormat="1" ht="15" customHeight="1">
      <c r="A1195" s="476"/>
      <c r="B1195" s="204"/>
      <c r="C1195" s="207" t="s">
        <v>644</v>
      </c>
      <c r="D1195" s="92"/>
      <c r="E1195" s="43"/>
      <c r="F1195" s="43"/>
      <c r="G1195" s="27"/>
      <c r="I1195" s="622"/>
      <c r="J1195" s="62"/>
      <c r="K1195" s="622"/>
      <c r="L1195" s="62"/>
      <c r="M1195" s="62"/>
      <c r="N1195" s="62"/>
      <c r="O1195" s="62"/>
      <c r="P1195" s="62"/>
      <c r="Q1195" s="63"/>
      <c r="R1195" s="63"/>
      <c r="S1195" s="413"/>
    </row>
    <row r="1196" spans="1:19" s="58" customFormat="1" ht="15" customHeight="1">
      <c r="A1196" s="476"/>
      <c r="B1196" s="55">
        <f>+B1193+0.01</f>
        <v>30.050000000000008</v>
      </c>
      <c r="C1196" s="100" t="s">
        <v>645</v>
      </c>
      <c r="D1196" s="92" t="s">
        <v>1</v>
      </c>
      <c r="E1196" s="43">
        <v>8</v>
      </c>
      <c r="F1196" s="43">
        <v>72338.406745310844</v>
      </c>
      <c r="G1196" s="27">
        <f t="shared" ref="G1196:G1212" si="102">+E1196*F1196</f>
        <v>578707.25396248675</v>
      </c>
      <c r="I1196" s="622"/>
      <c r="J1196" s="62"/>
      <c r="K1196" s="622"/>
      <c r="L1196" s="62"/>
      <c r="M1196" s="62"/>
      <c r="N1196" s="62"/>
      <c r="O1196" s="62"/>
      <c r="P1196" s="62"/>
      <c r="Q1196" s="63"/>
      <c r="R1196" s="413"/>
      <c r="S1196" s="413"/>
    </row>
    <row r="1197" spans="1:19" s="58" customFormat="1" ht="15" customHeight="1">
      <c r="A1197" s="476"/>
      <c r="B1197" s="55">
        <f>+B1196+0.01</f>
        <v>30.060000000000009</v>
      </c>
      <c r="C1197" s="98" t="s">
        <v>646</v>
      </c>
      <c r="D1197" s="92" t="s">
        <v>1</v>
      </c>
      <c r="E1197" s="43">
        <v>10</v>
      </c>
      <c r="F1197" s="43">
        <v>84528.070967946624</v>
      </c>
      <c r="G1197" s="27">
        <f t="shared" si="102"/>
        <v>845280.70967946621</v>
      </c>
      <c r="I1197" s="622"/>
      <c r="J1197" s="62"/>
      <c r="K1197" s="622"/>
      <c r="L1197" s="62"/>
      <c r="M1197" s="62"/>
      <c r="N1197" s="62"/>
      <c r="O1197" s="62"/>
      <c r="P1197" s="62"/>
      <c r="Q1197" s="63"/>
      <c r="R1197" s="413"/>
      <c r="S1197" s="413"/>
    </row>
    <row r="1198" spans="1:19" s="58" customFormat="1" ht="15" customHeight="1">
      <c r="A1198" s="476"/>
      <c r="B1198" s="55">
        <f t="shared" ref="B1198:B1212" si="103">+B1197+0.01</f>
        <v>30.070000000000011</v>
      </c>
      <c r="C1198" s="98" t="s">
        <v>647</v>
      </c>
      <c r="D1198" s="92" t="s">
        <v>1</v>
      </c>
      <c r="E1198" s="43">
        <v>9</v>
      </c>
      <c r="F1198" s="43">
        <v>96398.7377346578</v>
      </c>
      <c r="G1198" s="27">
        <f t="shared" si="102"/>
        <v>867588.63961192023</v>
      </c>
      <c r="I1198" s="622"/>
      <c r="J1198" s="62"/>
      <c r="K1198" s="622"/>
      <c r="L1198" s="62"/>
      <c r="M1198" s="62"/>
      <c r="N1198" s="62"/>
      <c r="O1198" s="62"/>
      <c r="P1198" s="62"/>
      <c r="Q1198" s="63"/>
      <c r="R1198" s="413"/>
      <c r="S1198" s="413"/>
    </row>
    <row r="1199" spans="1:19" s="58" customFormat="1" ht="15" customHeight="1">
      <c r="A1199" s="476"/>
      <c r="B1199" s="55">
        <f t="shared" si="103"/>
        <v>30.080000000000013</v>
      </c>
      <c r="C1199" s="98" t="s">
        <v>648</v>
      </c>
      <c r="D1199" s="92" t="s">
        <v>1</v>
      </c>
      <c r="E1199" s="43">
        <v>10</v>
      </c>
      <c r="F1199" s="43">
        <v>107327.00678844133</v>
      </c>
      <c r="G1199" s="27">
        <f t="shared" si="102"/>
        <v>1073270.0678844133</v>
      </c>
      <c r="I1199" s="622"/>
      <c r="J1199" s="62"/>
      <c r="K1199" s="622"/>
      <c r="L1199" s="62"/>
      <c r="M1199" s="62"/>
      <c r="N1199" s="62"/>
      <c r="O1199" s="62"/>
      <c r="P1199" s="62"/>
      <c r="Q1199" s="63"/>
      <c r="R1199" s="413"/>
      <c r="S1199" s="413"/>
    </row>
    <row r="1200" spans="1:19" s="58" customFormat="1" ht="15" customHeight="1">
      <c r="A1200" s="476"/>
      <c r="B1200" s="55">
        <f t="shared" si="103"/>
        <v>30.090000000000014</v>
      </c>
      <c r="C1200" s="98" t="s">
        <v>649</v>
      </c>
      <c r="D1200" s="92" t="s">
        <v>1</v>
      </c>
      <c r="E1200" s="43">
        <v>41</v>
      </c>
      <c r="F1200" s="43">
        <v>120456.98377331243</v>
      </c>
      <c r="G1200" s="27">
        <f t="shared" si="102"/>
        <v>4938736.3347058101</v>
      </c>
      <c r="I1200" s="622"/>
      <c r="J1200" s="62"/>
      <c r="K1200" s="622"/>
      <c r="L1200" s="62"/>
      <c r="M1200" s="62"/>
      <c r="N1200" s="62"/>
      <c r="O1200" s="62"/>
      <c r="P1200" s="62"/>
      <c r="Q1200" s="63"/>
      <c r="R1200" s="413"/>
      <c r="S1200" s="413"/>
    </row>
    <row r="1201" spans="1:19" s="58" customFormat="1" ht="15" customHeight="1">
      <c r="A1201" s="476"/>
      <c r="B1201" s="228">
        <f t="shared" si="103"/>
        <v>30.100000000000016</v>
      </c>
      <c r="C1201" s="100" t="s">
        <v>650</v>
      </c>
      <c r="D1201" s="92" t="s">
        <v>1</v>
      </c>
      <c r="E1201" s="43">
        <v>12</v>
      </c>
      <c r="F1201" s="43">
        <v>139705.24856479</v>
      </c>
      <c r="G1201" s="27">
        <f t="shared" si="102"/>
        <v>1676462.98277748</v>
      </c>
      <c r="I1201" s="622"/>
      <c r="J1201" s="62"/>
      <c r="K1201" s="622"/>
      <c r="L1201" s="62"/>
      <c r="M1201" s="62"/>
      <c r="N1201" s="62"/>
      <c r="O1201" s="62"/>
      <c r="P1201" s="62"/>
      <c r="Q1201" s="63"/>
      <c r="R1201" s="413"/>
      <c r="S1201" s="413"/>
    </row>
    <row r="1202" spans="1:19" s="58" customFormat="1" ht="15" customHeight="1">
      <c r="A1202" s="476"/>
      <c r="B1202" s="55">
        <f t="shared" si="103"/>
        <v>30.110000000000017</v>
      </c>
      <c r="C1202" s="100" t="s">
        <v>651</v>
      </c>
      <c r="D1202" s="92" t="s">
        <v>1</v>
      </c>
      <c r="E1202" s="43">
        <v>16</v>
      </c>
      <c r="F1202" s="43">
        <v>168575.56080131402</v>
      </c>
      <c r="G1202" s="27">
        <f t="shared" si="102"/>
        <v>2697208.9728210242</v>
      </c>
      <c r="I1202" s="622"/>
      <c r="J1202" s="62"/>
      <c r="K1202" s="622"/>
      <c r="L1202" s="62"/>
      <c r="M1202" s="62"/>
      <c r="N1202" s="62"/>
      <c r="O1202" s="62"/>
      <c r="P1202" s="62"/>
      <c r="Q1202" s="63"/>
      <c r="R1202" s="413"/>
      <c r="S1202" s="413"/>
    </row>
    <row r="1203" spans="1:19" s="58" customFormat="1" ht="15" customHeight="1">
      <c r="A1203" s="476"/>
      <c r="B1203" s="55">
        <f t="shared" si="103"/>
        <v>30.120000000000019</v>
      </c>
      <c r="C1203" s="100" t="s">
        <v>652</v>
      </c>
      <c r="D1203" s="92" t="s">
        <v>1</v>
      </c>
      <c r="E1203" s="43">
        <v>13</v>
      </c>
      <c r="F1203" s="43">
        <v>174895.04634972915</v>
      </c>
      <c r="G1203" s="27">
        <f t="shared" si="102"/>
        <v>2273635.6025464791</v>
      </c>
      <c r="I1203" s="622"/>
      <c r="J1203" s="62"/>
      <c r="K1203" s="622"/>
      <c r="L1203" s="62"/>
      <c r="M1203" s="62"/>
      <c r="N1203" s="62"/>
      <c r="O1203" s="62"/>
      <c r="P1203" s="62"/>
      <c r="Q1203" s="63"/>
      <c r="R1203" s="413"/>
      <c r="S1203" s="413"/>
    </row>
    <row r="1204" spans="1:19" s="58" customFormat="1" ht="15" customHeight="1">
      <c r="A1204" s="476"/>
      <c r="B1204" s="55">
        <f t="shared" si="103"/>
        <v>30.13000000000002</v>
      </c>
      <c r="C1204" s="100" t="s">
        <v>653</v>
      </c>
      <c r="D1204" s="92" t="s">
        <v>1</v>
      </c>
      <c r="E1204" s="43">
        <v>3</v>
      </c>
      <c r="F1204" s="43">
        <v>181567.93104049214</v>
      </c>
      <c r="G1204" s="27">
        <f t="shared" si="102"/>
        <v>544703.79312147642</v>
      </c>
      <c r="I1204" s="622"/>
      <c r="J1204" s="62"/>
      <c r="K1204" s="622"/>
      <c r="L1204" s="62"/>
      <c r="M1204" s="62"/>
      <c r="N1204" s="62"/>
      <c r="O1204" s="62"/>
      <c r="P1204" s="62"/>
      <c r="Q1204" s="63"/>
      <c r="R1204" s="413"/>
      <c r="S1204" s="413"/>
    </row>
    <row r="1205" spans="1:19" s="58" customFormat="1" ht="15" customHeight="1">
      <c r="A1205" s="476"/>
      <c r="B1205" s="55">
        <f t="shared" si="103"/>
        <v>30.140000000000022</v>
      </c>
      <c r="C1205" s="98" t="s">
        <v>654</v>
      </c>
      <c r="D1205" s="92" t="s">
        <v>1</v>
      </c>
      <c r="E1205" s="43">
        <v>3</v>
      </c>
      <c r="F1205" s="43">
        <v>236066.45718698608</v>
      </c>
      <c r="G1205" s="27">
        <f t="shared" si="102"/>
        <v>708199.37156095821</v>
      </c>
      <c r="I1205" s="622"/>
      <c r="J1205" s="62"/>
      <c r="K1205" s="622"/>
      <c r="L1205" s="62"/>
      <c r="M1205" s="62"/>
      <c r="N1205" s="62"/>
      <c r="O1205" s="62"/>
      <c r="P1205" s="62"/>
      <c r="Q1205" s="63"/>
      <c r="R1205" s="413"/>
      <c r="S1205" s="413"/>
    </row>
    <row r="1206" spans="1:19" s="58" customFormat="1" ht="15" customHeight="1">
      <c r="A1206" s="476"/>
      <c r="B1206" s="55">
        <f t="shared" si="103"/>
        <v>30.150000000000023</v>
      </c>
      <c r="C1206" s="98" t="s">
        <v>655</v>
      </c>
      <c r="D1206" s="92" t="s">
        <v>1</v>
      </c>
      <c r="E1206" s="93">
        <v>1</v>
      </c>
      <c r="F1206" s="43">
        <v>293346.30755703192</v>
      </c>
      <c r="G1206" s="27">
        <f t="shared" si="102"/>
        <v>293346.30755703192</v>
      </c>
      <c r="I1206" s="622"/>
      <c r="J1206" s="62"/>
      <c r="K1206" s="622"/>
      <c r="L1206" s="62"/>
      <c r="M1206" s="62"/>
      <c r="N1206" s="62"/>
      <c r="O1206" s="62"/>
      <c r="P1206" s="62"/>
      <c r="Q1206" s="528"/>
      <c r="R1206" s="413"/>
      <c r="S1206" s="413"/>
    </row>
    <row r="1207" spans="1:19" s="58" customFormat="1" ht="15" customHeight="1">
      <c r="A1207" s="476"/>
      <c r="B1207" s="55">
        <f t="shared" si="103"/>
        <v>30.160000000000025</v>
      </c>
      <c r="C1207" s="100" t="s">
        <v>656</v>
      </c>
      <c r="D1207" s="92" t="s">
        <v>1</v>
      </c>
      <c r="E1207" s="43">
        <v>13</v>
      </c>
      <c r="F1207" s="43">
        <v>70208.629613108249</v>
      </c>
      <c r="G1207" s="27">
        <f t="shared" si="102"/>
        <v>912712.18497040728</v>
      </c>
      <c r="I1207" s="622"/>
      <c r="J1207" s="62"/>
      <c r="K1207" s="622"/>
      <c r="L1207" s="62"/>
      <c r="M1207" s="62"/>
      <c r="N1207" s="62"/>
      <c r="O1207" s="62"/>
      <c r="P1207" s="62"/>
      <c r="Q1207" s="63"/>
      <c r="R1207" s="413"/>
      <c r="S1207" s="413"/>
    </row>
    <row r="1208" spans="1:19" s="58" customFormat="1" ht="15" customHeight="1">
      <c r="A1208" s="476"/>
      <c r="B1208" s="55">
        <f t="shared" si="103"/>
        <v>30.170000000000027</v>
      </c>
      <c r="C1208" s="100" t="s">
        <v>657</v>
      </c>
      <c r="D1208" s="92" t="s">
        <v>1</v>
      </c>
      <c r="E1208" s="43">
        <v>13</v>
      </c>
      <c r="F1208" s="43">
        <v>88836.621573621276</v>
      </c>
      <c r="G1208" s="27">
        <f t="shared" si="102"/>
        <v>1154876.0804570767</v>
      </c>
      <c r="I1208" s="622"/>
      <c r="J1208" s="62"/>
      <c r="K1208" s="622"/>
      <c r="L1208" s="62"/>
      <c r="M1208" s="62"/>
      <c r="N1208" s="62"/>
      <c r="O1208" s="62"/>
      <c r="P1208" s="62"/>
      <c r="Q1208" s="63"/>
      <c r="R1208" s="413"/>
      <c r="S1208" s="413"/>
    </row>
    <row r="1209" spans="1:19" s="58" customFormat="1" ht="15" customHeight="1">
      <c r="A1209" s="476"/>
      <c r="B1209" s="55">
        <f t="shared" si="103"/>
        <v>30.180000000000028</v>
      </c>
      <c r="C1209" s="100" t="s">
        <v>658</v>
      </c>
      <c r="D1209" s="92" t="s">
        <v>1</v>
      </c>
      <c r="E1209" s="43">
        <v>4</v>
      </c>
      <c r="F1209" s="43">
        <v>107327.00678844133</v>
      </c>
      <c r="G1209" s="27">
        <f t="shared" si="102"/>
        <v>429308.02715376532</v>
      </c>
      <c r="I1209" s="622"/>
      <c r="J1209" s="62"/>
      <c r="K1209" s="622"/>
      <c r="L1209" s="62"/>
      <c r="M1209" s="62"/>
      <c r="N1209" s="62"/>
      <c r="O1209" s="62"/>
      <c r="P1209" s="62"/>
      <c r="Q1209" s="63"/>
      <c r="R1209" s="413"/>
      <c r="S1209" s="413"/>
    </row>
    <row r="1210" spans="1:19" s="58" customFormat="1" ht="15" customHeight="1">
      <c r="A1210" s="476"/>
      <c r="B1210" s="55">
        <f t="shared" si="103"/>
        <v>30.19000000000003</v>
      </c>
      <c r="C1210" s="98" t="s">
        <v>659</v>
      </c>
      <c r="D1210" s="92" t="s">
        <v>1</v>
      </c>
      <c r="E1210" s="96">
        <v>2</v>
      </c>
      <c r="F1210" s="43">
        <v>115530.24528736556</v>
      </c>
      <c r="G1210" s="27">
        <f t="shared" si="102"/>
        <v>231060.49057473111</v>
      </c>
      <c r="I1210" s="622"/>
      <c r="J1210" s="62"/>
      <c r="K1210" s="622"/>
      <c r="L1210" s="62"/>
      <c r="M1210" s="62"/>
      <c r="N1210" s="62"/>
      <c r="O1210" s="62"/>
      <c r="P1210" s="62"/>
      <c r="Q1210" s="529"/>
      <c r="R1210" s="413"/>
      <c r="S1210" s="413"/>
    </row>
    <row r="1211" spans="1:19" s="58" customFormat="1" ht="15" customHeight="1">
      <c r="A1211" s="476"/>
      <c r="B1211" s="228">
        <f t="shared" si="103"/>
        <v>30.200000000000031</v>
      </c>
      <c r="C1211" s="98" t="s">
        <v>660</v>
      </c>
      <c r="D1211" s="92" t="s">
        <v>1</v>
      </c>
      <c r="E1211" s="43">
        <v>8</v>
      </c>
      <c r="F1211" s="43">
        <v>70208.629613108249</v>
      </c>
      <c r="G1211" s="27">
        <f t="shared" si="102"/>
        <v>561669.03690486599</v>
      </c>
      <c r="I1211" s="622"/>
      <c r="J1211" s="62"/>
      <c r="K1211" s="622"/>
      <c r="L1211" s="62"/>
      <c r="M1211" s="62"/>
      <c r="N1211" s="62"/>
      <c r="O1211" s="62"/>
      <c r="P1211" s="62"/>
      <c r="Q1211" s="63"/>
      <c r="R1211" s="413"/>
      <c r="S1211" s="413"/>
    </row>
    <row r="1212" spans="1:19" s="58" customFormat="1" ht="15" customHeight="1">
      <c r="A1212" s="476"/>
      <c r="B1212" s="55">
        <f t="shared" si="103"/>
        <v>30.210000000000033</v>
      </c>
      <c r="C1212" s="98" t="s">
        <v>661</v>
      </c>
      <c r="D1212" s="92" t="s">
        <v>1</v>
      </c>
      <c r="E1212" s="96">
        <v>1</v>
      </c>
      <c r="F1212" s="43">
        <v>102107.33273022382</v>
      </c>
      <c r="G1212" s="27">
        <f t="shared" si="102"/>
        <v>102107.33273022382</v>
      </c>
      <c r="I1212" s="622"/>
      <c r="J1212" s="62"/>
      <c r="K1212" s="622"/>
      <c r="L1212" s="62"/>
      <c r="M1212" s="62"/>
      <c r="N1212" s="62"/>
      <c r="O1212" s="62"/>
      <c r="P1212" s="62"/>
      <c r="Q1212" s="529"/>
      <c r="R1212" s="413"/>
      <c r="S1212" s="413"/>
    </row>
    <row r="1213" spans="1:19" s="58" customFormat="1" ht="15" customHeight="1">
      <c r="A1213" s="476"/>
      <c r="B1213" s="204"/>
      <c r="C1213" s="208" t="s">
        <v>662</v>
      </c>
      <c r="D1213" s="92"/>
      <c r="E1213" s="93"/>
      <c r="F1213" s="94"/>
      <c r="G1213" s="94"/>
      <c r="I1213" s="622"/>
      <c r="J1213" s="62"/>
      <c r="K1213" s="622"/>
      <c r="L1213" s="62"/>
      <c r="M1213" s="62"/>
      <c r="N1213" s="62"/>
      <c r="O1213" s="62"/>
      <c r="P1213" s="62"/>
      <c r="Q1213" s="528"/>
      <c r="R1213" s="528"/>
      <c r="S1213" s="528"/>
    </row>
    <row r="1214" spans="1:19" s="58" customFormat="1" ht="15" customHeight="1">
      <c r="A1214" s="476"/>
      <c r="B1214" s="55">
        <f>+B1212+0.01</f>
        <v>30.220000000000034</v>
      </c>
      <c r="C1214" s="100" t="s">
        <v>645</v>
      </c>
      <c r="D1214" s="92" t="s">
        <v>1</v>
      </c>
      <c r="E1214" s="43">
        <v>29</v>
      </c>
      <c r="F1214" s="43">
        <v>28098.880480366453</v>
      </c>
      <c r="G1214" s="27">
        <f t="shared" ref="G1214:G1225" si="104">+E1214*F1214</f>
        <v>814867.53393062716</v>
      </c>
      <c r="I1214" s="622"/>
      <c r="J1214" s="62"/>
      <c r="K1214" s="622"/>
      <c r="L1214" s="62"/>
      <c r="M1214" s="62"/>
      <c r="N1214" s="62"/>
      <c r="O1214" s="62"/>
      <c r="P1214" s="62"/>
      <c r="Q1214" s="63"/>
      <c r="R1214" s="413"/>
      <c r="S1214" s="413"/>
    </row>
    <row r="1215" spans="1:19" s="58" customFormat="1" ht="15" customHeight="1">
      <c r="A1215" s="476"/>
      <c r="B1215" s="55">
        <f>+B1214+0.01</f>
        <v>30.230000000000036</v>
      </c>
      <c r="C1215" s="100" t="s">
        <v>646</v>
      </c>
      <c r="D1215" s="92" t="s">
        <v>1</v>
      </c>
      <c r="E1215" s="43">
        <v>10</v>
      </c>
      <c r="F1215" s="43">
        <v>35606.787923402706</v>
      </c>
      <c r="G1215" s="27">
        <f t="shared" si="104"/>
        <v>356067.87923402706</v>
      </c>
      <c r="I1215" s="622"/>
      <c r="J1215" s="62"/>
      <c r="K1215" s="622"/>
      <c r="L1215" s="62"/>
      <c r="M1215" s="62"/>
      <c r="N1215" s="62"/>
      <c r="O1215" s="62"/>
      <c r="P1215" s="62"/>
      <c r="Q1215" s="63"/>
      <c r="R1215" s="413"/>
      <c r="S1215" s="413"/>
    </row>
    <row r="1216" spans="1:19" s="58" customFormat="1" ht="15" customHeight="1">
      <c r="A1216" s="476"/>
      <c r="B1216" s="55">
        <f t="shared" ref="B1216:B1225" si="105">+B1215+0.01</f>
        <v>30.240000000000038</v>
      </c>
      <c r="C1216" s="98" t="s">
        <v>647</v>
      </c>
      <c r="D1216" s="92" t="s">
        <v>1</v>
      </c>
      <c r="E1216" s="43">
        <v>23</v>
      </c>
      <c r="F1216" s="43">
        <v>36719.109117754233</v>
      </c>
      <c r="G1216" s="27">
        <f t="shared" si="104"/>
        <v>844539.50970834738</v>
      </c>
      <c r="I1216" s="622"/>
      <c r="J1216" s="62"/>
      <c r="K1216" s="622"/>
      <c r="L1216" s="62"/>
      <c r="M1216" s="62"/>
      <c r="N1216" s="62"/>
      <c r="O1216" s="62"/>
      <c r="P1216" s="62"/>
      <c r="Q1216" s="63"/>
      <c r="R1216" s="413"/>
      <c r="S1216" s="413"/>
    </row>
    <row r="1217" spans="1:19" s="58" customFormat="1" ht="15" customHeight="1">
      <c r="A1217" s="476"/>
      <c r="B1217" s="55">
        <f t="shared" si="105"/>
        <v>30.250000000000039</v>
      </c>
      <c r="C1217" s="98" t="s">
        <v>648</v>
      </c>
      <c r="D1217" s="92" t="s">
        <v>1</v>
      </c>
      <c r="E1217" s="43">
        <v>14</v>
      </c>
      <c r="F1217" s="43">
        <v>46728.957391571799</v>
      </c>
      <c r="G1217" s="27">
        <f t="shared" si="104"/>
        <v>654205.40348200523</v>
      </c>
      <c r="I1217" s="622"/>
      <c r="J1217" s="62"/>
      <c r="K1217" s="622"/>
      <c r="L1217" s="62"/>
      <c r="M1217" s="62"/>
      <c r="N1217" s="62"/>
      <c r="O1217" s="62"/>
      <c r="P1217" s="62"/>
      <c r="Q1217" s="63"/>
      <c r="R1217" s="413"/>
      <c r="S1217" s="413"/>
    </row>
    <row r="1218" spans="1:19" s="58" customFormat="1" ht="15" customHeight="1">
      <c r="A1218" s="476"/>
      <c r="B1218" s="55">
        <f t="shared" si="105"/>
        <v>30.260000000000041</v>
      </c>
      <c r="C1218" s="98" t="s">
        <v>649</v>
      </c>
      <c r="D1218" s="92" t="s">
        <v>1</v>
      </c>
      <c r="E1218" s="43">
        <v>43</v>
      </c>
      <c r="F1218" s="43">
        <v>52984.851943871239</v>
      </c>
      <c r="G1218" s="27">
        <f t="shared" si="104"/>
        <v>2278348.6335864635</v>
      </c>
      <c r="I1218" s="622"/>
      <c r="J1218" s="62"/>
      <c r="K1218" s="622"/>
      <c r="L1218" s="62"/>
      <c r="M1218" s="62"/>
      <c r="N1218" s="62"/>
      <c r="O1218" s="62"/>
      <c r="P1218" s="62"/>
      <c r="Q1218" s="63"/>
      <c r="R1218" s="413"/>
      <c r="S1218" s="413"/>
    </row>
    <row r="1219" spans="1:19" s="58" customFormat="1" ht="15" customHeight="1">
      <c r="A1219" s="476"/>
      <c r="B1219" s="55">
        <f t="shared" si="105"/>
        <v>30.270000000000042</v>
      </c>
      <c r="C1219" s="100" t="s">
        <v>650</v>
      </c>
      <c r="D1219" s="92" t="s">
        <v>1</v>
      </c>
      <c r="E1219" s="43">
        <v>12</v>
      </c>
      <c r="F1219" s="43">
        <v>66470.313021782509</v>
      </c>
      <c r="G1219" s="27">
        <f t="shared" si="104"/>
        <v>797643.75626139017</v>
      </c>
      <c r="I1219" s="622"/>
      <c r="J1219" s="62"/>
      <c r="K1219" s="622"/>
      <c r="L1219" s="62"/>
      <c r="M1219" s="62"/>
      <c r="N1219" s="62"/>
      <c r="O1219" s="62"/>
      <c r="P1219" s="62"/>
      <c r="Q1219" s="63"/>
      <c r="R1219" s="413"/>
      <c r="S1219" s="413"/>
    </row>
    <row r="1220" spans="1:19" s="58" customFormat="1" ht="15" customHeight="1">
      <c r="A1220" s="476"/>
      <c r="B1220" s="55">
        <f t="shared" si="105"/>
        <v>30.280000000000044</v>
      </c>
      <c r="C1220" s="100" t="s">
        <v>651</v>
      </c>
      <c r="D1220" s="92" t="s">
        <v>1</v>
      </c>
      <c r="E1220" s="43">
        <v>16</v>
      </c>
      <c r="F1220" s="43">
        <v>75367.840101248556</v>
      </c>
      <c r="G1220" s="27">
        <f t="shared" si="104"/>
        <v>1205885.4416199769</v>
      </c>
      <c r="I1220" s="622"/>
      <c r="J1220" s="62"/>
      <c r="K1220" s="622"/>
      <c r="L1220" s="62"/>
      <c r="M1220" s="62"/>
      <c r="N1220" s="62"/>
      <c r="O1220" s="62"/>
      <c r="P1220" s="62"/>
      <c r="Q1220" s="63"/>
      <c r="R1220" s="413"/>
      <c r="S1220" s="413"/>
    </row>
    <row r="1221" spans="1:19" s="58" customFormat="1" ht="15" customHeight="1">
      <c r="A1221" s="476"/>
      <c r="B1221" s="55">
        <f t="shared" si="105"/>
        <v>30.290000000000045</v>
      </c>
      <c r="C1221" s="98" t="s">
        <v>652</v>
      </c>
      <c r="D1221" s="92" t="s">
        <v>1</v>
      </c>
      <c r="E1221" s="96">
        <v>13</v>
      </c>
      <c r="F1221" s="43">
        <v>92608.297376024115</v>
      </c>
      <c r="G1221" s="27">
        <f t="shared" si="104"/>
        <v>1203907.8658883134</v>
      </c>
      <c r="I1221" s="622"/>
      <c r="J1221" s="62"/>
      <c r="K1221" s="622"/>
      <c r="L1221" s="62"/>
      <c r="M1221" s="62"/>
      <c r="N1221" s="62"/>
      <c r="O1221" s="62"/>
      <c r="P1221" s="62"/>
      <c r="Q1221" s="529"/>
      <c r="R1221" s="413"/>
      <c r="S1221" s="413"/>
    </row>
    <row r="1222" spans="1:19" s="58" customFormat="1" ht="15" customHeight="1">
      <c r="A1222" s="476"/>
      <c r="B1222" s="228">
        <f t="shared" si="105"/>
        <v>30.300000000000047</v>
      </c>
      <c r="C1222" s="98" t="s">
        <v>653</v>
      </c>
      <c r="D1222" s="92" t="s">
        <v>1</v>
      </c>
      <c r="E1222" s="43">
        <v>2</v>
      </c>
      <c r="F1222" s="43">
        <v>101367.17523445102</v>
      </c>
      <c r="G1222" s="27">
        <f t="shared" si="104"/>
        <v>202734.35046890203</v>
      </c>
      <c r="I1222" s="622"/>
      <c r="J1222" s="62"/>
      <c r="K1222" s="622"/>
      <c r="L1222" s="62"/>
      <c r="M1222" s="62"/>
      <c r="N1222" s="62"/>
      <c r="O1222" s="62"/>
      <c r="P1222" s="62"/>
      <c r="Q1222" s="63"/>
      <c r="R1222" s="413"/>
      <c r="S1222" s="413"/>
    </row>
    <row r="1223" spans="1:19" s="58" customFormat="1" ht="15" customHeight="1">
      <c r="A1223" s="476"/>
      <c r="B1223" s="55">
        <f t="shared" si="105"/>
        <v>30.310000000000048</v>
      </c>
      <c r="C1223" s="98" t="s">
        <v>654</v>
      </c>
      <c r="D1223" s="92" t="s">
        <v>1</v>
      </c>
      <c r="E1223" s="43">
        <v>3</v>
      </c>
      <c r="F1223" s="43">
        <v>121108.53086466173</v>
      </c>
      <c r="G1223" s="27">
        <f t="shared" si="104"/>
        <v>363325.5925939852</v>
      </c>
      <c r="I1223" s="622"/>
      <c r="J1223" s="62"/>
      <c r="K1223" s="622"/>
      <c r="L1223" s="62"/>
      <c r="M1223" s="62"/>
      <c r="N1223" s="62"/>
      <c r="O1223" s="62"/>
      <c r="P1223" s="62"/>
      <c r="Q1223" s="63"/>
      <c r="R1223" s="413"/>
      <c r="S1223" s="413"/>
    </row>
    <row r="1224" spans="1:19" s="58" customFormat="1" ht="15" customHeight="1">
      <c r="A1224" s="476"/>
      <c r="B1224" s="55">
        <f t="shared" si="105"/>
        <v>30.32000000000005</v>
      </c>
      <c r="C1224" s="98" t="s">
        <v>655</v>
      </c>
      <c r="D1224" s="92" t="s">
        <v>1</v>
      </c>
      <c r="E1224" s="43">
        <v>1</v>
      </c>
      <c r="F1224" s="43">
        <v>150999.42646507529</v>
      </c>
      <c r="G1224" s="27">
        <f t="shared" si="104"/>
        <v>150999.42646507529</v>
      </c>
      <c r="I1224" s="622"/>
      <c r="J1224" s="62"/>
      <c r="K1224" s="622"/>
      <c r="L1224" s="62"/>
      <c r="M1224" s="62"/>
      <c r="N1224" s="62"/>
      <c r="O1224" s="62"/>
      <c r="P1224" s="62"/>
      <c r="Q1224" s="63"/>
      <c r="R1224" s="413"/>
      <c r="S1224" s="413"/>
    </row>
    <row r="1225" spans="1:19" s="58" customFormat="1" ht="15" customHeight="1">
      <c r="A1225" s="476"/>
      <c r="B1225" s="55">
        <f t="shared" si="105"/>
        <v>30.330000000000052</v>
      </c>
      <c r="C1225" s="98" t="s">
        <v>663</v>
      </c>
      <c r="D1225" s="92" t="s">
        <v>1</v>
      </c>
      <c r="E1225" s="43">
        <v>2</v>
      </c>
      <c r="F1225" s="43">
        <v>133620.3199692606</v>
      </c>
      <c r="G1225" s="27">
        <f t="shared" si="104"/>
        <v>267240.6399385212</v>
      </c>
      <c r="I1225" s="622"/>
      <c r="J1225" s="62"/>
      <c r="K1225" s="622"/>
      <c r="L1225" s="62"/>
      <c r="M1225" s="62"/>
      <c r="N1225" s="62"/>
      <c r="O1225" s="62"/>
      <c r="P1225" s="62"/>
      <c r="Q1225" s="63"/>
      <c r="R1225" s="413"/>
      <c r="S1225" s="413"/>
    </row>
    <row r="1226" spans="1:19" s="58" customFormat="1" ht="38.25">
      <c r="A1226" s="476"/>
      <c r="B1226" s="204"/>
      <c r="C1226" s="101" t="s">
        <v>664</v>
      </c>
      <c r="D1226" s="92"/>
      <c r="E1226" s="43"/>
      <c r="F1226" s="43"/>
      <c r="G1226" s="27"/>
      <c r="I1226" s="622"/>
      <c r="J1226" s="62"/>
      <c r="K1226" s="622"/>
      <c r="L1226" s="62"/>
      <c r="M1226" s="62"/>
      <c r="N1226" s="62"/>
      <c r="O1226" s="62"/>
      <c r="P1226" s="62"/>
      <c r="Q1226" s="63"/>
      <c r="R1226" s="63"/>
      <c r="S1226" s="413"/>
    </row>
    <row r="1227" spans="1:19" s="58" customFormat="1" ht="15" customHeight="1">
      <c r="A1227" s="476"/>
      <c r="B1227" s="204"/>
      <c r="C1227" s="208" t="s">
        <v>665</v>
      </c>
      <c r="D1227" s="92"/>
      <c r="E1227" s="96"/>
      <c r="F1227" s="94"/>
      <c r="G1227" s="97"/>
      <c r="I1227" s="622"/>
      <c r="J1227" s="62"/>
      <c r="K1227" s="622"/>
      <c r="L1227" s="62"/>
      <c r="M1227" s="62"/>
      <c r="N1227" s="62"/>
      <c r="O1227" s="62"/>
      <c r="P1227" s="62"/>
      <c r="Q1227" s="529"/>
      <c r="R1227" s="528"/>
      <c r="S1227" s="530"/>
    </row>
    <row r="1228" spans="1:19" s="58" customFormat="1" ht="15" customHeight="1">
      <c r="A1228" s="476"/>
      <c r="B1228" s="55">
        <f>+B1225+0.01</f>
        <v>30.340000000000053</v>
      </c>
      <c r="C1228" s="98" t="s">
        <v>666</v>
      </c>
      <c r="D1228" s="92" t="s">
        <v>1</v>
      </c>
      <c r="E1228" s="43">
        <v>1</v>
      </c>
      <c r="F1228" s="43">
        <v>56305.135921387271</v>
      </c>
      <c r="G1228" s="27">
        <f>+E1228*F1228</f>
        <v>56305.135921387271</v>
      </c>
      <c r="I1228" s="622"/>
      <c r="J1228" s="62"/>
      <c r="K1228" s="622"/>
      <c r="L1228" s="62"/>
      <c r="M1228" s="62"/>
      <c r="N1228" s="62"/>
      <c r="O1228" s="62"/>
      <c r="P1228" s="62"/>
      <c r="Q1228" s="63"/>
      <c r="R1228" s="413"/>
      <c r="S1228" s="413"/>
    </row>
    <row r="1229" spans="1:19" s="58" customFormat="1" ht="15" customHeight="1">
      <c r="A1229" s="476"/>
      <c r="B1229" s="55">
        <f>+B1228+0.01</f>
        <v>30.350000000000055</v>
      </c>
      <c r="C1229" s="98" t="s">
        <v>667</v>
      </c>
      <c r="D1229" s="92" t="s">
        <v>1</v>
      </c>
      <c r="E1229" s="43">
        <v>2</v>
      </c>
      <c r="F1229" s="43">
        <v>60753.378223447209</v>
      </c>
      <c r="G1229" s="27">
        <f>+E1229*F1229</f>
        <v>121506.75644689442</v>
      </c>
      <c r="I1229" s="622"/>
      <c r="J1229" s="62"/>
      <c r="K1229" s="622"/>
      <c r="L1229" s="62"/>
      <c r="M1229" s="62"/>
      <c r="N1229" s="62"/>
      <c r="O1229" s="62"/>
      <c r="P1229" s="62"/>
      <c r="Q1229" s="63"/>
      <c r="R1229" s="413"/>
      <c r="S1229" s="413"/>
    </row>
    <row r="1230" spans="1:19" s="58" customFormat="1" ht="15" customHeight="1">
      <c r="A1230" s="476"/>
      <c r="B1230" s="55">
        <f>+B1229+0.01</f>
        <v>30.360000000000056</v>
      </c>
      <c r="C1230" s="98" t="s">
        <v>668</v>
      </c>
      <c r="D1230" s="92" t="s">
        <v>1</v>
      </c>
      <c r="E1230" s="96">
        <v>1</v>
      </c>
      <c r="F1230" s="43">
        <v>79383.455134652555</v>
      </c>
      <c r="G1230" s="27">
        <f>+E1230*F1230</f>
        <v>79383.455134652555</v>
      </c>
      <c r="I1230" s="622"/>
      <c r="J1230" s="62"/>
      <c r="K1230" s="622"/>
      <c r="L1230" s="62"/>
      <c r="M1230" s="62"/>
      <c r="N1230" s="62"/>
      <c r="O1230" s="62"/>
      <c r="P1230" s="62"/>
      <c r="Q1230" s="529"/>
      <c r="R1230" s="413"/>
      <c r="S1230" s="413"/>
    </row>
    <row r="1231" spans="1:19" s="58" customFormat="1" ht="15" customHeight="1">
      <c r="A1231" s="476"/>
      <c r="B1231" s="55">
        <f>+B1230+0.01</f>
        <v>30.370000000000058</v>
      </c>
      <c r="C1231" s="98" t="s">
        <v>669</v>
      </c>
      <c r="D1231" s="92" t="s">
        <v>1</v>
      </c>
      <c r="E1231" s="43">
        <v>7</v>
      </c>
      <c r="F1231" s="43">
        <v>99264.502461248558</v>
      </c>
      <c r="G1231" s="27">
        <f>+E1231*F1231</f>
        <v>694851.51722873992</v>
      </c>
      <c r="I1231" s="622"/>
      <c r="J1231" s="62"/>
      <c r="K1231" s="622"/>
      <c r="L1231" s="62"/>
      <c r="M1231" s="62"/>
      <c r="N1231" s="62"/>
      <c r="O1231" s="62"/>
      <c r="P1231" s="62"/>
      <c r="Q1231" s="63"/>
      <c r="R1231" s="413"/>
      <c r="S1231" s="413"/>
    </row>
    <row r="1232" spans="1:19" s="58" customFormat="1" ht="15" customHeight="1">
      <c r="A1232" s="476"/>
      <c r="B1232" s="55">
        <f>+B1231+0.01</f>
        <v>30.380000000000059</v>
      </c>
      <c r="C1232" s="98" t="s">
        <v>670</v>
      </c>
      <c r="D1232" s="92" t="s">
        <v>1</v>
      </c>
      <c r="E1232" s="43">
        <v>4</v>
      </c>
      <c r="F1232" s="43">
        <v>180455.60984614061</v>
      </c>
      <c r="G1232" s="27">
        <f>+E1232*F1232</f>
        <v>721822.43938456243</v>
      </c>
      <c r="I1232" s="622"/>
      <c r="J1232" s="62"/>
      <c r="K1232" s="622"/>
      <c r="L1232" s="62"/>
      <c r="M1232" s="62"/>
      <c r="N1232" s="62"/>
      <c r="O1232" s="62"/>
      <c r="P1232" s="62"/>
      <c r="Q1232" s="63"/>
      <c r="R1232" s="413"/>
      <c r="S1232" s="413"/>
    </row>
    <row r="1233" spans="1:19" s="58" customFormat="1" ht="15" customHeight="1">
      <c r="A1233" s="476"/>
      <c r="B1233" s="204"/>
      <c r="C1233" s="208" t="s">
        <v>671</v>
      </c>
      <c r="D1233" s="92"/>
      <c r="E1233" s="43"/>
      <c r="F1233" s="43"/>
      <c r="G1233" s="27"/>
      <c r="I1233" s="622"/>
      <c r="J1233" s="62"/>
      <c r="K1233" s="622"/>
      <c r="L1233" s="62"/>
      <c r="M1233" s="62"/>
      <c r="N1233" s="62"/>
      <c r="O1233" s="62"/>
      <c r="P1233" s="62"/>
      <c r="Q1233" s="63"/>
      <c r="R1233" s="63"/>
      <c r="S1233" s="413"/>
    </row>
    <row r="1234" spans="1:19" s="58" customFormat="1" ht="15" customHeight="1">
      <c r="A1234" s="476"/>
      <c r="B1234" s="55">
        <f>+B1232+0.01</f>
        <v>30.390000000000061</v>
      </c>
      <c r="C1234" s="98" t="s">
        <v>666</v>
      </c>
      <c r="D1234" s="92" t="s">
        <v>1</v>
      </c>
      <c r="E1234" s="43">
        <v>1</v>
      </c>
      <c r="F1234" s="43">
        <v>57851.126859740893</v>
      </c>
      <c r="G1234" s="27">
        <f>+E1234*F1234</f>
        <v>57851.126859740893</v>
      </c>
      <c r="I1234" s="622"/>
      <c r="J1234" s="62"/>
      <c r="K1234" s="622"/>
      <c r="L1234" s="62"/>
      <c r="M1234" s="62"/>
      <c r="N1234" s="62"/>
      <c r="O1234" s="62"/>
      <c r="P1234" s="62"/>
      <c r="Q1234" s="63"/>
      <c r="R1234" s="413"/>
      <c r="S1234" s="413"/>
    </row>
    <row r="1235" spans="1:19" s="58" customFormat="1" ht="15" customHeight="1">
      <c r="A1235" s="476"/>
      <c r="B1235" s="228">
        <f>+B1234+0.01</f>
        <v>30.400000000000063</v>
      </c>
      <c r="C1235" s="100" t="s">
        <v>667</v>
      </c>
      <c r="D1235" s="92" t="s">
        <v>1</v>
      </c>
      <c r="E1235" s="43">
        <v>1</v>
      </c>
      <c r="F1235" s="43">
        <v>58685.10713666799</v>
      </c>
      <c r="G1235" s="27">
        <f>+E1235*F1235</f>
        <v>58685.10713666799</v>
      </c>
      <c r="I1235" s="622"/>
      <c r="J1235" s="62"/>
      <c r="K1235" s="622"/>
      <c r="L1235" s="62"/>
      <c r="M1235" s="62"/>
      <c r="N1235" s="62"/>
      <c r="O1235" s="62"/>
      <c r="P1235" s="62"/>
      <c r="Q1235" s="63"/>
      <c r="R1235" s="413"/>
      <c r="S1235" s="413"/>
    </row>
    <row r="1236" spans="1:19" s="58" customFormat="1" ht="15" customHeight="1">
      <c r="A1236" s="476"/>
      <c r="B1236" s="55">
        <f>+B1235+0.01</f>
        <v>30.410000000000064</v>
      </c>
      <c r="C1236" s="100" t="s">
        <v>668</v>
      </c>
      <c r="D1236" s="92" t="s">
        <v>1</v>
      </c>
      <c r="E1236" s="43">
        <v>1</v>
      </c>
      <c r="F1236" s="43">
        <v>74534.902299667607</v>
      </c>
      <c r="G1236" s="27">
        <f>+E1236*F1236</f>
        <v>74534.902299667607</v>
      </c>
      <c r="I1236" s="622"/>
      <c r="J1236" s="62"/>
      <c r="K1236" s="622"/>
      <c r="L1236" s="62"/>
      <c r="M1236" s="62"/>
      <c r="N1236" s="62"/>
      <c r="O1236" s="62"/>
      <c r="P1236" s="62"/>
      <c r="Q1236" s="63"/>
      <c r="R1236" s="413"/>
      <c r="S1236" s="413"/>
    </row>
    <row r="1237" spans="1:19" s="58" customFormat="1" ht="15" customHeight="1">
      <c r="A1237" s="476"/>
      <c r="B1237" s="55">
        <f>+B1236+0.01</f>
        <v>30.420000000000066</v>
      </c>
      <c r="C1237" s="100" t="s">
        <v>669</v>
      </c>
      <c r="D1237" s="92" t="s">
        <v>1</v>
      </c>
      <c r="E1237" s="43">
        <v>3</v>
      </c>
      <c r="F1237" s="43">
        <v>91773.27462375084</v>
      </c>
      <c r="G1237" s="27">
        <f>+E1237*F1237</f>
        <v>275319.82387125253</v>
      </c>
      <c r="I1237" s="622"/>
      <c r="J1237" s="62"/>
      <c r="K1237" s="622"/>
      <c r="L1237" s="62"/>
      <c r="M1237" s="62"/>
      <c r="N1237" s="62"/>
      <c r="O1237" s="62"/>
      <c r="P1237" s="62"/>
      <c r="Q1237" s="63"/>
      <c r="R1237" s="413"/>
      <c r="S1237" s="413"/>
    </row>
    <row r="1238" spans="1:19" s="58" customFormat="1" ht="15" customHeight="1">
      <c r="A1238" s="476"/>
      <c r="B1238" s="55">
        <f>+B1237+0.01</f>
        <v>30.430000000000067</v>
      </c>
      <c r="C1238" s="98" t="s">
        <v>670</v>
      </c>
      <c r="D1238" s="92" t="s">
        <v>1</v>
      </c>
      <c r="E1238" s="43">
        <v>4</v>
      </c>
      <c r="F1238" s="43">
        <v>150026.79696710905</v>
      </c>
      <c r="G1238" s="27">
        <f>+E1238*F1238</f>
        <v>600107.18786843622</v>
      </c>
      <c r="I1238" s="622"/>
      <c r="J1238" s="62"/>
      <c r="K1238" s="622"/>
      <c r="L1238" s="62"/>
      <c r="M1238" s="62"/>
      <c r="N1238" s="62"/>
      <c r="O1238" s="62"/>
      <c r="P1238" s="62"/>
      <c r="Q1238" s="63"/>
      <c r="R1238" s="413"/>
      <c r="S1238" s="413"/>
    </row>
    <row r="1239" spans="1:19" s="58" customFormat="1" ht="38.25">
      <c r="A1239" s="476"/>
      <c r="B1239" s="204"/>
      <c r="C1239" s="209" t="s">
        <v>672</v>
      </c>
      <c r="D1239" s="92"/>
      <c r="E1239" s="43"/>
      <c r="F1239" s="43"/>
      <c r="G1239" s="27"/>
      <c r="I1239" s="622"/>
      <c r="J1239" s="62"/>
      <c r="K1239" s="622"/>
      <c r="L1239" s="62"/>
      <c r="M1239" s="62"/>
      <c r="N1239" s="62"/>
      <c r="O1239" s="62"/>
      <c r="P1239" s="62"/>
      <c r="Q1239" s="63"/>
      <c r="R1239" s="63"/>
      <c r="S1239" s="413"/>
    </row>
    <row r="1240" spans="1:19" s="58" customFormat="1" ht="15" customHeight="1">
      <c r="A1240" s="476"/>
      <c r="B1240" s="204"/>
      <c r="C1240" s="208" t="s">
        <v>673</v>
      </c>
      <c r="D1240" s="92"/>
      <c r="E1240" s="43"/>
      <c r="F1240" s="43"/>
      <c r="G1240" s="27"/>
      <c r="I1240" s="622"/>
      <c r="J1240" s="62"/>
      <c r="K1240" s="622"/>
      <c r="L1240" s="62"/>
      <c r="M1240" s="62"/>
      <c r="N1240" s="62"/>
      <c r="O1240" s="62"/>
      <c r="P1240" s="62"/>
      <c r="Q1240" s="63"/>
      <c r="R1240" s="63"/>
      <c r="S1240" s="413"/>
    </row>
    <row r="1241" spans="1:19" s="58" customFormat="1" ht="15" customHeight="1">
      <c r="A1241" s="476"/>
      <c r="B1241" s="55">
        <f>+B1238+0.01</f>
        <v>30.440000000000069</v>
      </c>
      <c r="C1241" s="98" t="s">
        <v>674</v>
      </c>
      <c r="D1241" s="92" t="s">
        <v>1</v>
      </c>
      <c r="E1241" s="43">
        <v>3</v>
      </c>
      <c r="F1241" s="43">
        <v>52690.87389625443</v>
      </c>
      <c r="G1241" s="27">
        <f t="shared" ref="G1241:G1271" si="106">+E1241*F1241</f>
        <v>158072.62168876329</v>
      </c>
      <c r="I1241" s="622"/>
      <c r="J1241" s="62"/>
      <c r="K1241" s="622"/>
      <c r="L1241" s="62"/>
      <c r="M1241" s="62"/>
      <c r="N1241" s="62"/>
      <c r="O1241" s="62"/>
      <c r="P1241" s="62"/>
      <c r="Q1241" s="63"/>
      <c r="R1241" s="413"/>
      <c r="S1241" s="413"/>
    </row>
    <row r="1242" spans="1:19" s="58" customFormat="1" ht="15" customHeight="1">
      <c r="A1242" s="476"/>
      <c r="B1242" s="228">
        <f>+B1241+0.01</f>
        <v>30.45000000000007</v>
      </c>
      <c r="C1242" s="100" t="s">
        <v>675</v>
      </c>
      <c r="D1242" s="92" t="s">
        <v>1</v>
      </c>
      <c r="E1242" s="43">
        <v>22</v>
      </c>
      <c r="F1242" s="43">
        <v>55888.145782923719</v>
      </c>
      <c r="G1242" s="27">
        <f t="shared" si="106"/>
        <v>1229539.2072243218</v>
      </c>
      <c r="I1242" s="622"/>
      <c r="J1242" s="62"/>
      <c r="K1242" s="622"/>
      <c r="L1242" s="62"/>
      <c r="M1242" s="62"/>
      <c r="N1242" s="62"/>
      <c r="O1242" s="62"/>
      <c r="P1242" s="62"/>
      <c r="Q1242" s="63"/>
      <c r="R1242" s="413"/>
      <c r="S1242" s="413"/>
    </row>
    <row r="1243" spans="1:19" s="58" customFormat="1" ht="15" customHeight="1">
      <c r="A1243" s="476"/>
      <c r="B1243" s="55">
        <f t="shared" ref="B1243:B1271" si="107">+B1242+0.01</f>
        <v>30.460000000000072</v>
      </c>
      <c r="C1243" s="100" t="s">
        <v>676</v>
      </c>
      <c r="D1243" s="92" t="s">
        <v>1</v>
      </c>
      <c r="E1243" s="43">
        <v>2</v>
      </c>
      <c r="F1243" s="43">
        <v>54220.18522906951</v>
      </c>
      <c r="G1243" s="27">
        <f t="shared" si="106"/>
        <v>108440.37045813902</v>
      </c>
      <c r="I1243" s="622"/>
      <c r="J1243" s="62"/>
      <c r="K1243" s="622"/>
      <c r="L1243" s="62"/>
      <c r="M1243" s="62"/>
      <c r="N1243" s="62"/>
      <c r="O1243" s="62"/>
      <c r="P1243" s="62"/>
      <c r="Q1243" s="63"/>
      <c r="R1243" s="413"/>
      <c r="S1243" s="413"/>
    </row>
    <row r="1244" spans="1:19" s="58" customFormat="1" ht="15" customHeight="1">
      <c r="A1244" s="476"/>
      <c r="B1244" s="55">
        <f t="shared" si="107"/>
        <v>30.470000000000073</v>
      </c>
      <c r="C1244" s="99" t="s">
        <v>677</v>
      </c>
      <c r="D1244" s="92" t="s">
        <v>1</v>
      </c>
      <c r="E1244" s="93">
        <v>5</v>
      </c>
      <c r="F1244" s="43">
        <v>57556.106336777928</v>
      </c>
      <c r="G1244" s="27">
        <f t="shared" si="106"/>
        <v>287780.53168388963</v>
      </c>
      <c r="I1244" s="622"/>
      <c r="J1244" s="62"/>
      <c r="K1244" s="622"/>
      <c r="L1244" s="62"/>
      <c r="M1244" s="62"/>
      <c r="N1244" s="62"/>
      <c r="O1244" s="62"/>
      <c r="P1244" s="62"/>
      <c r="Q1244" s="528"/>
      <c r="R1244" s="413"/>
      <c r="S1244" s="413"/>
    </row>
    <row r="1245" spans="1:19" s="58" customFormat="1" ht="15" customHeight="1">
      <c r="A1245" s="476"/>
      <c r="B1245" s="55">
        <f t="shared" si="107"/>
        <v>30.480000000000075</v>
      </c>
      <c r="C1245" s="100" t="s">
        <v>678</v>
      </c>
      <c r="D1245" s="92" t="s">
        <v>1</v>
      </c>
      <c r="E1245" s="43">
        <v>3</v>
      </c>
      <c r="F1245" s="43">
        <v>62700.722170071997</v>
      </c>
      <c r="G1245" s="27">
        <f t="shared" si="106"/>
        <v>188102.16651021599</v>
      </c>
      <c r="I1245" s="622"/>
      <c r="J1245" s="62"/>
      <c r="K1245" s="622"/>
      <c r="L1245" s="62"/>
      <c r="M1245" s="62"/>
      <c r="N1245" s="62"/>
      <c r="O1245" s="62"/>
      <c r="P1245" s="62"/>
      <c r="Q1245" s="63"/>
      <c r="R1245" s="413"/>
      <c r="S1245" s="413"/>
    </row>
    <row r="1246" spans="1:19" s="58" customFormat="1" ht="15" customHeight="1">
      <c r="A1246" s="476"/>
      <c r="B1246" s="55">
        <f t="shared" si="107"/>
        <v>30.490000000000077</v>
      </c>
      <c r="C1246" s="100" t="s">
        <v>679</v>
      </c>
      <c r="D1246" s="92" t="s">
        <v>1</v>
      </c>
      <c r="E1246" s="43">
        <v>14</v>
      </c>
      <c r="F1246" s="43">
        <v>68539.626583907884</v>
      </c>
      <c r="G1246" s="27">
        <f t="shared" si="106"/>
        <v>959554.77217471041</v>
      </c>
      <c r="I1246" s="622"/>
      <c r="J1246" s="62"/>
      <c r="K1246" s="622"/>
      <c r="L1246" s="62"/>
      <c r="M1246" s="62"/>
      <c r="N1246" s="62"/>
      <c r="O1246" s="62"/>
      <c r="P1246" s="62"/>
      <c r="Q1246" s="63"/>
      <c r="R1246" s="413"/>
      <c r="S1246" s="413"/>
    </row>
    <row r="1247" spans="1:19" s="58" customFormat="1" ht="15" customHeight="1">
      <c r="A1247" s="476"/>
      <c r="B1247" s="228">
        <f t="shared" si="107"/>
        <v>30.500000000000078</v>
      </c>
      <c r="C1247" s="99" t="s">
        <v>680</v>
      </c>
      <c r="D1247" s="92" t="s">
        <v>1</v>
      </c>
      <c r="E1247" s="43">
        <v>9</v>
      </c>
      <c r="F1247" s="43">
        <v>77992.793022876605</v>
      </c>
      <c r="G1247" s="27">
        <f t="shared" si="106"/>
        <v>701935.13720588945</v>
      </c>
      <c r="I1247" s="622"/>
      <c r="J1247" s="62"/>
      <c r="K1247" s="622"/>
      <c r="L1247" s="62"/>
      <c r="M1247" s="62"/>
      <c r="N1247" s="62"/>
      <c r="O1247" s="62"/>
      <c r="P1247" s="62"/>
      <c r="Q1247" s="63"/>
      <c r="R1247" s="413"/>
      <c r="S1247" s="413"/>
    </row>
    <row r="1248" spans="1:19" s="58" customFormat="1" ht="15" customHeight="1">
      <c r="A1248" s="476"/>
      <c r="B1248" s="55">
        <f t="shared" si="107"/>
        <v>30.51000000000008</v>
      </c>
      <c r="C1248" s="99" t="s">
        <v>681</v>
      </c>
      <c r="D1248" s="92" t="s">
        <v>1</v>
      </c>
      <c r="E1248" s="43">
        <v>3</v>
      </c>
      <c r="F1248" s="43">
        <v>68678.275804947014</v>
      </c>
      <c r="G1248" s="27">
        <f t="shared" si="106"/>
        <v>206034.82741484104</v>
      </c>
      <c r="I1248" s="622"/>
      <c r="J1248" s="62"/>
      <c r="K1248" s="622"/>
      <c r="L1248" s="62"/>
      <c r="M1248" s="62"/>
      <c r="N1248" s="62"/>
      <c r="O1248" s="62"/>
      <c r="P1248" s="62"/>
      <c r="Q1248" s="63"/>
      <c r="R1248" s="413"/>
      <c r="S1248" s="413"/>
    </row>
    <row r="1249" spans="1:19" s="58" customFormat="1" ht="15" customHeight="1">
      <c r="A1249" s="476"/>
      <c r="B1249" s="55">
        <f t="shared" si="107"/>
        <v>30.520000000000081</v>
      </c>
      <c r="C1249" s="99" t="s">
        <v>682</v>
      </c>
      <c r="D1249" s="92" t="s">
        <v>1</v>
      </c>
      <c r="E1249" s="43">
        <v>1</v>
      </c>
      <c r="F1249" s="43">
        <v>75490.852192095292</v>
      </c>
      <c r="G1249" s="27">
        <f t="shared" si="106"/>
        <v>75490.852192095292</v>
      </c>
      <c r="I1249" s="622"/>
      <c r="J1249" s="62"/>
      <c r="K1249" s="622"/>
      <c r="L1249" s="62"/>
      <c r="M1249" s="62"/>
      <c r="N1249" s="62"/>
      <c r="O1249" s="62"/>
      <c r="P1249" s="62"/>
      <c r="Q1249" s="63"/>
      <c r="R1249" s="413"/>
      <c r="S1249" s="413"/>
    </row>
    <row r="1250" spans="1:19" s="58" customFormat="1" ht="15" customHeight="1">
      <c r="A1250" s="476"/>
      <c r="B1250" s="55">
        <f t="shared" si="107"/>
        <v>30.530000000000083</v>
      </c>
      <c r="C1250" s="99" t="s">
        <v>683</v>
      </c>
      <c r="D1250" s="92" t="s">
        <v>1</v>
      </c>
      <c r="E1250" s="43">
        <v>7</v>
      </c>
      <c r="F1250" s="43">
        <v>82163.736882858284</v>
      </c>
      <c r="G1250" s="27">
        <f t="shared" si="106"/>
        <v>575146.15818000794</v>
      </c>
      <c r="I1250" s="622"/>
      <c r="J1250" s="62"/>
      <c r="K1250" s="622"/>
      <c r="L1250" s="62"/>
      <c r="M1250" s="62"/>
      <c r="N1250" s="62"/>
      <c r="O1250" s="62"/>
      <c r="P1250" s="62"/>
      <c r="Q1250" s="63"/>
      <c r="R1250" s="413"/>
      <c r="S1250" s="413"/>
    </row>
    <row r="1251" spans="1:19" s="58" customFormat="1" ht="15" customHeight="1">
      <c r="A1251" s="476"/>
      <c r="B1251" s="55">
        <f t="shared" si="107"/>
        <v>30.540000000000084</v>
      </c>
      <c r="C1251" s="98" t="s">
        <v>684</v>
      </c>
      <c r="D1251" s="92" t="s">
        <v>1</v>
      </c>
      <c r="E1251" s="93">
        <v>7</v>
      </c>
      <c r="F1251" s="43">
        <v>90922.614741285201</v>
      </c>
      <c r="G1251" s="27">
        <f t="shared" si="106"/>
        <v>636458.30318899639</v>
      </c>
      <c r="I1251" s="622"/>
      <c r="J1251" s="62"/>
      <c r="K1251" s="622"/>
      <c r="L1251" s="62"/>
      <c r="M1251" s="62"/>
      <c r="N1251" s="62"/>
      <c r="O1251" s="62"/>
      <c r="P1251" s="62"/>
      <c r="Q1251" s="528"/>
      <c r="R1251" s="413"/>
      <c r="S1251" s="413"/>
    </row>
    <row r="1252" spans="1:19" s="58" customFormat="1">
      <c r="A1252" s="476"/>
      <c r="B1252" s="55">
        <f t="shared" si="107"/>
        <v>30.550000000000086</v>
      </c>
      <c r="C1252" s="98" t="s">
        <v>685</v>
      </c>
      <c r="D1252" s="92" t="s">
        <v>1</v>
      </c>
      <c r="E1252" s="93">
        <v>6</v>
      </c>
      <c r="F1252" s="43">
        <v>75906.799855212696</v>
      </c>
      <c r="G1252" s="27">
        <f t="shared" si="106"/>
        <v>455440.7991312762</v>
      </c>
      <c r="I1252" s="622"/>
      <c r="J1252" s="62"/>
      <c r="K1252" s="622"/>
      <c r="L1252" s="62"/>
      <c r="M1252" s="62"/>
      <c r="N1252" s="62"/>
      <c r="O1252" s="62"/>
      <c r="P1252" s="62"/>
      <c r="Q1252" s="528"/>
      <c r="R1252" s="413"/>
      <c r="S1252" s="413"/>
    </row>
    <row r="1253" spans="1:19" s="58" customFormat="1" ht="15" customHeight="1">
      <c r="A1253" s="476"/>
      <c r="B1253" s="55">
        <f t="shared" si="107"/>
        <v>30.560000000000088</v>
      </c>
      <c r="C1253" s="98" t="s">
        <v>686</v>
      </c>
      <c r="D1253" s="92" t="s">
        <v>1</v>
      </c>
      <c r="E1253" s="43">
        <v>1</v>
      </c>
      <c r="F1253" s="43">
        <v>82303.428579243584</v>
      </c>
      <c r="G1253" s="27">
        <f t="shared" si="106"/>
        <v>82303.428579243584</v>
      </c>
      <c r="I1253" s="622"/>
      <c r="J1253" s="62"/>
      <c r="K1253" s="622"/>
      <c r="L1253" s="62"/>
      <c r="M1253" s="62"/>
      <c r="N1253" s="62"/>
      <c r="O1253" s="62"/>
      <c r="P1253" s="62"/>
      <c r="Q1253" s="63"/>
      <c r="R1253" s="413"/>
      <c r="S1253" s="413"/>
    </row>
    <row r="1254" spans="1:19" s="58" customFormat="1" ht="15" customHeight="1">
      <c r="A1254" s="476"/>
      <c r="B1254" s="55">
        <f t="shared" si="107"/>
        <v>30.570000000000089</v>
      </c>
      <c r="C1254" s="98" t="s">
        <v>687</v>
      </c>
      <c r="D1254" s="92" t="s">
        <v>1</v>
      </c>
      <c r="E1254" s="43">
        <v>1</v>
      </c>
      <c r="F1254" s="43">
        <v>93424.555572066514</v>
      </c>
      <c r="G1254" s="27">
        <f t="shared" si="106"/>
        <v>93424.555572066514</v>
      </c>
      <c r="I1254" s="622"/>
      <c r="J1254" s="62"/>
      <c r="K1254" s="622"/>
      <c r="L1254" s="62"/>
      <c r="M1254" s="62"/>
      <c r="N1254" s="62"/>
      <c r="O1254" s="62"/>
      <c r="P1254" s="62"/>
      <c r="Q1254" s="63"/>
      <c r="R1254" s="413"/>
      <c r="S1254" s="413"/>
    </row>
    <row r="1255" spans="1:19" s="58" customFormat="1" ht="15" customHeight="1">
      <c r="A1255" s="476"/>
      <c r="B1255" s="55">
        <f t="shared" si="107"/>
        <v>30.580000000000091</v>
      </c>
      <c r="C1255" s="98" t="s">
        <v>688</v>
      </c>
      <c r="D1255" s="92" t="s">
        <v>1</v>
      </c>
      <c r="E1255" s="43">
        <v>7</v>
      </c>
      <c r="F1255" s="43">
        <v>100237.13195921479</v>
      </c>
      <c r="G1255" s="27">
        <f t="shared" si="106"/>
        <v>701659.92371450353</v>
      </c>
      <c r="I1255" s="622"/>
      <c r="J1255" s="62"/>
      <c r="K1255" s="622"/>
      <c r="L1255" s="62"/>
      <c r="M1255" s="62"/>
      <c r="N1255" s="62"/>
      <c r="O1255" s="62"/>
      <c r="P1255" s="62"/>
      <c r="Q1255" s="63"/>
      <c r="R1255" s="413"/>
      <c r="S1255" s="413"/>
    </row>
    <row r="1256" spans="1:19" s="58" customFormat="1" ht="15" customHeight="1">
      <c r="A1256" s="476"/>
      <c r="B1256" s="55">
        <f t="shared" si="107"/>
        <v>30.590000000000092</v>
      </c>
      <c r="C1256" s="98" t="s">
        <v>689</v>
      </c>
      <c r="D1256" s="92" t="s">
        <v>1</v>
      </c>
      <c r="E1256" s="43">
        <v>8</v>
      </c>
      <c r="F1256" s="43">
        <v>114000.93395455049</v>
      </c>
      <c r="G1256" s="27">
        <f t="shared" si="106"/>
        <v>912007.47163640393</v>
      </c>
      <c r="I1256" s="622"/>
      <c r="J1256" s="62"/>
      <c r="K1256" s="622"/>
      <c r="L1256" s="62"/>
      <c r="M1256" s="62"/>
      <c r="N1256" s="62"/>
      <c r="O1256" s="62"/>
      <c r="P1256" s="62"/>
      <c r="Q1256" s="63"/>
      <c r="R1256" s="413"/>
      <c r="S1256" s="413"/>
    </row>
    <row r="1257" spans="1:19" s="58" customFormat="1" ht="15" customHeight="1">
      <c r="A1257" s="476"/>
      <c r="B1257" s="228">
        <f t="shared" si="107"/>
        <v>30.600000000000094</v>
      </c>
      <c r="C1257" s="98" t="s">
        <v>690</v>
      </c>
      <c r="D1257" s="92" t="s">
        <v>1</v>
      </c>
      <c r="E1257" s="43">
        <v>3</v>
      </c>
      <c r="F1257" s="43">
        <v>135966.93197346423</v>
      </c>
      <c r="G1257" s="27">
        <f t="shared" si="106"/>
        <v>407900.79592039273</v>
      </c>
      <c r="I1257" s="622"/>
      <c r="J1257" s="62"/>
      <c r="K1257" s="622"/>
      <c r="L1257" s="62"/>
      <c r="M1257" s="62"/>
      <c r="N1257" s="62"/>
      <c r="O1257" s="62"/>
      <c r="P1257" s="62"/>
      <c r="Q1257" s="63"/>
      <c r="R1257" s="413"/>
      <c r="S1257" s="413"/>
    </row>
    <row r="1258" spans="1:19" s="58" customFormat="1" ht="15" customHeight="1">
      <c r="A1258" s="476"/>
      <c r="B1258" s="55">
        <f t="shared" si="107"/>
        <v>30.610000000000095</v>
      </c>
      <c r="C1258" s="98" t="s">
        <v>691</v>
      </c>
      <c r="D1258" s="92" t="s">
        <v>1</v>
      </c>
      <c r="E1258" s="43">
        <v>5</v>
      </c>
      <c r="F1258" s="43">
        <v>116364.22556429266</v>
      </c>
      <c r="G1258" s="27">
        <f t="shared" si="106"/>
        <v>581821.12782146328</v>
      </c>
      <c r="I1258" s="622"/>
      <c r="J1258" s="62"/>
      <c r="K1258" s="622"/>
      <c r="L1258" s="62"/>
      <c r="M1258" s="62"/>
      <c r="N1258" s="62"/>
      <c r="O1258" s="62"/>
      <c r="P1258" s="62"/>
      <c r="Q1258" s="63"/>
      <c r="R1258" s="413"/>
      <c r="S1258" s="413"/>
    </row>
    <row r="1259" spans="1:19" s="58" customFormat="1" ht="15" customHeight="1">
      <c r="A1259" s="476"/>
      <c r="B1259" s="55">
        <f t="shared" si="107"/>
        <v>30.620000000000097</v>
      </c>
      <c r="C1259" s="98" t="s">
        <v>692</v>
      </c>
      <c r="D1259" s="92" t="s">
        <v>1</v>
      </c>
      <c r="E1259" s="43">
        <v>12</v>
      </c>
      <c r="F1259" s="43">
        <v>133881.98128114649</v>
      </c>
      <c r="G1259" s="27">
        <f t="shared" si="106"/>
        <v>1606583.7753737578</v>
      </c>
      <c r="I1259" s="622"/>
      <c r="J1259" s="62"/>
      <c r="K1259" s="622"/>
      <c r="L1259" s="62"/>
      <c r="M1259" s="62"/>
      <c r="N1259" s="62"/>
      <c r="O1259" s="62"/>
      <c r="P1259" s="62"/>
      <c r="Q1259" s="63"/>
      <c r="R1259" s="413"/>
      <c r="S1259" s="413"/>
    </row>
    <row r="1260" spans="1:19" s="58" customFormat="1" ht="15" customHeight="1">
      <c r="A1260" s="476"/>
      <c r="B1260" s="55">
        <f t="shared" si="107"/>
        <v>30.630000000000098</v>
      </c>
      <c r="C1260" s="98" t="s">
        <v>693</v>
      </c>
      <c r="D1260" s="92" t="s">
        <v>1</v>
      </c>
      <c r="E1260" s="96">
        <v>3</v>
      </c>
      <c r="F1260" s="43">
        <v>158212.31338514859</v>
      </c>
      <c r="G1260" s="27">
        <f t="shared" si="106"/>
        <v>474636.94015544577</v>
      </c>
      <c r="I1260" s="622"/>
      <c r="J1260" s="62"/>
      <c r="K1260" s="622"/>
      <c r="L1260" s="62"/>
      <c r="M1260" s="62"/>
      <c r="N1260" s="62"/>
      <c r="O1260" s="62"/>
      <c r="P1260" s="62"/>
      <c r="Q1260" s="529"/>
      <c r="R1260" s="413"/>
      <c r="S1260" s="413"/>
    </row>
    <row r="1261" spans="1:19" s="58" customFormat="1">
      <c r="A1261" s="476"/>
      <c r="B1261" s="55">
        <f t="shared" si="107"/>
        <v>30.6400000000001</v>
      </c>
      <c r="C1261" s="98" t="s">
        <v>694</v>
      </c>
      <c r="D1261" s="92" t="s">
        <v>1</v>
      </c>
      <c r="E1261" s="96">
        <v>1</v>
      </c>
      <c r="F1261" s="43">
        <v>128460.06700577415</v>
      </c>
      <c r="G1261" s="27">
        <f t="shared" si="106"/>
        <v>128460.06700577415</v>
      </c>
      <c r="I1261" s="622"/>
      <c r="J1261" s="62"/>
      <c r="K1261" s="622"/>
      <c r="L1261" s="62"/>
      <c r="M1261" s="62"/>
      <c r="N1261" s="62"/>
      <c r="O1261" s="62"/>
      <c r="P1261" s="62"/>
      <c r="Q1261" s="529"/>
      <c r="R1261" s="413"/>
      <c r="S1261" s="413"/>
    </row>
    <row r="1262" spans="1:19" s="58" customFormat="1" ht="15" customHeight="1">
      <c r="A1262" s="476"/>
      <c r="B1262" s="55">
        <f t="shared" si="107"/>
        <v>30.650000000000102</v>
      </c>
      <c r="C1262" s="98" t="s">
        <v>695</v>
      </c>
      <c r="D1262" s="92" t="s">
        <v>1</v>
      </c>
      <c r="E1262" s="43">
        <v>2</v>
      </c>
      <c r="F1262" s="43">
        <v>153067.69755185451</v>
      </c>
      <c r="G1262" s="27">
        <f t="shared" si="106"/>
        <v>306135.39510370902</v>
      </c>
      <c r="I1262" s="622"/>
      <c r="J1262" s="62"/>
      <c r="K1262" s="622"/>
      <c r="L1262" s="62"/>
      <c r="M1262" s="62"/>
      <c r="N1262" s="62"/>
      <c r="O1262" s="62"/>
      <c r="P1262" s="62"/>
      <c r="Q1262" s="63"/>
      <c r="R1262" s="413"/>
      <c r="S1262" s="413"/>
    </row>
    <row r="1263" spans="1:19" s="58" customFormat="1" ht="15" customHeight="1">
      <c r="A1263" s="476"/>
      <c r="B1263" s="55">
        <f t="shared" si="107"/>
        <v>30.660000000000103</v>
      </c>
      <c r="C1263" s="98" t="s">
        <v>696</v>
      </c>
      <c r="D1263" s="92" t="s">
        <v>1</v>
      </c>
      <c r="E1263" s="43">
        <v>2</v>
      </c>
      <c r="F1263" s="43">
        <v>227307.57932855916</v>
      </c>
      <c r="G1263" s="27">
        <f t="shared" si="106"/>
        <v>454615.15865711833</v>
      </c>
      <c r="I1263" s="622"/>
      <c r="J1263" s="62"/>
      <c r="K1263" s="622"/>
      <c r="L1263" s="62"/>
      <c r="M1263" s="62"/>
      <c r="N1263" s="62"/>
      <c r="O1263" s="62"/>
      <c r="P1263" s="62"/>
      <c r="Q1263" s="63"/>
      <c r="R1263" s="413"/>
      <c r="S1263" s="413"/>
    </row>
    <row r="1264" spans="1:19" s="58" customFormat="1" ht="15" customHeight="1">
      <c r="A1264" s="476"/>
      <c r="B1264" s="55">
        <f t="shared" si="107"/>
        <v>30.670000000000105</v>
      </c>
      <c r="C1264" s="98" t="s">
        <v>697</v>
      </c>
      <c r="D1264" s="92" t="s">
        <v>1</v>
      </c>
      <c r="E1264" s="43">
        <v>5</v>
      </c>
      <c r="F1264" s="43">
        <v>144447.46891446674</v>
      </c>
      <c r="G1264" s="27">
        <f t="shared" si="106"/>
        <v>722237.34457233362</v>
      </c>
      <c r="I1264" s="622"/>
      <c r="J1264" s="62"/>
      <c r="K1264" s="622"/>
      <c r="L1264" s="62"/>
      <c r="M1264" s="62"/>
      <c r="N1264" s="62"/>
      <c r="O1264" s="62"/>
      <c r="P1264" s="62"/>
      <c r="Q1264" s="63"/>
      <c r="R1264" s="413"/>
      <c r="S1264" s="413"/>
    </row>
    <row r="1265" spans="1:19" s="58" customFormat="1" ht="15" customHeight="1">
      <c r="A1265" s="476"/>
      <c r="B1265" s="55">
        <f t="shared" si="107"/>
        <v>30.680000000000106</v>
      </c>
      <c r="C1265" s="98" t="s">
        <v>698</v>
      </c>
      <c r="D1265" s="92" t="s">
        <v>1</v>
      </c>
      <c r="E1265" s="43">
        <v>2</v>
      </c>
      <c r="F1265" s="43">
        <v>173922.41685176292</v>
      </c>
      <c r="G1265" s="27">
        <f t="shared" si="106"/>
        <v>347844.83370352583</v>
      </c>
      <c r="I1265" s="622"/>
      <c r="J1265" s="62"/>
      <c r="K1265" s="622"/>
      <c r="L1265" s="62"/>
      <c r="M1265" s="62"/>
      <c r="N1265" s="62"/>
      <c r="O1265" s="62"/>
      <c r="P1265" s="62"/>
      <c r="Q1265" s="63"/>
      <c r="R1265" s="413"/>
      <c r="S1265" s="413"/>
    </row>
    <row r="1266" spans="1:19" s="58" customFormat="1" ht="15" customHeight="1">
      <c r="A1266" s="476"/>
      <c r="B1266" s="55">
        <f t="shared" si="107"/>
        <v>30.690000000000108</v>
      </c>
      <c r="C1266" s="98" t="s">
        <v>699</v>
      </c>
      <c r="D1266" s="92" t="s">
        <v>1</v>
      </c>
      <c r="E1266" s="43">
        <v>3</v>
      </c>
      <c r="F1266" s="43">
        <v>216463.75077781448</v>
      </c>
      <c r="G1266" s="27">
        <f t="shared" si="106"/>
        <v>649391.25233344338</v>
      </c>
      <c r="I1266" s="622"/>
      <c r="J1266" s="62"/>
      <c r="K1266" s="622"/>
      <c r="L1266" s="62"/>
      <c r="M1266" s="62"/>
      <c r="N1266" s="62"/>
      <c r="O1266" s="62"/>
      <c r="P1266" s="62"/>
      <c r="Q1266" s="63"/>
      <c r="R1266" s="413"/>
      <c r="S1266" s="413"/>
    </row>
    <row r="1267" spans="1:19" s="58" customFormat="1" ht="15" customHeight="1">
      <c r="A1267" s="476"/>
      <c r="B1267" s="228">
        <f t="shared" si="107"/>
        <v>30.700000000000109</v>
      </c>
      <c r="C1267" s="98" t="s">
        <v>700</v>
      </c>
      <c r="D1267" s="92" t="s">
        <v>1</v>
      </c>
      <c r="E1267" s="43">
        <v>3</v>
      </c>
      <c r="F1267" s="43">
        <v>213126.78719475991</v>
      </c>
      <c r="G1267" s="27">
        <f t="shared" si="106"/>
        <v>639380.36158427969</v>
      </c>
      <c r="I1267" s="622"/>
      <c r="J1267" s="62"/>
      <c r="K1267" s="622"/>
      <c r="L1267" s="62"/>
      <c r="M1267" s="62"/>
      <c r="N1267" s="62"/>
      <c r="O1267" s="62"/>
      <c r="P1267" s="62"/>
      <c r="Q1267" s="63"/>
      <c r="R1267" s="413"/>
      <c r="S1267" s="413"/>
    </row>
    <row r="1268" spans="1:19" s="58" customFormat="1" ht="15" customHeight="1">
      <c r="A1268" s="476"/>
      <c r="B1268" s="55">
        <f t="shared" si="107"/>
        <v>30.710000000000111</v>
      </c>
      <c r="C1268" s="98" t="s">
        <v>701</v>
      </c>
      <c r="D1268" s="92" t="s">
        <v>1</v>
      </c>
      <c r="E1268" s="43">
        <v>1</v>
      </c>
      <c r="F1268" s="43">
        <v>264012.09379146714</v>
      </c>
      <c r="G1268" s="27">
        <f t="shared" si="106"/>
        <v>264012.09379146714</v>
      </c>
      <c r="I1268" s="622"/>
      <c r="J1268" s="62"/>
      <c r="K1268" s="622"/>
      <c r="L1268" s="62"/>
      <c r="M1268" s="62"/>
      <c r="N1268" s="62"/>
      <c r="O1268" s="62"/>
      <c r="P1268" s="62"/>
      <c r="Q1268" s="63"/>
      <c r="R1268" s="413"/>
      <c r="S1268" s="413"/>
    </row>
    <row r="1269" spans="1:19" s="58" customFormat="1" ht="15" customHeight="1">
      <c r="A1269" s="476"/>
      <c r="B1269" s="55">
        <f t="shared" si="107"/>
        <v>30.720000000000113</v>
      </c>
      <c r="C1269" s="98" t="s">
        <v>702</v>
      </c>
      <c r="D1269" s="92" t="s">
        <v>1</v>
      </c>
      <c r="E1269" s="96">
        <v>1</v>
      </c>
      <c r="F1269" s="43">
        <v>159184.94288311483</v>
      </c>
      <c r="G1269" s="27">
        <f t="shared" si="106"/>
        <v>159184.94288311483</v>
      </c>
      <c r="I1269" s="622"/>
      <c r="J1269" s="62"/>
      <c r="K1269" s="622"/>
      <c r="L1269" s="62"/>
      <c r="M1269" s="62"/>
      <c r="N1269" s="62"/>
      <c r="O1269" s="62"/>
      <c r="P1269" s="62"/>
      <c r="Q1269" s="529"/>
      <c r="R1269" s="413"/>
      <c r="S1269" s="413"/>
    </row>
    <row r="1270" spans="1:19" s="58" customFormat="1">
      <c r="A1270" s="476"/>
      <c r="B1270" s="55">
        <f t="shared" si="107"/>
        <v>30.730000000000114</v>
      </c>
      <c r="C1270" s="98" t="s">
        <v>703</v>
      </c>
      <c r="D1270" s="92" t="s">
        <v>1</v>
      </c>
      <c r="E1270" s="96">
        <v>3</v>
      </c>
      <c r="F1270" s="43">
        <v>161826.57541028142</v>
      </c>
      <c r="G1270" s="27">
        <f t="shared" si="106"/>
        <v>485479.72623084427</v>
      </c>
      <c r="I1270" s="622"/>
      <c r="J1270" s="62"/>
      <c r="K1270" s="622"/>
      <c r="L1270" s="62"/>
      <c r="M1270" s="62"/>
      <c r="N1270" s="62"/>
      <c r="O1270" s="62"/>
      <c r="P1270" s="62"/>
      <c r="Q1270" s="529"/>
      <c r="R1270" s="413"/>
      <c r="S1270" s="413"/>
    </row>
    <row r="1271" spans="1:19" s="58" customFormat="1" ht="15" customHeight="1">
      <c r="A1271" s="476"/>
      <c r="B1271" s="55">
        <f t="shared" si="107"/>
        <v>30.740000000000116</v>
      </c>
      <c r="C1271" s="98" t="s">
        <v>704</v>
      </c>
      <c r="D1271" s="92" t="s">
        <v>1</v>
      </c>
      <c r="E1271" s="43">
        <v>2</v>
      </c>
      <c r="F1271" s="43">
        <v>184904.89462354672</v>
      </c>
      <c r="G1271" s="27">
        <f t="shared" si="106"/>
        <v>369809.78924709343</v>
      </c>
      <c r="I1271" s="622"/>
      <c r="J1271" s="62"/>
      <c r="K1271" s="622"/>
      <c r="L1271" s="62"/>
      <c r="M1271" s="62"/>
      <c r="N1271" s="62"/>
      <c r="O1271" s="62"/>
      <c r="P1271" s="62"/>
      <c r="Q1271" s="63"/>
      <c r="R1271" s="413"/>
      <c r="S1271" s="413"/>
    </row>
    <row r="1272" spans="1:19" s="58" customFormat="1" ht="25.5">
      <c r="A1272" s="476"/>
      <c r="B1272" s="204"/>
      <c r="C1272" s="101" t="s">
        <v>705</v>
      </c>
      <c r="D1272" s="92"/>
      <c r="E1272" s="43"/>
      <c r="F1272" s="43"/>
      <c r="G1272" s="27"/>
      <c r="I1272" s="622"/>
      <c r="J1272" s="62"/>
      <c r="K1272" s="622"/>
      <c r="L1272" s="62"/>
      <c r="M1272" s="62"/>
      <c r="N1272" s="62"/>
      <c r="O1272" s="62"/>
      <c r="P1272" s="62"/>
      <c r="Q1272" s="63"/>
      <c r="R1272" s="63"/>
      <c r="S1272" s="413"/>
    </row>
    <row r="1273" spans="1:19" s="58" customFormat="1" ht="15" customHeight="1">
      <c r="A1273" s="476"/>
      <c r="B1273" s="55">
        <f>+B1271+0.01</f>
        <v>30.750000000000117</v>
      </c>
      <c r="C1273" s="98" t="s">
        <v>706</v>
      </c>
      <c r="D1273" s="92" t="s">
        <v>1</v>
      </c>
      <c r="E1273" s="96">
        <v>5</v>
      </c>
      <c r="F1273" s="43">
        <v>51766.198264211504</v>
      </c>
      <c r="G1273" s="27">
        <f t="shared" ref="G1273:G1302" si="108">+E1273*F1273</f>
        <v>258830.99132105752</v>
      </c>
      <c r="I1273" s="622"/>
      <c r="J1273" s="62"/>
      <c r="K1273" s="622"/>
      <c r="L1273" s="62"/>
      <c r="M1273" s="62"/>
      <c r="N1273" s="62"/>
      <c r="O1273" s="62"/>
      <c r="P1273" s="62"/>
      <c r="Q1273" s="529"/>
      <c r="R1273" s="413"/>
      <c r="S1273" s="413"/>
    </row>
    <row r="1274" spans="1:19" s="58" customFormat="1">
      <c r="A1274" s="476"/>
      <c r="B1274" s="228">
        <f>+B1273+0.01</f>
        <v>30.760000000000119</v>
      </c>
      <c r="C1274" s="98" t="s">
        <v>707</v>
      </c>
      <c r="D1274" s="92" t="s">
        <v>1</v>
      </c>
      <c r="E1274" s="96">
        <v>1</v>
      </c>
      <c r="F1274" s="43">
        <v>54546.48001241724</v>
      </c>
      <c r="G1274" s="27">
        <f t="shared" si="108"/>
        <v>54546.48001241724</v>
      </c>
      <c r="I1274" s="622"/>
      <c r="J1274" s="62"/>
      <c r="K1274" s="622"/>
      <c r="L1274" s="62"/>
      <c r="M1274" s="62"/>
      <c r="N1274" s="62"/>
      <c r="O1274" s="62"/>
      <c r="P1274" s="62"/>
      <c r="Q1274" s="529"/>
      <c r="R1274" s="413"/>
      <c r="S1274" s="413"/>
    </row>
    <row r="1275" spans="1:19" s="58" customFormat="1" ht="15" customHeight="1">
      <c r="A1275" s="476"/>
      <c r="B1275" s="55">
        <f t="shared" ref="B1275:B1297" si="109">+B1274+0.01</f>
        <v>30.77000000000012</v>
      </c>
      <c r="C1275" s="98" t="s">
        <v>708</v>
      </c>
      <c r="D1275" s="92" t="s">
        <v>1</v>
      </c>
      <c r="E1275" s="96">
        <v>3</v>
      </c>
      <c r="F1275" s="43">
        <v>57326.761760622976</v>
      </c>
      <c r="G1275" s="27">
        <f t="shared" si="108"/>
        <v>171980.28528186894</v>
      </c>
      <c r="I1275" s="622"/>
      <c r="J1275" s="62"/>
      <c r="K1275" s="622"/>
      <c r="L1275" s="62"/>
      <c r="M1275" s="62"/>
      <c r="N1275" s="62"/>
      <c r="O1275" s="62"/>
      <c r="P1275" s="62"/>
      <c r="Q1275" s="529"/>
      <c r="R1275" s="413"/>
      <c r="S1275" s="413"/>
    </row>
    <row r="1276" spans="1:19" s="58" customFormat="1" ht="15" customHeight="1">
      <c r="A1276" s="476"/>
      <c r="B1276" s="55">
        <f t="shared" si="109"/>
        <v>30.780000000000122</v>
      </c>
      <c r="C1276" s="98" t="s">
        <v>709</v>
      </c>
      <c r="D1276" s="92" t="s">
        <v>1</v>
      </c>
      <c r="E1276" s="43">
        <v>2</v>
      </c>
      <c r="F1276" s="43">
        <v>58718.466347745074</v>
      </c>
      <c r="G1276" s="27">
        <f t="shared" si="108"/>
        <v>117436.93269549015</v>
      </c>
      <c r="I1276" s="622"/>
      <c r="J1276" s="62"/>
      <c r="K1276" s="622"/>
      <c r="L1276" s="62"/>
      <c r="M1276" s="62"/>
      <c r="N1276" s="62"/>
      <c r="O1276" s="62"/>
      <c r="P1276" s="62"/>
      <c r="Q1276" s="63"/>
      <c r="R1276" s="413"/>
      <c r="S1276" s="413"/>
    </row>
    <row r="1277" spans="1:19" s="58" customFormat="1" ht="15" customHeight="1">
      <c r="A1277" s="476"/>
      <c r="B1277" s="55">
        <f t="shared" si="109"/>
        <v>30.790000000000123</v>
      </c>
      <c r="C1277" s="98" t="s">
        <v>710</v>
      </c>
      <c r="D1277" s="92" t="s">
        <v>1</v>
      </c>
      <c r="E1277" s="43">
        <v>4</v>
      </c>
      <c r="F1277" s="43">
        <v>61498.74809595081</v>
      </c>
      <c r="G1277" s="27">
        <f t="shared" si="108"/>
        <v>245994.99238380324</v>
      </c>
      <c r="I1277" s="622"/>
      <c r="J1277" s="62"/>
      <c r="K1277" s="622"/>
      <c r="L1277" s="62"/>
      <c r="M1277" s="62"/>
      <c r="N1277" s="62"/>
      <c r="O1277" s="62"/>
      <c r="P1277" s="62"/>
      <c r="Q1277" s="63"/>
      <c r="R1277" s="413"/>
      <c r="S1277" s="413"/>
    </row>
    <row r="1278" spans="1:19" s="58" customFormat="1" ht="15" customHeight="1">
      <c r="A1278" s="476"/>
      <c r="B1278" s="228">
        <f t="shared" si="109"/>
        <v>30.800000000000125</v>
      </c>
      <c r="C1278" s="98" t="s">
        <v>711</v>
      </c>
      <c r="D1278" s="92" t="s">
        <v>1</v>
      </c>
      <c r="E1278" s="43">
        <v>4</v>
      </c>
      <c r="F1278" s="43">
        <v>79877.588448731869</v>
      </c>
      <c r="G1278" s="27">
        <f t="shared" si="108"/>
        <v>319510.35379492748</v>
      </c>
      <c r="I1278" s="622"/>
      <c r="J1278" s="62"/>
      <c r="K1278" s="622"/>
      <c r="L1278" s="62"/>
      <c r="M1278" s="62"/>
      <c r="N1278" s="62"/>
      <c r="O1278" s="62"/>
      <c r="P1278" s="62"/>
      <c r="Q1278" s="63"/>
      <c r="R1278" s="413"/>
      <c r="S1278" s="413"/>
    </row>
    <row r="1279" spans="1:19" s="58" customFormat="1" ht="15" customHeight="1">
      <c r="A1279" s="476"/>
      <c r="B1279" s="55">
        <f t="shared" si="109"/>
        <v>30.810000000000127</v>
      </c>
      <c r="C1279" s="98" t="s">
        <v>1590</v>
      </c>
      <c r="D1279" s="92" t="s">
        <v>1</v>
      </c>
      <c r="E1279" s="96">
        <v>1</v>
      </c>
      <c r="F1279" s="43">
        <v>75066.564726208628</v>
      </c>
      <c r="G1279" s="27">
        <f t="shared" si="108"/>
        <v>75066.564726208628</v>
      </c>
      <c r="I1279" s="622"/>
      <c r="J1279" s="62"/>
      <c r="K1279" s="622"/>
      <c r="L1279" s="62"/>
      <c r="M1279" s="62"/>
      <c r="N1279" s="62"/>
      <c r="O1279" s="62"/>
      <c r="P1279" s="62"/>
      <c r="Q1279" s="529"/>
      <c r="R1279" s="413"/>
      <c r="S1279" s="413"/>
    </row>
    <row r="1280" spans="1:19" s="58" customFormat="1" ht="15" customHeight="1">
      <c r="A1280" s="476"/>
      <c r="B1280" s="55">
        <f t="shared" si="109"/>
        <v>30.820000000000128</v>
      </c>
      <c r="C1280" s="98" t="s">
        <v>712</v>
      </c>
      <c r="D1280" s="92" t="s">
        <v>1</v>
      </c>
      <c r="E1280" s="43">
        <v>4</v>
      </c>
      <c r="F1280" s="43">
        <v>94312.744566993875</v>
      </c>
      <c r="G1280" s="27">
        <f t="shared" si="108"/>
        <v>377250.9782679755</v>
      </c>
      <c r="I1280" s="622"/>
      <c r="J1280" s="62"/>
      <c r="K1280" s="622"/>
      <c r="L1280" s="62"/>
      <c r="M1280" s="62"/>
      <c r="N1280" s="62"/>
      <c r="O1280" s="62"/>
      <c r="P1280" s="62"/>
      <c r="Q1280" s="63"/>
      <c r="R1280" s="413"/>
      <c r="S1280" s="413"/>
    </row>
    <row r="1281" spans="1:19" s="58" customFormat="1" ht="15" customHeight="1">
      <c r="A1281" s="476"/>
      <c r="B1281" s="55">
        <f t="shared" si="109"/>
        <v>30.83000000000013</v>
      </c>
      <c r="C1281" s="98" t="s">
        <v>713</v>
      </c>
      <c r="D1281" s="92" t="s">
        <v>1</v>
      </c>
      <c r="E1281" s="43">
        <v>3</v>
      </c>
      <c r="F1281" s="43">
        <v>84688.612171255096</v>
      </c>
      <c r="G1281" s="27">
        <f t="shared" si="108"/>
        <v>254065.83651376527</v>
      </c>
      <c r="I1281" s="622"/>
      <c r="J1281" s="62"/>
      <c r="K1281" s="622"/>
      <c r="L1281" s="62"/>
      <c r="M1281" s="62"/>
      <c r="N1281" s="62"/>
      <c r="O1281" s="62"/>
      <c r="P1281" s="62"/>
      <c r="Q1281" s="63"/>
      <c r="R1281" s="413"/>
      <c r="S1281" s="413"/>
    </row>
    <row r="1282" spans="1:19" s="58" customFormat="1" ht="15" customHeight="1">
      <c r="A1282" s="476"/>
      <c r="B1282" s="55">
        <f t="shared" si="109"/>
        <v>30.840000000000131</v>
      </c>
      <c r="C1282" s="98" t="s">
        <v>1591</v>
      </c>
      <c r="D1282" s="92" t="s">
        <v>1</v>
      </c>
      <c r="E1282" s="43">
        <v>1</v>
      </c>
      <c r="F1282" s="43">
        <v>79877.588448731869</v>
      </c>
      <c r="G1282" s="27">
        <f t="shared" si="108"/>
        <v>79877.588448731869</v>
      </c>
      <c r="I1282" s="622"/>
      <c r="J1282" s="62"/>
      <c r="K1282" s="622"/>
      <c r="L1282" s="62"/>
      <c r="M1282" s="62"/>
      <c r="N1282" s="62"/>
      <c r="O1282" s="62"/>
      <c r="P1282" s="62"/>
      <c r="Q1282" s="63"/>
      <c r="R1282" s="413"/>
      <c r="S1282" s="413"/>
    </row>
    <row r="1283" spans="1:19" s="58" customFormat="1" ht="15" customHeight="1">
      <c r="A1283" s="476"/>
      <c r="B1283" s="55">
        <f t="shared" si="109"/>
        <v>30.850000000000133</v>
      </c>
      <c r="C1283" s="98" t="s">
        <v>714</v>
      </c>
      <c r="D1283" s="92" t="s">
        <v>1</v>
      </c>
      <c r="E1283" s="43">
        <v>5</v>
      </c>
      <c r="F1283" s="43">
        <v>94312.744566993875</v>
      </c>
      <c r="G1283" s="27">
        <f t="shared" si="108"/>
        <v>471563.72283496941</v>
      </c>
      <c r="I1283" s="622"/>
      <c r="J1283" s="62"/>
      <c r="K1283" s="622"/>
      <c r="L1283" s="62"/>
      <c r="M1283" s="62"/>
      <c r="N1283" s="62"/>
      <c r="O1283" s="62"/>
      <c r="P1283" s="62"/>
      <c r="Q1283" s="63"/>
      <c r="R1283" s="413"/>
      <c r="S1283" s="413"/>
    </row>
    <row r="1284" spans="1:19" s="58" customFormat="1" ht="15" customHeight="1">
      <c r="A1284" s="476"/>
      <c r="B1284" s="55">
        <f t="shared" si="109"/>
        <v>30.860000000000134</v>
      </c>
      <c r="C1284" s="98" t="s">
        <v>1592</v>
      </c>
      <c r="D1284" s="92" t="s">
        <v>1</v>
      </c>
      <c r="E1284" s="43">
        <v>1</v>
      </c>
      <c r="F1284" s="43">
        <v>79877.588448731869</v>
      </c>
      <c r="G1284" s="27">
        <f t="shared" si="108"/>
        <v>79877.588448731869</v>
      </c>
      <c r="I1284" s="622"/>
      <c r="J1284" s="62"/>
      <c r="K1284" s="622"/>
      <c r="L1284" s="62"/>
      <c r="M1284" s="62"/>
      <c r="N1284" s="62"/>
      <c r="O1284" s="62"/>
      <c r="P1284" s="62"/>
      <c r="Q1284" s="63"/>
      <c r="R1284" s="413"/>
      <c r="S1284" s="413"/>
    </row>
    <row r="1285" spans="1:19" s="58" customFormat="1" ht="15" customHeight="1">
      <c r="A1285" s="476"/>
      <c r="B1285" s="55">
        <f t="shared" si="109"/>
        <v>30.870000000000136</v>
      </c>
      <c r="C1285" s="98" t="s">
        <v>715</v>
      </c>
      <c r="D1285" s="92" t="s">
        <v>1</v>
      </c>
      <c r="E1285" s="96">
        <v>2</v>
      </c>
      <c r="F1285" s="43">
        <v>78181.481060531369</v>
      </c>
      <c r="G1285" s="27">
        <f t="shared" si="108"/>
        <v>156362.96212106274</v>
      </c>
      <c r="I1285" s="622"/>
      <c r="J1285" s="62"/>
      <c r="K1285" s="622"/>
      <c r="L1285" s="62"/>
      <c r="M1285" s="62"/>
      <c r="N1285" s="62"/>
      <c r="O1285" s="62"/>
      <c r="P1285" s="62"/>
      <c r="Q1285" s="529"/>
      <c r="R1285" s="413"/>
      <c r="S1285" s="413"/>
    </row>
    <row r="1286" spans="1:19" s="58" customFormat="1" ht="15" customHeight="1">
      <c r="A1286" s="476"/>
      <c r="B1286" s="55">
        <f t="shared" si="109"/>
        <v>30.880000000000138</v>
      </c>
      <c r="C1286" s="98" t="s">
        <v>1593</v>
      </c>
      <c r="D1286" s="92" t="s">
        <v>1</v>
      </c>
      <c r="E1286" s="43">
        <v>2</v>
      </c>
      <c r="F1286" s="43">
        <v>79877.588448731869</v>
      </c>
      <c r="G1286" s="27">
        <f t="shared" si="108"/>
        <v>159755.17689746374</v>
      </c>
      <c r="I1286" s="622"/>
      <c r="J1286" s="62"/>
      <c r="K1286" s="622"/>
      <c r="L1286" s="62"/>
      <c r="M1286" s="62"/>
      <c r="N1286" s="62"/>
      <c r="O1286" s="62"/>
      <c r="P1286" s="62"/>
      <c r="Q1286" s="63"/>
      <c r="R1286" s="413"/>
      <c r="S1286" s="413"/>
    </row>
    <row r="1287" spans="1:19" s="58" customFormat="1" ht="15" customHeight="1">
      <c r="A1287" s="476"/>
      <c r="B1287" s="55">
        <f t="shared" si="109"/>
        <v>30.890000000000139</v>
      </c>
      <c r="C1287" s="98" t="s">
        <v>1594</v>
      </c>
      <c r="D1287" s="92" t="s">
        <v>1</v>
      </c>
      <c r="E1287" s="43">
        <v>2</v>
      </c>
      <c r="F1287" s="43">
        <v>78181.481060531369</v>
      </c>
      <c r="G1287" s="27">
        <f t="shared" si="108"/>
        <v>156362.96212106274</v>
      </c>
      <c r="I1287" s="622"/>
      <c r="J1287" s="62"/>
      <c r="K1287" s="622"/>
      <c r="L1287" s="62"/>
      <c r="M1287" s="62"/>
      <c r="N1287" s="62"/>
      <c r="O1287" s="62"/>
      <c r="P1287" s="62"/>
      <c r="Q1287" s="63"/>
      <c r="R1287" s="413"/>
      <c r="S1287" s="413"/>
    </row>
    <row r="1288" spans="1:19" s="58" customFormat="1" ht="15" customHeight="1">
      <c r="A1288" s="476"/>
      <c r="B1288" s="228">
        <f t="shared" si="109"/>
        <v>30.900000000000141</v>
      </c>
      <c r="C1288" s="98" t="s">
        <v>1595</v>
      </c>
      <c r="D1288" s="92" t="s">
        <v>1</v>
      </c>
      <c r="E1288" s="43">
        <v>4</v>
      </c>
      <c r="F1288" s="43">
        <v>94312.744566993875</v>
      </c>
      <c r="G1288" s="27">
        <f t="shared" si="108"/>
        <v>377250.9782679755</v>
      </c>
      <c r="I1288" s="622"/>
      <c r="J1288" s="62"/>
      <c r="K1288" s="622"/>
      <c r="L1288" s="62"/>
      <c r="M1288" s="62"/>
      <c r="N1288" s="62"/>
      <c r="O1288" s="62"/>
      <c r="P1288" s="62"/>
      <c r="Q1288" s="63"/>
      <c r="R1288" s="413"/>
      <c r="S1288" s="413"/>
    </row>
    <row r="1289" spans="1:19" s="58" customFormat="1" ht="15" customHeight="1">
      <c r="A1289" s="476"/>
      <c r="B1289" s="55">
        <f t="shared" si="109"/>
        <v>30.910000000000142</v>
      </c>
      <c r="C1289" s="98" t="s">
        <v>716</v>
      </c>
      <c r="D1289" s="92" t="s">
        <v>1</v>
      </c>
      <c r="E1289" s="43">
        <v>3</v>
      </c>
      <c r="F1289" s="43">
        <v>107786.7384160974</v>
      </c>
      <c r="G1289" s="27">
        <f t="shared" si="108"/>
        <v>323360.2152482922</v>
      </c>
      <c r="I1289" s="622"/>
      <c r="J1289" s="62"/>
      <c r="K1289" s="622"/>
      <c r="L1289" s="62"/>
      <c r="M1289" s="62"/>
      <c r="N1289" s="62"/>
      <c r="O1289" s="62"/>
      <c r="P1289" s="62"/>
      <c r="Q1289" s="63"/>
      <c r="R1289" s="413"/>
      <c r="S1289" s="413"/>
    </row>
    <row r="1290" spans="1:19" s="58" customFormat="1" ht="15" customHeight="1">
      <c r="A1290" s="476"/>
      <c r="B1290" s="55">
        <f t="shared" si="109"/>
        <v>30.920000000000144</v>
      </c>
      <c r="C1290" s="98" t="s">
        <v>717</v>
      </c>
      <c r="D1290" s="92" t="s">
        <v>1</v>
      </c>
      <c r="E1290" s="43">
        <v>2</v>
      </c>
      <c r="F1290" s="43">
        <v>120296.44257000396</v>
      </c>
      <c r="G1290" s="27">
        <f t="shared" si="108"/>
        <v>240592.88514000791</v>
      </c>
      <c r="I1290" s="622"/>
      <c r="J1290" s="62"/>
      <c r="K1290" s="622"/>
      <c r="L1290" s="62"/>
      <c r="M1290" s="62"/>
      <c r="N1290" s="62"/>
      <c r="O1290" s="62"/>
      <c r="P1290" s="62"/>
      <c r="Q1290" s="63"/>
      <c r="R1290" s="413"/>
      <c r="S1290" s="413"/>
    </row>
    <row r="1291" spans="1:19" s="58" customFormat="1" ht="15" customHeight="1">
      <c r="A1291" s="476"/>
      <c r="B1291" s="55">
        <f t="shared" si="109"/>
        <v>30.930000000000145</v>
      </c>
      <c r="C1291" s="98" t="s">
        <v>718</v>
      </c>
      <c r="D1291" s="92" t="s">
        <v>1</v>
      </c>
      <c r="E1291" s="43">
        <v>1</v>
      </c>
      <c r="F1291" s="43">
        <v>99124.810764863272</v>
      </c>
      <c r="G1291" s="27">
        <f t="shared" si="108"/>
        <v>99124.810764863272</v>
      </c>
      <c r="I1291" s="622"/>
      <c r="J1291" s="62"/>
      <c r="K1291" s="622"/>
      <c r="L1291" s="62"/>
      <c r="M1291" s="62"/>
      <c r="N1291" s="62"/>
      <c r="O1291" s="62"/>
      <c r="P1291" s="62"/>
      <c r="Q1291" s="63"/>
      <c r="R1291" s="413"/>
      <c r="S1291" s="413"/>
    </row>
    <row r="1292" spans="1:19" s="58" customFormat="1" ht="15" customHeight="1">
      <c r="A1292" s="476"/>
      <c r="B1292" s="55">
        <f t="shared" si="109"/>
        <v>30.940000000000147</v>
      </c>
      <c r="C1292" s="98" t="s">
        <v>1596</v>
      </c>
      <c r="D1292" s="92" t="s">
        <v>1</v>
      </c>
      <c r="E1292" s="43">
        <v>2</v>
      </c>
      <c r="F1292" s="43">
        <v>103936.87696273265</v>
      </c>
      <c r="G1292" s="27">
        <f t="shared" si="108"/>
        <v>207873.75392546531</v>
      </c>
      <c r="I1292" s="622"/>
      <c r="J1292" s="62"/>
      <c r="K1292" s="622"/>
      <c r="L1292" s="62"/>
      <c r="M1292" s="62"/>
      <c r="N1292" s="62"/>
      <c r="O1292" s="62"/>
      <c r="P1292" s="62"/>
      <c r="Q1292" s="63"/>
      <c r="R1292" s="413"/>
      <c r="S1292" s="413"/>
    </row>
    <row r="1293" spans="1:19" s="58" customFormat="1" ht="15" customHeight="1">
      <c r="A1293" s="476"/>
      <c r="B1293" s="55">
        <f t="shared" si="109"/>
        <v>30.950000000000149</v>
      </c>
      <c r="C1293" s="98" t="s">
        <v>1597</v>
      </c>
      <c r="D1293" s="92" t="s">
        <v>1</v>
      </c>
      <c r="E1293" s="43">
        <v>1</v>
      </c>
      <c r="F1293" s="43">
        <v>113561.00935847143</v>
      </c>
      <c r="G1293" s="27">
        <f t="shared" si="108"/>
        <v>113561.00935847143</v>
      </c>
      <c r="I1293" s="622"/>
      <c r="J1293" s="62"/>
      <c r="K1293" s="622"/>
      <c r="L1293" s="62"/>
      <c r="M1293" s="62"/>
      <c r="N1293" s="62"/>
      <c r="O1293" s="62"/>
      <c r="P1293" s="62"/>
      <c r="Q1293" s="63"/>
      <c r="R1293" s="413"/>
      <c r="S1293" s="413"/>
    </row>
    <row r="1294" spans="1:19" s="58" customFormat="1" ht="15" customHeight="1">
      <c r="A1294" s="476"/>
      <c r="B1294" s="55">
        <f t="shared" si="109"/>
        <v>30.96000000000015</v>
      </c>
      <c r="C1294" s="98" t="s">
        <v>1598</v>
      </c>
      <c r="D1294" s="92" t="s">
        <v>1</v>
      </c>
      <c r="E1294" s="43">
        <v>2</v>
      </c>
      <c r="F1294" s="43">
        <v>103206.10174507528</v>
      </c>
      <c r="G1294" s="27">
        <f t="shared" si="108"/>
        <v>206412.20349015057</v>
      </c>
      <c r="I1294" s="622"/>
      <c r="J1294" s="62"/>
      <c r="K1294" s="622"/>
      <c r="L1294" s="62"/>
      <c r="M1294" s="62"/>
      <c r="N1294" s="62"/>
      <c r="O1294" s="62"/>
      <c r="P1294" s="62"/>
      <c r="Q1294" s="63"/>
      <c r="R1294" s="413"/>
      <c r="S1294" s="413"/>
    </row>
    <row r="1295" spans="1:19" s="58" customFormat="1" ht="15" customHeight="1">
      <c r="A1295" s="476"/>
      <c r="B1295" s="55">
        <f t="shared" si="109"/>
        <v>30.970000000000152</v>
      </c>
      <c r="C1295" s="98" t="s">
        <v>1599</v>
      </c>
      <c r="D1295" s="92" t="s">
        <v>1</v>
      </c>
      <c r="E1295" s="43">
        <v>1</v>
      </c>
      <c r="F1295" s="43">
        <v>166491.6525843424</v>
      </c>
      <c r="G1295" s="27">
        <f t="shared" si="108"/>
        <v>166491.6525843424</v>
      </c>
      <c r="I1295" s="622"/>
      <c r="J1295" s="62"/>
      <c r="K1295" s="622"/>
      <c r="L1295" s="62"/>
      <c r="M1295" s="62"/>
      <c r="N1295" s="62"/>
      <c r="O1295" s="62"/>
      <c r="P1295" s="62"/>
      <c r="Q1295" s="63"/>
      <c r="R1295" s="413"/>
      <c r="S1295" s="413"/>
    </row>
    <row r="1296" spans="1:19" s="58" customFormat="1" ht="15" customHeight="1">
      <c r="A1296" s="476"/>
      <c r="B1296" s="55">
        <f t="shared" si="109"/>
        <v>30.980000000000153</v>
      </c>
      <c r="C1296" s="98" t="s">
        <v>1600</v>
      </c>
      <c r="D1296" s="92" t="s">
        <v>1</v>
      </c>
      <c r="E1296" s="43">
        <v>1</v>
      </c>
      <c r="F1296" s="43">
        <v>183814.46541146454</v>
      </c>
      <c r="G1296" s="27">
        <f t="shared" si="108"/>
        <v>183814.46541146454</v>
      </c>
      <c r="I1296" s="622"/>
      <c r="J1296" s="62"/>
      <c r="K1296" s="622"/>
      <c r="L1296" s="62"/>
      <c r="M1296" s="62"/>
      <c r="N1296" s="62"/>
      <c r="O1296" s="62"/>
      <c r="P1296" s="62"/>
      <c r="Q1296" s="63"/>
      <c r="R1296" s="413"/>
      <c r="S1296" s="413"/>
    </row>
    <row r="1297" spans="1:19" s="58" customFormat="1" ht="15" customHeight="1">
      <c r="A1297" s="476"/>
      <c r="B1297" s="55">
        <f t="shared" si="109"/>
        <v>30.990000000000155</v>
      </c>
      <c r="C1297" s="98" t="s">
        <v>719</v>
      </c>
      <c r="D1297" s="92" t="s">
        <v>1</v>
      </c>
      <c r="E1297" s="43">
        <v>1</v>
      </c>
      <c r="F1297" s="43">
        <v>128958.3702212381</v>
      </c>
      <c r="G1297" s="27">
        <f t="shared" si="108"/>
        <v>128958.3702212381</v>
      </c>
      <c r="I1297" s="622"/>
      <c r="J1297" s="62"/>
      <c r="K1297" s="622"/>
      <c r="L1297" s="62"/>
      <c r="M1297" s="62"/>
      <c r="N1297" s="62"/>
      <c r="O1297" s="62"/>
      <c r="P1297" s="62"/>
      <c r="Q1297" s="63"/>
      <c r="R1297" s="413"/>
      <c r="S1297" s="413"/>
    </row>
    <row r="1298" spans="1:19" s="58" customFormat="1" ht="15" customHeight="1">
      <c r="A1298" s="476"/>
      <c r="B1298" s="115">
        <v>30.1</v>
      </c>
      <c r="C1298" s="98" t="s">
        <v>720</v>
      </c>
      <c r="D1298" s="92" t="s">
        <v>1</v>
      </c>
      <c r="E1298" s="43">
        <v>1</v>
      </c>
      <c r="F1298" s="43">
        <v>136657.05065262143</v>
      </c>
      <c r="G1298" s="27">
        <f t="shared" si="108"/>
        <v>136657.05065262143</v>
      </c>
      <c r="I1298" s="622"/>
      <c r="J1298" s="62"/>
      <c r="K1298" s="622"/>
      <c r="L1298" s="62"/>
      <c r="M1298" s="62"/>
      <c r="N1298" s="62"/>
      <c r="O1298" s="62"/>
      <c r="P1298" s="62"/>
      <c r="Q1298" s="63"/>
      <c r="R1298" s="413"/>
      <c r="S1298" s="413"/>
    </row>
    <row r="1299" spans="1:19" s="58" customFormat="1" ht="15" customHeight="1">
      <c r="A1299" s="476"/>
      <c r="B1299" s="115">
        <f>+B1298+0.001</f>
        <v>30.101000000000003</v>
      </c>
      <c r="C1299" s="98" t="s">
        <v>1601</v>
      </c>
      <c r="D1299" s="92" t="s">
        <v>1</v>
      </c>
      <c r="E1299" s="43">
        <v>1</v>
      </c>
      <c r="F1299" s="43">
        <v>145320.02077920173</v>
      </c>
      <c r="G1299" s="27">
        <f t="shared" si="108"/>
        <v>145320.02077920173</v>
      </c>
      <c r="I1299" s="622"/>
      <c r="J1299" s="62"/>
      <c r="K1299" s="622"/>
      <c r="L1299" s="62"/>
      <c r="M1299" s="62"/>
      <c r="N1299" s="62"/>
      <c r="O1299" s="62"/>
      <c r="P1299" s="62"/>
      <c r="Q1299" s="63"/>
      <c r="R1299" s="413"/>
      <c r="S1299" s="413"/>
    </row>
    <row r="1300" spans="1:19" s="58" customFormat="1" ht="15" customHeight="1">
      <c r="A1300" s="476"/>
      <c r="B1300" s="115">
        <f>+B1299+0.001</f>
        <v>30.102000000000004</v>
      </c>
      <c r="C1300" s="98" t="s">
        <v>721</v>
      </c>
      <c r="D1300" s="92" t="s">
        <v>1</v>
      </c>
      <c r="E1300" s="43">
        <v>1</v>
      </c>
      <c r="F1300" s="43">
        <v>156867.52018860364</v>
      </c>
      <c r="G1300" s="27">
        <f t="shared" si="108"/>
        <v>156867.52018860364</v>
      </c>
      <c r="I1300" s="622"/>
      <c r="J1300" s="62"/>
      <c r="K1300" s="622"/>
      <c r="L1300" s="62"/>
      <c r="M1300" s="62"/>
      <c r="N1300" s="62"/>
      <c r="O1300" s="62"/>
      <c r="P1300" s="62"/>
      <c r="Q1300" s="63"/>
      <c r="R1300" s="413"/>
      <c r="S1300" s="413"/>
    </row>
    <row r="1301" spans="1:19" s="58" customFormat="1" ht="15" customHeight="1">
      <c r="A1301" s="476"/>
      <c r="B1301" s="115">
        <f>+B1300+0.001</f>
        <v>30.103000000000005</v>
      </c>
      <c r="C1301" s="98" t="s">
        <v>722</v>
      </c>
      <c r="D1301" s="92" t="s">
        <v>1</v>
      </c>
      <c r="E1301" s="43">
        <v>1</v>
      </c>
      <c r="F1301" s="43">
        <v>211721.53042813775</v>
      </c>
      <c r="G1301" s="27">
        <f t="shared" si="108"/>
        <v>211721.53042813775</v>
      </c>
      <c r="I1301" s="622"/>
      <c r="J1301" s="62"/>
      <c r="K1301" s="622"/>
      <c r="L1301" s="62"/>
      <c r="M1301" s="62"/>
      <c r="N1301" s="62"/>
      <c r="O1301" s="62"/>
      <c r="P1301" s="62"/>
      <c r="Q1301" s="63"/>
      <c r="R1301" s="413"/>
      <c r="S1301" s="413"/>
    </row>
    <row r="1302" spans="1:19" s="58" customFormat="1" ht="15" customHeight="1">
      <c r="A1302" s="476"/>
      <c r="B1302" s="115">
        <f>+B1301+0.001</f>
        <v>30.104000000000006</v>
      </c>
      <c r="C1302" s="98" t="s">
        <v>1602</v>
      </c>
      <c r="D1302" s="92" t="s">
        <v>1</v>
      </c>
      <c r="E1302" s="43">
        <v>1</v>
      </c>
      <c r="F1302" s="43">
        <v>210887.55015121063</v>
      </c>
      <c r="G1302" s="27">
        <f t="shared" si="108"/>
        <v>210887.55015121063</v>
      </c>
      <c r="I1302" s="622"/>
      <c r="J1302" s="62"/>
      <c r="K1302" s="622"/>
      <c r="L1302" s="62"/>
      <c r="M1302" s="62"/>
      <c r="N1302" s="62"/>
      <c r="O1302" s="62"/>
      <c r="P1302" s="62"/>
      <c r="Q1302" s="63"/>
      <c r="R1302" s="413"/>
      <c r="S1302" s="413"/>
    </row>
    <row r="1303" spans="1:19" s="58" customFormat="1" ht="38.25">
      <c r="A1303" s="476"/>
      <c r="B1303" s="205"/>
      <c r="C1303" s="101" t="s">
        <v>723</v>
      </c>
      <c r="D1303" s="92"/>
      <c r="E1303" s="43"/>
      <c r="F1303" s="43"/>
      <c r="G1303" s="27"/>
      <c r="I1303" s="622"/>
      <c r="J1303" s="62"/>
      <c r="K1303" s="622"/>
      <c r="L1303" s="62"/>
      <c r="M1303" s="62"/>
      <c r="N1303" s="62"/>
      <c r="O1303" s="62"/>
      <c r="P1303" s="62"/>
      <c r="Q1303" s="63"/>
      <c r="R1303" s="63"/>
      <c r="S1303" s="413"/>
    </row>
    <row r="1304" spans="1:19" s="58" customFormat="1" ht="15" customHeight="1">
      <c r="A1304" s="476"/>
      <c r="B1304" s="115">
        <f>+B1302+0.001</f>
        <v>30.105000000000008</v>
      </c>
      <c r="C1304" s="98" t="s">
        <v>724</v>
      </c>
      <c r="D1304" s="92" t="s">
        <v>1</v>
      </c>
      <c r="E1304" s="43">
        <v>3</v>
      </c>
      <c r="F1304" s="43">
        <v>5820627.7360670296</v>
      </c>
      <c r="G1304" s="27">
        <f>+E1304*F1304</f>
        <v>17461883.208201088</v>
      </c>
      <c r="I1304" s="622"/>
      <c r="J1304" s="62"/>
      <c r="K1304" s="622"/>
      <c r="L1304" s="62"/>
      <c r="M1304" s="62"/>
      <c r="N1304" s="62"/>
      <c r="O1304" s="62"/>
      <c r="P1304" s="62"/>
      <c r="Q1304" s="63"/>
      <c r="R1304" s="413"/>
      <c r="S1304" s="413"/>
    </row>
    <row r="1305" spans="1:19" s="58" customFormat="1" ht="51">
      <c r="A1305" s="476"/>
      <c r="B1305" s="205"/>
      <c r="C1305" s="101" t="s">
        <v>725</v>
      </c>
      <c r="D1305" s="92"/>
      <c r="E1305" s="43"/>
      <c r="F1305" s="43"/>
      <c r="G1305" s="27"/>
      <c r="I1305" s="622"/>
      <c r="J1305" s="62"/>
      <c r="K1305" s="622"/>
      <c r="L1305" s="62"/>
      <c r="M1305" s="62"/>
      <c r="N1305" s="62"/>
      <c r="O1305" s="62"/>
      <c r="P1305" s="62"/>
      <c r="Q1305" s="63"/>
      <c r="R1305" s="63"/>
      <c r="S1305" s="413"/>
    </row>
    <row r="1306" spans="1:19" s="58" customFormat="1" ht="15" customHeight="1">
      <c r="A1306" s="476"/>
      <c r="B1306" s="115">
        <f>+B1304+0.001</f>
        <v>30.106000000000009</v>
      </c>
      <c r="C1306" s="98" t="s">
        <v>726</v>
      </c>
      <c r="D1306" s="92" t="s">
        <v>1</v>
      </c>
      <c r="E1306" s="43">
        <v>1</v>
      </c>
      <c r="F1306" s="43">
        <v>1382527.6766498683</v>
      </c>
      <c r="G1306" s="27">
        <f t="shared" ref="G1306:G1329" si="110">+E1306*F1306</f>
        <v>1382527.6766498683</v>
      </c>
      <c r="I1306" s="622"/>
      <c r="J1306" s="62"/>
      <c r="K1306" s="622"/>
      <c r="L1306" s="62"/>
      <c r="M1306" s="62"/>
      <c r="N1306" s="62"/>
      <c r="O1306" s="62"/>
      <c r="P1306" s="62"/>
      <c r="Q1306" s="63"/>
      <c r="R1306" s="413"/>
      <c r="S1306" s="413"/>
    </row>
    <row r="1307" spans="1:19" s="58" customFormat="1" ht="15" customHeight="1">
      <c r="A1307" s="476"/>
      <c r="B1307" s="115">
        <f t="shared" ref="B1307:B1329" si="111">+B1306+0.001</f>
        <v>30.10700000000001</v>
      </c>
      <c r="C1307" s="98" t="s">
        <v>727</v>
      </c>
      <c r="D1307" s="92" t="s">
        <v>1</v>
      </c>
      <c r="E1307" s="43">
        <v>1</v>
      </c>
      <c r="F1307" s="43">
        <v>755325.51205941651</v>
      </c>
      <c r="G1307" s="27">
        <f t="shared" si="110"/>
        <v>755325.51205941651</v>
      </c>
      <c r="I1307" s="622"/>
      <c r="J1307" s="62"/>
      <c r="K1307" s="622"/>
      <c r="L1307" s="62"/>
      <c r="M1307" s="62"/>
      <c r="N1307" s="62"/>
      <c r="O1307" s="62"/>
      <c r="P1307" s="62"/>
      <c r="Q1307" s="63"/>
      <c r="R1307" s="413"/>
      <c r="S1307" s="413"/>
    </row>
    <row r="1308" spans="1:19" s="58" customFormat="1" ht="15" customHeight="1">
      <c r="A1308" s="476"/>
      <c r="B1308" s="115">
        <f t="shared" si="111"/>
        <v>30.108000000000011</v>
      </c>
      <c r="C1308" s="98" t="s">
        <v>728</v>
      </c>
      <c r="D1308" s="92" t="s">
        <v>1</v>
      </c>
      <c r="E1308" s="43">
        <v>1</v>
      </c>
      <c r="F1308" s="43">
        <v>335300.72786319599</v>
      </c>
      <c r="G1308" s="27">
        <f t="shared" si="110"/>
        <v>335300.72786319599</v>
      </c>
      <c r="I1308" s="622"/>
      <c r="J1308" s="62"/>
      <c r="K1308" s="622"/>
      <c r="L1308" s="62"/>
      <c r="M1308" s="62"/>
      <c r="N1308" s="62"/>
      <c r="O1308" s="62"/>
      <c r="P1308" s="62"/>
      <c r="Q1308" s="63"/>
      <c r="R1308" s="413"/>
      <c r="S1308" s="413"/>
    </row>
    <row r="1309" spans="1:19" s="58" customFormat="1" ht="25.5">
      <c r="A1309" s="476"/>
      <c r="B1309" s="115">
        <f t="shared" si="111"/>
        <v>30.109000000000012</v>
      </c>
      <c r="C1309" s="98" t="s">
        <v>729</v>
      </c>
      <c r="D1309" s="92" t="s">
        <v>1</v>
      </c>
      <c r="E1309" s="43">
        <v>1</v>
      </c>
      <c r="F1309" s="43">
        <v>208029.082752043</v>
      </c>
      <c r="G1309" s="27">
        <f t="shared" si="110"/>
        <v>208029.082752043</v>
      </c>
      <c r="I1309" s="622"/>
      <c r="J1309" s="62"/>
      <c r="K1309" s="622"/>
      <c r="L1309" s="62"/>
      <c r="M1309" s="62"/>
      <c r="N1309" s="62"/>
      <c r="O1309" s="62"/>
      <c r="P1309" s="62"/>
      <c r="Q1309" s="63"/>
      <c r="R1309" s="413"/>
      <c r="S1309" s="413"/>
    </row>
    <row r="1310" spans="1:19" s="58" customFormat="1" ht="15" customHeight="1">
      <c r="A1310" s="476"/>
      <c r="B1310" s="115">
        <f t="shared" si="111"/>
        <v>30.110000000000014</v>
      </c>
      <c r="C1310" s="98" t="s">
        <v>730</v>
      </c>
      <c r="D1310" s="92" t="s">
        <v>1</v>
      </c>
      <c r="E1310" s="43">
        <v>1</v>
      </c>
      <c r="F1310" s="43">
        <v>1494403.0033736008</v>
      </c>
      <c r="G1310" s="27">
        <f t="shared" si="110"/>
        <v>1494403.0033736008</v>
      </c>
      <c r="I1310" s="622"/>
      <c r="J1310" s="62"/>
      <c r="K1310" s="622"/>
      <c r="L1310" s="62"/>
      <c r="M1310" s="62"/>
      <c r="N1310" s="62"/>
      <c r="O1310" s="62"/>
      <c r="P1310" s="62"/>
      <c r="Q1310" s="63"/>
      <c r="R1310" s="413"/>
      <c r="S1310" s="413"/>
    </row>
    <row r="1311" spans="1:19" s="58" customFormat="1" ht="15" customHeight="1">
      <c r="A1311" s="476"/>
      <c r="B1311" s="115">
        <f t="shared" si="111"/>
        <v>30.111000000000015</v>
      </c>
      <c r="C1311" s="98" t="s">
        <v>727</v>
      </c>
      <c r="D1311" s="92" t="s">
        <v>1</v>
      </c>
      <c r="E1311" s="43">
        <v>1</v>
      </c>
      <c r="F1311" s="43">
        <v>755325.51205941651</v>
      </c>
      <c r="G1311" s="27">
        <f t="shared" si="110"/>
        <v>755325.51205941651</v>
      </c>
      <c r="I1311" s="622"/>
      <c r="J1311" s="62"/>
      <c r="K1311" s="622"/>
      <c r="L1311" s="62"/>
      <c r="M1311" s="62"/>
      <c r="N1311" s="62"/>
      <c r="O1311" s="62"/>
      <c r="P1311" s="62"/>
      <c r="Q1311" s="63"/>
      <c r="R1311" s="413"/>
      <c r="S1311" s="413"/>
    </row>
    <row r="1312" spans="1:19" s="58" customFormat="1" ht="15" customHeight="1">
      <c r="A1312" s="476"/>
      <c r="B1312" s="115">
        <f t="shared" si="111"/>
        <v>30.112000000000016</v>
      </c>
      <c r="C1312" s="98" t="s">
        <v>728</v>
      </c>
      <c r="D1312" s="92" t="s">
        <v>1</v>
      </c>
      <c r="E1312" s="43">
        <v>1</v>
      </c>
      <c r="F1312" s="43">
        <v>335300.72786319599</v>
      </c>
      <c r="G1312" s="27">
        <f t="shared" si="110"/>
        <v>335300.72786319599</v>
      </c>
      <c r="I1312" s="622"/>
      <c r="J1312" s="62"/>
      <c r="K1312" s="622"/>
      <c r="L1312" s="62"/>
      <c r="M1312" s="62"/>
      <c r="N1312" s="62"/>
      <c r="O1312" s="62"/>
      <c r="P1312" s="62"/>
      <c r="Q1312" s="63"/>
      <c r="R1312" s="413"/>
      <c r="S1312" s="413"/>
    </row>
    <row r="1313" spans="1:19" s="58" customFormat="1" ht="25.5">
      <c r="A1313" s="476"/>
      <c r="B1313" s="115">
        <f t="shared" si="111"/>
        <v>30.113000000000017</v>
      </c>
      <c r="C1313" s="98" t="s">
        <v>729</v>
      </c>
      <c r="D1313" s="92" t="s">
        <v>1</v>
      </c>
      <c r="E1313" s="43">
        <v>1</v>
      </c>
      <c r="F1313" s="43">
        <v>208029.082752043</v>
      </c>
      <c r="G1313" s="27">
        <f t="shared" si="110"/>
        <v>208029.082752043</v>
      </c>
      <c r="I1313" s="622"/>
      <c r="J1313" s="62"/>
      <c r="K1313" s="622"/>
      <c r="L1313" s="62"/>
      <c r="M1313" s="62"/>
      <c r="N1313" s="62"/>
      <c r="O1313" s="62"/>
      <c r="P1313" s="62"/>
      <c r="Q1313" s="63"/>
      <c r="R1313" s="413"/>
      <c r="S1313" s="413"/>
    </row>
    <row r="1314" spans="1:19" s="58" customFormat="1" ht="15" customHeight="1">
      <c r="A1314" s="476"/>
      <c r="B1314" s="115">
        <f t="shared" si="111"/>
        <v>30.114000000000019</v>
      </c>
      <c r="C1314" s="98" t="s">
        <v>731</v>
      </c>
      <c r="D1314" s="92" t="s">
        <v>1</v>
      </c>
      <c r="E1314" s="43">
        <v>3</v>
      </c>
      <c r="F1314" s="43">
        <v>1798626.4986924543</v>
      </c>
      <c r="G1314" s="27">
        <f t="shared" si="110"/>
        <v>5395879.4960773624</v>
      </c>
      <c r="I1314" s="622"/>
      <c r="J1314" s="62"/>
      <c r="K1314" s="622"/>
      <c r="L1314" s="62"/>
      <c r="M1314" s="62"/>
      <c r="N1314" s="62"/>
      <c r="O1314" s="62"/>
      <c r="P1314" s="62"/>
      <c r="Q1314" s="63"/>
      <c r="R1314" s="413"/>
      <c r="S1314" s="413"/>
    </row>
    <row r="1315" spans="1:19" s="58" customFormat="1" ht="15" customHeight="1">
      <c r="A1315" s="476"/>
      <c r="B1315" s="115">
        <f t="shared" si="111"/>
        <v>30.11500000000002</v>
      </c>
      <c r="C1315" s="98" t="s">
        <v>727</v>
      </c>
      <c r="D1315" s="92" t="s">
        <v>1</v>
      </c>
      <c r="E1315" s="43">
        <v>2</v>
      </c>
      <c r="F1315" s="43">
        <v>755325.51205941651</v>
      </c>
      <c r="G1315" s="27">
        <f t="shared" si="110"/>
        <v>1510651.024118833</v>
      </c>
      <c r="I1315" s="622"/>
      <c r="J1315" s="62"/>
      <c r="K1315" s="622"/>
      <c r="L1315" s="62"/>
      <c r="M1315" s="62"/>
      <c r="N1315" s="62"/>
      <c r="O1315" s="62"/>
      <c r="P1315" s="62"/>
      <c r="Q1315" s="63"/>
      <c r="R1315" s="413"/>
      <c r="S1315" s="413"/>
    </row>
    <row r="1316" spans="1:19" s="58" customFormat="1" ht="15" customHeight="1">
      <c r="A1316" s="476"/>
      <c r="B1316" s="115">
        <f t="shared" si="111"/>
        <v>30.116000000000021</v>
      </c>
      <c r="C1316" s="98" t="s">
        <v>728</v>
      </c>
      <c r="D1316" s="92" t="s">
        <v>1</v>
      </c>
      <c r="E1316" s="43">
        <v>2</v>
      </c>
      <c r="F1316" s="43">
        <v>335300.72786319599</v>
      </c>
      <c r="G1316" s="27">
        <f t="shared" si="110"/>
        <v>670601.45572639199</v>
      </c>
      <c r="I1316" s="622"/>
      <c r="J1316" s="62"/>
      <c r="K1316" s="622"/>
      <c r="L1316" s="62"/>
      <c r="M1316" s="62"/>
      <c r="N1316" s="62"/>
      <c r="O1316" s="62"/>
      <c r="P1316" s="62"/>
      <c r="Q1316" s="63"/>
      <c r="R1316" s="413"/>
      <c r="S1316" s="413"/>
    </row>
    <row r="1317" spans="1:19" s="58" customFormat="1" ht="25.5">
      <c r="A1317" s="476"/>
      <c r="B1317" s="115">
        <f t="shared" si="111"/>
        <v>30.117000000000022</v>
      </c>
      <c r="C1317" s="98" t="s">
        <v>729</v>
      </c>
      <c r="D1317" s="92" t="s">
        <v>1</v>
      </c>
      <c r="E1317" s="43">
        <v>2</v>
      </c>
      <c r="F1317" s="43">
        <v>235831.90023410032</v>
      </c>
      <c r="G1317" s="27">
        <f t="shared" si="110"/>
        <v>471663.80046820064</v>
      </c>
      <c r="I1317" s="622"/>
      <c r="J1317" s="62"/>
      <c r="K1317" s="622"/>
      <c r="L1317" s="62"/>
      <c r="M1317" s="62"/>
      <c r="N1317" s="62"/>
      <c r="O1317" s="62"/>
      <c r="P1317" s="62"/>
      <c r="Q1317" s="63"/>
      <c r="R1317" s="413"/>
      <c r="S1317" s="413"/>
    </row>
    <row r="1318" spans="1:19" s="58" customFormat="1" ht="15" customHeight="1">
      <c r="A1318" s="476"/>
      <c r="B1318" s="115">
        <f t="shared" si="111"/>
        <v>30.118000000000023</v>
      </c>
      <c r="C1318" s="98" t="s">
        <v>732</v>
      </c>
      <c r="D1318" s="92" t="s">
        <v>1</v>
      </c>
      <c r="E1318" s="43">
        <v>5</v>
      </c>
      <c r="F1318" s="43">
        <v>2043968.9015095623</v>
      </c>
      <c r="G1318" s="27">
        <f t="shared" si="110"/>
        <v>10219844.507547811</v>
      </c>
      <c r="I1318" s="622"/>
      <c r="J1318" s="62"/>
      <c r="K1318" s="622"/>
      <c r="L1318" s="62"/>
      <c r="M1318" s="62"/>
      <c r="N1318" s="62"/>
      <c r="O1318" s="62"/>
      <c r="P1318" s="62"/>
      <c r="Q1318" s="63"/>
      <c r="R1318" s="413"/>
      <c r="S1318" s="413"/>
    </row>
    <row r="1319" spans="1:19" s="58" customFormat="1" ht="15" customHeight="1">
      <c r="A1319" s="476"/>
      <c r="B1319" s="115">
        <f t="shared" si="111"/>
        <v>30.119000000000025</v>
      </c>
      <c r="C1319" s="98" t="s">
        <v>727</v>
      </c>
      <c r="D1319" s="92" t="s">
        <v>1</v>
      </c>
      <c r="E1319" s="96">
        <v>4</v>
      </c>
      <c r="F1319" s="43">
        <v>889282.55156548647</v>
      </c>
      <c r="G1319" s="27">
        <f t="shared" si="110"/>
        <v>3557130.2062619459</v>
      </c>
      <c r="I1319" s="622"/>
      <c r="J1319" s="62"/>
      <c r="K1319" s="622"/>
      <c r="L1319" s="62"/>
      <c r="M1319" s="62"/>
      <c r="N1319" s="62"/>
      <c r="O1319" s="62"/>
      <c r="P1319" s="62"/>
      <c r="Q1319" s="529"/>
      <c r="R1319" s="413"/>
      <c r="S1319" s="413"/>
    </row>
    <row r="1320" spans="1:19" s="58" customFormat="1" ht="15" customHeight="1">
      <c r="A1320" s="476"/>
      <c r="B1320" s="115">
        <f t="shared" si="111"/>
        <v>30.120000000000026</v>
      </c>
      <c r="C1320" s="98" t="s">
        <v>728</v>
      </c>
      <c r="D1320" s="92" t="s">
        <v>1</v>
      </c>
      <c r="E1320" s="43">
        <v>4</v>
      </c>
      <c r="F1320" s="43">
        <v>335300.72786319599</v>
      </c>
      <c r="G1320" s="27">
        <f t="shared" si="110"/>
        <v>1341202.911452784</v>
      </c>
      <c r="I1320" s="622"/>
      <c r="J1320" s="62"/>
      <c r="K1320" s="622"/>
      <c r="L1320" s="62"/>
      <c r="M1320" s="62"/>
      <c r="N1320" s="62"/>
      <c r="O1320" s="62"/>
      <c r="P1320" s="62"/>
      <c r="Q1320" s="63"/>
      <c r="R1320" s="413"/>
      <c r="S1320" s="413"/>
    </row>
    <row r="1321" spans="1:19" s="58" customFormat="1" ht="25.5">
      <c r="A1321" s="476"/>
      <c r="B1321" s="115">
        <f t="shared" si="111"/>
        <v>30.121000000000027</v>
      </c>
      <c r="C1321" s="98" t="s">
        <v>729</v>
      </c>
      <c r="D1321" s="92" t="s">
        <v>1</v>
      </c>
      <c r="E1321" s="43">
        <v>4</v>
      </c>
      <c r="F1321" s="43">
        <v>302557.61971569178</v>
      </c>
      <c r="G1321" s="27">
        <f t="shared" si="110"/>
        <v>1210230.4788627671</v>
      </c>
      <c r="I1321" s="622"/>
      <c r="J1321" s="62"/>
      <c r="K1321" s="622"/>
      <c r="L1321" s="62"/>
      <c r="M1321" s="62"/>
      <c r="N1321" s="62"/>
      <c r="O1321" s="62"/>
      <c r="P1321" s="62"/>
      <c r="Q1321" s="63"/>
      <c r="R1321" s="413"/>
      <c r="S1321" s="413"/>
    </row>
    <row r="1322" spans="1:19" s="58" customFormat="1" ht="15" customHeight="1">
      <c r="A1322" s="476"/>
      <c r="B1322" s="115">
        <f t="shared" si="111"/>
        <v>30.122000000000028</v>
      </c>
      <c r="C1322" s="98" t="s">
        <v>733</v>
      </c>
      <c r="D1322" s="92" t="s">
        <v>1</v>
      </c>
      <c r="E1322" s="43">
        <v>12</v>
      </c>
      <c r="F1322" s="43">
        <v>2122477.7198287873</v>
      </c>
      <c r="G1322" s="27">
        <f t="shared" si="110"/>
        <v>25469732.637945447</v>
      </c>
      <c r="I1322" s="622"/>
      <c r="J1322" s="62"/>
      <c r="K1322" s="622"/>
      <c r="L1322" s="62"/>
      <c r="M1322" s="62"/>
      <c r="N1322" s="62"/>
      <c r="O1322" s="62"/>
      <c r="P1322" s="62"/>
      <c r="Q1322" s="63"/>
      <c r="R1322" s="413"/>
      <c r="S1322" s="413"/>
    </row>
    <row r="1323" spans="1:19" s="58" customFormat="1" ht="15" customHeight="1">
      <c r="A1323" s="476"/>
      <c r="B1323" s="115">
        <f t="shared" si="111"/>
        <v>30.12300000000003</v>
      </c>
      <c r="C1323" s="98" t="s">
        <v>727</v>
      </c>
      <c r="D1323" s="92" t="s">
        <v>1</v>
      </c>
      <c r="E1323" s="43">
        <v>12</v>
      </c>
      <c r="F1323" s="43">
        <v>978587.24456953304</v>
      </c>
      <c r="G1323" s="27">
        <f t="shared" si="110"/>
        <v>11743046.934834396</v>
      </c>
      <c r="I1323" s="622"/>
      <c r="J1323" s="62"/>
      <c r="K1323" s="622"/>
      <c r="L1323" s="62"/>
      <c r="M1323" s="62"/>
      <c r="N1323" s="62"/>
      <c r="O1323" s="62"/>
      <c r="P1323" s="62"/>
      <c r="Q1323" s="63"/>
      <c r="R1323" s="413"/>
      <c r="S1323" s="413"/>
    </row>
    <row r="1324" spans="1:19" s="58" customFormat="1" ht="15" customHeight="1">
      <c r="A1324" s="476"/>
      <c r="B1324" s="115">
        <f t="shared" si="111"/>
        <v>30.124000000000031</v>
      </c>
      <c r="C1324" s="98" t="s">
        <v>728</v>
      </c>
      <c r="D1324" s="92" t="s">
        <v>1</v>
      </c>
      <c r="E1324" s="43">
        <v>12</v>
      </c>
      <c r="F1324" s="43">
        <v>335300.72786319599</v>
      </c>
      <c r="G1324" s="27">
        <f t="shared" si="110"/>
        <v>4023608.7343583517</v>
      </c>
      <c r="I1324" s="622"/>
      <c r="J1324" s="62"/>
      <c r="K1324" s="622"/>
      <c r="L1324" s="62"/>
      <c r="M1324" s="62"/>
      <c r="N1324" s="62"/>
      <c r="O1324" s="62"/>
      <c r="P1324" s="62"/>
      <c r="Q1324" s="63"/>
      <c r="R1324" s="413"/>
      <c r="S1324" s="413"/>
    </row>
    <row r="1325" spans="1:19" s="58" customFormat="1" ht="25.5">
      <c r="A1325" s="476"/>
      <c r="B1325" s="115">
        <f t="shared" si="111"/>
        <v>30.125000000000032</v>
      </c>
      <c r="C1325" s="98" t="s">
        <v>729</v>
      </c>
      <c r="D1325" s="92" t="s">
        <v>1</v>
      </c>
      <c r="E1325" s="96">
        <v>12</v>
      </c>
      <c r="F1325" s="43">
        <v>302557.61971569178</v>
      </c>
      <c r="G1325" s="27">
        <f t="shared" si="110"/>
        <v>3630691.4365883013</v>
      </c>
      <c r="I1325" s="622"/>
      <c r="J1325" s="62"/>
      <c r="K1325" s="622"/>
      <c r="L1325" s="62"/>
      <c r="M1325" s="62"/>
      <c r="N1325" s="62"/>
      <c r="O1325" s="62"/>
      <c r="P1325" s="62"/>
      <c r="Q1325" s="529"/>
      <c r="R1325" s="413"/>
      <c r="S1325" s="413"/>
    </row>
    <row r="1326" spans="1:19" s="58" customFormat="1" ht="15" customHeight="1">
      <c r="A1326" s="476"/>
      <c r="B1326" s="115">
        <f t="shared" si="111"/>
        <v>30.126000000000033</v>
      </c>
      <c r="C1326" s="98" t="s">
        <v>734</v>
      </c>
      <c r="D1326" s="92" t="s">
        <v>1</v>
      </c>
      <c r="E1326" s="43">
        <v>15</v>
      </c>
      <c r="F1326" s="43">
        <v>2230428.1268742317</v>
      </c>
      <c r="G1326" s="27">
        <f t="shared" si="110"/>
        <v>33456421.903113477</v>
      </c>
      <c r="I1326" s="622"/>
      <c r="J1326" s="62"/>
      <c r="K1326" s="622"/>
      <c r="L1326" s="62"/>
      <c r="M1326" s="62"/>
      <c r="N1326" s="62"/>
      <c r="O1326" s="62"/>
      <c r="P1326" s="62"/>
      <c r="Q1326" s="63"/>
      <c r="R1326" s="413"/>
      <c r="S1326" s="413"/>
    </row>
    <row r="1327" spans="1:19" s="58" customFormat="1" ht="15" customHeight="1">
      <c r="A1327" s="476"/>
      <c r="B1327" s="115">
        <f t="shared" si="111"/>
        <v>30.127000000000034</v>
      </c>
      <c r="C1327" s="98" t="s">
        <v>727</v>
      </c>
      <c r="D1327" s="92" t="s">
        <v>1</v>
      </c>
      <c r="E1327" s="43">
        <v>15</v>
      </c>
      <c r="F1327" s="43">
        <v>978587.24456953304</v>
      </c>
      <c r="G1327" s="27">
        <f t="shared" si="110"/>
        <v>14678808.668542996</v>
      </c>
      <c r="I1327" s="622"/>
      <c r="J1327" s="62"/>
      <c r="K1327" s="622"/>
      <c r="L1327" s="62"/>
      <c r="M1327" s="62"/>
      <c r="N1327" s="62"/>
      <c r="O1327" s="62"/>
      <c r="P1327" s="62"/>
      <c r="Q1327" s="63"/>
      <c r="R1327" s="413"/>
      <c r="S1327" s="413"/>
    </row>
    <row r="1328" spans="1:19" s="58" customFormat="1" ht="15" customHeight="1">
      <c r="A1328" s="476"/>
      <c r="B1328" s="115">
        <f t="shared" si="111"/>
        <v>30.128000000000036</v>
      </c>
      <c r="C1328" s="98" t="s">
        <v>728</v>
      </c>
      <c r="D1328" s="92" t="s">
        <v>1</v>
      </c>
      <c r="E1328" s="43">
        <v>15</v>
      </c>
      <c r="F1328" s="43">
        <v>335300.72786319599</v>
      </c>
      <c r="G1328" s="27">
        <f t="shared" si="110"/>
        <v>5029510.9179479396</v>
      </c>
      <c r="I1328" s="622"/>
      <c r="J1328" s="62"/>
      <c r="K1328" s="622"/>
      <c r="L1328" s="62"/>
      <c r="M1328" s="62"/>
      <c r="N1328" s="62"/>
      <c r="O1328" s="62"/>
      <c r="P1328" s="62"/>
      <c r="Q1328" s="63"/>
      <c r="R1328" s="413"/>
      <c r="S1328" s="413"/>
    </row>
    <row r="1329" spans="1:19" s="58" customFormat="1" ht="25.5">
      <c r="A1329" s="476"/>
      <c r="B1329" s="115">
        <f t="shared" si="111"/>
        <v>30.129000000000037</v>
      </c>
      <c r="C1329" s="98" t="s">
        <v>729</v>
      </c>
      <c r="D1329" s="92" t="s">
        <v>1</v>
      </c>
      <c r="E1329" s="43">
        <v>15</v>
      </c>
      <c r="F1329" s="43">
        <v>302557.61971569178</v>
      </c>
      <c r="G1329" s="27">
        <f t="shared" si="110"/>
        <v>4538364.2957353769</v>
      </c>
      <c r="I1329" s="622"/>
      <c r="J1329" s="62"/>
      <c r="K1329" s="622"/>
      <c r="L1329" s="62"/>
      <c r="M1329" s="62"/>
      <c r="N1329" s="62"/>
      <c r="O1329" s="62"/>
      <c r="P1329" s="62"/>
      <c r="Q1329" s="63"/>
      <c r="R1329" s="413"/>
      <c r="S1329" s="413"/>
    </row>
    <row r="1330" spans="1:19" s="58" customFormat="1" ht="38.25">
      <c r="A1330" s="476"/>
      <c r="B1330" s="205"/>
      <c r="C1330" s="101" t="s">
        <v>735</v>
      </c>
      <c r="D1330" s="92"/>
      <c r="E1330" s="43"/>
      <c r="F1330" s="43"/>
      <c r="G1330" s="27"/>
      <c r="I1330" s="622"/>
      <c r="J1330" s="62"/>
      <c r="K1330" s="622"/>
      <c r="L1330" s="62"/>
      <c r="M1330" s="62"/>
      <c r="N1330" s="62"/>
      <c r="O1330" s="62"/>
      <c r="P1330" s="62"/>
      <c r="Q1330" s="63"/>
      <c r="R1330" s="63"/>
      <c r="S1330" s="413"/>
    </row>
    <row r="1331" spans="1:19" s="58" customFormat="1" ht="25.5">
      <c r="A1331" s="476"/>
      <c r="B1331" s="115">
        <f>+B1329+0.001</f>
        <v>30.130000000000038</v>
      </c>
      <c r="C1331" s="98" t="s">
        <v>736</v>
      </c>
      <c r="D1331" s="92" t="s">
        <v>1</v>
      </c>
      <c r="E1331" s="43">
        <v>1</v>
      </c>
      <c r="F1331" s="43">
        <v>238097385.76439053</v>
      </c>
      <c r="G1331" s="27">
        <f>+E1331*F1331</f>
        <v>238097385.76439053</v>
      </c>
      <c r="I1331" s="622"/>
      <c r="J1331" s="62"/>
      <c r="K1331" s="622"/>
      <c r="L1331" s="62"/>
      <c r="M1331" s="62"/>
      <c r="N1331" s="62"/>
      <c r="O1331" s="62"/>
      <c r="P1331" s="62"/>
      <c r="Q1331" s="63"/>
      <c r="R1331" s="413"/>
      <c r="S1331" s="413"/>
    </row>
    <row r="1332" spans="1:19" s="58" customFormat="1" ht="15" customHeight="1">
      <c r="A1332" s="476"/>
      <c r="B1332" s="115">
        <f>+B1331+0.001</f>
        <v>30.131000000000039</v>
      </c>
      <c r="C1332" s="98" t="s">
        <v>737</v>
      </c>
      <c r="D1332" s="92" t="s">
        <v>1</v>
      </c>
      <c r="E1332" s="43">
        <v>2</v>
      </c>
      <c r="F1332" s="43">
        <v>448158.06636301021</v>
      </c>
      <c r="G1332" s="27">
        <f>+E1332*F1332</f>
        <v>896316.13272602041</v>
      </c>
      <c r="I1332" s="622"/>
      <c r="J1332" s="62"/>
      <c r="K1332" s="622"/>
      <c r="L1332" s="62"/>
      <c r="M1332" s="62"/>
      <c r="N1332" s="62"/>
      <c r="O1332" s="62"/>
      <c r="P1332" s="62"/>
      <c r="Q1332" s="63"/>
      <c r="R1332" s="413"/>
      <c r="S1332" s="413"/>
    </row>
    <row r="1333" spans="1:19" s="58" customFormat="1" ht="15" customHeight="1">
      <c r="A1333" s="476"/>
      <c r="B1333" s="115">
        <f>+B1332+0.001</f>
        <v>30.132000000000041</v>
      </c>
      <c r="C1333" s="98" t="s">
        <v>738</v>
      </c>
      <c r="D1333" s="92" t="s">
        <v>1</v>
      </c>
      <c r="E1333" s="43">
        <v>2</v>
      </c>
      <c r="F1333" s="43">
        <v>462877.81825077359</v>
      </c>
      <c r="G1333" s="27">
        <f>+E1333*F1333</f>
        <v>925755.63650154718</v>
      </c>
      <c r="I1333" s="622"/>
      <c r="J1333" s="62"/>
      <c r="K1333" s="622"/>
      <c r="L1333" s="62"/>
      <c r="M1333" s="62"/>
      <c r="N1333" s="62"/>
      <c r="O1333" s="62"/>
      <c r="P1333" s="62"/>
      <c r="Q1333" s="63"/>
      <c r="R1333" s="413"/>
      <c r="S1333" s="413"/>
    </row>
    <row r="1334" spans="1:19" s="58" customFormat="1" ht="15" customHeight="1">
      <c r="A1334" s="476"/>
      <c r="B1334" s="115">
        <f>+B1333+0.001</f>
        <v>30.133000000000042</v>
      </c>
      <c r="C1334" s="98" t="s">
        <v>739</v>
      </c>
      <c r="D1334" s="92" t="s">
        <v>1</v>
      </c>
      <c r="E1334" s="43">
        <v>2</v>
      </c>
      <c r="F1334" s="43">
        <v>1092484.9734648138</v>
      </c>
      <c r="G1334" s="27">
        <f>+E1334*F1334</f>
        <v>2184969.9469296276</v>
      </c>
      <c r="I1334" s="622"/>
      <c r="J1334" s="62"/>
      <c r="K1334" s="622"/>
      <c r="L1334" s="62"/>
      <c r="M1334" s="62"/>
      <c r="N1334" s="62"/>
      <c r="O1334" s="62"/>
      <c r="P1334" s="62"/>
      <c r="Q1334" s="63"/>
      <c r="R1334" s="413"/>
      <c r="S1334" s="413"/>
    </row>
    <row r="1335" spans="1:19" s="58" customFormat="1" ht="25.5">
      <c r="A1335" s="476"/>
      <c r="B1335" s="115">
        <f>+B1334+0.001</f>
        <v>30.134000000000043</v>
      </c>
      <c r="C1335" s="98" t="s">
        <v>740</v>
      </c>
      <c r="D1335" s="92" t="s">
        <v>1</v>
      </c>
      <c r="E1335" s="43">
        <v>1</v>
      </c>
      <c r="F1335" s="43">
        <v>5730612.0748769026</v>
      </c>
      <c r="G1335" s="27">
        <f>+E1335*F1335</f>
        <v>5730612.0748769026</v>
      </c>
      <c r="I1335" s="622"/>
      <c r="J1335" s="62"/>
      <c r="K1335" s="622"/>
      <c r="L1335" s="62"/>
      <c r="M1335" s="62"/>
      <c r="N1335" s="62"/>
      <c r="O1335" s="62"/>
      <c r="P1335" s="62"/>
      <c r="Q1335" s="63"/>
      <c r="R1335" s="413"/>
      <c r="S1335" s="413"/>
    </row>
    <row r="1336" spans="1:19" s="58" customFormat="1" ht="38.25">
      <c r="A1336" s="476"/>
      <c r="B1336" s="205"/>
      <c r="C1336" s="101" t="s">
        <v>741</v>
      </c>
      <c r="D1336" s="92"/>
      <c r="E1336" s="43"/>
      <c r="F1336" s="43"/>
      <c r="G1336" s="27"/>
      <c r="I1336" s="622"/>
      <c r="J1336" s="62"/>
      <c r="K1336" s="622"/>
      <c r="L1336" s="62"/>
      <c r="M1336" s="62"/>
      <c r="N1336" s="62"/>
      <c r="O1336" s="62"/>
      <c r="P1336" s="62"/>
      <c r="Q1336" s="63"/>
      <c r="R1336" s="63"/>
      <c r="S1336" s="413"/>
    </row>
    <row r="1337" spans="1:19" s="58" customFormat="1">
      <c r="A1337" s="476"/>
      <c r="B1337" s="205"/>
      <c r="C1337" s="208" t="s">
        <v>742</v>
      </c>
      <c r="D1337" s="92"/>
      <c r="E1337" s="43"/>
      <c r="F1337" s="43"/>
      <c r="G1337" s="27"/>
      <c r="I1337" s="622"/>
      <c r="J1337" s="62"/>
      <c r="K1337" s="622"/>
      <c r="L1337" s="62"/>
      <c r="M1337" s="62"/>
      <c r="N1337" s="62"/>
      <c r="O1337" s="62"/>
      <c r="P1337" s="62"/>
      <c r="Q1337" s="63"/>
      <c r="R1337" s="63"/>
      <c r="S1337" s="413"/>
    </row>
    <row r="1338" spans="1:19" s="58" customFormat="1">
      <c r="A1338" s="476"/>
      <c r="B1338" s="115">
        <f>+B1335+0.001</f>
        <v>30.135000000000044</v>
      </c>
      <c r="C1338" s="98" t="s">
        <v>743</v>
      </c>
      <c r="D1338" s="92" t="s">
        <v>642</v>
      </c>
      <c r="E1338" s="43">
        <v>245</v>
      </c>
      <c r="F1338" s="43">
        <v>71132.26276980502</v>
      </c>
      <c r="G1338" s="27">
        <f t="shared" ref="G1338:G1344" si="112">+E1338*F1338</f>
        <v>17427404.378602229</v>
      </c>
      <c r="I1338" s="622"/>
      <c r="J1338" s="62"/>
      <c r="K1338" s="622"/>
      <c r="L1338" s="62"/>
      <c r="M1338" s="62"/>
      <c r="N1338" s="62"/>
      <c r="O1338" s="62"/>
      <c r="P1338" s="62"/>
      <c r="Q1338" s="63"/>
      <c r="R1338" s="413"/>
      <c r="S1338" s="413"/>
    </row>
    <row r="1339" spans="1:19" s="58" customFormat="1">
      <c r="A1339" s="476"/>
      <c r="B1339" s="115">
        <f t="shared" ref="B1339:B1385" si="113">+B1338+0.001</f>
        <v>30.136000000000045</v>
      </c>
      <c r="C1339" s="98" t="s">
        <v>744</v>
      </c>
      <c r="D1339" s="92" t="s">
        <v>642</v>
      </c>
      <c r="E1339" s="43">
        <v>240</v>
      </c>
      <c r="F1339" s="43">
        <v>73219.2984128151</v>
      </c>
      <c r="G1339" s="27">
        <f t="shared" si="112"/>
        <v>17572631.619075622</v>
      </c>
      <c r="I1339" s="622"/>
      <c r="J1339" s="62"/>
      <c r="K1339" s="622"/>
      <c r="L1339" s="62"/>
      <c r="M1339" s="62"/>
      <c r="N1339" s="62"/>
      <c r="O1339" s="62"/>
      <c r="P1339" s="62"/>
      <c r="Q1339" s="63"/>
      <c r="R1339" s="413"/>
      <c r="S1339" s="413"/>
    </row>
    <row r="1340" spans="1:19" s="58" customFormat="1">
      <c r="A1340" s="476"/>
      <c r="B1340" s="115">
        <f t="shared" si="113"/>
        <v>30.137000000000047</v>
      </c>
      <c r="C1340" s="98" t="s">
        <v>745</v>
      </c>
      <c r="D1340" s="92" t="s">
        <v>642</v>
      </c>
      <c r="E1340" s="43">
        <v>170</v>
      </c>
      <c r="F1340" s="43">
        <v>100347.63434590763</v>
      </c>
      <c r="G1340" s="27">
        <f t="shared" si="112"/>
        <v>17059097.838804297</v>
      </c>
      <c r="I1340" s="622"/>
      <c r="J1340" s="62"/>
      <c r="K1340" s="622"/>
      <c r="L1340" s="62"/>
      <c r="M1340" s="62"/>
      <c r="N1340" s="62"/>
      <c r="O1340" s="62"/>
      <c r="P1340" s="62"/>
      <c r="Q1340" s="63"/>
      <c r="R1340" s="413"/>
      <c r="S1340" s="413"/>
    </row>
    <row r="1341" spans="1:19" s="58" customFormat="1">
      <c r="A1341" s="476"/>
      <c r="B1341" s="115">
        <f t="shared" si="113"/>
        <v>30.138000000000048</v>
      </c>
      <c r="C1341" s="98" t="s">
        <v>746</v>
      </c>
      <c r="D1341" s="92" t="s">
        <v>642</v>
      </c>
      <c r="E1341" s="43">
        <v>55</v>
      </c>
      <c r="F1341" s="43">
        <v>101688.25764106796</v>
      </c>
      <c r="G1341" s="27">
        <f t="shared" si="112"/>
        <v>5592854.1702587381</v>
      </c>
      <c r="I1341" s="622"/>
      <c r="J1341" s="62"/>
      <c r="K1341" s="622"/>
      <c r="L1341" s="62"/>
      <c r="M1341" s="62"/>
      <c r="N1341" s="62"/>
      <c r="O1341" s="62"/>
      <c r="P1341" s="62"/>
      <c r="Q1341" s="63"/>
      <c r="R1341" s="413"/>
      <c r="S1341" s="413"/>
    </row>
    <row r="1342" spans="1:19" s="58" customFormat="1">
      <c r="A1342" s="476"/>
      <c r="B1342" s="115">
        <f t="shared" si="113"/>
        <v>30.139000000000049</v>
      </c>
      <c r="C1342" s="98" t="s">
        <v>747</v>
      </c>
      <c r="D1342" s="92" t="s">
        <v>642</v>
      </c>
      <c r="E1342" s="43">
        <v>44</v>
      </c>
      <c r="F1342" s="43">
        <v>162275.8822844759</v>
      </c>
      <c r="G1342" s="27">
        <f t="shared" si="112"/>
        <v>7140138.8205169393</v>
      </c>
      <c r="I1342" s="622"/>
      <c r="J1342" s="62"/>
      <c r="K1342" s="622"/>
      <c r="L1342" s="62"/>
      <c r="M1342" s="62"/>
      <c r="N1342" s="62"/>
      <c r="O1342" s="62"/>
      <c r="P1342" s="62"/>
      <c r="Q1342" s="63"/>
      <c r="R1342" s="413"/>
      <c r="S1342" s="413"/>
    </row>
    <row r="1343" spans="1:19" s="58" customFormat="1">
      <c r="A1343" s="476"/>
      <c r="B1343" s="115">
        <f t="shared" si="113"/>
        <v>30.14000000000005</v>
      </c>
      <c r="C1343" s="98" t="s">
        <v>748</v>
      </c>
      <c r="D1343" s="92" t="s">
        <v>642</v>
      </c>
      <c r="E1343" s="43">
        <v>15</v>
      </c>
      <c r="F1343" s="43">
        <v>170487.46058616941</v>
      </c>
      <c r="G1343" s="27">
        <f t="shared" si="112"/>
        <v>2557311.9087925414</v>
      </c>
      <c r="I1343" s="622"/>
      <c r="J1343" s="62"/>
      <c r="K1343" s="622"/>
      <c r="L1343" s="62"/>
      <c r="M1343" s="62"/>
      <c r="N1343" s="62"/>
      <c r="O1343" s="62"/>
      <c r="P1343" s="62"/>
      <c r="Q1343" s="63"/>
      <c r="R1343" s="413"/>
      <c r="S1343" s="413"/>
    </row>
    <row r="1344" spans="1:19" s="58" customFormat="1">
      <c r="A1344" s="476"/>
      <c r="B1344" s="115">
        <f t="shared" si="113"/>
        <v>30.141000000000052</v>
      </c>
      <c r="C1344" s="98" t="s">
        <v>749</v>
      </c>
      <c r="D1344" s="92" t="s">
        <v>642</v>
      </c>
      <c r="E1344" s="43">
        <v>90</v>
      </c>
      <c r="F1344" s="43">
        <v>175136.900630038</v>
      </c>
      <c r="G1344" s="27">
        <f t="shared" si="112"/>
        <v>15762321.05670342</v>
      </c>
      <c r="I1344" s="622"/>
      <c r="J1344" s="62"/>
      <c r="K1344" s="622"/>
      <c r="L1344" s="62"/>
      <c r="M1344" s="62"/>
      <c r="N1344" s="62"/>
      <c r="O1344" s="62"/>
      <c r="P1344" s="62"/>
      <c r="Q1344" s="63"/>
      <c r="R1344" s="413"/>
      <c r="S1344" s="413"/>
    </row>
    <row r="1345" spans="1:19" s="58" customFormat="1">
      <c r="A1345" s="476"/>
      <c r="B1345" s="205"/>
      <c r="C1345" s="208" t="s">
        <v>750</v>
      </c>
      <c r="D1345" s="92"/>
      <c r="E1345" s="43"/>
      <c r="F1345" s="43"/>
      <c r="G1345" s="27"/>
      <c r="I1345" s="622"/>
      <c r="J1345" s="62"/>
      <c r="K1345" s="622"/>
      <c r="L1345" s="62"/>
      <c r="M1345" s="62"/>
      <c r="N1345" s="62"/>
      <c r="O1345" s="62"/>
      <c r="P1345" s="62"/>
      <c r="Q1345" s="63"/>
      <c r="R1345" s="63"/>
      <c r="S1345" s="413"/>
    </row>
    <row r="1346" spans="1:19" s="58" customFormat="1">
      <c r="A1346" s="476"/>
      <c r="B1346" s="115">
        <f>+B1344+0.001</f>
        <v>30.142000000000053</v>
      </c>
      <c r="C1346" s="98" t="s">
        <v>751</v>
      </c>
      <c r="D1346" s="92" t="s">
        <v>1</v>
      </c>
      <c r="E1346" s="43">
        <v>52</v>
      </c>
      <c r="F1346" s="43">
        <v>23793.457300730279</v>
      </c>
      <c r="G1346" s="27">
        <f>+E1346*F1346</f>
        <v>1237259.7796379745</v>
      </c>
      <c r="I1346" s="622"/>
      <c r="J1346" s="62"/>
      <c r="K1346" s="622"/>
      <c r="L1346" s="62"/>
      <c r="M1346" s="62"/>
      <c r="N1346" s="62"/>
      <c r="O1346" s="62"/>
      <c r="P1346" s="62"/>
      <c r="Q1346" s="63"/>
      <c r="R1346" s="413"/>
      <c r="S1346" s="413"/>
    </row>
    <row r="1347" spans="1:19" s="58" customFormat="1">
      <c r="A1347" s="476"/>
      <c r="B1347" s="115">
        <f t="shared" si="113"/>
        <v>30.143000000000054</v>
      </c>
      <c r="C1347" s="98" t="s">
        <v>744</v>
      </c>
      <c r="D1347" s="92" t="s">
        <v>1</v>
      </c>
      <c r="E1347" s="43">
        <v>36</v>
      </c>
      <c r="F1347" s="43">
        <v>26574.781524282171</v>
      </c>
      <c r="G1347" s="27">
        <f>+E1347*F1347</f>
        <v>956692.13487415819</v>
      </c>
      <c r="I1347" s="622"/>
      <c r="J1347" s="62"/>
      <c r="K1347" s="622"/>
      <c r="L1347" s="62"/>
      <c r="M1347" s="62"/>
      <c r="N1347" s="62"/>
      <c r="O1347" s="62"/>
      <c r="P1347" s="62"/>
      <c r="Q1347" s="63"/>
      <c r="R1347" s="413"/>
      <c r="S1347" s="413"/>
    </row>
    <row r="1348" spans="1:19" s="58" customFormat="1">
      <c r="A1348" s="476"/>
      <c r="B1348" s="115">
        <f t="shared" si="113"/>
        <v>30.144000000000055</v>
      </c>
      <c r="C1348" s="98" t="s">
        <v>745</v>
      </c>
      <c r="D1348" s="92" t="s">
        <v>1</v>
      </c>
      <c r="E1348" s="43">
        <v>14</v>
      </c>
      <c r="F1348" s="43">
        <v>30046.224426991241</v>
      </c>
      <c r="G1348" s="27">
        <f>+E1348*F1348</f>
        <v>420647.14197787736</v>
      </c>
      <c r="I1348" s="622"/>
      <c r="J1348" s="62"/>
      <c r="K1348" s="622"/>
      <c r="L1348" s="62"/>
      <c r="M1348" s="62"/>
      <c r="N1348" s="62"/>
      <c r="O1348" s="62"/>
      <c r="P1348" s="62"/>
      <c r="Q1348" s="63"/>
      <c r="R1348" s="413"/>
      <c r="S1348" s="413"/>
    </row>
    <row r="1349" spans="1:19" s="58" customFormat="1">
      <c r="A1349" s="476"/>
      <c r="B1349" s="115">
        <f t="shared" si="113"/>
        <v>30.145000000000056</v>
      </c>
      <c r="C1349" s="98" t="s">
        <v>747</v>
      </c>
      <c r="D1349" s="92" t="s">
        <v>1</v>
      </c>
      <c r="E1349" s="43">
        <v>6</v>
      </c>
      <c r="F1349" s="43">
        <v>51142.798007208497</v>
      </c>
      <c r="G1349" s="27">
        <f>+E1349*F1349</f>
        <v>306856.78804325097</v>
      </c>
      <c r="I1349" s="622"/>
      <c r="J1349" s="62"/>
      <c r="K1349" s="622"/>
      <c r="L1349" s="62"/>
      <c r="M1349" s="62"/>
      <c r="N1349" s="62"/>
      <c r="O1349" s="62"/>
      <c r="P1349" s="62"/>
      <c r="Q1349" s="63"/>
      <c r="R1349" s="413"/>
      <c r="S1349" s="413"/>
    </row>
    <row r="1350" spans="1:19" s="58" customFormat="1">
      <c r="A1350" s="476"/>
      <c r="B1350" s="115">
        <f t="shared" si="113"/>
        <v>30.146000000000058</v>
      </c>
      <c r="C1350" s="98" t="s">
        <v>749</v>
      </c>
      <c r="D1350" s="92" t="s">
        <v>1</v>
      </c>
      <c r="E1350" s="43">
        <v>8</v>
      </c>
      <c r="F1350" s="43">
        <v>70434.846763224734</v>
      </c>
      <c r="G1350" s="27">
        <f>+E1350*F1350</f>
        <v>563478.77410579787</v>
      </c>
      <c r="I1350" s="622"/>
      <c r="J1350" s="62"/>
      <c r="K1350" s="622"/>
      <c r="L1350" s="62"/>
      <c r="M1350" s="62"/>
      <c r="N1350" s="62"/>
      <c r="O1350" s="62"/>
      <c r="P1350" s="62"/>
      <c r="Q1350" s="63"/>
      <c r="R1350" s="413"/>
      <c r="S1350" s="413"/>
    </row>
    <row r="1351" spans="1:19" s="58" customFormat="1">
      <c r="A1351" s="476"/>
      <c r="B1351" s="115"/>
      <c r="C1351" s="98" t="s">
        <v>752</v>
      </c>
      <c r="D1351" s="92"/>
      <c r="E1351" s="43"/>
      <c r="F1351" s="43"/>
      <c r="G1351" s="27"/>
      <c r="I1351" s="622"/>
      <c r="J1351" s="62"/>
      <c r="K1351" s="622"/>
      <c r="L1351" s="62"/>
      <c r="M1351" s="62"/>
      <c r="N1351" s="62"/>
      <c r="O1351" s="62"/>
      <c r="P1351" s="62"/>
      <c r="Q1351" s="63"/>
      <c r="R1351" s="63"/>
      <c r="S1351" s="413"/>
    </row>
    <row r="1352" spans="1:19" s="58" customFormat="1">
      <c r="A1352" s="476"/>
      <c r="B1352" s="115">
        <f>+B1350+0.001</f>
        <v>30.147000000000059</v>
      </c>
      <c r="C1352" s="99" t="s">
        <v>753</v>
      </c>
      <c r="D1352" s="92" t="s">
        <v>1</v>
      </c>
      <c r="E1352" s="43">
        <v>2</v>
      </c>
      <c r="F1352" s="43">
        <v>120014.97422654106</v>
      </c>
      <c r="G1352" s="27">
        <f t="shared" ref="G1352:G1366" si="114">+E1352*F1352</f>
        <v>240029.94845308212</v>
      </c>
      <c r="I1352" s="622"/>
      <c r="J1352" s="62"/>
      <c r="K1352" s="622"/>
      <c r="L1352" s="62"/>
      <c r="M1352" s="62"/>
      <c r="N1352" s="62"/>
      <c r="O1352" s="62"/>
      <c r="P1352" s="62"/>
      <c r="Q1352" s="63"/>
      <c r="R1352" s="413"/>
      <c r="S1352" s="413"/>
    </row>
    <row r="1353" spans="1:19" s="58" customFormat="1">
      <c r="A1353" s="476"/>
      <c r="B1353" s="115">
        <f t="shared" si="113"/>
        <v>30.14800000000006</v>
      </c>
      <c r="C1353" s="99" t="s">
        <v>754</v>
      </c>
      <c r="D1353" s="92" t="s">
        <v>1</v>
      </c>
      <c r="E1353" s="43">
        <v>2</v>
      </c>
      <c r="F1353" s="43">
        <v>131092.31725482532</v>
      </c>
      <c r="G1353" s="27">
        <f t="shared" si="114"/>
        <v>262184.63450965064</v>
      </c>
      <c r="I1353" s="622"/>
      <c r="J1353" s="62"/>
      <c r="K1353" s="622"/>
      <c r="L1353" s="62"/>
      <c r="M1353" s="62"/>
      <c r="N1353" s="62"/>
      <c r="O1353" s="62"/>
      <c r="P1353" s="62"/>
      <c r="Q1353" s="63"/>
      <c r="R1353" s="413"/>
      <c r="S1353" s="413"/>
    </row>
    <row r="1354" spans="1:19" s="58" customFormat="1">
      <c r="A1354" s="476"/>
      <c r="B1354" s="115">
        <f t="shared" si="113"/>
        <v>30.149000000000061</v>
      </c>
      <c r="C1354" s="99" t="s">
        <v>755</v>
      </c>
      <c r="D1354" s="92" t="s">
        <v>1</v>
      </c>
      <c r="E1354" s="43">
        <v>2</v>
      </c>
      <c r="F1354" s="43">
        <v>142172.78770914805</v>
      </c>
      <c r="G1354" s="27">
        <f t="shared" si="114"/>
        <v>284345.5754182961</v>
      </c>
      <c r="I1354" s="622"/>
      <c r="J1354" s="62"/>
      <c r="K1354" s="622"/>
      <c r="L1354" s="62"/>
      <c r="M1354" s="62"/>
      <c r="N1354" s="62"/>
      <c r="O1354" s="62"/>
      <c r="P1354" s="62"/>
      <c r="Q1354" s="63"/>
      <c r="R1354" s="413"/>
      <c r="S1354" s="413"/>
    </row>
    <row r="1355" spans="1:19" s="58" customFormat="1">
      <c r="A1355" s="476"/>
      <c r="B1355" s="115">
        <f t="shared" si="113"/>
        <v>30.150000000000063</v>
      </c>
      <c r="C1355" s="99" t="s">
        <v>756</v>
      </c>
      <c r="D1355" s="92" t="s">
        <v>1</v>
      </c>
      <c r="E1355" s="43">
        <v>2</v>
      </c>
      <c r="F1355" s="43">
        <v>134068.58436810892</v>
      </c>
      <c r="G1355" s="27">
        <f t="shared" si="114"/>
        <v>268137.16873621783</v>
      </c>
      <c r="I1355" s="622"/>
      <c r="J1355" s="62"/>
      <c r="K1355" s="622"/>
      <c r="L1355" s="62"/>
      <c r="M1355" s="62"/>
      <c r="N1355" s="62"/>
      <c r="O1355" s="62"/>
      <c r="P1355" s="62"/>
      <c r="Q1355" s="63"/>
      <c r="R1355" s="413"/>
      <c r="S1355" s="413"/>
    </row>
    <row r="1356" spans="1:19" s="58" customFormat="1">
      <c r="A1356" s="476"/>
      <c r="B1356" s="115">
        <f t="shared" si="113"/>
        <v>30.151000000000064</v>
      </c>
      <c r="C1356" s="99" t="s">
        <v>1513</v>
      </c>
      <c r="D1356" s="92" t="s">
        <v>1</v>
      </c>
      <c r="E1356" s="43">
        <v>2</v>
      </c>
      <c r="F1356" s="43">
        <v>115232.09733836412</v>
      </c>
      <c r="G1356" s="27">
        <f t="shared" si="114"/>
        <v>230464.19467672825</v>
      </c>
      <c r="I1356" s="622"/>
      <c r="J1356" s="62"/>
      <c r="K1356" s="622"/>
      <c r="L1356" s="62"/>
      <c r="M1356" s="62"/>
      <c r="N1356" s="62"/>
      <c r="O1356" s="62"/>
      <c r="P1356" s="62"/>
      <c r="Q1356" s="63"/>
      <c r="R1356" s="413"/>
      <c r="S1356" s="413"/>
    </row>
    <row r="1357" spans="1:19" s="58" customFormat="1">
      <c r="A1357" s="476"/>
      <c r="B1357" s="115">
        <f t="shared" si="113"/>
        <v>30.152000000000065</v>
      </c>
      <c r="C1357" s="99" t="s">
        <v>1514</v>
      </c>
      <c r="D1357" s="92" t="s">
        <v>1</v>
      </c>
      <c r="E1357" s="43">
        <v>2</v>
      </c>
      <c r="F1357" s="43">
        <v>133321.12954491301</v>
      </c>
      <c r="G1357" s="27">
        <f t="shared" si="114"/>
        <v>266642.25908982602</v>
      </c>
      <c r="I1357" s="622"/>
      <c r="J1357" s="62"/>
      <c r="K1357" s="622"/>
      <c r="L1357" s="62"/>
      <c r="M1357" s="62"/>
      <c r="N1357" s="62"/>
      <c r="O1357" s="62"/>
      <c r="P1357" s="62"/>
      <c r="Q1357" s="63"/>
      <c r="R1357" s="413"/>
      <c r="S1357" s="413"/>
    </row>
    <row r="1358" spans="1:19" s="58" customFormat="1">
      <c r="A1358" s="476"/>
      <c r="B1358" s="115">
        <f t="shared" si="113"/>
        <v>30.153000000000066</v>
      </c>
      <c r="C1358" s="99" t="s">
        <v>1515</v>
      </c>
      <c r="D1358" s="92" t="s">
        <v>1</v>
      </c>
      <c r="E1358" s="43">
        <v>2</v>
      </c>
      <c r="F1358" s="43">
        <v>133321.12954491301</v>
      </c>
      <c r="G1358" s="27">
        <f t="shared" si="114"/>
        <v>266642.25908982602</v>
      </c>
      <c r="I1358" s="622"/>
      <c r="J1358" s="62"/>
      <c r="K1358" s="622"/>
      <c r="L1358" s="62"/>
      <c r="M1358" s="62"/>
      <c r="N1358" s="62"/>
      <c r="O1358" s="62"/>
      <c r="P1358" s="62"/>
      <c r="Q1358" s="63"/>
      <c r="R1358" s="413"/>
      <c r="S1358" s="413"/>
    </row>
    <row r="1359" spans="1:19" s="58" customFormat="1">
      <c r="A1359" s="476"/>
      <c r="B1359" s="115">
        <f t="shared" si="113"/>
        <v>30.154000000000067</v>
      </c>
      <c r="C1359" s="98" t="s">
        <v>757</v>
      </c>
      <c r="D1359" s="92" t="s">
        <v>1</v>
      </c>
      <c r="E1359" s="43">
        <v>2</v>
      </c>
      <c r="F1359" s="43">
        <v>61600.910679874381</v>
      </c>
      <c r="G1359" s="27">
        <f t="shared" si="114"/>
        <v>123201.82135974876</v>
      </c>
      <c r="I1359" s="622"/>
      <c r="J1359" s="62"/>
      <c r="K1359" s="622"/>
      <c r="L1359" s="62"/>
      <c r="M1359" s="62"/>
      <c r="N1359" s="62"/>
      <c r="O1359" s="62"/>
      <c r="P1359" s="62"/>
      <c r="Q1359" s="63"/>
      <c r="R1359" s="413"/>
      <c r="S1359" s="413"/>
    </row>
    <row r="1360" spans="1:19" s="58" customFormat="1">
      <c r="A1360" s="476"/>
      <c r="B1360" s="115">
        <f t="shared" si="113"/>
        <v>30.155000000000069</v>
      </c>
      <c r="C1360" s="98" t="s">
        <v>758</v>
      </c>
      <c r="D1360" s="92" t="s">
        <v>1</v>
      </c>
      <c r="E1360" s="43">
        <v>2</v>
      </c>
      <c r="F1360" s="43">
        <v>70964.424239073443</v>
      </c>
      <c r="G1360" s="27">
        <f t="shared" si="114"/>
        <v>141928.84847814689</v>
      </c>
      <c r="I1360" s="622"/>
      <c r="J1360" s="62"/>
      <c r="K1360" s="622"/>
      <c r="L1360" s="62"/>
      <c r="M1360" s="62"/>
      <c r="N1360" s="62"/>
      <c r="O1360" s="62"/>
      <c r="P1360" s="62"/>
      <c r="Q1360" s="63"/>
      <c r="R1360" s="413"/>
      <c r="S1360" s="413"/>
    </row>
    <row r="1361" spans="1:19" s="58" customFormat="1">
      <c r="A1361" s="476"/>
      <c r="B1361" s="115">
        <f t="shared" si="113"/>
        <v>30.15600000000007</v>
      </c>
      <c r="C1361" s="98" t="s">
        <v>759</v>
      </c>
      <c r="D1361" s="92" t="s">
        <v>1</v>
      </c>
      <c r="E1361" s="43">
        <v>8</v>
      </c>
      <c r="F1361" s="43">
        <v>70964.424239073443</v>
      </c>
      <c r="G1361" s="27">
        <f t="shared" si="114"/>
        <v>567715.39391258755</v>
      </c>
      <c r="I1361" s="622"/>
      <c r="J1361" s="62"/>
      <c r="K1361" s="622"/>
      <c r="L1361" s="62"/>
      <c r="M1361" s="62"/>
      <c r="N1361" s="62"/>
      <c r="O1361" s="62"/>
      <c r="P1361" s="62"/>
      <c r="Q1361" s="63"/>
      <c r="R1361" s="413"/>
      <c r="S1361" s="413"/>
    </row>
    <row r="1362" spans="1:19" s="58" customFormat="1">
      <c r="A1362" s="476"/>
      <c r="B1362" s="115">
        <f t="shared" si="113"/>
        <v>30.157000000000071</v>
      </c>
      <c r="C1362" s="98" t="s">
        <v>760</v>
      </c>
      <c r="D1362" s="92" t="s">
        <v>1</v>
      </c>
      <c r="E1362" s="43">
        <v>2</v>
      </c>
      <c r="F1362" s="43">
        <v>70964.424239073443</v>
      </c>
      <c r="G1362" s="27">
        <f t="shared" si="114"/>
        <v>141928.84847814689</v>
      </c>
      <c r="I1362" s="622"/>
      <c r="J1362" s="62"/>
      <c r="K1362" s="622"/>
      <c r="L1362" s="62"/>
      <c r="M1362" s="62"/>
      <c r="N1362" s="62"/>
      <c r="O1362" s="62"/>
      <c r="P1362" s="62"/>
      <c r="Q1362" s="63"/>
      <c r="R1362" s="413"/>
      <c r="S1362" s="413"/>
    </row>
    <row r="1363" spans="1:19" s="58" customFormat="1">
      <c r="A1363" s="476"/>
      <c r="B1363" s="115">
        <f t="shared" si="113"/>
        <v>30.158000000000072</v>
      </c>
      <c r="C1363" s="98" t="s">
        <v>761</v>
      </c>
      <c r="D1363" s="92" t="s">
        <v>1</v>
      </c>
      <c r="E1363" s="43">
        <v>10</v>
      </c>
      <c r="F1363" s="43">
        <v>60141.445195251952</v>
      </c>
      <c r="G1363" s="27">
        <f t="shared" si="114"/>
        <v>601414.45195251948</v>
      </c>
      <c r="I1363" s="622"/>
      <c r="J1363" s="62"/>
      <c r="K1363" s="622"/>
      <c r="L1363" s="62"/>
      <c r="M1363" s="62"/>
      <c r="N1363" s="62"/>
      <c r="O1363" s="62"/>
      <c r="P1363" s="62"/>
      <c r="Q1363" s="63"/>
      <c r="R1363" s="413"/>
      <c r="S1363" s="413"/>
    </row>
    <row r="1364" spans="1:19" s="58" customFormat="1">
      <c r="A1364" s="476"/>
      <c r="B1364" s="115">
        <f t="shared" si="113"/>
        <v>30.159000000000074</v>
      </c>
      <c r="C1364" s="98" t="s">
        <v>762</v>
      </c>
      <c r="D1364" s="92" t="s">
        <v>1</v>
      </c>
      <c r="E1364" s="43">
        <v>6</v>
      </c>
      <c r="F1364" s="43">
        <v>60141.445195251952</v>
      </c>
      <c r="G1364" s="27">
        <f t="shared" si="114"/>
        <v>360848.6711715117</v>
      </c>
      <c r="I1364" s="622"/>
      <c r="J1364" s="62"/>
      <c r="K1364" s="622"/>
      <c r="L1364" s="62"/>
      <c r="M1364" s="62"/>
      <c r="N1364" s="62"/>
      <c r="O1364" s="62"/>
      <c r="P1364" s="62"/>
      <c r="Q1364" s="63"/>
      <c r="R1364" s="413"/>
      <c r="S1364" s="413"/>
    </row>
    <row r="1365" spans="1:19" s="58" customFormat="1">
      <c r="A1365" s="476"/>
      <c r="B1365" s="115">
        <f t="shared" si="113"/>
        <v>30.160000000000075</v>
      </c>
      <c r="C1365" s="98" t="s">
        <v>763</v>
      </c>
      <c r="D1365" s="92" t="s">
        <v>1</v>
      </c>
      <c r="E1365" s="43">
        <v>8</v>
      </c>
      <c r="F1365" s="43">
        <v>69359.012205988765</v>
      </c>
      <c r="G1365" s="27">
        <f t="shared" si="114"/>
        <v>554872.09764791012</v>
      </c>
      <c r="I1365" s="622"/>
      <c r="J1365" s="62"/>
      <c r="K1365" s="622"/>
      <c r="L1365" s="62"/>
      <c r="M1365" s="62"/>
      <c r="N1365" s="62"/>
      <c r="O1365" s="62"/>
      <c r="P1365" s="62"/>
      <c r="Q1365" s="63"/>
      <c r="R1365" s="413"/>
      <c r="S1365" s="413"/>
    </row>
    <row r="1366" spans="1:19" s="58" customFormat="1">
      <c r="A1366" s="476"/>
      <c r="B1366" s="115">
        <f t="shared" si="113"/>
        <v>30.161000000000076</v>
      </c>
      <c r="C1366" s="98" t="s">
        <v>1516</v>
      </c>
      <c r="D1366" s="92" t="s">
        <v>1</v>
      </c>
      <c r="E1366" s="43">
        <v>12</v>
      </c>
      <c r="F1366" s="43">
        <v>75220.851077440151</v>
      </c>
      <c r="G1366" s="27">
        <f t="shared" si="114"/>
        <v>902650.21292928187</v>
      </c>
      <c r="I1366" s="622"/>
      <c r="J1366" s="62"/>
      <c r="K1366" s="622"/>
      <c r="L1366" s="62"/>
      <c r="M1366" s="62"/>
      <c r="N1366" s="62"/>
      <c r="O1366" s="62"/>
      <c r="P1366" s="62"/>
      <c r="Q1366" s="63"/>
      <c r="R1366" s="413"/>
      <c r="S1366" s="413"/>
    </row>
    <row r="1367" spans="1:19" s="58" customFormat="1">
      <c r="A1367" s="476"/>
      <c r="B1367" s="205"/>
      <c r="C1367" s="208" t="s">
        <v>764</v>
      </c>
      <c r="D1367" s="92"/>
      <c r="E1367" s="43"/>
      <c r="F1367" s="43"/>
      <c r="G1367" s="27"/>
      <c r="I1367" s="622"/>
      <c r="J1367" s="62"/>
      <c r="K1367" s="622"/>
      <c r="L1367" s="62"/>
      <c r="M1367" s="62"/>
      <c r="N1367" s="62"/>
      <c r="O1367" s="62"/>
      <c r="P1367" s="62"/>
      <c r="Q1367" s="63"/>
      <c r="R1367" s="63"/>
      <c r="S1367" s="413"/>
    </row>
    <row r="1368" spans="1:19" s="58" customFormat="1">
      <c r="A1368" s="476"/>
      <c r="B1368" s="115">
        <f>+B1366+0.001</f>
        <v>30.162000000000077</v>
      </c>
      <c r="C1368" s="98" t="s">
        <v>751</v>
      </c>
      <c r="D1368" s="92" t="s">
        <v>1</v>
      </c>
      <c r="E1368" s="43">
        <v>52</v>
      </c>
      <c r="F1368" s="43">
        <v>81552.846330009183</v>
      </c>
      <c r="G1368" s="27">
        <f>+E1368*F1368</f>
        <v>4240748.0091604777</v>
      </c>
      <c r="I1368" s="622"/>
      <c r="J1368" s="62"/>
      <c r="K1368" s="622"/>
      <c r="L1368" s="62"/>
      <c r="M1368" s="62"/>
      <c r="N1368" s="62"/>
      <c r="O1368" s="62"/>
      <c r="P1368" s="62"/>
      <c r="Q1368" s="63"/>
      <c r="R1368" s="413"/>
      <c r="S1368" s="413"/>
    </row>
    <row r="1369" spans="1:19" s="58" customFormat="1">
      <c r="A1369" s="476"/>
      <c r="B1369" s="115">
        <f t="shared" si="113"/>
        <v>30.163000000000078</v>
      </c>
      <c r="C1369" s="98" t="s">
        <v>744</v>
      </c>
      <c r="D1369" s="92" t="s">
        <v>1</v>
      </c>
      <c r="E1369" s="43">
        <v>24</v>
      </c>
      <c r="F1369" s="43">
        <v>103807.61001980896</v>
      </c>
      <c r="G1369" s="27">
        <f>+E1369*F1369</f>
        <v>2491382.6404754147</v>
      </c>
      <c r="I1369" s="622"/>
      <c r="J1369" s="62"/>
      <c r="K1369" s="622"/>
      <c r="L1369" s="62"/>
      <c r="M1369" s="62"/>
      <c r="N1369" s="62"/>
      <c r="O1369" s="62"/>
      <c r="P1369" s="62"/>
      <c r="Q1369" s="63"/>
      <c r="R1369" s="413"/>
      <c r="S1369" s="413"/>
    </row>
    <row r="1370" spans="1:19" s="58" customFormat="1">
      <c r="A1370" s="476"/>
      <c r="B1370" s="115">
        <f t="shared" si="113"/>
        <v>30.16400000000008</v>
      </c>
      <c r="C1370" s="98" t="s">
        <v>746</v>
      </c>
      <c r="D1370" s="92" t="s">
        <v>1</v>
      </c>
      <c r="E1370" s="43">
        <v>2</v>
      </c>
      <c r="F1370" s="43">
        <v>135659.40174634737</v>
      </c>
      <c r="G1370" s="27">
        <f>+E1370*F1370</f>
        <v>271318.80349269474</v>
      </c>
      <c r="I1370" s="622"/>
      <c r="J1370" s="62"/>
      <c r="K1370" s="622"/>
      <c r="L1370" s="62"/>
      <c r="M1370" s="62"/>
      <c r="N1370" s="62"/>
      <c r="O1370" s="62"/>
      <c r="P1370" s="62"/>
      <c r="Q1370" s="63"/>
      <c r="R1370" s="413"/>
      <c r="S1370" s="413"/>
    </row>
    <row r="1371" spans="1:19" s="58" customFormat="1">
      <c r="A1371" s="476"/>
      <c r="B1371" s="115">
        <f t="shared" si="113"/>
        <v>30.165000000000081</v>
      </c>
      <c r="C1371" s="98" t="s">
        <v>747</v>
      </c>
      <c r="D1371" s="92" t="s">
        <v>1</v>
      </c>
      <c r="E1371" s="43">
        <v>6</v>
      </c>
      <c r="F1371" s="43">
        <v>289784.16929920699</v>
      </c>
      <c r="G1371" s="27">
        <f>+E1371*F1371</f>
        <v>1738705.015795242</v>
      </c>
      <c r="I1371" s="622"/>
      <c r="J1371" s="62"/>
      <c r="K1371" s="622"/>
      <c r="L1371" s="62"/>
      <c r="M1371" s="62"/>
      <c r="N1371" s="62"/>
      <c r="O1371" s="62"/>
      <c r="P1371" s="62"/>
      <c r="Q1371" s="63"/>
      <c r="R1371" s="413"/>
      <c r="S1371" s="413"/>
    </row>
    <row r="1372" spans="1:19" s="58" customFormat="1">
      <c r="A1372" s="476"/>
      <c r="B1372" s="115">
        <f t="shared" si="113"/>
        <v>30.166000000000082</v>
      </c>
      <c r="C1372" s="98" t="s">
        <v>749</v>
      </c>
      <c r="D1372" s="92" t="s">
        <v>1</v>
      </c>
      <c r="E1372" s="43">
        <v>2</v>
      </c>
      <c r="F1372" s="43">
        <v>1006979.0606221702</v>
      </c>
      <c r="G1372" s="27">
        <f>+E1372*F1372</f>
        <v>2013958.1212443404</v>
      </c>
      <c r="I1372" s="622"/>
      <c r="J1372" s="62"/>
      <c r="K1372" s="622"/>
      <c r="L1372" s="62"/>
      <c r="M1372" s="62"/>
      <c r="N1372" s="62"/>
      <c r="O1372" s="62"/>
      <c r="P1372" s="62"/>
      <c r="Q1372" s="63"/>
      <c r="R1372" s="413"/>
      <c r="S1372" s="413"/>
    </row>
    <row r="1373" spans="1:19" s="58" customFormat="1">
      <c r="A1373" s="476"/>
      <c r="B1373" s="205"/>
      <c r="C1373" s="208" t="s">
        <v>765</v>
      </c>
      <c r="D1373" s="92"/>
      <c r="E1373" s="43"/>
      <c r="F1373" s="43"/>
      <c r="G1373" s="27"/>
      <c r="I1373" s="622"/>
      <c r="J1373" s="62"/>
      <c r="K1373" s="622"/>
      <c r="L1373" s="62"/>
      <c r="M1373" s="62"/>
      <c r="N1373" s="62"/>
      <c r="O1373" s="62"/>
      <c r="P1373" s="62"/>
      <c r="Q1373" s="63"/>
      <c r="R1373" s="63"/>
      <c r="S1373" s="413"/>
    </row>
    <row r="1374" spans="1:19" s="58" customFormat="1">
      <c r="A1374" s="476"/>
      <c r="B1374" s="115">
        <f>+B1372+0.001</f>
        <v>30.167000000000083</v>
      </c>
      <c r="C1374" s="98" t="s">
        <v>745</v>
      </c>
      <c r="D1374" s="92" t="s">
        <v>1</v>
      </c>
      <c r="E1374" s="43">
        <v>8</v>
      </c>
      <c r="F1374" s="43">
        <v>123718.88913144356</v>
      </c>
      <c r="G1374" s="27">
        <f>+E1374*F1374</f>
        <v>989751.11305154848</v>
      </c>
      <c r="I1374" s="622"/>
      <c r="J1374" s="62"/>
      <c r="K1374" s="622"/>
      <c r="L1374" s="62"/>
      <c r="M1374" s="62"/>
      <c r="N1374" s="62"/>
      <c r="O1374" s="62"/>
      <c r="P1374" s="62"/>
      <c r="Q1374" s="63"/>
      <c r="R1374" s="413"/>
      <c r="S1374" s="413"/>
    </row>
    <row r="1375" spans="1:19" s="58" customFormat="1">
      <c r="A1375" s="476"/>
      <c r="B1375" s="228"/>
      <c r="C1375" s="208" t="s">
        <v>766</v>
      </c>
      <c r="D1375" s="92"/>
      <c r="E1375" s="43"/>
      <c r="F1375" s="43"/>
      <c r="G1375" s="27"/>
      <c r="I1375" s="622"/>
      <c r="J1375" s="62"/>
      <c r="K1375" s="622"/>
      <c r="L1375" s="62"/>
      <c r="M1375" s="62"/>
      <c r="N1375" s="62"/>
      <c r="O1375" s="62"/>
      <c r="P1375" s="62"/>
      <c r="Q1375" s="63"/>
      <c r="R1375" s="63"/>
      <c r="S1375" s="413"/>
    </row>
    <row r="1376" spans="1:19" s="58" customFormat="1">
      <c r="A1376" s="476"/>
      <c r="B1376" s="115">
        <f>+B1374+0.001</f>
        <v>30.168000000000085</v>
      </c>
      <c r="C1376" s="98" t="s">
        <v>767</v>
      </c>
      <c r="D1376" s="92" t="s">
        <v>1</v>
      </c>
      <c r="E1376" s="43">
        <v>2</v>
      </c>
      <c r="F1376" s="43">
        <v>177685.75285139648</v>
      </c>
      <c r="G1376" s="27">
        <f>+E1376*F1376</f>
        <v>355371.50570279296</v>
      </c>
      <c r="I1376" s="622"/>
      <c r="J1376" s="62"/>
      <c r="K1376" s="622"/>
      <c r="L1376" s="62"/>
      <c r="M1376" s="62"/>
      <c r="N1376" s="62"/>
      <c r="O1376" s="62"/>
      <c r="P1376" s="62"/>
      <c r="Q1376" s="63"/>
      <c r="R1376" s="413"/>
      <c r="S1376" s="413"/>
    </row>
    <row r="1377" spans="1:19" s="58" customFormat="1">
      <c r="A1377" s="476"/>
      <c r="B1377" s="115"/>
      <c r="C1377" s="98" t="s">
        <v>768</v>
      </c>
      <c r="D1377" s="92"/>
      <c r="E1377" s="43"/>
      <c r="F1377" s="43"/>
      <c r="G1377" s="27"/>
      <c r="I1377" s="622"/>
      <c r="J1377" s="62"/>
      <c r="K1377" s="622"/>
      <c r="L1377" s="62"/>
      <c r="M1377" s="62"/>
      <c r="N1377" s="62"/>
      <c r="O1377" s="62"/>
      <c r="P1377" s="62"/>
      <c r="Q1377" s="63"/>
      <c r="R1377" s="63"/>
      <c r="S1377" s="413"/>
    </row>
    <row r="1378" spans="1:19" s="58" customFormat="1">
      <c r="A1378" s="476"/>
      <c r="B1378" s="115">
        <f>+B1376+0.001</f>
        <v>30.169000000000086</v>
      </c>
      <c r="C1378" s="98" t="s">
        <v>769</v>
      </c>
      <c r="D1378" s="92" t="s">
        <v>1</v>
      </c>
      <c r="E1378" s="43">
        <v>1</v>
      </c>
      <c r="F1378" s="43">
        <v>645314.13125461608</v>
      </c>
      <c r="G1378" s="27">
        <f>+E1378*F1378</f>
        <v>645314.13125461608</v>
      </c>
      <c r="I1378" s="622"/>
      <c r="J1378" s="62"/>
      <c r="K1378" s="622"/>
      <c r="L1378" s="62"/>
      <c r="M1378" s="62"/>
      <c r="N1378" s="62"/>
      <c r="O1378" s="62"/>
      <c r="P1378" s="62"/>
      <c r="Q1378" s="63"/>
      <c r="R1378" s="413"/>
      <c r="S1378" s="413"/>
    </row>
    <row r="1379" spans="1:19" s="58" customFormat="1">
      <c r="A1379" s="476"/>
      <c r="B1379" s="115">
        <f t="shared" si="113"/>
        <v>30.170000000000087</v>
      </c>
      <c r="C1379" s="98" t="s">
        <v>747</v>
      </c>
      <c r="D1379" s="92" t="s">
        <v>1</v>
      </c>
      <c r="E1379" s="43">
        <v>3</v>
      </c>
      <c r="F1379" s="43">
        <v>867524.00614045828</v>
      </c>
      <c r="G1379" s="27">
        <f>+E1379*F1379</f>
        <v>2602572.0184213747</v>
      </c>
      <c r="I1379" s="622"/>
      <c r="J1379" s="62"/>
      <c r="K1379" s="622"/>
      <c r="L1379" s="62"/>
      <c r="M1379" s="62"/>
      <c r="N1379" s="62"/>
      <c r="O1379" s="62"/>
      <c r="P1379" s="62"/>
      <c r="Q1379" s="63"/>
      <c r="R1379" s="413"/>
      <c r="S1379" s="413"/>
    </row>
    <row r="1380" spans="1:19" s="58" customFormat="1">
      <c r="A1380" s="476"/>
      <c r="B1380" s="205"/>
      <c r="C1380" s="208" t="s">
        <v>770</v>
      </c>
      <c r="D1380" s="92"/>
      <c r="E1380" s="43"/>
      <c r="F1380" s="43"/>
      <c r="G1380" s="27"/>
      <c r="I1380" s="622"/>
      <c r="J1380" s="62"/>
      <c r="K1380" s="622"/>
      <c r="L1380" s="62"/>
      <c r="M1380" s="62"/>
      <c r="N1380" s="62"/>
      <c r="O1380" s="62"/>
      <c r="P1380" s="62"/>
      <c r="Q1380" s="63"/>
      <c r="R1380" s="63"/>
      <c r="S1380" s="413"/>
    </row>
    <row r="1381" spans="1:19" s="58" customFormat="1">
      <c r="A1381" s="476"/>
      <c r="B1381" s="115">
        <f>+B1379+0.001</f>
        <v>30.171000000000088</v>
      </c>
      <c r="C1381" s="98" t="s">
        <v>749</v>
      </c>
      <c r="D1381" s="92" t="s">
        <v>1</v>
      </c>
      <c r="E1381" s="43">
        <v>4</v>
      </c>
      <c r="F1381" s="43">
        <v>809621.79798875563</v>
      </c>
      <c r="G1381" s="27">
        <f>+E1381*F1381</f>
        <v>3238487.1919550225</v>
      </c>
      <c r="I1381" s="622"/>
      <c r="J1381" s="62"/>
      <c r="K1381" s="622"/>
      <c r="L1381" s="62"/>
      <c r="M1381" s="62"/>
      <c r="N1381" s="62"/>
      <c r="O1381" s="62"/>
      <c r="P1381" s="62"/>
      <c r="Q1381" s="63"/>
      <c r="R1381" s="413"/>
      <c r="S1381" s="413"/>
    </row>
    <row r="1382" spans="1:19" s="58" customFormat="1">
      <c r="A1382" s="476"/>
      <c r="B1382" s="115">
        <f t="shared" si="113"/>
        <v>30.172000000000089</v>
      </c>
      <c r="C1382" s="98" t="s">
        <v>771</v>
      </c>
      <c r="D1382" s="92" t="s">
        <v>1</v>
      </c>
      <c r="E1382" s="43">
        <v>1</v>
      </c>
      <c r="F1382" s="43">
        <v>966375.688364628</v>
      </c>
      <c r="G1382" s="27">
        <f>+E1382*F1382</f>
        <v>966375.688364628</v>
      </c>
      <c r="I1382" s="622"/>
      <c r="J1382" s="62"/>
      <c r="K1382" s="622"/>
      <c r="L1382" s="62"/>
      <c r="M1382" s="62"/>
      <c r="N1382" s="62"/>
      <c r="O1382" s="62"/>
      <c r="P1382" s="62"/>
      <c r="Q1382" s="63"/>
      <c r="R1382" s="413"/>
      <c r="S1382" s="413"/>
    </row>
    <row r="1383" spans="1:19" s="58" customFormat="1">
      <c r="A1383" s="476"/>
      <c r="B1383" s="115">
        <f t="shared" si="113"/>
        <v>30.173000000000091</v>
      </c>
      <c r="C1383" s="98" t="s">
        <v>772</v>
      </c>
      <c r="D1383" s="92" t="s">
        <v>773</v>
      </c>
      <c r="E1383" s="43">
        <v>1</v>
      </c>
      <c r="F1383" s="43">
        <v>3335486.3954890678</v>
      </c>
      <c r="G1383" s="27">
        <f>+E1383*F1383</f>
        <v>3335486.3954890678</v>
      </c>
      <c r="I1383" s="622"/>
      <c r="J1383" s="62"/>
      <c r="K1383" s="622"/>
      <c r="L1383" s="62"/>
      <c r="M1383" s="62"/>
      <c r="N1383" s="62"/>
      <c r="O1383" s="62"/>
      <c r="P1383" s="62"/>
      <c r="Q1383" s="63"/>
      <c r="R1383" s="413"/>
      <c r="S1383" s="413"/>
    </row>
    <row r="1384" spans="1:19" s="58" customFormat="1">
      <c r="A1384" s="476"/>
      <c r="B1384" s="115">
        <f t="shared" si="113"/>
        <v>30.174000000000092</v>
      </c>
      <c r="C1384" s="98" t="s">
        <v>774</v>
      </c>
      <c r="D1384" s="92" t="s">
        <v>773</v>
      </c>
      <c r="E1384" s="43">
        <v>1</v>
      </c>
      <c r="F1384" s="43">
        <v>2861202.8544759699</v>
      </c>
      <c r="G1384" s="27">
        <f>+E1384*F1384</f>
        <v>2861202.8544759699</v>
      </c>
      <c r="I1384" s="622"/>
      <c r="J1384" s="62"/>
      <c r="K1384" s="622"/>
      <c r="L1384" s="62"/>
      <c r="M1384" s="62"/>
      <c r="N1384" s="62"/>
      <c r="O1384" s="62"/>
      <c r="P1384" s="62"/>
      <c r="Q1384" s="63"/>
      <c r="R1384" s="413"/>
      <c r="S1384" s="413"/>
    </row>
    <row r="1385" spans="1:19" s="58" customFormat="1">
      <c r="A1385" s="476"/>
      <c r="B1385" s="115">
        <f t="shared" si="113"/>
        <v>30.175000000000093</v>
      </c>
      <c r="C1385" s="98" t="s">
        <v>775</v>
      </c>
      <c r="D1385" s="92" t="s">
        <v>773</v>
      </c>
      <c r="E1385" s="43">
        <v>1</v>
      </c>
      <c r="F1385" s="43">
        <v>1308490.0350903184</v>
      </c>
      <c r="G1385" s="27">
        <f>+E1385*F1385</f>
        <v>1308490.0350903184</v>
      </c>
      <c r="I1385" s="622"/>
      <c r="J1385" s="62"/>
      <c r="K1385" s="622"/>
      <c r="L1385" s="62"/>
      <c r="M1385" s="62"/>
      <c r="N1385" s="62"/>
      <c r="O1385" s="62"/>
      <c r="P1385" s="62"/>
      <c r="Q1385" s="63"/>
      <c r="R1385" s="413"/>
      <c r="S1385" s="413"/>
    </row>
    <row r="1386" spans="1:19" s="58" customFormat="1" ht="51">
      <c r="A1386" s="476"/>
      <c r="B1386" s="205"/>
      <c r="C1386" s="101" t="s">
        <v>776</v>
      </c>
      <c r="D1386" s="92"/>
      <c r="E1386" s="43"/>
      <c r="F1386" s="43"/>
      <c r="G1386" s="27"/>
      <c r="I1386" s="622"/>
      <c r="J1386" s="62"/>
      <c r="K1386" s="622"/>
      <c r="L1386" s="62"/>
      <c r="M1386" s="62"/>
      <c r="N1386" s="62"/>
      <c r="O1386" s="62"/>
      <c r="P1386" s="62"/>
      <c r="Q1386" s="63"/>
      <c r="R1386" s="63"/>
      <c r="S1386" s="413"/>
    </row>
    <row r="1387" spans="1:19" s="58" customFormat="1">
      <c r="A1387" s="476"/>
      <c r="B1387" s="205"/>
      <c r="C1387" s="208" t="s">
        <v>777</v>
      </c>
      <c r="D1387" s="92"/>
      <c r="E1387" s="43"/>
      <c r="F1387" s="43"/>
      <c r="G1387" s="27"/>
      <c r="I1387" s="622"/>
      <c r="J1387" s="62"/>
      <c r="K1387" s="622"/>
      <c r="L1387" s="62"/>
      <c r="M1387" s="62"/>
      <c r="N1387" s="62"/>
      <c r="O1387" s="62"/>
      <c r="P1387" s="62"/>
      <c r="Q1387" s="63"/>
      <c r="R1387" s="63"/>
      <c r="S1387" s="413"/>
    </row>
    <row r="1388" spans="1:19" s="58" customFormat="1">
      <c r="A1388" s="476"/>
      <c r="B1388" s="115">
        <f>+B1385+0.001</f>
        <v>30.176000000000094</v>
      </c>
      <c r="C1388" s="98" t="s">
        <v>778</v>
      </c>
      <c r="D1388" s="92" t="s">
        <v>1</v>
      </c>
      <c r="E1388" s="43">
        <v>1</v>
      </c>
      <c r="F1388" s="43">
        <v>49803014.947177179</v>
      </c>
      <c r="G1388" s="27">
        <f>+E1388*F1388</f>
        <v>49803014.947177179</v>
      </c>
      <c r="I1388" s="622"/>
      <c r="J1388" s="62"/>
      <c r="K1388" s="622"/>
      <c r="L1388" s="62"/>
      <c r="M1388" s="62"/>
      <c r="N1388" s="62"/>
      <c r="O1388" s="62"/>
      <c r="P1388" s="62"/>
      <c r="Q1388" s="63"/>
      <c r="R1388" s="413"/>
      <c r="S1388" s="413"/>
    </row>
    <row r="1389" spans="1:19" s="58" customFormat="1">
      <c r="A1389" s="476"/>
      <c r="B1389" s="115">
        <f t="shared" ref="B1389:B1395" si="115">+B1388+0.001</f>
        <v>30.177000000000096</v>
      </c>
      <c r="C1389" s="98" t="s">
        <v>1603</v>
      </c>
      <c r="D1389" s="92" t="s">
        <v>1</v>
      </c>
      <c r="E1389" s="43">
        <v>2</v>
      </c>
      <c r="F1389" s="43">
        <v>212148.94532006289</v>
      </c>
      <c r="G1389" s="27">
        <f>+E1389*F1389</f>
        <v>424297.89064012578</v>
      </c>
      <c r="I1389" s="622"/>
      <c r="J1389" s="62"/>
      <c r="K1389" s="622"/>
      <c r="L1389" s="62"/>
      <c r="M1389" s="62"/>
      <c r="N1389" s="62"/>
      <c r="O1389" s="62"/>
      <c r="P1389" s="62"/>
      <c r="Q1389" s="63"/>
      <c r="R1389" s="63"/>
      <c r="S1389" s="413"/>
    </row>
    <row r="1390" spans="1:19" s="58" customFormat="1">
      <c r="A1390" s="476"/>
      <c r="B1390" s="115">
        <f t="shared" si="115"/>
        <v>30.178000000000097</v>
      </c>
      <c r="C1390" s="98" t="s">
        <v>779</v>
      </c>
      <c r="D1390" s="92" t="s">
        <v>1</v>
      </c>
      <c r="E1390" s="43">
        <v>3</v>
      </c>
      <c r="F1390" s="43">
        <v>3722356.2937760516</v>
      </c>
      <c r="G1390" s="27">
        <f t="shared" ref="G1390:G1395" si="116">+E1390*F1390</f>
        <v>11167068.881328154</v>
      </c>
      <c r="I1390" s="622"/>
      <c r="J1390" s="62"/>
      <c r="K1390" s="622"/>
      <c r="L1390" s="62"/>
      <c r="M1390" s="62"/>
      <c r="N1390" s="62"/>
      <c r="O1390" s="62"/>
      <c r="P1390" s="62"/>
      <c r="Q1390" s="63"/>
      <c r="R1390" s="413"/>
      <c r="S1390" s="413"/>
    </row>
    <row r="1391" spans="1:19" s="58" customFormat="1">
      <c r="A1391" s="476"/>
      <c r="B1391" s="115">
        <f t="shared" si="115"/>
        <v>30.179000000000098</v>
      </c>
      <c r="C1391" s="98" t="s">
        <v>780</v>
      </c>
      <c r="D1391" s="92" t="s">
        <v>1</v>
      </c>
      <c r="E1391" s="43">
        <v>3</v>
      </c>
      <c r="F1391" s="43">
        <v>4899996.9083671998</v>
      </c>
      <c r="G1391" s="27">
        <f t="shared" si="116"/>
        <v>14699990.725101599</v>
      </c>
      <c r="I1391" s="622"/>
      <c r="J1391" s="62"/>
      <c r="K1391" s="622"/>
      <c r="L1391" s="62"/>
      <c r="M1391" s="62"/>
      <c r="N1391" s="62"/>
      <c r="O1391" s="62"/>
      <c r="P1391" s="62"/>
      <c r="Q1391" s="63"/>
      <c r="R1391" s="413"/>
      <c r="S1391" s="413"/>
    </row>
    <row r="1392" spans="1:19" s="58" customFormat="1">
      <c r="A1392" s="476"/>
      <c r="B1392" s="115">
        <f t="shared" si="115"/>
        <v>30.180000000000099</v>
      </c>
      <c r="C1392" s="98" t="s">
        <v>781</v>
      </c>
      <c r="D1392" s="92" t="s">
        <v>1</v>
      </c>
      <c r="E1392" s="43">
        <v>6</v>
      </c>
      <c r="F1392" s="43">
        <v>302557.61971569178</v>
      </c>
      <c r="G1392" s="27">
        <f t="shared" si="116"/>
        <v>1815345.7182941507</v>
      </c>
      <c r="I1392" s="622"/>
      <c r="J1392" s="62"/>
      <c r="K1392" s="622"/>
      <c r="L1392" s="62"/>
      <c r="M1392" s="62"/>
      <c r="N1392" s="62"/>
      <c r="O1392" s="62"/>
      <c r="P1392" s="62"/>
      <c r="Q1392" s="63"/>
      <c r="R1392" s="413"/>
      <c r="S1392" s="413"/>
    </row>
    <row r="1393" spans="1:19" s="58" customFormat="1">
      <c r="A1393" s="476"/>
      <c r="B1393" s="115">
        <f t="shared" si="115"/>
        <v>30.1810000000001</v>
      </c>
      <c r="C1393" s="98" t="s">
        <v>728</v>
      </c>
      <c r="D1393" s="92" t="s">
        <v>1</v>
      </c>
      <c r="E1393" s="43">
        <v>6</v>
      </c>
      <c r="F1393" s="43">
        <v>335300.72786319599</v>
      </c>
      <c r="G1393" s="27">
        <f t="shared" si="116"/>
        <v>2011804.3671791758</v>
      </c>
      <c r="I1393" s="622"/>
      <c r="J1393" s="62"/>
      <c r="K1393" s="622"/>
      <c r="L1393" s="62"/>
      <c r="M1393" s="62"/>
      <c r="N1393" s="62"/>
      <c r="O1393" s="62"/>
      <c r="P1393" s="62"/>
      <c r="Q1393" s="63"/>
      <c r="R1393" s="413"/>
      <c r="S1393" s="413"/>
    </row>
    <row r="1394" spans="1:19" s="58" customFormat="1">
      <c r="A1394" s="476"/>
      <c r="B1394" s="115">
        <f t="shared" si="115"/>
        <v>30.182000000000102</v>
      </c>
      <c r="C1394" s="98" t="s">
        <v>782</v>
      </c>
      <c r="D1394" s="92" t="s">
        <v>1</v>
      </c>
      <c r="E1394" s="43">
        <v>6</v>
      </c>
      <c r="F1394" s="43">
        <v>456336.28545362665</v>
      </c>
      <c r="G1394" s="27">
        <f t="shared" si="116"/>
        <v>2738017.7127217599</v>
      </c>
      <c r="I1394" s="622"/>
      <c r="J1394" s="62"/>
      <c r="K1394" s="622"/>
      <c r="L1394" s="62"/>
      <c r="M1394" s="62"/>
      <c r="N1394" s="62"/>
      <c r="O1394" s="62"/>
      <c r="P1394" s="62"/>
      <c r="Q1394" s="63"/>
      <c r="R1394" s="413"/>
      <c r="S1394" s="413"/>
    </row>
    <row r="1395" spans="1:19" s="58" customFormat="1">
      <c r="A1395" s="476"/>
      <c r="B1395" s="115">
        <f t="shared" si="115"/>
        <v>30.183000000000103</v>
      </c>
      <c r="C1395" s="98" t="s">
        <v>783</v>
      </c>
      <c r="D1395" s="92" t="s">
        <v>1</v>
      </c>
      <c r="E1395" s="43">
        <v>1</v>
      </c>
      <c r="F1395" s="43">
        <v>4947726.6420910843</v>
      </c>
      <c r="G1395" s="27">
        <f t="shared" si="116"/>
        <v>4947726.6420910843</v>
      </c>
      <c r="I1395" s="622"/>
      <c r="J1395" s="62"/>
      <c r="K1395" s="622"/>
      <c r="L1395" s="62"/>
      <c r="M1395" s="62"/>
      <c r="N1395" s="62"/>
      <c r="O1395" s="62"/>
      <c r="P1395" s="62"/>
      <c r="Q1395" s="63"/>
      <c r="R1395" s="413"/>
      <c r="S1395" s="413"/>
    </row>
    <row r="1396" spans="1:19" s="58" customFormat="1">
      <c r="A1396" s="476"/>
      <c r="B1396" s="205"/>
      <c r="C1396" s="208" t="s">
        <v>784</v>
      </c>
      <c r="D1396" s="92"/>
      <c r="E1396" s="43"/>
      <c r="F1396" s="43"/>
      <c r="G1396" s="27"/>
      <c r="I1396" s="622"/>
      <c r="J1396" s="62"/>
      <c r="K1396" s="622"/>
      <c r="L1396" s="62"/>
      <c r="M1396" s="62"/>
      <c r="N1396" s="62"/>
      <c r="O1396" s="62"/>
      <c r="P1396" s="62"/>
      <c r="Q1396" s="63"/>
      <c r="R1396" s="63"/>
      <c r="S1396" s="413"/>
    </row>
    <row r="1397" spans="1:19" s="58" customFormat="1">
      <c r="A1397" s="476"/>
      <c r="B1397" s="115">
        <f>+B1395+0.001</f>
        <v>30.184000000000104</v>
      </c>
      <c r="C1397" s="98" t="s">
        <v>785</v>
      </c>
      <c r="D1397" s="92" t="s">
        <v>642</v>
      </c>
      <c r="E1397" s="43">
        <v>24</v>
      </c>
      <c r="F1397" s="43">
        <v>62890.452683072916</v>
      </c>
      <c r="G1397" s="27">
        <f t="shared" ref="G1397:G1402" si="117">+E1397*F1397</f>
        <v>1509370.86439375</v>
      </c>
      <c r="I1397" s="622"/>
      <c r="J1397" s="62"/>
      <c r="K1397" s="622"/>
      <c r="L1397" s="62"/>
      <c r="M1397" s="62"/>
      <c r="N1397" s="62"/>
      <c r="O1397" s="62"/>
      <c r="P1397" s="62"/>
      <c r="Q1397" s="63"/>
      <c r="R1397" s="413"/>
      <c r="S1397" s="413"/>
    </row>
    <row r="1398" spans="1:19" s="58" customFormat="1">
      <c r="A1398" s="476"/>
      <c r="B1398" s="115">
        <f>+B1397+0.001</f>
        <v>30.185000000000105</v>
      </c>
      <c r="C1398" s="98" t="s">
        <v>786</v>
      </c>
      <c r="D1398" s="92" t="s">
        <v>642</v>
      </c>
      <c r="E1398" s="43">
        <v>25</v>
      </c>
      <c r="F1398" s="43">
        <v>52094.577998251552</v>
      </c>
      <c r="G1398" s="27">
        <f t="shared" si="117"/>
        <v>1302364.4499562888</v>
      </c>
      <c r="I1398" s="622"/>
      <c r="J1398" s="62"/>
      <c r="K1398" s="622"/>
      <c r="L1398" s="62"/>
      <c r="M1398" s="62"/>
      <c r="N1398" s="62"/>
      <c r="O1398" s="62"/>
      <c r="P1398" s="62"/>
      <c r="Q1398" s="63"/>
      <c r="R1398" s="413"/>
      <c r="S1398" s="413"/>
    </row>
    <row r="1399" spans="1:19" s="58" customFormat="1">
      <c r="A1399" s="476"/>
      <c r="B1399" s="115">
        <f>+B1398+0.001</f>
        <v>30.186000000000107</v>
      </c>
      <c r="C1399" s="98" t="s">
        <v>787</v>
      </c>
      <c r="D1399" s="92" t="s">
        <v>642</v>
      </c>
      <c r="E1399" s="43">
        <v>6</v>
      </c>
      <c r="F1399" s="43">
        <v>48823.290362004991</v>
      </c>
      <c r="G1399" s="27">
        <f t="shared" si="117"/>
        <v>292939.74217202992</v>
      </c>
      <c r="I1399" s="622"/>
      <c r="J1399" s="62"/>
      <c r="K1399" s="622"/>
      <c r="L1399" s="62"/>
      <c r="M1399" s="62"/>
      <c r="N1399" s="62"/>
      <c r="O1399" s="62"/>
      <c r="P1399" s="62"/>
      <c r="Q1399" s="63"/>
      <c r="R1399" s="413"/>
      <c r="S1399" s="413"/>
    </row>
    <row r="1400" spans="1:19" s="58" customFormat="1">
      <c r="A1400" s="476"/>
      <c r="B1400" s="115">
        <f>+B1399+0.001</f>
        <v>30.187000000000108</v>
      </c>
      <c r="C1400" s="98" t="s">
        <v>788</v>
      </c>
      <c r="D1400" s="92" t="s">
        <v>642</v>
      </c>
      <c r="E1400" s="43">
        <v>39</v>
      </c>
      <c r="F1400" s="43">
        <v>38192.12678187673</v>
      </c>
      <c r="G1400" s="27">
        <f t="shared" si="117"/>
        <v>1489492.9444931925</v>
      </c>
      <c r="I1400" s="622"/>
      <c r="J1400" s="62"/>
      <c r="K1400" s="622"/>
      <c r="L1400" s="62"/>
      <c r="M1400" s="62"/>
      <c r="N1400" s="62"/>
      <c r="O1400" s="62"/>
      <c r="P1400" s="62"/>
      <c r="Q1400" s="63"/>
      <c r="R1400" s="413"/>
      <c r="S1400" s="413"/>
    </row>
    <row r="1401" spans="1:19" s="58" customFormat="1">
      <c r="A1401" s="476"/>
      <c r="B1401" s="115">
        <f>+B1400+0.001</f>
        <v>30.188000000000109</v>
      </c>
      <c r="C1401" s="98" t="s">
        <v>789</v>
      </c>
      <c r="D1401" s="92" t="s">
        <v>642</v>
      </c>
      <c r="E1401" s="43">
        <v>3</v>
      </c>
      <c r="F1401" s="43">
        <v>34920.839145630162</v>
      </c>
      <c r="G1401" s="27">
        <f t="shared" si="117"/>
        <v>104762.51743689048</v>
      </c>
      <c r="I1401" s="622"/>
      <c r="J1401" s="62"/>
      <c r="K1401" s="622"/>
      <c r="L1401" s="62"/>
      <c r="M1401" s="62"/>
      <c r="N1401" s="62"/>
      <c r="O1401" s="62"/>
      <c r="P1401" s="62"/>
      <c r="Q1401" s="63"/>
      <c r="R1401" s="413"/>
      <c r="S1401" s="413"/>
    </row>
    <row r="1402" spans="1:19" s="58" customFormat="1">
      <c r="A1402" s="476"/>
      <c r="B1402" s="115">
        <f>+B1401+0.001</f>
        <v>30.18900000000011</v>
      </c>
      <c r="C1402" s="98" t="s">
        <v>790</v>
      </c>
      <c r="D1402" s="92" t="s">
        <v>642</v>
      </c>
      <c r="E1402" s="43">
        <v>45</v>
      </c>
      <c r="F1402" s="43">
        <v>28378.263873137032</v>
      </c>
      <c r="G1402" s="27">
        <f t="shared" si="117"/>
        <v>1277021.8742911664</v>
      </c>
      <c r="I1402" s="622"/>
      <c r="J1402" s="62"/>
      <c r="K1402" s="622"/>
      <c r="L1402" s="62"/>
      <c r="M1402" s="62"/>
      <c r="N1402" s="62"/>
      <c r="O1402" s="62"/>
      <c r="P1402" s="62"/>
      <c r="Q1402" s="63"/>
      <c r="R1402" s="413"/>
      <c r="S1402" s="413"/>
    </row>
    <row r="1403" spans="1:19" s="58" customFormat="1">
      <c r="A1403" s="476"/>
      <c r="B1403" s="205"/>
      <c r="C1403" s="208" t="s">
        <v>791</v>
      </c>
      <c r="D1403" s="92"/>
      <c r="E1403" s="43"/>
      <c r="F1403" s="43"/>
      <c r="G1403" s="27"/>
      <c r="I1403" s="622"/>
      <c r="J1403" s="62"/>
      <c r="K1403" s="622"/>
      <c r="L1403" s="62"/>
      <c r="M1403" s="62"/>
      <c r="N1403" s="62"/>
      <c r="O1403" s="62"/>
      <c r="P1403" s="62"/>
      <c r="Q1403" s="63"/>
      <c r="R1403" s="63"/>
      <c r="S1403" s="413"/>
    </row>
    <row r="1404" spans="1:19" s="58" customFormat="1">
      <c r="A1404" s="476"/>
      <c r="B1404" s="115">
        <f>+B1402+0.001</f>
        <v>30.190000000000111</v>
      </c>
      <c r="C1404" s="98" t="s">
        <v>792</v>
      </c>
      <c r="D1404" s="92" t="s">
        <v>1</v>
      </c>
      <c r="E1404" s="43">
        <v>1</v>
      </c>
      <c r="F1404" s="43">
        <v>481344.22653263202</v>
      </c>
      <c r="G1404" s="27">
        <f t="shared" ref="G1404:G1410" si="118">+E1404*F1404</f>
        <v>481344.22653263202</v>
      </c>
      <c r="I1404" s="622"/>
      <c r="J1404" s="62"/>
      <c r="K1404" s="622"/>
      <c r="L1404" s="62"/>
      <c r="M1404" s="62"/>
      <c r="N1404" s="62"/>
      <c r="O1404" s="62"/>
      <c r="P1404" s="62"/>
      <c r="Q1404" s="63"/>
      <c r="R1404" s="413"/>
      <c r="S1404" s="413"/>
    </row>
    <row r="1405" spans="1:19" s="58" customFormat="1">
      <c r="A1405" s="476"/>
      <c r="B1405" s="115">
        <f t="shared" ref="B1405:B1410" si="119">+B1404+0.001</f>
        <v>30.191000000000113</v>
      </c>
      <c r="C1405" s="98" t="s">
        <v>793</v>
      </c>
      <c r="D1405" s="92" t="s">
        <v>1</v>
      </c>
      <c r="E1405" s="43">
        <v>3</v>
      </c>
      <c r="F1405" s="43">
        <v>481344.22653263202</v>
      </c>
      <c r="G1405" s="27">
        <f t="shared" si="118"/>
        <v>1444032.6795978961</v>
      </c>
      <c r="I1405" s="622"/>
      <c r="J1405" s="62"/>
      <c r="K1405" s="622"/>
      <c r="L1405" s="62"/>
      <c r="M1405" s="62"/>
      <c r="N1405" s="62"/>
      <c r="O1405" s="62"/>
      <c r="P1405" s="62"/>
      <c r="Q1405" s="63"/>
      <c r="R1405" s="413"/>
      <c r="S1405" s="413"/>
    </row>
    <row r="1406" spans="1:19" s="58" customFormat="1">
      <c r="A1406" s="476"/>
      <c r="B1406" s="115">
        <f t="shared" si="119"/>
        <v>30.192000000000114</v>
      </c>
      <c r="C1406" s="98" t="s">
        <v>794</v>
      </c>
      <c r="D1406" s="92" t="s">
        <v>1</v>
      </c>
      <c r="E1406" s="43">
        <v>1</v>
      </c>
      <c r="F1406" s="43">
        <v>636147.645535841</v>
      </c>
      <c r="G1406" s="27">
        <f t="shared" si="118"/>
        <v>636147.645535841</v>
      </c>
      <c r="I1406" s="622"/>
      <c r="J1406" s="62"/>
      <c r="K1406" s="622"/>
      <c r="L1406" s="62"/>
      <c r="M1406" s="62"/>
      <c r="N1406" s="62"/>
      <c r="O1406" s="62"/>
      <c r="P1406" s="62"/>
      <c r="Q1406" s="63"/>
      <c r="R1406" s="413"/>
      <c r="S1406" s="413"/>
    </row>
    <row r="1407" spans="1:19" s="58" customFormat="1">
      <c r="A1407" s="476"/>
      <c r="B1407" s="115">
        <f t="shared" si="119"/>
        <v>30.193000000000115</v>
      </c>
      <c r="C1407" s="98" t="s">
        <v>795</v>
      </c>
      <c r="D1407" s="92" t="s">
        <v>1</v>
      </c>
      <c r="E1407" s="43">
        <v>1</v>
      </c>
      <c r="F1407" s="43">
        <v>636147.645535841</v>
      </c>
      <c r="G1407" s="27">
        <f t="shared" si="118"/>
        <v>636147.645535841</v>
      </c>
      <c r="I1407" s="622"/>
      <c r="J1407" s="62"/>
      <c r="K1407" s="622"/>
      <c r="L1407" s="62"/>
      <c r="M1407" s="62"/>
      <c r="N1407" s="62"/>
      <c r="O1407" s="62"/>
      <c r="P1407" s="62"/>
      <c r="Q1407" s="63"/>
      <c r="R1407" s="413"/>
      <c r="S1407" s="413"/>
    </row>
    <row r="1408" spans="1:19" s="58" customFormat="1">
      <c r="A1408" s="476"/>
      <c r="B1408" s="115">
        <f t="shared" si="119"/>
        <v>30.194000000000116</v>
      </c>
      <c r="C1408" s="98" t="s">
        <v>796</v>
      </c>
      <c r="D1408" s="92" t="s">
        <v>1</v>
      </c>
      <c r="E1408" s="43">
        <v>1</v>
      </c>
      <c r="F1408" s="43">
        <v>636147.645535841</v>
      </c>
      <c r="G1408" s="27">
        <f t="shared" si="118"/>
        <v>636147.645535841</v>
      </c>
      <c r="I1408" s="622"/>
      <c r="J1408" s="62"/>
      <c r="K1408" s="622"/>
      <c r="L1408" s="62"/>
      <c r="M1408" s="62"/>
      <c r="N1408" s="62"/>
      <c r="O1408" s="62"/>
      <c r="P1408" s="62"/>
      <c r="Q1408" s="63"/>
      <c r="R1408" s="413"/>
      <c r="S1408" s="413"/>
    </row>
    <row r="1409" spans="1:19" s="58" customFormat="1">
      <c r="A1409" s="476"/>
      <c r="B1409" s="115">
        <f t="shared" si="119"/>
        <v>30.195000000000118</v>
      </c>
      <c r="C1409" s="98" t="s">
        <v>797</v>
      </c>
      <c r="D1409" s="92" t="s">
        <v>1</v>
      </c>
      <c r="E1409" s="43">
        <v>1</v>
      </c>
      <c r="F1409" s="43">
        <v>636147.645535841</v>
      </c>
      <c r="G1409" s="27">
        <f t="shared" si="118"/>
        <v>636147.645535841</v>
      </c>
      <c r="I1409" s="622"/>
      <c r="J1409" s="62"/>
      <c r="K1409" s="622"/>
      <c r="L1409" s="62"/>
      <c r="M1409" s="62"/>
      <c r="N1409" s="62"/>
      <c r="O1409" s="62"/>
      <c r="P1409" s="62"/>
      <c r="Q1409" s="63"/>
      <c r="R1409" s="413"/>
      <c r="S1409" s="413"/>
    </row>
    <row r="1410" spans="1:19" s="58" customFormat="1">
      <c r="A1410" s="476"/>
      <c r="B1410" s="115">
        <f t="shared" si="119"/>
        <v>30.196000000000119</v>
      </c>
      <c r="C1410" s="98" t="s">
        <v>798</v>
      </c>
      <c r="D1410" s="92" t="s">
        <v>773</v>
      </c>
      <c r="E1410" s="43">
        <v>1</v>
      </c>
      <c r="F1410" s="43">
        <v>940477.47334000294</v>
      </c>
      <c r="G1410" s="27">
        <f t="shared" si="118"/>
        <v>940477.47334000294</v>
      </c>
      <c r="I1410" s="622"/>
      <c r="J1410" s="62"/>
      <c r="K1410" s="622"/>
      <c r="L1410" s="62"/>
      <c r="M1410" s="62"/>
      <c r="N1410" s="62"/>
      <c r="O1410" s="62"/>
      <c r="P1410" s="62"/>
      <c r="Q1410" s="63"/>
      <c r="R1410" s="413"/>
      <c r="S1410" s="413"/>
    </row>
    <row r="1411" spans="1:19" s="58" customFormat="1" ht="38.25">
      <c r="A1411" s="476"/>
      <c r="B1411" s="205"/>
      <c r="C1411" s="101" t="s">
        <v>799</v>
      </c>
      <c r="D1411" s="92"/>
      <c r="E1411" s="43"/>
      <c r="F1411" s="43"/>
      <c r="G1411" s="27"/>
      <c r="I1411" s="622"/>
      <c r="J1411" s="62"/>
      <c r="K1411" s="622"/>
      <c r="L1411" s="62"/>
      <c r="M1411" s="62"/>
      <c r="N1411" s="62"/>
      <c r="O1411" s="62"/>
      <c r="P1411" s="62"/>
      <c r="Q1411" s="63"/>
      <c r="R1411" s="63"/>
      <c r="S1411" s="413"/>
    </row>
    <row r="1412" spans="1:19" s="58" customFormat="1">
      <c r="A1412" s="476"/>
      <c r="B1412" s="205"/>
      <c r="C1412" s="208" t="s">
        <v>800</v>
      </c>
      <c r="D1412" s="92"/>
      <c r="E1412" s="43"/>
      <c r="F1412" s="43"/>
      <c r="G1412" s="27"/>
      <c r="I1412" s="622"/>
      <c r="J1412" s="62"/>
      <c r="K1412" s="622"/>
      <c r="L1412" s="62"/>
      <c r="M1412" s="62"/>
      <c r="N1412" s="62"/>
      <c r="O1412" s="62"/>
      <c r="P1412" s="62"/>
      <c r="Q1412" s="63"/>
      <c r="R1412" s="63"/>
      <c r="S1412" s="413"/>
    </row>
    <row r="1413" spans="1:19" s="58" customFormat="1">
      <c r="A1413" s="476"/>
      <c r="B1413" s="115">
        <f>+B1410+0.001</f>
        <v>30.19700000000012</v>
      </c>
      <c r="C1413" s="98" t="s">
        <v>801</v>
      </c>
      <c r="D1413" s="92" t="s">
        <v>1</v>
      </c>
      <c r="E1413" s="43">
        <v>2</v>
      </c>
      <c r="F1413" s="43">
        <v>3676925.2181904474</v>
      </c>
      <c r="G1413" s="27">
        <f>+E1413*F1413</f>
        <v>7353850.4363808949</v>
      </c>
      <c r="I1413" s="622"/>
      <c r="J1413" s="62"/>
      <c r="K1413" s="622"/>
      <c r="L1413" s="62"/>
      <c r="M1413" s="62"/>
      <c r="N1413" s="62"/>
      <c r="O1413" s="62"/>
      <c r="P1413" s="62"/>
      <c r="Q1413" s="63"/>
      <c r="R1413" s="413"/>
      <c r="S1413" s="413"/>
    </row>
    <row r="1414" spans="1:19" s="58" customFormat="1">
      <c r="A1414" s="476"/>
      <c r="B1414" s="115"/>
      <c r="C1414" s="208" t="s">
        <v>802</v>
      </c>
      <c r="D1414" s="92"/>
      <c r="E1414" s="43"/>
      <c r="F1414" s="43"/>
      <c r="G1414" s="27"/>
      <c r="I1414" s="622"/>
      <c r="J1414" s="62"/>
      <c r="K1414" s="622"/>
      <c r="L1414" s="62"/>
      <c r="M1414" s="62"/>
      <c r="N1414" s="62"/>
      <c r="O1414" s="62"/>
      <c r="P1414" s="62"/>
      <c r="Q1414" s="63"/>
      <c r="R1414" s="63"/>
      <c r="S1414" s="413"/>
    </row>
    <row r="1415" spans="1:19" s="58" customFormat="1">
      <c r="A1415" s="476"/>
      <c r="B1415" s="115">
        <f>+B1413+0.001</f>
        <v>30.198000000000121</v>
      </c>
      <c r="C1415" s="98" t="s">
        <v>788</v>
      </c>
      <c r="D1415" s="92" t="s">
        <v>642</v>
      </c>
      <c r="E1415" s="43">
        <v>35</v>
      </c>
      <c r="F1415" s="43">
        <v>38192.12678187673</v>
      </c>
      <c r="G1415" s="27">
        <f>+E1415*F1415</f>
        <v>1336724.4373656856</v>
      </c>
      <c r="I1415" s="622"/>
      <c r="J1415" s="62"/>
      <c r="K1415" s="622"/>
      <c r="L1415" s="62"/>
      <c r="M1415" s="62"/>
      <c r="N1415" s="62"/>
      <c r="O1415" s="62"/>
      <c r="P1415" s="62"/>
      <c r="Q1415" s="63"/>
      <c r="R1415" s="413"/>
      <c r="S1415" s="413"/>
    </row>
    <row r="1416" spans="1:19" s="58" customFormat="1">
      <c r="A1416" s="476"/>
      <c r="B1416" s="115">
        <f>+B1415+0.001</f>
        <v>30.199000000000122</v>
      </c>
      <c r="C1416" s="98" t="s">
        <v>790</v>
      </c>
      <c r="D1416" s="92" t="s">
        <v>642</v>
      </c>
      <c r="E1416" s="43">
        <v>35</v>
      </c>
      <c r="F1416" s="43">
        <v>28378.263873137032</v>
      </c>
      <c r="G1416" s="27">
        <f>+E1416*F1416</f>
        <v>993239.2355597961</v>
      </c>
      <c r="I1416" s="622"/>
      <c r="J1416" s="62"/>
      <c r="K1416" s="622"/>
      <c r="L1416" s="62"/>
      <c r="M1416" s="62"/>
      <c r="N1416" s="62"/>
      <c r="O1416" s="62"/>
      <c r="P1416" s="62"/>
      <c r="Q1416" s="63"/>
      <c r="R1416" s="413"/>
      <c r="S1416" s="413"/>
    </row>
    <row r="1417" spans="1:19" s="58" customFormat="1" ht="38.25">
      <c r="A1417" s="476"/>
      <c r="B1417" s="205"/>
      <c r="C1417" s="101" t="s">
        <v>803</v>
      </c>
      <c r="D1417" s="92"/>
      <c r="E1417" s="43"/>
      <c r="F1417" s="43"/>
      <c r="G1417" s="27"/>
      <c r="I1417" s="622"/>
      <c r="J1417" s="62"/>
      <c r="K1417" s="622"/>
      <c r="L1417" s="62"/>
      <c r="M1417" s="62"/>
      <c r="N1417" s="62"/>
      <c r="O1417" s="62"/>
      <c r="P1417" s="62"/>
      <c r="Q1417" s="63"/>
      <c r="R1417" s="63"/>
      <c r="S1417" s="413"/>
    </row>
    <row r="1418" spans="1:19" s="58" customFormat="1">
      <c r="A1418" s="476"/>
      <c r="B1418" s="115">
        <f>+B1416+0.001</f>
        <v>30.200000000000124</v>
      </c>
      <c r="C1418" s="98" t="s">
        <v>804</v>
      </c>
      <c r="D1418" s="92" t="s">
        <v>1</v>
      </c>
      <c r="E1418" s="43">
        <v>1</v>
      </c>
      <c r="F1418" s="43">
        <v>35200799.027267173</v>
      </c>
      <c r="G1418" s="27">
        <f>+E1418*F1418</f>
        <v>35200799.027267173</v>
      </c>
      <c r="I1418" s="622"/>
      <c r="J1418" s="62"/>
      <c r="K1418" s="622"/>
      <c r="L1418" s="62"/>
      <c r="M1418" s="62"/>
      <c r="N1418" s="62"/>
      <c r="O1418" s="62"/>
      <c r="P1418" s="62"/>
      <c r="Q1418" s="63"/>
      <c r="R1418" s="413"/>
      <c r="S1418" s="413"/>
    </row>
    <row r="1419" spans="1:19" s="58" customFormat="1">
      <c r="A1419" s="476"/>
      <c r="B1419" s="115">
        <f>+B1418+0.001</f>
        <v>30.201000000000125</v>
      </c>
      <c r="C1419" s="98" t="s">
        <v>727</v>
      </c>
      <c r="D1419" s="92" t="s">
        <v>1</v>
      </c>
      <c r="E1419" s="43">
        <v>1</v>
      </c>
      <c r="F1419" s="43">
        <v>978587.24456953304</v>
      </c>
      <c r="G1419" s="27">
        <f>+E1419*F1419</f>
        <v>978587.24456953304</v>
      </c>
      <c r="I1419" s="622"/>
      <c r="J1419" s="62"/>
      <c r="K1419" s="622"/>
      <c r="L1419" s="62"/>
      <c r="M1419" s="62"/>
      <c r="N1419" s="62"/>
      <c r="O1419" s="62"/>
      <c r="P1419" s="62"/>
      <c r="Q1419" s="63"/>
      <c r="R1419" s="413"/>
      <c r="S1419" s="413"/>
    </row>
    <row r="1420" spans="1:19" s="58" customFormat="1" ht="38.25">
      <c r="A1420" s="476"/>
      <c r="B1420" s="205"/>
      <c r="C1420" s="101" t="s">
        <v>805</v>
      </c>
      <c r="D1420" s="92"/>
      <c r="E1420" s="43"/>
      <c r="F1420" s="43"/>
      <c r="G1420" s="27"/>
      <c r="I1420" s="622"/>
      <c r="J1420" s="62"/>
      <c r="K1420" s="622"/>
      <c r="L1420" s="62"/>
      <c r="M1420" s="62"/>
      <c r="N1420" s="62"/>
      <c r="O1420" s="62"/>
      <c r="P1420" s="62"/>
      <c r="Q1420" s="63"/>
      <c r="R1420" s="63"/>
      <c r="S1420" s="413"/>
    </row>
    <row r="1421" spans="1:19" s="58" customFormat="1">
      <c r="A1421" s="476"/>
      <c r="B1421" s="115">
        <f>+B1419+0.001</f>
        <v>30.202000000000126</v>
      </c>
      <c r="C1421" s="98" t="s">
        <v>806</v>
      </c>
      <c r="D1421" s="92" t="s">
        <v>1</v>
      </c>
      <c r="E1421" s="43">
        <v>1</v>
      </c>
      <c r="F1421" s="43">
        <v>34782406.759463035</v>
      </c>
      <c r="G1421" s="27">
        <f t="shared" ref="G1421:G1430" si="120">+E1421*F1421</f>
        <v>34782406.759463035</v>
      </c>
      <c r="I1421" s="622"/>
      <c r="J1421" s="62"/>
      <c r="K1421" s="622"/>
      <c r="L1421" s="62"/>
      <c r="M1421" s="62"/>
      <c r="N1421" s="62"/>
      <c r="O1421" s="62"/>
      <c r="P1421" s="62"/>
      <c r="Q1421" s="63"/>
      <c r="R1421" s="413"/>
      <c r="S1421" s="413"/>
    </row>
    <row r="1422" spans="1:19" s="58" customFormat="1">
      <c r="A1422" s="476"/>
      <c r="B1422" s="115">
        <f t="shared" ref="B1422:B1430" si="121">+B1421+0.001</f>
        <v>30.203000000000127</v>
      </c>
      <c r="C1422" s="98" t="s">
        <v>1604</v>
      </c>
      <c r="D1422" s="92" t="s">
        <v>1</v>
      </c>
      <c r="E1422" s="43">
        <v>1</v>
      </c>
      <c r="F1422" s="43">
        <v>4489755.7552946797</v>
      </c>
      <c r="G1422" s="27">
        <f t="shared" si="120"/>
        <v>4489755.7552946797</v>
      </c>
      <c r="I1422" s="622"/>
      <c r="J1422" s="62"/>
      <c r="K1422" s="622"/>
      <c r="L1422" s="62"/>
      <c r="M1422" s="62"/>
      <c r="N1422" s="62"/>
      <c r="O1422" s="62"/>
      <c r="P1422" s="62"/>
      <c r="Q1422" s="63"/>
      <c r="R1422" s="413"/>
      <c r="S1422" s="413"/>
    </row>
    <row r="1423" spans="1:19" s="58" customFormat="1" ht="25.5">
      <c r="A1423" s="476"/>
      <c r="B1423" s="115">
        <f t="shared" si="121"/>
        <v>30.204000000000129</v>
      </c>
      <c r="C1423" s="98" t="s">
        <v>807</v>
      </c>
      <c r="D1423" s="92" t="s">
        <v>1</v>
      </c>
      <c r="E1423" s="43">
        <v>1</v>
      </c>
      <c r="F1423" s="43">
        <v>33076614.775296722</v>
      </c>
      <c r="G1423" s="27">
        <f t="shared" si="120"/>
        <v>33076614.775296722</v>
      </c>
      <c r="I1423" s="622"/>
      <c r="J1423" s="62"/>
      <c r="K1423" s="622"/>
      <c r="L1423" s="62"/>
      <c r="M1423" s="62"/>
      <c r="N1423" s="62"/>
      <c r="O1423" s="62"/>
      <c r="P1423" s="62"/>
      <c r="Q1423" s="63"/>
      <c r="R1423" s="413"/>
      <c r="S1423" s="413"/>
    </row>
    <row r="1424" spans="1:19" s="58" customFormat="1">
      <c r="A1424" s="476"/>
      <c r="B1424" s="115">
        <f t="shared" si="121"/>
        <v>30.20500000000013</v>
      </c>
      <c r="C1424" s="98" t="s">
        <v>1605</v>
      </c>
      <c r="D1424" s="92" t="s">
        <v>1</v>
      </c>
      <c r="E1424" s="43">
        <v>6</v>
      </c>
      <c r="F1424" s="43">
        <v>2600623.6319994042</v>
      </c>
      <c r="G1424" s="27">
        <f t="shared" si="120"/>
        <v>15603741.791996425</v>
      </c>
      <c r="I1424" s="622"/>
      <c r="J1424" s="62"/>
      <c r="K1424" s="622"/>
      <c r="L1424" s="62"/>
      <c r="M1424" s="62"/>
      <c r="N1424" s="62"/>
      <c r="O1424" s="62"/>
      <c r="P1424" s="62"/>
      <c r="Q1424" s="63"/>
      <c r="R1424" s="413"/>
      <c r="S1424" s="413"/>
    </row>
    <row r="1425" spans="1:19" s="58" customFormat="1" ht="25.5">
      <c r="A1425" s="476"/>
      <c r="B1425" s="115">
        <f t="shared" si="121"/>
        <v>30.206000000000131</v>
      </c>
      <c r="C1425" s="98" t="s">
        <v>808</v>
      </c>
      <c r="D1425" s="92" t="s">
        <v>1</v>
      </c>
      <c r="E1425" s="43">
        <v>1</v>
      </c>
      <c r="F1425" s="43">
        <v>33076614.775296722</v>
      </c>
      <c r="G1425" s="27">
        <f t="shared" si="120"/>
        <v>33076614.775296722</v>
      </c>
      <c r="I1425" s="622"/>
      <c r="J1425" s="62"/>
      <c r="K1425" s="622"/>
      <c r="L1425" s="62"/>
      <c r="M1425" s="62"/>
      <c r="N1425" s="62"/>
      <c r="O1425" s="62"/>
      <c r="P1425" s="62"/>
      <c r="Q1425" s="63"/>
      <c r="R1425" s="413"/>
      <c r="S1425" s="413"/>
    </row>
    <row r="1426" spans="1:19" s="58" customFormat="1" ht="25.5">
      <c r="A1426" s="476"/>
      <c r="B1426" s="115">
        <f t="shared" si="121"/>
        <v>30.207000000000132</v>
      </c>
      <c r="C1426" s="98" t="s">
        <v>809</v>
      </c>
      <c r="D1426" s="92" t="s">
        <v>1</v>
      </c>
      <c r="E1426" s="43">
        <v>1</v>
      </c>
      <c r="F1426" s="43">
        <v>33677471.502939045</v>
      </c>
      <c r="G1426" s="27">
        <f t="shared" si="120"/>
        <v>33677471.502939045</v>
      </c>
      <c r="I1426" s="622"/>
      <c r="J1426" s="62"/>
      <c r="K1426" s="622"/>
      <c r="L1426" s="62"/>
      <c r="M1426" s="62"/>
      <c r="N1426" s="62"/>
      <c r="O1426" s="62"/>
      <c r="P1426" s="62"/>
      <c r="Q1426" s="63"/>
      <c r="R1426" s="413"/>
      <c r="S1426" s="413"/>
    </row>
    <row r="1427" spans="1:19" s="58" customFormat="1" ht="25.5">
      <c r="A1427" s="476"/>
      <c r="B1427" s="115">
        <f t="shared" si="121"/>
        <v>30.208000000000133</v>
      </c>
      <c r="C1427" s="98" t="s">
        <v>810</v>
      </c>
      <c r="D1427" s="92" t="s">
        <v>1</v>
      </c>
      <c r="E1427" s="43">
        <v>1</v>
      </c>
      <c r="F1427" s="43">
        <v>33076614.775296722</v>
      </c>
      <c r="G1427" s="27">
        <f t="shared" si="120"/>
        <v>33076614.775296722</v>
      </c>
      <c r="I1427" s="622"/>
      <c r="J1427" s="62"/>
      <c r="K1427" s="622"/>
      <c r="L1427" s="62"/>
      <c r="M1427" s="62"/>
      <c r="N1427" s="62"/>
      <c r="O1427" s="62"/>
      <c r="P1427" s="62"/>
      <c r="Q1427" s="63"/>
      <c r="R1427" s="413"/>
      <c r="S1427" s="413"/>
    </row>
    <row r="1428" spans="1:19" s="58" customFormat="1" ht="25.5">
      <c r="A1428" s="476"/>
      <c r="B1428" s="115">
        <f t="shared" si="121"/>
        <v>30.209000000000135</v>
      </c>
      <c r="C1428" s="98" t="s">
        <v>811</v>
      </c>
      <c r="D1428" s="92" t="s">
        <v>1</v>
      </c>
      <c r="E1428" s="43">
        <v>1</v>
      </c>
      <c r="F1428" s="43">
        <v>33331378.027817067</v>
      </c>
      <c r="G1428" s="27">
        <f t="shared" si="120"/>
        <v>33331378.027817067</v>
      </c>
      <c r="I1428" s="622"/>
      <c r="J1428" s="62"/>
      <c r="K1428" s="622"/>
      <c r="L1428" s="62"/>
      <c r="M1428" s="62"/>
      <c r="N1428" s="62"/>
      <c r="O1428" s="62"/>
      <c r="P1428" s="62"/>
      <c r="Q1428" s="63"/>
      <c r="R1428" s="413"/>
      <c r="S1428" s="413"/>
    </row>
    <row r="1429" spans="1:19" s="58" customFormat="1" ht="25.5">
      <c r="A1429" s="476"/>
      <c r="B1429" s="115">
        <f t="shared" si="121"/>
        <v>30.210000000000136</v>
      </c>
      <c r="C1429" s="98" t="s">
        <v>812</v>
      </c>
      <c r="D1429" s="92" t="s">
        <v>1</v>
      </c>
      <c r="E1429" s="43">
        <v>1</v>
      </c>
      <c r="F1429" s="43">
        <v>27120922.890905999</v>
      </c>
      <c r="G1429" s="27">
        <f t="shared" si="120"/>
        <v>27120922.890905999</v>
      </c>
      <c r="I1429" s="622"/>
      <c r="J1429" s="62"/>
      <c r="K1429" s="622"/>
      <c r="L1429" s="62"/>
      <c r="M1429" s="62"/>
      <c r="N1429" s="62"/>
      <c r="O1429" s="62"/>
      <c r="P1429" s="62"/>
      <c r="Q1429" s="63"/>
      <c r="R1429" s="413"/>
      <c r="S1429" s="413"/>
    </row>
    <row r="1430" spans="1:19" s="58" customFormat="1" ht="25.5">
      <c r="A1430" s="476"/>
      <c r="B1430" s="115">
        <f t="shared" si="121"/>
        <v>30.211000000000137</v>
      </c>
      <c r="C1430" s="98" t="s">
        <v>813</v>
      </c>
      <c r="D1430" s="92" t="s">
        <v>1</v>
      </c>
      <c r="E1430" s="43">
        <v>1</v>
      </c>
      <c r="F1430" s="43">
        <v>34783047.88180092</v>
      </c>
      <c r="G1430" s="27">
        <f t="shared" si="120"/>
        <v>34783047.88180092</v>
      </c>
      <c r="I1430" s="622"/>
      <c r="J1430" s="62"/>
      <c r="K1430" s="622"/>
      <c r="L1430" s="62"/>
      <c r="M1430" s="62"/>
      <c r="N1430" s="62"/>
      <c r="O1430" s="62"/>
      <c r="P1430" s="62"/>
      <c r="Q1430" s="63"/>
      <c r="R1430" s="413"/>
      <c r="S1430" s="413"/>
    </row>
    <row r="1431" spans="1:19" s="58" customFormat="1" ht="38.25">
      <c r="A1431" s="476"/>
      <c r="B1431" s="205"/>
      <c r="C1431" s="101" t="s">
        <v>814</v>
      </c>
      <c r="D1431" s="92"/>
      <c r="E1431" s="43"/>
      <c r="F1431" s="43"/>
      <c r="G1431" s="27"/>
      <c r="I1431" s="622"/>
      <c r="J1431" s="62"/>
      <c r="K1431" s="622"/>
      <c r="L1431" s="62"/>
      <c r="M1431" s="62"/>
      <c r="N1431" s="62"/>
      <c r="O1431" s="62"/>
      <c r="P1431" s="62"/>
      <c r="Q1431" s="63"/>
      <c r="R1431" s="63"/>
      <c r="S1431" s="413"/>
    </row>
    <row r="1432" spans="1:19" s="58" customFormat="1" ht="25.5">
      <c r="A1432" s="476"/>
      <c r="B1432" s="115">
        <f>+B1430+0.001</f>
        <v>30.212000000000138</v>
      </c>
      <c r="C1432" s="98" t="s">
        <v>815</v>
      </c>
      <c r="D1432" s="92" t="s">
        <v>1</v>
      </c>
      <c r="E1432" s="43">
        <v>1</v>
      </c>
      <c r="F1432" s="43">
        <v>56010114.355948962</v>
      </c>
      <c r="G1432" s="27">
        <f>+E1432*F1432</f>
        <v>56010114.355948962</v>
      </c>
      <c r="I1432" s="622"/>
      <c r="J1432" s="62"/>
      <c r="K1432" s="622"/>
      <c r="L1432" s="62"/>
      <c r="M1432" s="62"/>
      <c r="N1432" s="62"/>
      <c r="O1432" s="62"/>
      <c r="P1432" s="62"/>
      <c r="Q1432" s="63"/>
      <c r="R1432" s="413"/>
      <c r="S1432" s="413"/>
    </row>
    <row r="1433" spans="1:19" s="58" customFormat="1" ht="25.5">
      <c r="A1433" s="476"/>
      <c r="B1433" s="115">
        <f>+B1432+0.001</f>
        <v>30.21300000000014</v>
      </c>
      <c r="C1433" s="98" t="s">
        <v>816</v>
      </c>
      <c r="D1433" s="92" t="s">
        <v>1</v>
      </c>
      <c r="E1433" s="43">
        <v>1</v>
      </c>
      <c r="F1433" s="43">
        <v>42993154.208305642</v>
      </c>
      <c r="G1433" s="27">
        <f>+E1433*F1433</f>
        <v>42993154.208305642</v>
      </c>
      <c r="I1433" s="622"/>
      <c r="J1433" s="62"/>
      <c r="K1433" s="622"/>
      <c r="L1433" s="62"/>
      <c r="M1433" s="62"/>
      <c r="N1433" s="62"/>
      <c r="O1433" s="62"/>
      <c r="P1433" s="62"/>
      <c r="Q1433" s="63"/>
      <c r="R1433" s="413"/>
      <c r="S1433" s="413"/>
    </row>
    <row r="1434" spans="1:19" s="58" customFormat="1">
      <c r="A1434" s="476"/>
      <c r="B1434" s="115">
        <f>+B1433+0.001</f>
        <v>30.214000000000141</v>
      </c>
      <c r="C1434" s="98" t="s">
        <v>1606</v>
      </c>
      <c r="D1434" s="92" t="s">
        <v>1</v>
      </c>
      <c r="E1434" s="43">
        <v>1</v>
      </c>
      <c r="F1434" s="43">
        <v>3287580.4834316829</v>
      </c>
      <c r="G1434" s="27">
        <f>+E1434*F1434</f>
        <v>3287580.4834316829</v>
      </c>
      <c r="I1434" s="622"/>
      <c r="J1434" s="62"/>
      <c r="K1434" s="622"/>
      <c r="L1434" s="62"/>
      <c r="M1434" s="62"/>
      <c r="N1434" s="62"/>
      <c r="O1434" s="62"/>
      <c r="P1434" s="62"/>
      <c r="Q1434" s="63"/>
      <c r="R1434" s="413"/>
      <c r="S1434" s="413"/>
    </row>
    <row r="1435" spans="1:19" s="58" customFormat="1" ht="25.5">
      <c r="A1435" s="476"/>
      <c r="B1435" s="115">
        <f>+B1434+0.001</f>
        <v>30.215000000000142</v>
      </c>
      <c r="C1435" s="98" t="s">
        <v>817</v>
      </c>
      <c r="D1435" s="92" t="s">
        <v>1</v>
      </c>
      <c r="E1435" s="43">
        <v>1</v>
      </c>
      <c r="F1435" s="43">
        <v>48391251.049444288</v>
      </c>
      <c r="G1435" s="27">
        <f>+E1435*F1435</f>
        <v>48391251.049444288</v>
      </c>
      <c r="I1435" s="622"/>
      <c r="J1435" s="62"/>
      <c r="K1435" s="622"/>
      <c r="L1435" s="62"/>
      <c r="M1435" s="62"/>
      <c r="N1435" s="62"/>
      <c r="O1435" s="62"/>
      <c r="P1435" s="62"/>
      <c r="Q1435" s="63"/>
      <c r="R1435" s="413"/>
      <c r="S1435" s="413"/>
    </row>
    <row r="1436" spans="1:19" s="58" customFormat="1">
      <c r="A1436" s="476"/>
      <c r="B1436" s="115">
        <f>+B1435+0.001</f>
        <v>30.216000000000143</v>
      </c>
      <c r="C1436" s="98" t="s">
        <v>818</v>
      </c>
      <c r="D1436" s="92" t="s">
        <v>1</v>
      </c>
      <c r="E1436" s="43">
        <v>1</v>
      </c>
      <c r="F1436" s="43">
        <v>44459244.623752914</v>
      </c>
      <c r="G1436" s="27">
        <f>+E1436*F1436</f>
        <v>44459244.623752914</v>
      </c>
      <c r="I1436" s="622"/>
      <c r="J1436" s="62"/>
      <c r="K1436" s="622"/>
      <c r="L1436" s="62"/>
      <c r="M1436" s="62"/>
      <c r="N1436" s="62"/>
      <c r="O1436" s="62"/>
      <c r="P1436" s="62"/>
      <c r="Q1436" s="63"/>
      <c r="R1436" s="413"/>
      <c r="S1436" s="413"/>
    </row>
    <row r="1437" spans="1:19" s="58" customFormat="1" ht="25.5">
      <c r="A1437" s="476"/>
      <c r="B1437" s="205"/>
      <c r="C1437" s="101" t="s">
        <v>819</v>
      </c>
      <c r="D1437" s="92"/>
      <c r="E1437" s="43"/>
      <c r="F1437" s="43"/>
      <c r="G1437" s="27"/>
      <c r="I1437" s="622"/>
      <c r="J1437" s="62"/>
      <c r="K1437" s="622"/>
      <c r="L1437" s="62"/>
      <c r="M1437" s="62"/>
      <c r="N1437" s="62"/>
      <c r="O1437" s="62"/>
      <c r="P1437" s="62"/>
      <c r="Q1437" s="63"/>
      <c r="R1437" s="63"/>
      <c r="S1437" s="413"/>
    </row>
    <row r="1438" spans="1:19" s="58" customFormat="1">
      <c r="A1438" s="476"/>
      <c r="B1438" s="115">
        <f>+B1436+0.001</f>
        <v>30.217000000000144</v>
      </c>
      <c r="C1438" s="98" t="s">
        <v>820</v>
      </c>
      <c r="D1438" s="92" t="s">
        <v>1</v>
      </c>
      <c r="E1438" s="43">
        <v>4</v>
      </c>
      <c r="F1438" s="43">
        <v>3848649.0545371613</v>
      </c>
      <c r="G1438" s="27">
        <f t="shared" ref="G1438:G1450" si="122">+E1438*F1438</f>
        <v>15394596.218148645</v>
      </c>
      <c r="I1438" s="622"/>
      <c r="J1438" s="62"/>
      <c r="K1438" s="622"/>
      <c r="L1438" s="62"/>
      <c r="M1438" s="62"/>
      <c r="N1438" s="62"/>
      <c r="O1438" s="62"/>
      <c r="P1438" s="62"/>
      <c r="Q1438" s="63"/>
      <c r="R1438" s="413"/>
      <c r="S1438" s="413"/>
    </row>
    <row r="1439" spans="1:19" s="58" customFormat="1" ht="25.5">
      <c r="A1439" s="476"/>
      <c r="B1439" s="115">
        <f>+B1438+0.001</f>
        <v>30.218000000000146</v>
      </c>
      <c r="C1439" s="98" t="s">
        <v>1607</v>
      </c>
      <c r="D1439" s="92" t="s">
        <v>1</v>
      </c>
      <c r="E1439" s="43">
        <v>6</v>
      </c>
      <c r="F1439" s="43">
        <v>629710.36027330998</v>
      </c>
      <c r="G1439" s="27">
        <f t="shared" si="122"/>
        <v>3778262.1616398599</v>
      </c>
      <c r="I1439" s="622"/>
      <c r="J1439" s="62"/>
      <c r="K1439" s="622"/>
      <c r="L1439" s="62"/>
      <c r="M1439" s="62"/>
      <c r="N1439" s="62"/>
      <c r="O1439" s="62"/>
      <c r="P1439" s="62"/>
      <c r="Q1439" s="63"/>
      <c r="R1439" s="413"/>
      <c r="S1439" s="413"/>
    </row>
    <row r="1440" spans="1:19" s="58" customFormat="1">
      <c r="A1440" s="476"/>
      <c r="B1440" s="115">
        <f t="shared" ref="B1440:B1450" si="123">+B1439+0.001</f>
        <v>30.219000000000147</v>
      </c>
      <c r="C1440" s="98" t="s">
        <v>821</v>
      </c>
      <c r="D1440" s="92" t="s">
        <v>1</v>
      </c>
      <c r="E1440" s="43">
        <v>1</v>
      </c>
      <c r="F1440" s="43">
        <v>4922496.6537633464</v>
      </c>
      <c r="G1440" s="27">
        <f t="shared" si="122"/>
        <v>4922496.6537633464</v>
      </c>
      <c r="I1440" s="622"/>
      <c r="J1440" s="62"/>
      <c r="K1440" s="622"/>
      <c r="L1440" s="62"/>
      <c r="M1440" s="62"/>
      <c r="N1440" s="62"/>
      <c r="O1440" s="62"/>
      <c r="P1440" s="62"/>
      <c r="Q1440" s="63"/>
      <c r="R1440" s="413"/>
      <c r="S1440" s="413"/>
    </row>
    <row r="1441" spans="1:19" s="58" customFormat="1">
      <c r="A1441" s="476"/>
      <c r="B1441" s="115">
        <f t="shared" si="123"/>
        <v>30.220000000000148</v>
      </c>
      <c r="C1441" s="98" t="s">
        <v>822</v>
      </c>
      <c r="D1441" s="92" t="s">
        <v>1</v>
      </c>
      <c r="E1441" s="43">
        <v>1</v>
      </c>
      <c r="F1441" s="43">
        <v>4081297.2350640926</v>
      </c>
      <c r="G1441" s="27">
        <f t="shared" si="122"/>
        <v>4081297.2350640926</v>
      </c>
      <c r="I1441" s="622"/>
      <c r="J1441" s="62"/>
      <c r="K1441" s="622"/>
      <c r="L1441" s="62"/>
      <c r="M1441" s="62"/>
      <c r="N1441" s="62"/>
      <c r="O1441" s="62"/>
      <c r="P1441" s="62"/>
      <c r="Q1441" s="63"/>
      <c r="R1441" s="413"/>
      <c r="S1441" s="413"/>
    </row>
    <row r="1442" spans="1:19" s="58" customFormat="1">
      <c r="A1442" s="476"/>
      <c r="B1442" s="115">
        <f t="shared" si="123"/>
        <v>30.221000000000149</v>
      </c>
      <c r="C1442" s="98" t="s">
        <v>823</v>
      </c>
      <c r="D1442" s="92" t="s">
        <v>1</v>
      </c>
      <c r="E1442" s="43">
        <v>1</v>
      </c>
      <c r="F1442" s="43">
        <v>4081297.2350640926</v>
      </c>
      <c r="G1442" s="27">
        <f t="shared" si="122"/>
        <v>4081297.2350640926</v>
      </c>
      <c r="I1442" s="622"/>
      <c r="J1442" s="62"/>
      <c r="K1442" s="622"/>
      <c r="L1442" s="62"/>
      <c r="M1442" s="62"/>
      <c r="N1442" s="62"/>
      <c r="O1442" s="62"/>
      <c r="P1442" s="62"/>
      <c r="Q1442" s="63"/>
      <c r="R1442" s="413"/>
      <c r="S1442" s="413"/>
    </row>
    <row r="1443" spans="1:19" s="58" customFormat="1">
      <c r="A1443" s="476"/>
      <c r="B1443" s="115">
        <f t="shared" si="123"/>
        <v>30.222000000000151</v>
      </c>
      <c r="C1443" s="98" t="s">
        <v>824</v>
      </c>
      <c r="D1443" s="92" t="s">
        <v>1</v>
      </c>
      <c r="E1443" s="43">
        <v>1</v>
      </c>
      <c r="F1443" s="43">
        <v>8292101.1823815024</v>
      </c>
      <c r="G1443" s="27">
        <f t="shared" si="122"/>
        <v>8292101.1823815024</v>
      </c>
      <c r="I1443" s="622"/>
      <c r="J1443" s="62"/>
      <c r="K1443" s="622"/>
      <c r="L1443" s="62"/>
      <c r="M1443" s="62"/>
      <c r="N1443" s="62"/>
      <c r="O1443" s="62"/>
      <c r="P1443" s="62"/>
      <c r="Q1443" s="63"/>
      <c r="R1443" s="413"/>
      <c r="S1443" s="413"/>
    </row>
    <row r="1444" spans="1:19" s="58" customFormat="1">
      <c r="A1444" s="476"/>
      <c r="B1444" s="115">
        <f t="shared" si="123"/>
        <v>30.223000000000152</v>
      </c>
      <c r="C1444" s="98" t="s">
        <v>1608</v>
      </c>
      <c r="D1444" s="92" t="s">
        <v>1</v>
      </c>
      <c r="E1444" s="43">
        <v>4</v>
      </c>
      <c r="F1444" s="43">
        <v>498861.98224948579</v>
      </c>
      <c r="G1444" s="27">
        <f t="shared" si="122"/>
        <v>1995447.9289979432</v>
      </c>
      <c r="I1444" s="622"/>
      <c r="J1444" s="62"/>
      <c r="K1444" s="622"/>
      <c r="L1444" s="62"/>
      <c r="M1444" s="62"/>
      <c r="N1444" s="62"/>
      <c r="O1444" s="62"/>
      <c r="P1444" s="62"/>
      <c r="Q1444" s="63"/>
      <c r="R1444" s="413"/>
      <c r="S1444" s="413"/>
    </row>
    <row r="1445" spans="1:19" s="58" customFormat="1">
      <c r="A1445" s="476"/>
      <c r="B1445" s="115">
        <f t="shared" si="123"/>
        <v>30.224000000000153</v>
      </c>
      <c r="C1445" s="98" t="s">
        <v>825</v>
      </c>
      <c r="D1445" s="92" t="s">
        <v>1</v>
      </c>
      <c r="E1445" s="43">
        <v>1</v>
      </c>
      <c r="F1445" s="43">
        <v>6148244.3781536883</v>
      </c>
      <c r="G1445" s="27">
        <f t="shared" si="122"/>
        <v>6148244.3781536883</v>
      </c>
      <c r="I1445" s="622"/>
      <c r="J1445" s="62"/>
      <c r="K1445" s="622"/>
      <c r="L1445" s="62"/>
      <c r="M1445" s="62"/>
      <c r="N1445" s="62"/>
      <c r="O1445" s="62"/>
      <c r="P1445" s="62"/>
      <c r="Q1445" s="63"/>
      <c r="R1445" s="413"/>
      <c r="S1445" s="413"/>
    </row>
    <row r="1446" spans="1:19" s="58" customFormat="1">
      <c r="A1446" s="476"/>
      <c r="B1446" s="115">
        <f t="shared" si="123"/>
        <v>30.225000000000154</v>
      </c>
      <c r="C1446" s="98" t="s">
        <v>826</v>
      </c>
      <c r="D1446" s="92" t="s">
        <v>1</v>
      </c>
      <c r="E1446" s="43">
        <v>1</v>
      </c>
      <c r="F1446" s="43">
        <v>6328161.0282458654</v>
      </c>
      <c r="G1446" s="27">
        <f t="shared" si="122"/>
        <v>6328161.0282458654</v>
      </c>
      <c r="I1446" s="622"/>
      <c r="J1446" s="62"/>
      <c r="K1446" s="622"/>
      <c r="L1446" s="62"/>
      <c r="M1446" s="62"/>
      <c r="N1446" s="62"/>
      <c r="O1446" s="62"/>
      <c r="P1446" s="62"/>
      <c r="Q1446" s="63"/>
      <c r="R1446" s="413"/>
      <c r="S1446" s="413"/>
    </row>
    <row r="1447" spans="1:19" s="58" customFormat="1">
      <c r="A1447" s="476"/>
      <c r="B1447" s="115">
        <f t="shared" si="123"/>
        <v>30.226000000000155</v>
      </c>
      <c r="C1447" s="98" t="s">
        <v>827</v>
      </c>
      <c r="D1447" s="92" t="s">
        <v>1</v>
      </c>
      <c r="E1447" s="43">
        <v>1</v>
      </c>
      <c r="F1447" s="43">
        <v>7681630.7470969008</v>
      </c>
      <c r="G1447" s="27">
        <f t="shared" si="122"/>
        <v>7681630.7470969008</v>
      </c>
      <c r="I1447" s="622"/>
      <c r="J1447" s="62"/>
      <c r="K1447" s="622"/>
      <c r="L1447" s="62"/>
      <c r="M1447" s="62"/>
      <c r="N1447" s="62"/>
      <c r="O1447" s="62"/>
      <c r="P1447" s="62"/>
      <c r="Q1447" s="63"/>
      <c r="R1447" s="413"/>
      <c r="S1447" s="413"/>
    </row>
    <row r="1448" spans="1:19" s="58" customFormat="1">
      <c r="A1448" s="476"/>
      <c r="B1448" s="115">
        <f t="shared" si="123"/>
        <v>30.227000000000157</v>
      </c>
      <c r="C1448" s="98" t="s">
        <v>1609</v>
      </c>
      <c r="D1448" s="92" t="s">
        <v>1</v>
      </c>
      <c r="E1448" s="43">
        <v>3</v>
      </c>
      <c r="F1448" s="43">
        <v>2794533.4286630712</v>
      </c>
      <c r="G1448" s="27">
        <f t="shared" si="122"/>
        <v>8383600.2859892137</v>
      </c>
      <c r="I1448" s="622"/>
      <c r="J1448" s="62"/>
      <c r="K1448" s="622"/>
      <c r="L1448" s="62"/>
      <c r="M1448" s="62"/>
      <c r="N1448" s="62"/>
      <c r="O1448" s="62"/>
      <c r="P1448" s="62"/>
      <c r="Q1448" s="63"/>
      <c r="R1448" s="413"/>
      <c r="S1448" s="413"/>
    </row>
    <row r="1449" spans="1:19" s="58" customFormat="1">
      <c r="A1449" s="476"/>
      <c r="B1449" s="115">
        <f t="shared" si="123"/>
        <v>30.228000000000158</v>
      </c>
      <c r="C1449" s="98" t="s">
        <v>828</v>
      </c>
      <c r="D1449" s="92" t="s">
        <v>1</v>
      </c>
      <c r="E1449" s="43">
        <v>1</v>
      </c>
      <c r="F1449" s="43">
        <v>3163188.1552266204</v>
      </c>
      <c r="G1449" s="27">
        <f t="shared" si="122"/>
        <v>3163188.1552266204</v>
      </c>
      <c r="I1449" s="622"/>
      <c r="J1449" s="62"/>
      <c r="K1449" s="622"/>
      <c r="L1449" s="62"/>
      <c r="M1449" s="62"/>
      <c r="N1449" s="62"/>
      <c r="O1449" s="62"/>
      <c r="P1449" s="62"/>
      <c r="Q1449" s="63"/>
      <c r="R1449" s="413"/>
      <c r="S1449" s="413"/>
    </row>
    <row r="1450" spans="1:19" s="58" customFormat="1" ht="25.5">
      <c r="A1450" s="476"/>
      <c r="B1450" s="115">
        <f t="shared" si="123"/>
        <v>30.229000000000159</v>
      </c>
      <c r="C1450" s="98" t="s">
        <v>829</v>
      </c>
      <c r="D1450" s="92" t="s">
        <v>1</v>
      </c>
      <c r="E1450" s="43">
        <v>1</v>
      </c>
      <c r="F1450" s="43">
        <v>5460864.2817308698</v>
      </c>
      <c r="G1450" s="27">
        <f t="shared" si="122"/>
        <v>5460864.2817308698</v>
      </c>
      <c r="I1450" s="622"/>
      <c r="J1450" s="62"/>
      <c r="K1450" s="622"/>
      <c r="L1450" s="62"/>
      <c r="M1450" s="62"/>
      <c r="N1450" s="62"/>
      <c r="O1450" s="62"/>
      <c r="P1450" s="62"/>
      <c r="Q1450" s="63"/>
      <c r="R1450" s="413"/>
      <c r="S1450" s="413"/>
    </row>
    <row r="1451" spans="1:19" s="58" customFormat="1" ht="38.25">
      <c r="A1451" s="476"/>
      <c r="B1451" s="205"/>
      <c r="C1451" s="101" t="s">
        <v>830</v>
      </c>
      <c r="D1451" s="92"/>
      <c r="E1451" s="43"/>
      <c r="F1451" s="43"/>
      <c r="G1451" s="27"/>
      <c r="I1451" s="622"/>
      <c r="J1451" s="62"/>
      <c r="K1451" s="622"/>
      <c r="L1451" s="62"/>
      <c r="M1451" s="62"/>
      <c r="N1451" s="62"/>
      <c r="O1451" s="62"/>
      <c r="P1451" s="62"/>
      <c r="Q1451" s="63"/>
      <c r="R1451" s="63"/>
      <c r="S1451" s="413"/>
    </row>
    <row r="1452" spans="1:19" s="58" customFormat="1">
      <c r="A1452" s="476"/>
      <c r="B1452" s="115">
        <f>+B1450+0.001</f>
        <v>30.23000000000016</v>
      </c>
      <c r="C1452" s="98" t="s">
        <v>1610</v>
      </c>
      <c r="D1452" s="92" t="s">
        <v>1</v>
      </c>
      <c r="E1452" s="43">
        <v>1</v>
      </c>
      <c r="F1452" s="43">
        <v>7869098.0461213058</v>
      </c>
      <c r="G1452" s="27">
        <f t="shared" ref="G1452:G1467" si="124">+E1452*F1452</f>
        <v>7869098.0461213058</v>
      </c>
      <c r="I1452" s="622"/>
      <c r="J1452" s="62"/>
      <c r="K1452" s="622"/>
      <c r="L1452" s="62"/>
      <c r="M1452" s="62"/>
      <c r="N1452" s="62"/>
      <c r="O1452" s="62"/>
      <c r="P1452" s="62"/>
      <c r="Q1452" s="63"/>
      <c r="R1452" s="413"/>
      <c r="S1452" s="413"/>
    </row>
    <row r="1453" spans="1:19" s="58" customFormat="1" ht="18" customHeight="1">
      <c r="A1453" s="476"/>
      <c r="B1453" s="205"/>
      <c r="C1453" s="101" t="s">
        <v>836</v>
      </c>
      <c r="D1453" s="92"/>
      <c r="E1453" s="43"/>
      <c r="F1453" s="43"/>
      <c r="G1453" s="27"/>
      <c r="I1453" s="622"/>
      <c r="J1453" s="62"/>
      <c r="K1453" s="622"/>
      <c r="L1453" s="62"/>
      <c r="M1453" s="62"/>
      <c r="N1453" s="62"/>
      <c r="O1453" s="62"/>
      <c r="P1453" s="62"/>
      <c r="Q1453" s="63"/>
      <c r="R1453" s="63"/>
      <c r="S1453" s="413"/>
    </row>
    <row r="1454" spans="1:19" s="58" customFormat="1" ht="25.5">
      <c r="A1454" s="476"/>
      <c r="B1454" s="115">
        <f>+B1452+0.001</f>
        <v>30.231000000000162</v>
      </c>
      <c r="C1454" s="490" t="s">
        <v>831</v>
      </c>
      <c r="D1454" s="491" t="s">
        <v>773</v>
      </c>
      <c r="E1454" s="536">
        <v>1</v>
      </c>
      <c r="F1454" s="43">
        <v>5724642.8610447971</v>
      </c>
      <c r="G1454" s="27">
        <f t="shared" si="124"/>
        <v>5724642.8610447971</v>
      </c>
      <c r="I1454" s="622"/>
      <c r="J1454" s="62"/>
      <c r="K1454" s="622"/>
      <c r="L1454" s="62"/>
      <c r="M1454" s="62"/>
      <c r="N1454" s="62"/>
      <c r="O1454" s="62"/>
      <c r="P1454" s="62"/>
      <c r="Q1454" s="63"/>
      <c r="R1454" s="413"/>
      <c r="S1454" s="413"/>
    </row>
    <row r="1455" spans="1:19" s="58" customFormat="1">
      <c r="A1455" s="476"/>
      <c r="B1455" s="115">
        <f t="shared" ref="B1455:B1468" si="125">+B1454+0.001</f>
        <v>30.232000000000163</v>
      </c>
      <c r="C1455" s="490" t="s">
        <v>832</v>
      </c>
      <c r="D1455" s="491" t="s">
        <v>773</v>
      </c>
      <c r="E1455" s="536">
        <v>1</v>
      </c>
      <c r="F1455" s="43">
        <v>1952921.189726738</v>
      </c>
      <c r="G1455" s="27">
        <f t="shared" si="124"/>
        <v>1952921.189726738</v>
      </c>
      <c r="I1455" s="622"/>
      <c r="J1455" s="62"/>
      <c r="K1455" s="622"/>
      <c r="L1455" s="62"/>
      <c r="M1455" s="62"/>
      <c r="N1455" s="62"/>
      <c r="O1455" s="62"/>
      <c r="P1455" s="62"/>
      <c r="Q1455" s="63"/>
      <c r="R1455" s="413"/>
      <c r="S1455" s="413"/>
    </row>
    <row r="1456" spans="1:19" s="58" customFormat="1" ht="127.5">
      <c r="A1456" s="476"/>
      <c r="B1456" s="115">
        <f t="shared" si="125"/>
        <v>30.233000000000164</v>
      </c>
      <c r="C1456" s="490" t="s">
        <v>1611</v>
      </c>
      <c r="D1456" s="491" t="s">
        <v>1</v>
      </c>
      <c r="E1456" s="536">
        <v>1</v>
      </c>
      <c r="F1456" s="43">
        <v>13227384.838740833</v>
      </c>
      <c r="G1456" s="27">
        <f t="shared" si="124"/>
        <v>13227384.838740833</v>
      </c>
      <c r="I1456" s="622"/>
      <c r="J1456" s="62"/>
      <c r="K1456" s="622"/>
      <c r="L1456" s="62"/>
      <c r="M1456" s="62"/>
      <c r="N1456" s="62"/>
      <c r="O1456" s="62"/>
      <c r="P1456" s="62"/>
      <c r="Q1456" s="63"/>
      <c r="R1456" s="413"/>
      <c r="S1456" s="413"/>
    </row>
    <row r="1457" spans="1:19" s="58" customFormat="1" ht="127.5">
      <c r="A1457" s="476"/>
      <c r="B1457" s="115">
        <f t="shared" si="125"/>
        <v>30.234000000000165</v>
      </c>
      <c r="C1457" s="490" t="s">
        <v>1612</v>
      </c>
      <c r="D1457" s="491" t="s">
        <v>1</v>
      </c>
      <c r="E1457" s="536">
        <v>1</v>
      </c>
      <c r="F1457" s="43">
        <v>5330796.717741318</v>
      </c>
      <c r="G1457" s="27">
        <f t="shared" si="124"/>
        <v>5330796.717741318</v>
      </c>
      <c r="I1457" s="622"/>
      <c r="J1457" s="62"/>
      <c r="K1457" s="622"/>
      <c r="L1457" s="62"/>
      <c r="M1457" s="62"/>
      <c r="N1457" s="62"/>
      <c r="O1457" s="62"/>
      <c r="P1457" s="62"/>
      <c r="Q1457" s="63"/>
      <c r="R1457" s="413"/>
      <c r="S1457" s="413"/>
    </row>
    <row r="1458" spans="1:19" s="58" customFormat="1" ht="127.5">
      <c r="A1458" s="476"/>
      <c r="B1458" s="115">
        <f t="shared" si="125"/>
        <v>30.235000000000166</v>
      </c>
      <c r="C1458" s="490" t="s">
        <v>1613</v>
      </c>
      <c r="D1458" s="491" t="s">
        <v>1</v>
      </c>
      <c r="E1458" s="536">
        <v>1</v>
      </c>
      <c r="F1458" s="43">
        <v>3164033.6027323552</v>
      </c>
      <c r="G1458" s="27">
        <f t="shared" si="124"/>
        <v>3164033.6027323552</v>
      </c>
      <c r="I1458" s="622"/>
      <c r="J1458" s="62"/>
      <c r="K1458" s="622"/>
      <c r="L1458" s="62"/>
      <c r="M1458" s="62"/>
      <c r="N1458" s="62"/>
      <c r="O1458" s="62"/>
      <c r="P1458" s="62"/>
      <c r="Q1458" s="63"/>
      <c r="R1458" s="413"/>
      <c r="S1458" s="413"/>
    </row>
    <row r="1459" spans="1:19" s="58" customFormat="1" ht="127.5">
      <c r="A1459" s="476"/>
      <c r="B1459" s="115">
        <f t="shared" si="125"/>
        <v>30.236000000000168</v>
      </c>
      <c r="C1459" s="490" t="s">
        <v>1614</v>
      </c>
      <c r="D1459" s="491" t="s">
        <v>1</v>
      </c>
      <c r="E1459" s="536">
        <v>1</v>
      </c>
      <c r="F1459" s="43">
        <v>3498591.0456737401</v>
      </c>
      <c r="G1459" s="27">
        <f t="shared" si="124"/>
        <v>3498591.0456737401</v>
      </c>
      <c r="I1459" s="622"/>
      <c r="J1459" s="62"/>
      <c r="K1459" s="622"/>
      <c r="L1459" s="62"/>
      <c r="M1459" s="62"/>
      <c r="N1459" s="62"/>
      <c r="O1459" s="62"/>
      <c r="P1459" s="62"/>
      <c r="Q1459" s="63"/>
      <c r="R1459" s="413"/>
      <c r="S1459" s="413"/>
    </row>
    <row r="1460" spans="1:19" s="58" customFormat="1">
      <c r="A1460" s="476"/>
      <c r="B1460" s="115">
        <f t="shared" si="125"/>
        <v>30.237000000000169</v>
      </c>
      <c r="C1460" s="490" t="s">
        <v>833</v>
      </c>
      <c r="D1460" s="491" t="s">
        <v>834</v>
      </c>
      <c r="E1460" s="536">
        <v>12</v>
      </c>
      <c r="F1460" s="43">
        <v>3741589.9639126826</v>
      </c>
      <c r="G1460" s="27">
        <f t="shared" si="124"/>
        <v>44899079.566952191</v>
      </c>
      <c r="I1460" s="622"/>
      <c r="J1460" s="62"/>
      <c r="K1460" s="622"/>
      <c r="L1460" s="62"/>
      <c r="M1460" s="62"/>
      <c r="N1460" s="62"/>
      <c r="O1460" s="62"/>
      <c r="P1460" s="62"/>
      <c r="Q1460" s="63"/>
      <c r="R1460" s="63"/>
      <c r="S1460" s="413"/>
    </row>
    <row r="1461" spans="1:19" s="58" customFormat="1">
      <c r="A1461" s="476"/>
      <c r="B1461" s="115">
        <f t="shared" si="125"/>
        <v>30.23800000000017</v>
      </c>
      <c r="C1461" s="490" t="s">
        <v>835</v>
      </c>
      <c r="D1461" s="491" t="s">
        <v>773</v>
      </c>
      <c r="E1461" s="536">
        <v>1</v>
      </c>
      <c r="F1461" s="43">
        <v>31266361.549068555</v>
      </c>
      <c r="G1461" s="27">
        <f t="shared" si="124"/>
        <v>31266361.549068555</v>
      </c>
      <c r="I1461" s="622"/>
      <c r="J1461" s="62"/>
      <c r="K1461" s="622"/>
      <c r="L1461" s="62"/>
      <c r="M1461" s="62"/>
      <c r="N1461" s="62"/>
      <c r="O1461" s="62"/>
      <c r="P1461" s="62"/>
      <c r="Q1461" s="63"/>
      <c r="R1461" s="413"/>
      <c r="S1461" s="413"/>
    </row>
    <row r="1462" spans="1:19" s="58" customFormat="1" ht="25.5">
      <c r="A1462" s="476"/>
      <c r="B1462" s="115">
        <f t="shared" si="125"/>
        <v>30.239000000000171</v>
      </c>
      <c r="C1462" s="490" t="s">
        <v>1118</v>
      </c>
      <c r="D1462" s="491" t="s">
        <v>1</v>
      </c>
      <c r="E1462" s="536">
        <v>11</v>
      </c>
      <c r="F1462" s="43">
        <v>30959220.165255804</v>
      </c>
      <c r="G1462" s="27">
        <f t="shared" si="124"/>
        <v>340551421.81781381</v>
      </c>
      <c r="I1462" s="622"/>
      <c r="J1462" s="62"/>
      <c r="K1462" s="622"/>
      <c r="L1462" s="62"/>
      <c r="M1462" s="62"/>
      <c r="N1462" s="62"/>
      <c r="O1462" s="62"/>
      <c r="P1462" s="62"/>
      <c r="Q1462" s="63"/>
      <c r="R1462" s="413"/>
      <c r="S1462" s="413"/>
    </row>
    <row r="1463" spans="1:19" s="58" customFormat="1" ht="25.5">
      <c r="A1463" s="476"/>
      <c r="B1463" s="115">
        <f t="shared" si="125"/>
        <v>30.240000000000173</v>
      </c>
      <c r="C1463" s="490" t="s">
        <v>1615</v>
      </c>
      <c r="D1463" s="491" t="s">
        <v>1</v>
      </c>
      <c r="E1463" s="536">
        <v>11</v>
      </c>
      <c r="F1463" s="43">
        <v>500203.64801999228</v>
      </c>
      <c r="G1463" s="27">
        <f t="shared" si="124"/>
        <v>5502240.1282199156</v>
      </c>
      <c r="I1463" s="622"/>
      <c r="J1463" s="62"/>
      <c r="K1463" s="622"/>
      <c r="L1463" s="62"/>
      <c r="M1463" s="62"/>
      <c r="N1463" s="62"/>
      <c r="O1463" s="62"/>
      <c r="P1463" s="62"/>
      <c r="Q1463" s="63"/>
      <c r="R1463" s="413"/>
      <c r="S1463" s="413"/>
    </row>
    <row r="1464" spans="1:19" s="58" customFormat="1">
      <c r="A1464" s="476"/>
      <c r="B1464" s="115">
        <f t="shared" si="125"/>
        <v>30.241000000000174</v>
      </c>
      <c r="C1464" s="490" t="s">
        <v>1119</v>
      </c>
      <c r="D1464" s="491" t="s">
        <v>1</v>
      </c>
      <c r="E1464" s="536">
        <v>2</v>
      </c>
      <c r="F1464" s="43">
        <v>21122515.579206418</v>
      </c>
      <c r="G1464" s="27">
        <f t="shared" si="124"/>
        <v>42245031.158412836</v>
      </c>
      <c r="I1464" s="622"/>
      <c r="J1464" s="62"/>
      <c r="K1464" s="622"/>
      <c r="L1464" s="62"/>
      <c r="M1464" s="62"/>
      <c r="N1464" s="62"/>
      <c r="O1464" s="62"/>
      <c r="P1464" s="62"/>
      <c r="Q1464" s="63"/>
      <c r="R1464" s="413"/>
      <c r="S1464" s="413"/>
    </row>
    <row r="1465" spans="1:19" s="58" customFormat="1" ht="25.5">
      <c r="A1465" s="476"/>
      <c r="B1465" s="115">
        <f t="shared" si="125"/>
        <v>30.242000000000175</v>
      </c>
      <c r="C1465" s="490" t="s">
        <v>1616</v>
      </c>
      <c r="D1465" s="491" t="s">
        <v>1</v>
      </c>
      <c r="E1465" s="536">
        <v>1</v>
      </c>
      <c r="F1465" s="43">
        <v>14831377.020404041</v>
      </c>
      <c r="G1465" s="27">
        <f t="shared" si="124"/>
        <v>14831377.020404041</v>
      </c>
      <c r="I1465" s="622"/>
      <c r="J1465" s="62"/>
      <c r="K1465" s="622"/>
      <c r="L1465" s="62"/>
      <c r="M1465" s="62"/>
      <c r="N1465" s="62"/>
      <c r="O1465" s="62"/>
      <c r="P1465" s="62"/>
      <c r="Q1465" s="63"/>
      <c r="R1465" s="413"/>
      <c r="S1465" s="413"/>
    </row>
    <row r="1466" spans="1:19" s="58" customFormat="1">
      <c r="A1466" s="476"/>
      <c r="B1466" s="115">
        <f t="shared" si="125"/>
        <v>30.243000000000176</v>
      </c>
      <c r="C1466" s="492" t="s">
        <v>1617</v>
      </c>
      <c r="D1466" s="491" t="s">
        <v>1</v>
      </c>
      <c r="E1466" s="536">
        <v>1</v>
      </c>
      <c r="F1466" s="43">
        <v>2814479.1094611292</v>
      </c>
      <c r="G1466" s="27">
        <f t="shared" si="124"/>
        <v>2814479.1094611292</v>
      </c>
      <c r="I1466" s="622"/>
      <c r="J1466" s="62"/>
      <c r="K1466" s="622"/>
      <c r="L1466" s="62"/>
      <c r="M1466" s="62"/>
      <c r="N1466" s="62"/>
      <c r="O1466" s="62"/>
      <c r="P1466" s="62"/>
      <c r="Q1466" s="63"/>
      <c r="R1466" s="63"/>
      <c r="S1466" s="413"/>
    </row>
    <row r="1467" spans="1:19" s="58" customFormat="1">
      <c r="A1467" s="476"/>
      <c r="B1467" s="115">
        <f t="shared" si="125"/>
        <v>30.244000000000177</v>
      </c>
      <c r="C1467" s="492" t="s">
        <v>1618</v>
      </c>
      <c r="D1467" s="491" t="s">
        <v>1</v>
      </c>
      <c r="E1467" s="536">
        <v>1</v>
      </c>
      <c r="F1467" s="43">
        <v>2814479.1094611292</v>
      </c>
      <c r="G1467" s="27">
        <f t="shared" si="124"/>
        <v>2814479.1094611292</v>
      </c>
      <c r="I1467" s="622"/>
      <c r="J1467" s="62"/>
      <c r="K1467" s="622"/>
      <c r="L1467" s="62"/>
      <c r="M1467" s="62"/>
      <c r="N1467" s="62"/>
      <c r="O1467" s="62"/>
      <c r="P1467" s="62"/>
      <c r="Q1467" s="63"/>
      <c r="R1467" s="413"/>
      <c r="S1467" s="413"/>
    </row>
    <row r="1468" spans="1:19" s="58" customFormat="1">
      <c r="A1468" s="476"/>
      <c r="B1468" s="115">
        <f t="shared" si="125"/>
        <v>30.245000000000179</v>
      </c>
      <c r="C1468" s="492" t="s">
        <v>1619</v>
      </c>
      <c r="D1468" s="491" t="s">
        <v>1</v>
      </c>
      <c r="E1468" s="536">
        <v>1</v>
      </c>
      <c r="F1468" s="43">
        <v>4180965.1754843043</v>
      </c>
      <c r="G1468" s="27">
        <f>+E1468*F1468</f>
        <v>4180965.1754843043</v>
      </c>
      <c r="I1468" s="622"/>
      <c r="J1468" s="62"/>
      <c r="K1468" s="622"/>
      <c r="L1468" s="62"/>
      <c r="M1468" s="62"/>
      <c r="N1468" s="62"/>
      <c r="O1468" s="62"/>
      <c r="P1468" s="62"/>
      <c r="Q1468" s="63"/>
      <c r="R1468" s="413"/>
      <c r="S1468" s="413"/>
    </row>
    <row r="1469" spans="1:19" s="66" customFormat="1" ht="15" customHeight="1">
      <c r="A1469" s="477"/>
      <c r="B1469" s="102"/>
      <c r="C1469" s="7" t="s">
        <v>25</v>
      </c>
      <c r="D1469" s="103"/>
      <c r="E1469" s="104"/>
      <c r="F1469" s="104"/>
      <c r="G1469" s="105">
        <f>SUM(G1190:G1468)</f>
        <v>2024584833.4547408</v>
      </c>
      <c r="H1469" s="90"/>
      <c r="I1469" s="36"/>
      <c r="J1469" s="36"/>
      <c r="K1469" s="623"/>
      <c r="L1469" s="36"/>
      <c r="M1469" s="36"/>
      <c r="N1469" s="36"/>
      <c r="O1469" s="36"/>
      <c r="P1469" s="36"/>
      <c r="Q1469" s="107"/>
      <c r="R1469" s="107"/>
      <c r="S1469" s="108"/>
    </row>
    <row r="1470" spans="1:19" s="66" customFormat="1" ht="15" customHeight="1">
      <c r="A1470" s="477"/>
      <c r="B1470" s="102"/>
      <c r="C1470" s="7"/>
      <c r="D1470" s="106"/>
      <c r="E1470" s="107"/>
      <c r="F1470" s="107"/>
      <c r="G1470" s="108"/>
      <c r="H1470" s="90"/>
      <c r="I1470" s="36"/>
      <c r="J1470" s="36"/>
      <c r="K1470" s="623"/>
      <c r="L1470" s="36"/>
      <c r="M1470" s="36"/>
      <c r="N1470" s="36"/>
      <c r="O1470" s="36"/>
      <c r="P1470" s="36"/>
      <c r="Q1470" s="107"/>
      <c r="R1470" s="107"/>
      <c r="S1470" s="108"/>
    </row>
    <row r="1471" spans="1:19" ht="15" customHeight="1">
      <c r="B1471" s="109">
        <v>31</v>
      </c>
      <c r="C1471" s="110" t="s">
        <v>1585</v>
      </c>
      <c r="D1471" s="106"/>
      <c r="E1471" s="107"/>
      <c r="F1471" s="107"/>
      <c r="G1471" s="107"/>
      <c r="H1471" s="90"/>
      <c r="K1471" s="622"/>
      <c r="Q1471" s="107"/>
      <c r="R1471" s="107"/>
      <c r="S1471" s="107"/>
    </row>
    <row r="1472" spans="1:19" s="36" customFormat="1" ht="18" customHeight="1">
      <c r="A1472" s="477"/>
      <c r="B1472" s="213"/>
      <c r="C1472" s="36" t="s">
        <v>1587</v>
      </c>
      <c r="D1472" s="214"/>
      <c r="E1472" s="63"/>
      <c r="F1472" s="63"/>
      <c r="G1472" s="63"/>
      <c r="H1472" s="88"/>
      <c r="K1472" s="623"/>
      <c r="Q1472" s="63"/>
      <c r="R1472" s="63"/>
      <c r="S1472" s="63"/>
    </row>
    <row r="1473" spans="1:19" s="58" customFormat="1" ht="63.75">
      <c r="A1473" s="476"/>
      <c r="B1473" s="55">
        <f>+B1471+0.01</f>
        <v>31.01</v>
      </c>
      <c r="C1473" s="67" t="s">
        <v>1620</v>
      </c>
      <c r="D1473" s="92" t="s">
        <v>1</v>
      </c>
      <c r="E1473" s="43">
        <v>2</v>
      </c>
      <c r="F1473" s="43">
        <v>36135004.968924679</v>
      </c>
      <c r="G1473" s="113">
        <f>+E1473*F1473</f>
        <v>72270009.937849358</v>
      </c>
      <c r="I1473" s="62"/>
      <c r="J1473" s="62"/>
      <c r="K1473" s="622"/>
      <c r="L1473" s="62"/>
      <c r="M1473" s="62"/>
      <c r="N1473" s="62"/>
      <c r="O1473" s="62"/>
      <c r="P1473" s="62"/>
      <c r="Q1473" s="63"/>
      <c r="R1473" s="495"/>
      <c r="S1473" s="495"/>
    </row>
    <row r="1474" spans="1:19" s="58" customFormat="1" ht="25.5">
      <c r="A1474" s="476"/>
      <c r="B1474" s="55">
        <f>+B1473+0.01</f>
        <v>31.020000000000003</v>
      </c>
      <c r="C1474" s="67" t="s">
        <v>1621</v>
      </c>
      <c r="D1474" s="92" t="s">
        <v>1</v>
      </c>
      <c r="E1474" s="43">
        <v>2</v>
      </c>
      <c r="F1474" s="43">
        <v>9133048.3220469858</v>
      </c>
      <c r="G1474" s="113">
        <f>+E1474*F1474</f>
        <v>18266096.644093972</v>
      </c>
      <c r="I1474" s="62"/>
      <c r="J1474" s="62"/>
      <c r="K1474" s="622"/>
      <c r="L1474" s="62"/>
      <c r="M1474" s="62"/>
      <c r="N1474" s="62"/>
      <c r="O1474" s="62"/>
      <c r="P1474" s="62"/>
      <c r="Q1474" s="63"/>
      <c r="R1474" s="495"/>
      <c r="S1474" s="495"/>
    </row>
    <row r="1475" spans="1:19" s="36" customFormat="1" ht="18" customHeight="1">
      <c r="A1475" s="477"/>
      <c r="B1475" s="213"/>
      <c r="C1475" s="36" t="s">
        <v>1622</v>
      </c>
      <c r="D1475" s="214"/>
      <c r="E1475" s="63"/>
      <c r="F1475" s="440"/>
      <c r="G1475" s="63"/>
      <c r="H1475" s="88"/>
      <c r="K1475" s="623"/>
      <c r="Q1475" s="63"/>
      <c r="R1475" s="440"/>
      <c r="S1475" s="63"/>
    </row>
    <row r="1476" spans="1:19" s="58" customFormat="1" ht="25.5">
      <c r="A1476" s="476"/>
      <c r="B1476" s="228">
        <f>+B1474+0.01</f>
        <v>31.030000000000005</v>
      </c>
      <c r="C1476" s="67" t="s">
        <v>838</v>
      </c>
      <c r="D1476" s="92" t="s">
        <v>642</v>
      </c>
      <c r="E1476" s="43">
        <v>14</v>
      </c>
      <c r="F1476" s="43">
        <v>58526.650884051844</v>
      </c>
      <c r="G1476" s="113">
        <f>+E1476*F1476</f>
        <v>819373.11237672577</v>
      </c>
      <c r="I1476" s="62"/>
      <c r="J1476" s="62"/>
      <c r="K1476" s="622"/>
      <c r="L1476" s="62"/>
      <c r="M1476" s="62"/>
      <c r="N1476" s="62"/>
      <c r="O1476" s="62"/>
      <c r="P1476" s="62"/>
      <c r="Q1476" s="63"/>
      <c r="R1476" s="495"/>
      <c r="S1476" s="495"/>
    </row>
    <row r="1477" spans="1:19" s="58" customFormat="1" ht="25.5">
      <c r="A1477" s="476"/>
      <c r="B1477" s="55">
        <f>+B1476+0.01</f>
        <v>31.040000000000006</v>
      </c>
      <c r="C1477" s="67" t="s">
        <v>843</v>
      </c>
      <c r="D1477" s="92" t="s">
        <v>642</v>
      </c>
      <c r="E1477" s="43">
        <v>290</v>
      </c>
      <c r="F1477" s="43">
        <v>40113.408844847545</v>
      </c>
      <c r="G1477" s="113">
        <f>+E1477*F1477</f>
        <v>11632888.565005789</v>
      </c>
      <c r="I1477" s="62"/>
      <c r="J1477" s="62"/>
      <c r="K1477" s="622"/>
      <c r="L1477" s="62"/>
      <c r="M1477" s="62"/>
      <c r="N1477" s="62"/>
      <c r="O1477" s="62"/>
      <c r="P1477" s="62"/>
      <c r="Q1477" s="63"/>
      <c r="R1477" s="495"/>
      <c r="S1477" s="495"/>
    </row>
    <row r="1478" spans="1:19" s="58" customFormat="1" ht="18" customHeight="1">
      <c r="A1478" s="476"/>
      <c r="B1478" s="213"/>
      <c r="C1478" s="36" t="s">
        <v>1623</v>
      </c>
      <c r="D1478" s="214"/>
      <c r="E1478" s="63"/>
      <c r="F1478" s="440"/>
      <c r="G1478" s="63"/>
      <c r="I1478" s="62"/>
      <c r="J1478" s="62"/>
      <c r="K1478" s="622"/>
      <c r="L1478" s="62"/>
      <c r="M1478" s="62"/>
      <c r="N1478" s="62"/>
      <c r="O1478" s="62"/>
      <c r="P1478" s="62"/>
      <c r="Q1478" s="63"/>
      <c r="R1478" s="495"/>
      <c r="S1478" s="495"/>
    </row>
    <row r="1479" spans="1:19" s="58" customFormat="1" ht="15" customHeight="1">
      <c r="A1479" s="476"/>
      <c r="B1479" s="55">
        <f>+B1477+0.01</f>
        <v>31.050000000000008</v>
      </c>
      <c r="C1479" s="67" t="s">
        <v>839</v>
      </c>
      <c r="D1479" s="92" t="s">
        <v>1</v>
      </c>
      <c r="E1479" s="43">
        <v>7</v>
      </c>
      <c r="F1479" s="43">
        <v>91793.081655327871</v>
      </c>
      <c r="G1479" s="113">
        <f t="shared" ref="G1479:G1490" si="126">+E1479*F1479</f>
        <v>642551.57158729504</v>
      </c>
      <c r="I1479" s="62"/>
      <c r="J1479" s="62"/>
      <c r="K1479" s="622"/>
      <c r="L1479" s="62"/>
      <c r="M1479" s="62"/>
      <c r="N1479" s="62"/>
      <c r="O1479" s="62"/>
      <c r="P1479" s="62"/>
      <c r="Q1479" s="63"/>
      <c r="R1479" s="495"/>
      <c r="S1479" s="495"/>
    </row>
    <row r="1480" spans="1:19" s="58" customFormat="1" ht="15" customHeight="1">
      <c r="A1480" s="476"/>
      <c r="B1480" s="55">
        <f t="shared" ref="B1480:B1490" si="127">+B1479+0.01</f>
        <v>31.060000000000009</v>
      </c>
      <c r="C1480" s="67" t="s">
        <v>840</v>
      </c>
      <c r="D1480" s="92" t="s">
        <v>1</v>
      </c>
      <c r="E1480" s="43">
        <v>6</v>
      </c>
      <c r="F1480" s="43">
        <v>142728.42706865075</v>
      </c>
      <c r="G1480" s="113">
        <f t="shared" si="126"/>
        <v>856370.56241190457</v>
      </c>
      <c r="I1480" s="62"/>
      <c r="J1480" s="62"/>
      <c r="K1480" s="622"/>
      <c r="L1480" s="62"/>
      <c r="M1480" s="62"/>
      <c r="N1480" s="62"/>
      <c r="O1480" s="62"/>
      <c r="P1480" s="62"/>
      <c r="Q1480" s="63"/>
      <c r="R1480" s="495"/>
      <c r="S1480" s="495"/>
    </row>
    <row r="1481" spans="1:19" s="58" customFormat="1" ht="25.5">
      <c r="A1481" s="476"/>
      <c r="B1481" s="55">
        <f t="shared" si="127"/>
        <v>31.070000000000011</v>
      </c>
      <c r="C1481" s="67" t="s">
        <v>841</v>
      </c>
      <c r="D1481" s="92" t="s">
        <v>1</v>
      </c>
      <c r="E1481" s="43">
        <v>11</v>
      </c>
      <c r="F1481" s="43">
        <v>336126.36833735387</v>
      </c>
      <c r="G1481" s="113">
        <f t="shared" si="126"/>
        <v>3697390.0517108925</v>
      </c>
      <c r="I1481" s="62"/>
      <c r="J1481" s="62"/>
      <c r="K1481" s="622"/>
      <c r="L1481" s="62"/>
      <c r="M1481" s="62"/>
      <c r="N1481" s="62"/>
      <c r="O1481" s="62"/>
      <c r="P1481" s="62"/>
      <c r="Q1481" s="63"/>
      <c r="R1481" s="495"/>
      <c r="S1481" s="495"/>
    </row>
    <row r="1482" spans="1:19" s="58" customFormat="1" ht="15" customHeight="1">
      <c r="A1482" s="476"/>
      <c r="B1482" s="55">
        <f t="shared" si="127"/>
        <v>31.080000000000013</v>
      </c>
      <c r="C1482" s="67" t="s">
        <v>842</v>
      </c>
      <c r="D1482" s="92" t="s">
        <v>1</v>
      </c>
      <c r="E1482" s="43">
        <v>6</v>
      </c>
      <c r="F1482" s="43">
        <v>97966.620655280756</v>
      </c>
      <c r="G1482" s="113">
        <f t="shared" si="126"/>
        <v>587799.72393168451</v>
      </c>
      <c r="I1482" s="62"/>
      <c r="J1482" s="62"/>
      <c r="K1482" s="622"/>
      <c r="L1482" s="62"/>
      <c r="M1482" s="62"/>
      <c r="N1482" s="62"/>
      <c r="O1482" s="62"/>
      <c r="P1482" s="62"/>
      <c r="Q1482" s="63"/>
      <c r="R1482" s="495"/>
      <c r="S1482" s="495"/>
    </row>
    <row r="1483" spans="1:19" s="58" customFormat="1">
      <c r="A1483" s="476"/>
      <c r="B1483" s="228">
        <f t="shared" si="127"/>
        <v>31.090000000000014</v>
      </c>
      <c r="C1483" s="67" t="s">
        <v>844</v>
      </c>
      <c r="D1483" s="92" t="s">
        <v>1</v>
      </c>
      <c r="E1483" s="43">
        <v>19</v>
      </c>
      <c r="F1483" s="43">
        <v>97966.620655280756</v>
      </c>
      <c r="G1483" s="113">
        <f t="shared" si="126"/>
        <v>1861365.7924503344</v>
      </c>
      <c r="I1483" s="62"/>
      <c r="J1483" s="62"/>
      <c r="K1483" s="622"/>
      <c r="L1483" s="62"/>
      <c r="M1483" s="62"/>
      <c r="N1483" s="62"/>
      <c r="O1483" s="62"/>
      <c r="P1483" s="62"/>
      <c r="Q1483" s="63"/>
      <c r="R1483" s="495"/>
      <c r="S1483" s="495"/>
    </row>
    <row r="1484" spans="1:19" s="58" customFormat="1">
      <c r="A1484" s="476"/>
      <c r="B1484" s="55">
        <f t="shared" si="127"/>
        <v>31.100000000000016</v>
      </c>
      <c r="C1484" s="67" t="s">
        <v>845</v>
      </c>
      <c r="D1484" s="92" t="s">
        <v>1</v>
      </c>
      <c r="E1484" s="43">
        <v>17</v>
      </c>
      <c r="F1484" s="43">
        <v>139451.92705567338</v>
      </c>
      <c r="G1484" s="113">
        <f t="shared" si="126"/>
        <v>2370682.7599464473</v>
      </c>
      <c r="I1484" s="62"/>
      <c r="J1484" s="62"/>
      <c r="K1484" s="622"/>
      <c r="L1484" s="62"/>
      <c r="M1484" s="62"/>
      <c r="N1484" s="62"/>
      <c r="O1484" s="62"/>
      <c r="P1484" s="62"/>
      <c r="Q1484" s="63"/>
      <c r="R1484" s="495"/>
      <c r="S1484" s="495"/>
    </row>
    <row r="1485" spans="1:19" s="58" customFormat="1" ht="25.5">
      <c r="A1485" s="476"/>
      <c r="B1485" s="228">
        <f t="shared" si="127"/>
        <v>31.110000000000017</v>
      </c>
      <c r="C1485" s="67" t="s">
        <v>846</v>
      </c>
      <c r="D1485" s="92" t="s">
        <v>1</v>
      </c>
      <c r="E1485" s="43">
        <v>14</v>
      </c>
      <c r="F1485" s="43">
        <v>336126.36833735387</v>
      </c>
      <c r="G1485" s="113">
        <f t="shared" si="126"/>
        <v>4705769.1567229545</v>
      </c>
      <c r="I1485" s="62"/>
      <c r="J1485" s="62"/>
      <c r="K1485" s="622"/>
      <c r="L1485" s="62"/>
      <c r="M1485" s="62"/>
      <c r="N1485" s="62"/>
      <c r="O1485" s="62"/>
      <c r="P1485" s="62"/>
      <c r="Q1485" s="63"/>
      <c r="R1485" s="495"/>
      <c r="S1485" s="495"/>
    </row>
    <row r="1486" spans="1:19" s="58" customFormat="1">
      <c r="A1486" s="476"/>
      <c r="B1486" s="228">
        <f t="shared" si="127"/>
        <v>31.120000000000019</v>
      </c>
      <c r="C1486" s="67" t="s">
        <v>847</v>
      </c>
      <c r="D1486" s="92" t="s">
        <v>0</v>
      </c>
      <c r="E1486" s="43">
        <v>44</v>
      </c>
      <c r="F1486" s="43">
        <v>147505.04910475074</v>
      </c>
      <c r="G1486" s="113">
        <f t="shared" si="126"/>
        <v>6490222.160609033</v>
      </c>
      <c r="I1486" s="62"/>
      <c r="J1486" s="62"/>
      <c r="K1486" s="622"/>
      <c r="L1486" s="62"/>
      <c r="M1486" s="62"/>
      <c r="N1486" s="62"/>
      <c r="O1486" s="62"/>
      <c r="P1486" s="62"/>
      <c r="Q1486" s="63"/>
      <c r="R1486" s="495"/>
      <c r="S1486" s="495"/>
    </row>
    <row r="1487" spans="1:19" s="58" customFormat="1" ht="15" customHeight="1">
      <c r="A1487" s="476"/>
      <c r="B1487" s="228">
        <f t="shared" si="127"/>
        <v>31.13000000000002</v>
      </c>
      <c r="C1487" s="67" t="s">
        <v>848</v>
      </c>
      <c r="D1487" s="92" t="s">
        <v>1</v>
      </c>
      <c r="E1487" s="43">
        <v>9</v>
      </c>
      <c r="F1487" s="43">
        <v>419800.65199679637</v>
      </c>
      <c r="G1487" s="113">
        <f t="shared" si="126"/>
        <v>3778205.8679711674</v>
      </c>
      <c r="I1487" s="62"/>
      <c r="J1487" s="62"/>
      <c r="K1487" s="622"/>
      <c r="L1487" s="62"/>
      <c r="M1487" s="62"/>
      <c r="N1487" s="62"/>
      <c r="O1487" s="62"/>
      <c r="P1487" s="62"/>
      <c r="Q1487" s="63"/>
      <c r="R1487" s="495"/>
      <c r="S1487" s="495"/>
    </row>
    <row r="1488" spans="1:19" s="58" customFormat="1" ht="15" customHeight="1">
      <c r="A1488" s="476"/>
      <c r="B1488" s="55">
        <f t="shared" si="127"/>
        <v>31.140000000000022</v>
      </c>
      <c r="C1488" s="67" t="s">
        <v>1624</v>
      </c>
      <c r="D1488" s="92" t="s">
        <v>1</v>
      </c>
      <c r="E1488" s="43">
        <v>304</v>
      </c>
      <c r="F1488" s="43">
        <v>15386.93610930507</v>
      </c>
      <c r="G1488" s="113">
        <f t="shared" si="126"/>
        <v>4677628.5772287417</v>
      </c>
      <c r="I1488" s="62"/>
      <c r="J1488" s="62"/>
      <c r="K1488" s="622"/>
      <c r="L1488" s="62"/>
      <c r="M1488" s="62"/>
      <c r="N1488" s="62"/>
      <c r="O1488" s="62"/>
      <c r="P1488" s="62"/>
      <c r="Q1488" s="63"/>
      <c r="R1488" s="495"/>
      <c r="S1488" s="495"/>
    </row>
    <row r="1489" spans="1:19" s="58" customFormat="1" ht="25.5">
      <c r="A1489" s="476"/>
      <c r="B1489" s="55">
        <f t="shared" si="127"/>
        <v>31.150000000000023</v>
      </c>
      <c r="C1489" s="67" t="s">
        <v>850</v>
      </c>
      <c r="D1489" s="92" t="s">
        <v>1</v>
      </c>
      <c r="E1489" s="43">
        <v>1</v>
      </c>
      <c r="F1489" s="43">
        <v>7370509.1924125133</v>
      </c>
      <c r="G1489" s="113">
        <f t="shared" si="126"/>
        <v>7370509.1924125133</v>
      </c>
      <c r="I1489" s="62"/>
      <c r="J1489" s="62"/>
      <c r="K1489" s="622"/>
      <c r="L1489" s="62"/>
      <c r="M1489" s="62"/>
      <c r="N1489" s="62"/>
      <c r="O1489" s="62"/>
      <c r="P1489" s="62"/>
      <c r="Q1489" s="63"/>
      <c r="R1489" s="495"/>
      <c r="S1489" s="495"/>
    </row>
    <row r="1490" spans="1:19" s="58" customFormat="1">
      <c r="A1490" s="476"/>
      <c r="B1490" s="55">
        <f t="shared" si="127"/>
        <v>31.160000000000025</v>
      </c>
      <c r="C1490" s="67" t="s">
        <v>849</v>
      </c>
      <c r="D1490" s="92" t="s">
        <v>1</v>
      </c>
      <c r="E1490" s="43">
        <v>2</v>
      </c>
      <c r="F1490" s="43">
        <v>3630002.3603844899</v>
      </c>
      <c r="G1490" s="113">
        <f t="shared" si="126"/>
        <v>7260004.7207689798</v>
      </c>
      <c r="I1490" s="62"/>
      <c r="J1490" s="62"/>
      <c r="K1490" s="622"/>
      <c r="L1490" s="62"/>
      <c r="M1490" s="62"/>
      <c r="N1490" s="62"/>
      <c r="O1490" s="62"/>
      <c r="P1490" s="62"/>
      <c r="Q1490" s="63"/>
      <c r="R1490" s="495"/>
      <c r="S1490" s="495"/>
    </row>
    <row r="1491" spans="1:19" s="66" customFormat="1" ht="15" customHeight="1">
      <c r="A1491" s="477"/>
      <c r="B1491" s="102"/>
      <c r="C1491" s="7" t="s">
        <v>25</v>
      </c>
      <c r="D1491" s="103"/>
      <c r="E1491" s="104"/>
      <c r="F1491" s="104"/>
      <c r="G1491" s="105">
        <f>SUM(G1473:G1490)</f>
        <v>147286868.3970778</v>
      </c>
      <c r="H1491" s="90"/>
      <c r="I1491" s="36"/>
      <c r="J1491" s="36"/>
      <c r="K1491" s="623"/>
      <c r="L1491" s="36"/>
      <c r="M1491" s="36"/>
      <c r="N1491" s="36"/>
      <c r="O1491" s="36"/>
      <c r="P1491" s="36"/>
      <c r="Q1491" s="107"/>
      <c r="R1491" s="107"/>
      <c r="S1491" s="108"/>
    </row>
    <row r="1492" spans="1:19" s="66" customFormat="1" ht="15" customHeight="1">
      <c r="A1492" s="477"/>
      <c r="B1492" s="102"/>
      <c r="C1492" s="7"/>
      <c r="D1492" s="106"/>
      <c r="E1492" s="107"/>
      <c r="F1492" s="107"/>
      <c r="G1492" s="108"/>
      <c r="H1492" s="90"/>
      <c r="I1492" s="36"/>
      <c r="J1492" s="36"/>
      <c r="K1492" s="623"/>
      <c r="L1492" s="36"/>
      <c r="M1492" s="36"/>
      <c r="N1492" s="36"/>
      <c r="O1492" s="36"/>
      <c r="P1492" s="36"/>
      <c r="Q1492" s="107"/>
      <c r="R1492" s="107"/>
      <c r="S1492" s="108"/>
    </row>
    <row r="1493" spans="1:19" ht="15" customHeight="1">
      <c r="B1493" s="109">
        <v>32</v>
      </c>
      <c r="C1493" s="110" t="s">
        <v>49</v>
      </c>
      <c r="D1493" s="106"/>
      <c r="E1493" s="107"/>
      <c r="F1493" s="107"/>
      <c r="G1493" s="107"/>
      <c r="H1493" s="90"/>
      <c r="K1493" s="622"/>
      <c r="Q1493" s="107"/>
      <c r="R1493" s="107"/>
      <c r="S1493" s="107"/>
    </row>
    <row r="1494" spans="1:19" s="36" customFormat="1" ht="18" customHeight="1">
      <c r="A1494" s="477"/>
      <c r="B1494" s="213"/>
      <c r="C1494" s="36" t="s">
        <v>1805</v>
      </c>
      <c r="D1494" s="214"/>
      <c r="E1494" s="63"/>
      <c r="F1494" s="63"/>
      <c r="G1494" s="63"/>
      <c r="H1494" s="88"/>
      <c r="K1494" s="623"/>
      <c r="Q1494" s="63"/>
      <c r="R1494" s="63"/>
      <c r="S1494" s="63"/>
    </row>
    <row r="1495" spans="1:19" s="58" customFormat="1" ht="51">
      <c r="A1495" s="476"/>
      <c r="B1495" s="55">
        <f>+B1493+0.01</f>
        <v>32.01</v>
      </c>
      <c r="C1495" s="67" t="s">
        <v>1799</v>
      </c>
      <c r="D1495" s="92" t="s">
        <v>1</v>
      </c>
      <c r="E1495" s="43">
        <v>5</v>
      </c>
      <c r="F1495" s="43">
        <v>559209.83756327722</v>
      </c>
      <c r="G1495" s="113">
        <f>+E1495*F1495</f>
        <v>2796049.1878163861</v>
      </c>
      <c r="I1495" s="62"/>
      <c r="J1495" s="62"/>
      <c r="K1495" s="622"/>
      <c r="L1495" s="62"/>
      <c r="M1495" s="62"/>
      <c r="N1495" s="62"/>
      <c r="O1495" s="62"/>
      <c r="P1495" s="62"/>
      <c r="Q1495" s="63"/>
      <c r="R1495" s="495"/>
      <c r="S1495" s="495"/>
    </row>
    <row r="1496" spans="1:19" s="58" customFormat="1" ht="51">
      <c r="A1496" s="476"/>
      <c r="B1496" s="55">
        <f t="shared" ref="B1496:B1501" si="128">+B1495+0.01</f>
        <v>32.019999999999996</v>
      </c>
      <c r="C1496" s="67" t="s">
        <v>1800</v>
      </c>
      <c r="D1496" s="92" t="s">
        <v>1</v>
      </c>
      <c r="E1496" s="43">
        <v>3</v>
      </c>
      <c r="F1496" s="43">
        <v>243214.7106355975</v>
      </c>
      <c r="G1496" s="113">
        <f t="shared" ref="G1496:G1503" si="129">+E1496*F1496</f>
        <v>729644.13190679252</v>
      </c>
      <c r="I1496" s="62"/>
      <c r="J1496" s="62"/>
      <c r="K1496" s="622"/>
      <c r="L1496" s="62"/>
      <c r="M1496" s="62"/>
      <c r="N1496" s="62"/>
      <c r="O1496" s="62"/>
      <c r="P1496" s="62"/>
      <c r="Q1496" s="63"/>
      <c r="R1496" s="495"/>
      <c r="S1496" s="495"/>
    </row>
    <row r="1497" spans="1:19" s="58" customFormat="1" ht="51">
      <c r="A1497" s="476"/>
      <c r="B1497" s="55">
        <f t="shared" si="128"/>
        <v>32.029999999999994</v>
      </c>
      <c r="C1497" s="67" t="s">
        <v>1801</v>
      </c>
      <c r="D1497" s="92" t="s">
        <v>1</v>
      </c>
      <c r="E1497" s="43">
        <v>2</v>
      </c>
      <c r="F1497" s="43">
        <v>141510.81586433717</v>
      </c>
      <c r="G1497" s="113">
        <f t="shared" si="129"/>
        <v>283021.63172867434</v>
      </c>
      <c r="I1497" s="62"/>
      <c r="J1497" s="62"/>
      <c r="K1497" s="622"/>
      <c r="L1497" s="62"/>
      <c r="M1497" s="62"/>
      <c r="N1497" s="62"/>
      <c r="O1497" s="62"/>
      <c r="P1497" s="62"/>
      <c r="Q1497" s="63"/>
      <c r="R1497" s="495"/>
      <c r="S1497" s="495"/>
    </row>
    <row r="1498" spans="1:19" s="58" customFormat="1" ht="51">
      <c r="A1498" s="476"/>
      <c r="B1498" s="55">
        <f t="shared" si="128"/>
        <v>32.039999999999992</v>
      </c>
      <c r="C1498" s="67" t="s">
        <v>1802</v>
      </c>
      <c r="D1498" s="92" t="s">
        <v>1</v>
      </c>
      <c r="E1498" s="43">
        <v>2</v>
      </c>
      <c r="F1498" s="43">
        <v>141510.81586433717</v>
      </c>
      <c r="G1498" s="113">
        <f t="shared" si="129"/>
        <v>283021.63172867434</v>
      </c>
      <c r="I1498" s="62"/>
      <c r="J1498" s="62"/>
      <c r="K1498" s="622"/>
      <c r="L1498" s="62"/>
      <c r="M1498" s="62"/>
      <c r="N1498" s="62"/>
      <c r="O1498" s="62"/>
      <c r="P1498" s="62"/>
      <c r="Q1498" s="63"/>
      <c r="R1498" s="495"/>
      <c r="S1498" s="495"/>
    </row>
    <row r="1499" spans="1:19" s="58" customFormat="1" ht="25.5">
      <c r="A1499" s="476"/>
      <c r="B1499" s="55">
        <f t="shared" si="128"/>
        <v>32.04999999999999</v>
      </c>
      <c r="C1499" s="67" t="s">
        <v>1803</v>
      </c>
      <c r="D1499" s="92" t="s">
        <v>1</v>
      </c>
      <c r="E1499" s="43">
        <v>5</v>
      </c>
      <c r="F1499" s="43">
        <v>1015369.944683403</v>
      </c>
      <c r="G1499" s="113">
        <f t="shared" si="129"/>
        <v>5076849.7234170148</v>
      </c>
      <c r="I1499" s="62"/>
      <c r="J1499" s="62"/>
      <c r="K1499" s="622"/>
      <c r="L1499" s="62"/>
      <c r="M1499" s="62"/>
      <c r="N1499" s="62"/>
      <c r="O1499" s="62"/>
      <c r="P1499" s="62"/>
      <c r="Q1499" s="63"/>
      <c r="R1499" s="495"/>
      <c r="S1499" s="495"/>
    </row>
    <row r="1500" spans="1:19" s="58" customFormat="1" ht="38.25">
      <c r="A1500" s="476"/>
      <c r="B1500" s="55">
        <f t="shared" si="128"/>
        <v>32.059999999999988</v>
      </c>
      <c r="C1500" s="67" t="s">
        <v>2294</v>
      </c>
      <c r="D1500" s="92" t="s">
        <v>1</v>
      </c>
      <c r="E1500" s="43">
        <v>2</v>
      </c>
      <c r="F1500" s="43">
        <v>308698.8419799137</v>
      </c>
      <c r="G1500" s="113">
        <f t="shared" si="129"/>
        <v>617397.68395982741</v>
      </c>
      <c r="I1500" s="62"/>
      <c r="J1500" s="62"/>
      <c r="K1500" s="622"/>
      <c r="L1500" s="62"/>
      <c r="M1500" s="62"/>
      <c r="N1500" s="62"/>
      <c r="O1500" s="62"/>
      <c r="P1500" s="62"/>
      <c r="Q1500" s="63"/>
      <c r="R1500" s="495"/>
      <c r="S1500" s="495"/>
    </row>
    <row r="1501" spans="1:19" s="58" customFormat="1" ht="38.25">
      <c r="A1501" s="476"/>
      <c r="B1501" s="55">
        <f t="shared" si="128"/>
        <v>32.069999999999986</v>
      </c>
      <c r="C1501" s="67" t="s">
        <v>1804</v>
      </c>
      <c r="D1501" s="92" t="s">
        <v>1</v>
      </c>
      <c r="E1501" s="43">
        <v>2</v>
      </c>
      <c r="F1501" s="43">
        <v>423841.28643850819</v>
      </c>
      <c r="G1501" s="113">
        <f t="shared" si="129"/>
        <v>847682.57287701638</v>
      </c>
      <c r="I1501" s="62"/>
      <c r="J1501" s="62"/>
      <c r="K1501" s="622"/>
      <c r="L1501" s="62"/>
      <c r="M1501" s="62"/>
      <c r="N1501" s="62"/>
      <c r="O1501" s="62"/>
      <c r="P1501" s="62"/>
      <c r="Q1501" s="63"/>
      <c r="R1501" s="495"/>
      <c r="S1501" s="495"/>
    </row>
    <row r="1502" spans="1:19" s="58" customFormat="1" ht="25.5">
      <c r="A1502" s="476"/>
      <c r="B1502" s="55"/>
      <c r="C1502" s="112" t="s">
        <v>1001</v>
      </c>
      <c r="D1502" s="92"/>
      <c r="E1502" s="43"/>
      <c r="F1502" s="113"/>
      <c r="G1502" s="27"/>
      <c r="I1502" s="62"/>
      <c r="J1502" s="62"/>
      <c r="K1502" s="622"/>
      <c r="L1502" s="62"/>
      <c r="M1502" s="62"/>
      <c r="N1502" s="62"/>
      <c r="O1502" s="62"/>
      <c r="P1502" s="62"/>
      <c r="Q1502" s="63"/>
      <c r="R1502" s="495"/>
      <c r="S1502" s="413"/>
    </row>
    <row r="1503" spans="1:19" s="58" customFormat="1">
      <c r="A1503" s="476"/>
      <c r="B1503" s="55">
        <f>+B1501+0.01</f>
        <v>32.079999999999984</v>
      </c>
      <c r="C1503" s="67" t="s">
        <v>1002</v>
      </c>
      <c r="D1503" s="92" t="s">
        <v>890</v>
      </c>
      <c r="E1503" s="43">
        <v>30</v>
      </c>
      <c r="F1503" s="43">
        <v>14728.091690532658</v>
      </c>
      <c r="G1503" s="113">
        <f t="shared" si="129"/>
        <v>441842.75071597972</v>
      </c>
      <c r="I1503" s="62"/>
      <c r="J1503" s="62"/>
      <c r="K1503" s="622"/>
      <c r="L1503" s="62"/>
      <c r="M1503" s="62"/>
      <c r="N1503" s="62"/>
      <c r="O1503" s="62"/>
      <c r="P1503" s="62"/>
      <c r="Q1503" s="63"/>
      <c r="R1503" s="495"/>
      <c r="S1503" s="495"/>
    </row>
    <row r="1504" spans="1:19" s="36" customFormat="1" ht="18" customHeight="1">
      <c r="A1504" s="477"/>
      <c r="B1504" s="213"/>
      <c r="C1504" s="36" t="s">
        <v>1806</v>
      </c>
      <c r="D1504" s="214"/>
      <c r="E1504" s="63"/>
      <c r="F1504" s="63"/>
      <c r="G1504" s="63"/>
      <c r="H1504" s="88"/>
      <c r="K1504" s="623"/>
      <c r="Q1504" s="63"/>
      <c r="R1504" s="63"/>
      <c r="S1504" s="63"/>
    </row>
    <row r="1505" spans="1:19" s="58" customFormat="1" ht="15" customHeight="1">
      <c r="A1505" s="476"/>
      <c r="B1505" s="55"/>
      <c r="C1505" s="112" t="s">
        <v>1807</v>
      </c>
      <c r="D1505" s="111"/>
      <c r="E1505" s="43"/>
      <c r="F1505" s="113"/>
      <c r="G1505" s="27"/>
      <c r="I1505" s="62"/>
      <c r="J1505" s="62"/>
      <c r="K1505" s="622"/>
      <c r="L1505" s="62"/>
      <c r="M1505" s="62"/>
      <c r="N1505" s="62"/>
      <c r="O1505" s="62"/>
      <c r="P1505" s="62"/>
      <c r="Q1505" s="63"/>
      <c r="R1505" s="495"/>
      <c r="S1505" s="413"/>
    </row>
    <row r="1506" spans="1:19" s="58" customFormat="1" ht="25.5">
      <c r="A1506" s="476"/>
      <c r="B1506" s="55">
        <f>+B1503+0.01</f>
        <v>32.089999999999982</v>
      </c>
      <c r="C1506" s="67" t="s">
        <v>2301</v>
      </c>
      <c r="D1506" s="111" t="s">
        <v>1</v>
      </c>
      <c r="E1506" s="43">
        <v>1</v>
      </c>
      <c r="F1506" s="43">
        <v>23448575.181960534</v>
      </c>
      <c r="G1506" s="113">
        <f>+E1506*F1506</f>
        <v>23448575.181960534</v>
      </c>
      <c r="I1506" s="62"/>
      <c r="J1506" s="62"/>
      <c r="K1506" s="622"/>
      <c r="L1506" s="62"/>
      <c r="M1506" s="62"/>
      <c r="N1506" s="62"/>
      <c r="O1506" s="62"/>
      <c r="P1506" s="62"/>
      <c r="Q1506" s="63"/>
      <c r="R1506" s="495"/>
      <c r="S1506" s="495"/>
    </row>
    <row r="1507" spans="1:19" s="58" customFormat="1" ht="38.25">
      <c r="A1507" s="476"/>
      <c r="B1507" s="545"/>
      <c r="C1507" s="551" t="s">
        <v>1019</v>
      </c>
      <c r="D1507" s="552" t="s">
        <v>1</v>
      </c>
      <c r="E1507" s="553">
        <v>1</v>
      </c>
      <c r="F1507" s="634" t="s">
        <v>2302</v>
      </c>
      <c r="G1507" s="546"/>
      <c r="I1507" s="62"/>
      <c r="J1507" s="62"/>
      <c r="K1507" s="622"/>
      <c r="L1507" s="62"/>
      <c r="M1507" s="62"/>
      <c r="N1507" s="62"/>
      <c r="O1507" s="62"/>
      <c r="P1507" s="62"/>
      <c r="Q1507" s="63"/>
      <c r="R1507" s="495"/>
      <c r="S1507" s="495"/>
    </row>
    <row r="1508" spans="1:19" s="58" customFormat="1" ht="38.25">
      <c r="A1508" s="476"/>
      <c r="B1508" s="547"/>
      <c r="C1508" s="554" t="s">
        <v>1808</v>
      </c>
      <c r="D1508" s="555" t="s">
        <v>1</v>
      </c>
      <c r="E1508" s="556">
        <v>3</v>
      </c>
      <c r="F1508" s="635" t="s">
        <v>2302</v>
      </c>
      <c r="G1508" s="548"/>
      <c r="I1508" s="62"/>
      <c r="J1508" s="62"/>
      <c r="K1508" s="622"/>
      <c r="L1508" s="62"/>
      <c r="M1508" s="62"/>
      <c r="N1508" s="62"/>
      <c r="O1508" s="62"/>
      <c r="P1508" s="62"/>
      <c r="Q1508" s="63"/>
      <c r="R1508" s="495"/>
      <c r="S1508" s="495"/>
    </row>
    <row r="1509" spans="1:19" s="58" customFormat="1" ht="38.25">
      <c r="A1509" s="476"/>
      <c r="B1509" s="547"/>
      <c r="C1509" s="554" t="s">
        <v>1809</v>
      </c>
      <c r="D1509" s="557" t="s">
        <v>1</v>
      </c>
      <c r="E1509" s="556">
        <v>3</v>
      </c>
      <c r="F1509" s="635" t="s">
        <v>2302</v>
      </c>
      <c r="G1509" s="548"/>
      <c r="I1509" s="62"/>
      <c r="J1509" s="62"/>
      <c r="K1509" s="622"/>
      <c r="L1509" s="62"/>
      <c r="M1509" s="62"/>
      <c r="N1509" s="62"/>
      <c r="O1509" s="62"/>
      <c r="P1509" s="62"/>
      <c r="Q1509" s="63"/>
      <c r="R1509" s="495"/>
      <c r="S1509" s="495"/>
    </row>
    <row r="1510" spans="1:19" s="58" customFormat="1" ht="25.5">
      <c r="A1510" s="476"/>
      <c r="B1510" s="549"/>
      <c r="C1510" s="558" t="s">
        <v>1810</v>
      </c>
      <c r="D1510" s="559" t="s">
        <v>1</v>
      </c>
      <c r="E1510" s="560">
        <v>1</v>
      </c>
      <c r="F1510" s="636" t="s">
        <v>2302</v>
      </c>
      <c r="G1510" s="550"/>
      <c r="I1510" s="62"/>
      <c r="J1510" s="62"/>
      <c r="K1510" s="622"/>
      <c r="L1510" s="62"/>
      <c r="M1510" s="62"/>
      <c r="N1510" s="62"/>
      <c r="O1510" s="62"/>
      <c r="P1510" s="62"/>
      <c r="Q1510" s="63"/>
      <c r="R1510" s="495"/>
      <c r="S1510" s="495"/>
    </row>
    <row r="1511" spans="1:19" s="58" customFormat="1" ht="76.5">
      <c r="A1511" s="476"/>
      <c r="B1511" s="228">
        <f>+B1506+0.01</f>
        <v>32.09999999999998</v>
      </c>
      <c r="C1511" s="67" t="s">
        <v>2295</v>
      </c>
      <c r="D1511" s="55" t="s">
        <v>1</v>
      </c>
      <c r="E1511" s="43">
        <v>2</v>
      </c>
      <c r="F1511" s="43">
        <v>1882211.1294721272</v>
      </c>
      <c r="G1511" s="113">
        <f t="shared" ref="G1511:G1523" si="130">+E1511*F1511</f>
        <v>3764422.2589442544</v>
      </c>
      <c r="I1511" s="62"/>
      <c r="J1511" s="62"/>
      <c r="K1511" s="622"/>
      <c r="L1511" s="62"/>
      <c r="M1511" s="62"/>
      <c r="N1511" s="62"/>
      <c r="O1511" s="62"/>
      <c r="P1511" s="62"/>
      <c r="Q1511" s="63"/>
      <c r="R1511" s="495"/>
      <c r="S1511" s="495"/>
    </row>
    <row r="1512" spans="1:19" s="58" customFormat="1" ht="89.25">
      <c r="A1512" s="476"/>
      <c r="B1512" s="55">
        <f t="shared" ref="B1512:B1523" si="131">+B1511+0.01</f>
        <v>32.109999999999978</v>
      </c>
      <c r="C1512" s="67" t="s">
        <v>2296</v>
      </c>
      <c r="D1512" s="55" t="s">
        <v>1</v>
      </c>
      <c r="E1512" s="43">
        <v>2</v>
      </c>
      <c r="F1512" s="43">
        <v>15643418.403671231</v>
      </c>
      <c r="G1512" s="113">
        <f t="shared" si="130"/>
        <v>31286836.807342462</v>
      </c>
      <c r="I1512" s="62"/>
      <c r="J1512" s="62"/>
      <c r="K1512" s="622"/>
      <c r="L1512" s="62"/>
      <c r="M1512" s="62"/>
      <c r="N1512" s="62"/>
      <c r="O1512" s="62"/>
      <c r="P1512" s="62"/>
      <c r="Q1512" s="63"/>
      <c r="R1512" s="495"/>
      <c r="S1512" s="495"/>
    </row>
    <row r="1513" spans="1:19" s="58" customFormat="1" ht="63.75">
      <c r="A1513" s="476"/>
      <c r="B1513" s="55">
        <f t="shared" si="131"/>
        <v>32.119999999999976</v>
      </c>
      <c r="C1513" s="67" t="s">
        <v>2297</v>
      </c>
      <c r="D1513" s="55" t="s">
        <v>1</v>
      </c>
      <c r="E1513" s="43">
        <v>1</v>
      </c>
      <c r="F1513" s="43">
        <v>3572391.0028543659</v>
      </c>
      <c r="G1513" s="113">
        <f t="shared" si="130"/>
        <v>3572391.0028543659</v>
      </c>
      <c r="I1513" s="62"/>
      <c r="J1513" s="62"/>
      <c r="K1513" s="622"/>
      <c r="L1513" s="62"/>
      <c r="M1513" s="62"/>
      <c r="N1513" s="62"/>
      <c r="O1513" s="62"/>
      <c r="P1513" s="62"/>
      <c r="Q1513" s="63"/>
      <c r="R1513" s="495"/>
      <c r="S1513" s="495"/>
    </row>
    <row r="1514" spans="1:19" s="58" customFormat="1" ht="63.75">
      <c r="A1514" s="476"/>
      <c r="B1514" s="55">
        <f t="shared" si="131"/>
        <v>32.129999999999974</v>
      </c>
      <c r="C1514" s="67" t="s">
        <v>2298</v>
      </c>
      <c r="D1514" s="55" t="s">
        <v>1</v>
      </c>
      <c r="E1514" s="43">
        <v>3</v>
      </c>
      <c r="F1514" s="43">
        <v>2103405.6333708107</v>
      </c>
      <c r="G1514" s="113">
        <f t="shared" si="130"/>
        <v>6310216.9001124315</v>
      </c>
      <c r="I1514" s="62"/>
      <c r="J1514" s="62"/>
      <c r="K1514" s="622"/>
      <c r="L1514" s="62"/>
      <c r="M1514" s="62"/>
      <c r="N1514" s="62"/>
      <c r="O1514" s="62"/>
      <c r="P1514" s="62"/>
      <c r="Q1514" s="63"/>
      <c r="R1514" s="495"/>
      <c r="S1514" s="495"/>
    </row>
    <row r="1515" spans="1:19" s="58" customFormat="1" ht="89.25">
      <c r="A1515" s="476"/>
      <c r="B1515" s="55">
        <f t="shared" si="131"/>
        <v>32.139999999999972</v>
      </c>
      <c r="C1515" s="67" t="s">
        <v>2299</v>
      </c>
      <c r="D1515" s="55" t="s">
        <v>1</v>
      </c>
      <c r="E1515" s="43">
        <v>1</v>
      </c>
      <c r="F1515" s="43">
        <v>15643418.403671231</v>
      </c>
      <c r="G1515" s="113">
        <f t="shared" si="130"/>
        <v>15643418.403671231</v>
      </c>
      <c r="I1515" s="62"/>
      <c r="J1515" s="62"/>
      <c r="K1515" s="622"/>
      <c r="L1515" s="62"/>
      <c r="M1515" s="62"/>
      <c r="N1515" s="62"/>
      <c r="O1515" s="62"/>
      <c r="P1515" s="62"/>
      <c r="Q1515" s="63"/>
      <c r="R1515" s="495"/>
      <c r="S1515" s="495"/>
    </row>
    <row r="1516" spans="1:19" s="58" customFormat="1" ht="76.5">
      <c r="A1516" s="476"/>
      <c r="B1516" s="55">
        <f t="shared" si="131"/>
        <v>32.14999999999997</v>
      </c>
      <c r="C1516" s="67" t="s">
        <v>1811</v>
      </c>
      <c r="D1516" s="111" t="s">
        <v>1</v>
      </c>
      <c r="E1516" s="43">
        <v>1</v>
      </c>
      <c r="F1516" s="43">
        <v>15643418.403671231</v>
      </c>
      <c r="G1516" s="113">
        <f t="shared" si="130"/>
        <v>15643418.403671231</v>
      </c>
      <c r="I1516" s="62"/>
      <c r="J1516" s="62"/>
      <c r="K1516" s="622"/>
      <c r="L1516" s="62"/>
      <c r="M1516" s="62"/>
      <c r="N1516" s="62"/>
      <c r="O1516" s="62"/>
      <c r="P1516" s="62"/>
      <c r="Q1516" s="63"/>
      <c r="R1516" s="495"/>
      <c r="S1516" s="495"/>
    </row>
    <row r="1517" spans="1:19" s="58" customFormat="1" ht="76.5">
      <c r="A1517" s="476"/>
      <c r="B1517" s="55">
        <f t="shared" si="131"/>
        <v>32.159999999999968</v>
      </c>
      <c r="C1517" s="67" t="s">
        <v>1812</v>
      </c>
      <c r="D1517" s="111" t="s">
        <v>1</v>
      </c>
      <c r="E1517" s="43">
        <v>1</v>
      </c>
      <c r="F1517" s="43">
        <v>15612223.371412773</v>
      </c>
      <c r="G1517" s="113">
        <f t="shared" si="130"/>
        <v>15612223.371412773</v>
      </c>
      <c r="I1517" s="62"/>
      <c r="J1517" s="62"/>
      <c r="K1517" s="622"/>
      <c r="L1517" s="62"/>
      <c r="M1517" s="62"/>
      <c r="N1517" s="62"/>
      <c r="O1517" s="62"/>
      <c r="P1517" s="62"/>
      <c r="Q1517" s="63"/>
      <c r="R1517" s="495"/>
      <c r="S1517" s="495"/>
    </row>
    <row r="1518" spans="1:19" s="58" customFormat="1" ht="51">
      <c r="A1518" s="476"/>
      <c r="B1518" s="55">
        <f t="shared" si="131"/>
        <v>32.169999999999966</v>
      </c>
      <c r="C1518" s="67" t="s">
        <v>2300</v>
      </c>
      <c r="D1518" s="111" t="s">
        <v>1</v>
      </c>
      <c r="E1518" s="43">
        <v>2</v>
      </c>
      <c r="F1518" s="43">
        <v>356569.30987552949</v>
      </c>
      <c r="G1518" s="113">
        <f t="shared" si="130"/>
        <v>713138.61975105898</v>
      </c>
      <c r="I1518" s="62"/>
      <c r="J1518" s="62"/>
      <c r="K1518" s="622"/>
      <c r="L1518" s="62"/>
      <c r="M1518" s="62"/>
      <c r="N1518" s="62"/>
      <c r="O1518" s="62"/>
      <c r="P1518" s="62"/>
      <c r="Q1518" s="63"/>
      <c r="R1518" s="495"/>
      <c r="S1518" s="495"/>
    </row>
    <row r="1519" spans="1:19" s="58" customFormat="1" ht="89.25">
      <c r="A1519" s="476"/>
      <c r="B1519" s="55">
        <f t="shared" si="131"/>
        <v>32.179999999999964</v>
      </c>
      <c r="C1519" s="67" t="s">
        <v>1813</v>
      </c>
      <c r="D1519" s="111" t="s">
        <v>1</v>
      </c>
      <c r="E1519" s="43">
        <v>1</v>
      </c>
      <c r="F1519" s="43">
        <v>4611182.2411399204</v>
      </c>
      <c r="G1519" s="113">
        <f t="shared" si="130"/>
        <v>4611182.2411399204</v>
      </c>
      <c r="I1519" s="62"/>
      <c r="J1519" s="62"/>
      <c r="K1519" s="622"/>
      <c r="L1519" s="62"/>
      <c r="M1519" s="62"/>
      <c r="N1519" s="62"/>
      <c r="O1519" s="62"/>
      <c r="P1519" s="62"/>
      <c r="Q1519" s="63"/>
      <c r="R1519" s="495"/>
      <c r="S1519" s="495"/>
    </row>
    <row r="1520" spans="1:19" s="58" customFormat="1" ht="229.5">
      <c r="A1520" s="476"/>
      <c r="B1520" s="55">
        <f t="shared" si="131"/>
        <v>32.189999999999962</v>
      </c>
      <c r="C1520" s="67" t="s">
        <v>1814</v>
      </c>
      <c r="D1520" s="111" t="s">
        <v>1</v>
      </c>
      <c r="E1520" s="43">
        <v>1</v>
      </c>
      <c r="F1520" s="43">
        <v>26965301.128756057</v>
      </c>
      <c r="G1520" s="113">
        <f t="shared" si="130"/>
        <v>26965301.128756057</v>
      </c>
      <c r="I1520" s="62"/>
      <c r="J1520" s="62"/>
      <c r="K1520" s="622"/>
      <c r="L1520" s="62"/>
      <c r="M1520" s="62"/>
      <c r="N1520" s="62"/>
      <c r="O1520" s="62"/>
      <c r="P1520" s="62"/>
      <c r="Q1520" s="63"/>
      <c r="R1520" s="495"/>
      <c r="S1520" s="495"/>
    </row>
    <row r="1521" spans="1:19" s="58" customFormat="1" ht="89.25">
      <c r="A1521" s="476"/>
      <c r="B1521" s="228">
        <f t="shared" si="131"/>
        <v>32.19999999999996</v>
      </c>
      <c r="C1521" s="67" t="s">
        <v>1815</v>
      </c>
      <c r="D1521" s="111" t="s">
        <v>1</v>
      </c>
      <c r="E1521" s="43">
        <v>1</v>
      </c>
      <c r="F1521" s="43">
        <v>5289245.7353941174</v>
      </c>
      <c r="G1521" s="113">
        <f t="shared" si="130"/>
        <v>5289245.7353941174</v>
      </c>
      <c r="I1521" s="62"/>
      <c r="J1521" s="62"/>
      <c r="K1521" s="622"/>
      <c r="L1521" s="62"/>
      <c r="M1521" s="62"/>
      <c r="N1521" s="62"/>
      <c r="O1521" s="62"/>
      <c r="P1521" s="62"/>
      <c r="Q1521" s="63"/>
      <c r="R1521" s="495"/>
      <c r="S1521" s="495"/>
    </row>
    <row r="1522" spans="1:19" s="58" customFormat="1" ht="242.25">
      <c r="A1522" s="476"/>
      <c r="B1522" s="228">
        <f t="shared" si="131"/>
        <v>32.209999999999958</v>
      </c>
      <c r="C1522" s="67" t="s">
        <v>1816</v>
      </c>
      <c r="D1522" s="111" t="s">
        <v>1</v>
      </c>
      <c r="E1522" s="43">
        <v>1</v>
      </c>
      <c r="F1522" s="43">
        <v>47642149.115201436</v>
      </c>
      <c r="G1522" s="113">
        <f t="shared" si="130"/>
        <v>47642149.115201436</v>
      </c>
      <c r="I1522" s="62"/>
      <c r="J1522" s="62"/>
      <c r="K1522" s="622"/>
      <c r="L1522" s="62"/>
      <c r="M1522" s="62"/>
      <c r="N1522" s="62"/>
      <c r="O1522" s="62"/>
      <c r="P1522" s="62"/>
      <c r="Q1522" s="63"/>
      <c r="R1522" s="495"/>
      <c r="S1522" s="495"/>
    </row>
    <row r="1523" spans="1:19" s="58" customFormat="1" ht="25.5">
      <c r="A1523" s="476"/>
      <c r="B1523" s="228">
        <f t="shared" si="131"/>
        <v>32.219999999999956</v>
      </c>
      <c r="C1523" s="67" t="s">
        <v>1817</v>
      </c>
      <c r="D1523" s="111" t="s">
        <v>1</v>
      </c>
      <c r="E1523" s="43">
        <v>1</v>
      </c>
      <c r="F1523" s="43">
        <v>2287330.6011689682</v>
      </c>
      <c r="G1523" s="113">
        <f t="shared" si="130"/>
        <v>2287330.6011689682</v>
      </c>
      <c r="I1523" s="62"/>
      <c r="J1523" s="62"/>
      <c r="K1523" s="622"/>
      <c r="L1523" s="62"/>
      <c r="M1523" s="62"/>
      <c r="N1523" s="62"/>
      <c r="O1523" s="62"/>
      <c r="P1523" s="62"/>
      <c r="Q1523" s="63"/>
      <c r="R1523" s="495"/>
      <c r="S1523" s="495"/>
    </row>
    <row r="1524" spans="1:19" s="58" customFormat="1" ht="18" customHeight="1">
      <c r="A1524" s="476"/>
      <c r="B1524" s="55"/>
      <c r="C1524" s="112" t="s">
        <v>1818</v>
      </c>
      <c r="D1524" s="111"/>
      <c r="E1524" s="43"/>
      <c r="F1524" s="113"/>
      <c r="G1524" s="113"/>
      <c r="I1524" s="62"/>
      <c r="J1524" s="62"/>
      <c r="K1524" s="622"/>
      <c r="L1524" s="62"/>
      <c r="M1524" s="62"/>
      <c r="N1524" s="62"/>
      <c r="O1524" s="62"/>
      <c r="P1524" s="62"/>
      <c r="Q1524" s="63"/>
      <c r="R1524" s="495"/>
      <c r="S1524" s="495"/>
    </row>
    <row r="1525" spans="1:19" s="58" customFormat="1" ht="89.25">
      <c r="A1525" s="476"/>
      <c r="B1525" s="228">
        <f>+B1523+0.01</f>
        <v>32.229999999999954</v>
      </c>
      <c r="C1525" s="67" t="s">
        <v>2303</v>
      </c>
      <c r="D1525" s="111" t="s">
        <v>1</v>
      </c>
      <c r="E1525" s="43">
        <v>1</v>
      </c>
      <c r="F1525" s="43">
        <v>10184978.919595527</v>
      </c>
      <c r="G1525" s="113">
        <f>+E1525*F1525</f>
        <v>10184978.919595527</v>
      </c>
      <c r="I1525" s="62"/>
      <c r="J1525" s="62"/>
      <c r="K1525" s="622"/>
      <c r="L1525" s="62"/>
      <c r="M1525" s="62"/>
      <c r="N1525" s="62"/>
      <c r="O1525" s="62"/>
      <c r="P1525" s="62"/>
      <c r="Q1525" s="63"/>
      <c r="R1525" s="63"/>
      <c r="S1525" s="495"/>
    </row>
    <row r="1526" spans="1:19" s="58" customFormat="1" ht="25.5">
      <c r="A1526" s="476"/>
      <c r="B1526" s="545"/>
      <c r="C1526" s="551" t="s">
        <v>1819</v>
      </c>
      <c r="D1526" s="561" t="s">
        <v>1</v>
      </c>
      <c r="E1526" s="553">
        <v>1</v>
      </c>
      <c r="F1526" s="637" t="s">
        <v>2314</v>
      </c>
      <c r="G1526" s="546"/>
      <c r="I1526" s="62"/>
      <c r="J1526" s="62"/>
      <c r="K1526" s="622"/>
      <c r="L1526" s="62"/>
      <c r="M1526" s="62"/>
      <c r="N1526" s="62"/>
      <c r="O1526" s="62"/>
      <c r="P1526" s="62"/>
      <c r="Q1526" s="63"/>
      <c r="R1526" s="63"/>
      <c r="S1526" s="495"/>
    </row>
    <row r="1527" spans="1:19" s="58" customFormat="1" ht="25.5">
      <c r="A1527" s="476"/>
      <c r="B1527" s="547"/>
      <c r="C1527" s="562" t="s">
        <v>1820</v>
      </c>
      <c r="D1527" s="555" t="s">
        <v>1</v>
      </c>
      <c r="E1527" s="556">
        <v>1</v>
      </c>
      <c r="F1527" s="638" t="s">
        <v>2314</v>
      </c>
      <c r="G1527" s="548"/>
      <c r="I1527" s="62"/>
      <c r="J1527" s="62"/>
      <c r="K1527" s="622"/>
      <c r="L1527" s="62"/>
      <c r="M1527" s="62"/>
      <c r="N1527" s="62"/>
      <c r="O1527" s="62"/>
      <c r="P1527" s="62"/>
      <c r="Q1527" s="63"/>
      <c r="R1527" s="63"/>
      <c r="S1527" s="495"/>
    </row>
    <row r="1528" spans="1:19" s="58" customFormat="1" ht="25.5">
      <c r="A1528" s="476"/>
      <c r="B1528" s="547"/>
      <c r="C1528" s="562" t="s">
        <v>1821</v>
      </c>
      <c r="D1528" s="555" t="s">
        <v>1</v>
      </c>
      <c r="E1528" s="556">
        <v>1</v>
      </c>
      <c r="F1528" s="638" t="s">
        <v>2314</v>
      </c>
      <c r="G1528" s="548"/>
      <c r="I1528" s="62"/>
      <c r="J1528" s="62"/>
      <c r="K1528" s="622"/>
      <c r="L1528" s="62"/>
      <c r="M1528" s="62"/>
      <c r="N1528" s="62"/>
      <c r="O1528" s="62"/>
      <c r="P1528" s="62"/>
      <c r="Q1528" s="63"/>
      <c r="R1528" s="63"/>
      <c r="S1528" s="495"/>
    </row>
    <row r="1529" spans="1:19" s="58" customFormat="1" ht="38.25">
      <c r="A1529" s="476"/>
      <c r="B1529" s="547"/>
      <c r="C1529" s="562" t="s">
        <v>1822</v>
      </c>
      <c r="D1529" s="555" t="s">
        <v>1</v>
      </c>
      <c r="E1529" s="556">
        <v>1</v>
      </c>
      <c r="F1529" s="638" t="s">
        <v>2314</v>
      </c>
      <c r="G1529" s="548"/>
      <c r="I1529" s="62"/>
      <c r="J1529" s="62"/>
      <c r="K1529" s="622"/>
      <c r="L1529" s="62"/>
      <c r="M1529" s="62"/>
      <c r="N1529" s="62"/>
      <c r="O1529" s="62"/>
      <c r="P1529" s="62"/>
      <c r="Q1529" s="63"/>
      <c r="R1529" s="63"/>
      <c r="S1529" s="495"/>
    </row>
    <row r="1530" spans="1:19" s="58" customFormat="1" ht="25.5">
      <c r="A1530" s="476"/>
      <c r="B1530" s="547"/>
      <c r="C1530" s="562" t="s">
        <v>1823</v>
      </c>
      <c r="D1530" s="555" t="s">
        <v>1</v>
      </c>
      <c r="E1530" s="556">
        <v>3</v>
      </c>
      <c r="F1530" s="638" t="s">
        <v>2314</v>
      </c>
      <c r="G1530" s="548"/>
      <c r="I1530" s="62"/>
      <c r="J1530" s="62"/>
      <c r="K1530" s="622"/>
      <c r="L1530" s="62"/>
      <c r="M1530" s="62"/>
      <c r="N1530" s="62"/>
      <c r="O1530" s="62"/>
      <c r="P1530" s="62"/>
      <c r="Q1530" s="63"/>
      <c r="R1530" s="63"/>
      <c r="S1530" s="495"/>
    </row>
    <row r="1531" spans="1:19" s="58" customFormat="1" ht="25.5">
      <c r="A1531" s="476"/>
      <c r="B1531" s="549"/>
      <c r="C1531" s="563" t="s">
        <v>1824</v>
      </c>
      <c r="D1531" s="564" t="s">
        <v>1</v>
      </c>
      <c r="E1531" s="560">
        <v>1</v>
      </c>
      <c r="F1531" s="639" t="s">
        <v>2314</v>
      </c>
      <c r="G1531" s="550"/>
      <c r="I1531" s="62"/>
      <c r="J1531" s="62"/>
      <c r="K1531" s="622"/>
      <c r="L1531" s="62"/>
      <c r="M1531" s="62"/>
      <c r="N1531" s="62"/>
      <c r="O1531" s="62"/>
      <c r="P1531" s="62"/>
      <c r="Q1531" s="63"/>
      <c r="R1531" s="63"/>
      <c r="S1531" s="495"/>
    </row>
    <row r="1532" spans="1:19" s="58" customFormat="1" ht="89.25">
      <c r="A1532" s="476"/>
      <c r="B1532" s="228">
        <f>+B1525+0.01</f>
        <v>32.239999999999952</v>
      </c>
      <c r="C1532" s="56" t="s">
        <v>2304</v>
      </c>
      <c r="D1532" s="111" t="s">
        <v>1</v>
      </c>
      <c r="E1532" s="43">
        <v>1</v>
      </c>
      <c r="F1532" s="43">
        <v>22012278.711906485</v>
      </c>
      <c r="G1532" s="113">
        <f>+E1532*F1532</f>
        <v>22012278.711906485</v>
      </c>
      <c r="I1532" s="62"/>
      <c r="J1532" s="62"/>
      <c r="K1532" s="622"/>
      <c r="L1532" s="62"/>
      <c r="M1532" s="62"/>
      <c r="N1532" s="62"/>
      <c r="O1532" s="62"/>
      <c r="P1532" s="62"/>
      <c r="Q1532" s="63"/>
      <c r="R1532" s="63"/>
      <c r="S1532" s="495"/>
    </row>
    <row r="1533" spans="1:19" s="58" customFormat="1" ht="25.5">
      <c r="A1533" s="476"/>
      <c r="B1533" s="565"/>
      <c r="C1533" s="566" t="s">
        <v>1825</v>
      </c>
      <c r="D1533" s="567" t="s">
        <v>1</v>
      </c>
      <c r="E1533" s="553">
        <v>1</v>
      </c>
      <c r="F1533" s="634" t="s">
        <v>2315</v>
      </c>
      <c r="G1533" s="568"/>
      <c r="I1533" s="62"/>
      <c r="J1533" s="62"/>
      <c r="K1533" s="622"/>
      <c r="L1533" s="62"/>
      <c r="M1533" s="62"/>
      <c r="N1533" s="62"/>
      <c r="O1533" s="62"/>
      <c r="P1533" s="62"/>
      <c r="Q1533" s="63"/>
      <c r="R1533" s="63"/>
      <c r="S1533" s="495"/>
    </row>
    <row r="1534" spans="1:19" s="58" customFormat="1" ht="25.5">
      <c r="A1534" s="476"/>
      <c r="B1534" s="569"/>
      <c r="C1534" s="562" t="s">
        <v>1826</v>
      </c>
      <c r="D1534" s="555" t="s">
        <v>1</v>
      </c>
      <c r="E1534" s="556">
        <v>1</v>
      </c>
      <c r="F1534" s="635" t="s">
        <v>2316</v>
      </c>
      <c r="G1534" s="570"/>
      <c r="I1534" s="62"/>
      <c r="J1534" s="62"/>
      <c r="K1534" s="622"/>
      <c r="L1534" s="62"/>
      <c r="M1534" s="62"/>
      <c r="N1534" s="62"/>
      <c r="O1534" s="62"/>
      <c r="P1534" s="62"/>
      <c r="Q1534" s="63"/>
      <c r="R1534" s="63"/>
      <c r="S1534" s="495"/>
    </row>
    <row r="1535" spans="1:19" s="58" customFormat="1" ht="38.25">
      <c r="A1535" s="476"/>
      <c r="B1535" s="569"/>
      <c r="C1535" s="562" t="s">
        <v>1822</v>
      </c>
      <c r="D1535" s="555" t="s">
        <v>1</v>
      </c>
      <c r="E1535" s="556">
        <v>1</v>
      </c>
      <c r="F1535" s="635" t="s">
        <v>2316</v>
      </c>
      <c r="G1535" s="570"/>
      <c r="I1535" s="62"/>
      <c r="J1535" s="62"/>
      <c r="K1535" s="622"/>
      <c r="L1535" s="62"/>
      <c r="M1535" s="62"/>
      <c r="N1535" s="62"/>
      <c r="O1535" s="62"/>
      <c r="P1535" s="62"/>
      <c r="Q1535" s="63"/>
      <c r="R1535" s="63"/>
      <c r="S1535" s="495"/>
    </row>
    <row r="1536" spans="1:19" s="58" customFormat="1" ht="25.5">
      <c r="A1536" s="476"/>
      <c r="B1536" s="569"/>
      <c r="C1536" s="562" t="s">
        <v>1827</v>
      </c>
      <c r="D1536" s="555" t="s">
        <v>1</v>
      </c>
      <c r="E1536" s="556">
        <v>3</v>
      </c>
      <c r="F1536" s="635" t="s">
        <v>2316</v>
      </c>
      <c r="G1536" s="570"/>
      <c r="I1536" s="62"/>
      <c r="J1536" s="62"/>
      <c r="K1536" s="622"/>
      <c r="L1536" s="62"/>
      <c r="M1536" s="62"/>
      <c r="N1536" s="62"/>
      <c r="O1536" s="62"/>
      <c r="P1536" s="62"/>
      <c r="Q1536" s="63"/>
      <c r="R1536" s="63"/>
      <c r="S1536" s="495"/>
    </row>
    <row r="1537" spans="1:19" s="58" customFormat="1" ht="25.5">
      <c r="A1537" s="476"/>
      <c r="B1537" s="571"/>
      <c r="C1537" s="563" t="s">
        <v>1824</v>
      </c>
      <c r="D1537" s="564" t="s">
        <v>1</v>
      </c>
      <c r="E1537" s="560">
        <v>1</v>
      </c>
      <c r="F1537" s="635" t="s">
        <v>2316</v>
      </c>
      <c r="G1537" s="572"/>
      <c r="I1537" s="62"/>
      <c r="J1537" s="62"/>
      <c r="K1537" s="622"/>
      <c r="L1537" s="62"/>
      <c r="M1537" s="62"/>
      <c r="N1537" s="62"/>
      <c r="O1537" s="62"/>
      <c r="P1537" s="62"/>
      <c r="Q1537" s="63"/>
      <c r="R1537" s="63"/>
      <c r="S1537" s="495"/>
    </row>
    <row r="1538" spans="1:19" s="58" customFormat="1" ht="102">
      <c r="A1538" s="476"/>
      <c r="B1538" s="55">
        <f>+B1532+0.01</f>
        <v>32.24999999999995</v>
      </c>
      <c r="C1538" s="56" t="s">
        <v>2305</v>
      </c>
      <c r="D1538" s="111" t="s">
        <v>1</v>
      </c>
      <c r="E1538" s="43">
        <v>1</v>
      </c>
      <c r="F1538" s="43">
        <v>10881383.725090044</v>
      </c>
      <c r="G1538" s="113">
        <f>+E1538*F1538</f>
        <v>10881383.725090044</v>
      </c>
      <c r="I1538" s="62"/>
      <c r="J1538" s="62"/>
      <c r="K1538" s="622"/>
      <c r="L1538" s="62"/>
      <c r="M1538" s="62"/>
      <c r="N1538" s="62"/>
      <c r="O1538" s="62"/>
      <c r="P1538" s="62"/>
      <c r="Q1538" s="63"/>
      <c r="R1538" s="63"/>
      <c r="S1538" s="495"/>
    </row>
    <row r="1539" spans="1:19" s="58" customFormat="1" ht="51">
      <c r="A1539" s="476"/>
      <c r="B1539" s="573"/>
      <c r="C1539" s="574" t="s">
        <v>1828</v>
      </c>
      <c r="D1539" s="575" t="s">
        <v>1</v>
      </c>
      <c r="E1539" s="576">
        <v>1</v>
      </c>
      <c r="F1539" s="640" t="s">
        <v>2317</v>
      </c>
      <c r="G1539" s="577"/>
      <c r="I1539" s="62"/>
      <c r="J1539" s="62"/>
      <c r="K1539" s="622"/>
      <c r="L1539" s="62"/>
      <c r="M1539" s="62"/>
      <c r="N1539" s="62"/>
      <c r="O1539" s="62"/>
      <c r="P1539" s="62"/>
      <c r="Q1539" s="63"/>
      <c r="R1539" s="63"/>
      <c r="S1539" s="495"/>
    </row>
    <row r="1540" spans="1:19" s="58" customFormat="1" ht="25.5">
      <c r="A1540" s="476"/>
      <c r="B1540" s="578"/>
      <c r="C1540" s="579" t="s">
        <v>2306</v>
      </c>
      <c r="D1540" s="580" t="s">
        <v>1</v>
      </c>
      <c r="E1540" s="581">
        <v>1</v>
      </c>
      <c r="F1540" s="641" t="s">
        <v>2317</v>
      </c>
      <c r="G1540" s="582"/>
      <c r="I1540" s="62"/>
      <c r="J1540" s="62"/>
      <c r="K1540" s="622"/>
      <c r="L1540" s="62"/>
      <c r="M1540" s="62"/>
      <c r="N1540" s="62"/>
      <c r="O1540" s="62"/>
      <c r="P1540" s="62"/>
      <c r="Q1540" s="63"/>
      <c r="R1540" s="63"/>
      <c r="S1540" s="495"/>
    </row>
    <row r="1541" spans="1:19" s="58" customFormat="1" ht="25.5">
      <c r="A1541" s="476"/>
      <c r="B1541" s="578"/>
      <c r="C1541" s="579" t="s">
        <v>1829</v>
      </c>
      <c r="D1541" s="580" t="s">
        <v>1</v>
      </c>
      <c r="E1541" s="581">
        <v>4</v>
      </c>
      <c r="F1541" s="641" t="s">
        <v>2317</v>
      </c>
      <c r="G1541" s="582"/>
      <c r="I1541" s="62"/>
      <c r="J1541" s="62"/>
      <c r="K1541" s="622"/>
      <c r="L1541" s="62"/>
      <c r="M1541" s="62"/>
      <c r="N1541" s="62"/>
      <c r="O1541" s="62"/>
      <c r="P1541" s="62"/>
      <c r="Q1541" s="63"/>
      <c r="R1541" s="63"/>
      <c r="S1541" s="495"/>
    </row>
    <row r="1542" spans="1:19" s="58" customFormat="1" ht="25.5">
      <c r="A1542" s="476"/>
      <c r="B1542" s="578"/>
      <c r="C1542" s="579" t="s">
        <v>1007</v>
      </c>
      <c r="D1542" s="580" t="s">
        <v>1</v>
      </c>
      <c r="E1542" s="581">
        <v>3</v>
      </c>
      <c r="F1542" s="641" t="s">
        <v>2317</v>
      </c>
      <c r="G1542" s="582"/>
      <c r="I1542" s="62"/>
      <c r="J1542" s="62"/>
      <c r="K1542" s="622"/>
      <c r="L1542" s="62"/>
      <c r="M1542" s="62"/>
      <c r="N1542" s="62"/>
      <c r="O1542" s="62"/>
      <c r="P1542" s="62"/>
      <c r="Q1542" s="63"/>
      <c r="R1542" s="63"/>
      <c r="S1542" s="495"/>
    </row>
    <row r="1543" spans="1:19" s="58" customFormat="1" ht="25.5">
      <c r="A1543" s="476"/>
      <c r="B1543" s="578"/>
      <c r="C1543" s="579" t="s">
        <v>1004</v>
      </c>
      <c r="D1543" s="580" t="s">
        <v>1</v>
      </c>
      <c r="E1543" s="581">
        <v>1</v>
      </c>
      <c r="F1543" s="641" t="s">
        <v>2317</v>
      </c>
      <c r="G1543" s="583"/>
      <c r="I1543" s="62"/>
      <c r="J1543" s="62"/>
      <c r="K1543" s="622"/>
      <c r="L1543" s="62"/>
      <c r="M1543" s="62"/>
      <c r="N1543" s="62"/>
      <c r="O1543" s="62"/>
      <c r="P1543" s="62"/>
      <c r="Q1543" s="63"/>
      <c r="R1543" s="495"/>
      <c r="S1543" s="413"/>
    </row>
    <row r="1544" spans="1:19" s="58" customFormat="1" ht="25.5">
      <c r="A1544" s="476"/>
      <c r="B1544" s="578"/>
      <c r="C1544" s="579" t="s">
        <v>1824</v>
      </c>
      <c r="D1544" s="580" t="s">
        <v>1</v>
      </c>
      <c r="E1544" s="581">
        <v>1</v>
      </c>
      <c r="F1544" s="641" t="s">
        <v>2317</v>
      </c>
      <c r="G1544" s="582"/>
      <c r="I1544" s="62"/>
      <c r="J1544" s="62"/>
      <c r="K1544" s="622"/>
      <c r="L1544" s="62"/>
      <c r="M1544" s="62"/>
      <c r="N1544" s="62"/>
      <c r="O1544" s="62"/>
      <c r="P1544" s="62"/>
      <c r="Q1544" s="63"/>
      <c r="R1544" s="413"/>
      <c r="S1544" s="495"/>
    </row>
    <row r="1545" spans="1:19" s="58" customFormat="1" ht="25.5">
      <c r="A1545" s="476"/>
      <c r="B1545" s="584"/>
      <c r="C1545" s="585" t="s">
        <v>1830</v>
      </c>
      <c r="D1545" s="586" t="s">
        <v>1</v>
      </c>
      <c r="E1545" s="587">
        <v>2</v>
      </c>
      <c r="F1545" s="641" t="s">
        <v>2317</v>
      </c>
      <c r="G1545" s="588"/>
      <c r="I1545" s="62"/>
      <c r="J1545" s="62"/>
      <c r="K1545" s="622"/>
      <c r="L1545" s="62"/>
      <c r="M1545" s="62"/>
      <c r="N1545" s="62"/>
      <c r="O1545" s="62"/>
      <c r="P1545" s="62"/>
      <c r="Q1545" s="63"/>
      <c r="R1545" s="413"/>
      <c r="S1545" s="495"/>
    </row>
    <row r="1546" spans="1:19" s="58" customFormat="1" ht="102">
      <c r="A1546" s="476"/>
      <c r="B1546" s="55">
        <f>+B1538+0.01</f>
        <v>32.259999999999948</v>
      </c>
      <c r="C1546" s="56" t="s">
        <v>2307</v>
      </c>
      <c r="D1546" s="111" t="s">
        <v>1</v>
      </c>
      <c r="E1546" s="43">
        <v>1</v>
      </c>
      <c r="F1546" s="43">
        <v>9931063.1995316092</v>
      </c>
      <c r="G1546" s="113">
        <f>+E1546*F1546</f>
        <v>9931063.1995316092</v>
      </c>
      <c r="I1546" s="62"/>
      <c r="J1546" s="62"/>
      <c r="K1546" s="622"/>
      <c r="L1546" s="62"/>
      <c r="M1546" s="62"/>
      <c r="N1546" s="62"/>
      <c r="O1546" s="62"/>
      <c r="P1546" s="62"/>
      <c r="Q1546" s="63"/>
      <c r="R1546" s="413"/>
      <c r="S1546" s="495"/>
    </row>
    <row r="1547" spans="1:19" s="58" customFormat="1" ht="51">
      <c r="A1547" s="476"/>
      <c r="B1547" s="565"/>
      <c r="C1547" s="566" t="s">
        <v>1831</v>
      </c>
      <c r="D1547" s="567" t="s">
        <v>1</v>
      </c>
      <c r="E1547" s="553">
        <v>1</v>
      </c>
      <c r="F1547" s="642" t="s">
        <v>2318</v>
      </c>
      <c r="G1547" s="568"/>
      <c r="I1547" s="62"/>
      <c r="J1547" s="62"/>
      <c r="K1547" s="622"/>
      <c r="L1547" s="62"/>
      <c r="M1547" s="62"/>
      <c r="N1547" s="62"/>
      <c r="O1547" s="62"/>
      <c r="P1547" s="62"/>
      <c r="Q1547" s="63"/>
      <c r="R1547" s="413"/>
      <c r="S1547" s="495"/>
    </row>
    <row r="1548" spans="1:19" s="58" customFormat="1" ht="25.5">
      <c r="A1548" s="476"/>
      <c r="B1548" s="569"/>
      <c r="C1548" s="562" t="s">
        <v>1832</v>
      </c>
      <c r="D1548" s="555" t="s">
        <v>1</v>
      </c>
      <c r="E1548" s="556">
        <v>2</v>
      </c>
      <c r="F1548" s="643" t="s">
        <v>2318</v>
      </c>
      <c r="G1548" s="570"/>
      <c r="I1548" s="62"/>
      <c r="J1548" s="62"/>
      <c r="K1548" s="622"/>
      <c r="L1548" s="62"/>
      <c r="M1548" s="62"/>
      <c r="N1548" s="62"/>
      <c r="O1548" s="62"/>
      <c r="P1548" s="62"/>
      <c r="Q1548" s="63"/>
      <c r="R1548" s="413"/>
      <c r="S1548" s="495"/>
    </row>
    <row r="1549" spans="1:19" s="58" customFormat="1" ht="25.5">
      <c r="A1549" s="476"/>
      <c r="B1549" s="569"/>
      <c r="C1549" s="562" t="s">
        <v>1833</v>
      </c>
      <c r="D1549" s="555" t="s">
        <v>1</v>
      </c>
      <c r="E1549" s="556">
        <v>1</v>
      </c>
      <c r="F1549" s="643" t="s">
        <v>2318</v>
      </c>
      <c r="G1549" s="570"/>
      <c r="I1549" s="62"/>
      <c r="J1549" s="62"/>
      <c r="K1549" s="622"/>
      <c r="L1549" s="62"/>
      <c r="M1549" s="62"/>
      <c r="N1549" s="62"/>
      <c r="O1549" s="62"/>
      <c r="P1549" s="62"/>
      <c r="Q1549" s="63"/>
      <c r="R1549" s="413"/>
      <c r="S1549" s="495"/>
    </row>
    <row r="1550" spans="1:19" s="58" customFormat="1" ht="15" customHeight="1">
      <c r="A1550" s="476"/>
      <c r="B1550" s="569"/>
      <c r="C1550" s="554" t="s">
        <v>1834</v>
      </c>
      <c r="D1550" s="555" t="s">
        <v>1</v>
      </c>
      <c r="E1550" s="556">
        <v>3</v>
      </c>
      <c r="F1550" s="643" t="s">
        <v>2318</v>
      </c>
      <c r="G1550" s="570"/>
      <c r="I1550" s="62"/>
      <c r="J1550" s="62"/>
      <c r="K1550" s="622"/>
      <c r="L1550" s="62"/>
      <c r="M1550" s="62"/>
      <c r="N1550" s="62"/>
      <c r="O1550" s="62"/>
      <c r="P1550" s="62"/>
      <c r="Q1550" s="63"/>
      <c r="R1550" s="413"/>
      <c r="S1550" s="495"/>
    </row>
    <row r="1551" spans="1:19" s="58" customFormat="1" ht="25.5">
      <c r="A1551" s="476"/>
      <c r="B1551" s="569"/>
      <c r="C1551" s="554" t="s">
        <v>1824</v>
      </c>
      <c r="D1551" s="555" t="s">
        <v>1</v>
      </c>
      <c r="E1551" s="556">
        <v>1</v>
      </c>
      <c r="F1551" s="643" t="s">
        <v>2318</v>
      </c>
      <c r="G1551" s="570"/>
      <c r="I1551" s="62"/>
      <c r="J1551" s="62"/>
      <c r="K1551" s="622"/>
      <c r="L1551" s="62"/>
      <c r="M1551" s="62"/>
      <c r="N1551" s="62"/>
      <c r="O1551" s="62"/>
      <c r="P1551" s="62"/>
      <c r="Q1551" s="63"/>
      <c r="R1551" s="413"/>
      <c r="S1551" s="495"/>
    </row>
    <row r="1552" spans="1:19" s="58" customFormat="1" ht="25.5">
      <c r="A1552" s="476"/>
      <c r="B1552" s="569"/>
      <c r="C1552" s="554" t="s">
        <v>1004</v>
      </c>
      <c r="D1552" s="555" t="s">
        <v>1</v>
      </c>
      <c r="E1552" s="556">
        <v>1</v>
      </c>
      <c r="F1552" s="643" t="s">
        <v>2318</v>
      </c>
      <c r="G1552" s="570"/>
      <c r="I1552" s="62"/>
      <c r="J1552" s="62"/>
      <c r="K1552" s="622"/>
      <c r="L1552" s="62"/>
      <c r="M1552" s="62"/>
      <c r="N1552" s="62"/>
      <c r="O1552" s="62"/>
      <c r="P1552" s="62"/>
      <c r="Q1552" s="63"/>
      <c r="R1552" s="413"/>
      <c r="S1552" s="495"/>
    </row>
    <row r="1553" spans="1:19" s="58" customFormat="1" ht="25.5">
      <c r="A1553" s="476"/>
      <c r="B1553" s="571"/>
      <c r="C1553" s="558" t="s">
        <v>1830</v>
      </c>
      <c r="D1553" s="564" t="s">
        <v>1</v>
      </c>
      <c r="E1553" s="560">
        <v>2</v>
      </c>
      <c r="F1553" s="643" t="s">
        <v>2318</v>
      </c>
      <c r="G1553" s="572"/>
      <c r="I1553" s="62"/>
      <c r="J1553" s="62"/>
      <c r="K1553" s="622"/>
      <c r="L1553" s="62"/>
      <c r="M1553" s="62"/>
      <c r="N1553" s="62"/>
      <c r="O1553" s="62"/>
      <c r="P1553" s="62"/>
      <c r="Q1553" s="63"/>
      <c r="R1553" s="413"/>
      <c r="S1553" s="495"/>
    </row>
    <row r="1554" spans="1:19" s="58" customFormat="1" ht="89.25">
      <c r="A1554" s="476"/>
      <c r="B1554" s="228">
        <f>+B1546+0.01</f>
        <v>32.269999999999946</v>
      </c>
      <c r="C1554" s="67" t="s">
        <v>2308</v>
      </c>
      <c r="D1554" s="111" t="s">
        <v>1</v>
      </c>
      <c r="E1554" s="43">
        <v>1</v>
      </c>
      <c r="F1554" s="43">
        <v>20633146.377459057</v>
      </c>
      <c r="G1554" s="113">
        <f>+E1554*F1554</f>
        <v>20633146.377459057</v>
      </c>
      <c r="I1554" s="62"/>
      <c r="J1554" s="62"/>
      <c r="K1554" s="622"/>
      <c r="L1554" s="62"/>
      <c r="M1554" s="62"/>
      <c r="N1554" s="62"/>
      <c r="O1554" s="62"/>
      <c r="P1554" s="62"/>
      <c r="Q1554" s="63"/>
      <c r="R1554" s="413"/>
      <c r="S1554" s="495"/>
    </row>
    <row r="1555" spans="1:19" s="58" customFormat="1" ht="51">
      <c r="A1555" s="476"/>
      <c r="B1555" s="565"/>
      <c r="C1555" s="551" t="s">
        <v>1835</v>
      </c>
      <c r="D1555" s="567" t="s">
        <v>1</v>
      </c>
      <c r="E1555" s="553">
        <v>1</v>
      </c>
      <c r="F1555" s="642" t="s">
        <v>2319</v>
      </c>
      <c r="G1555" s="568"/>
      <c r="I1555" s="62"/>
      <c r="J1555" s="62"/>
      <c r="K1555" s="622"/>
      <c r="L1555" s="62"/>
      <c r="M1555" s="62"/>
      <c r="N1555" s="62"/>
      <c r="O1555" s="62"/>
      <c r="P1555" s="62"/>
      <c r="Q1555" s="63"/>
      <c r="R1555" s="413"/>
      <c r="S1555" s="495"/>
    </row>
    <row r="1556" spans="1:19" s="58" customFormat="1" ht="25.5">
      <c r="A1556" s="476"/>
      <c r="B1556" s="569"/>
      <c r="C1556" s="554" t="s">
        <v>1836</v>
      </c>
      <c r="D1556" s="555" t="s">
        <v>1</v>
      </c>
      <c r="E1556" s="556">
        <v>1</v>
      </c>
      <c r="F1556" s="643" t="s">
        <v>2319</v>
      </c>
      <c r="G1556" s="570"/>
      <c r="I1556" s="62"/>
      <c r="J1556" s="62"/>
      <c r="K1556" s="622"/>
      <c r="L1556" s="62"/>
      <c r="M1556" s="62"/>
      <c r="N1556" s="62"/>
      <c r="O1556" s="62"/>
      <c r="P1556" s="62"/>
      <c r="Q1556" s="63"/>
      <c r="R1556" s="413"/>
      <c r="S1556" s="495"/>
    </row>
    <row r="1557" spans="1:19" s="58" customFormat="1" ht="25.5">
      <c r="A1557" s="476"/>
      <c r="B1557" s="569"/>
      <c r="C1557" s="554" t="s">
        <v>1837</v>
      </c>
      <c r="D1557" s="555" t="s">
        <v>1</v>
      </c>
      <c r="E1557" s="556">
        <v>1</v>
      </c>
      <c r="F1557" s="643" t="s">
        <v>2309</v>
      </c>
      <c r="G1557" s="570"/>
      <c r="I1557" s="62"/>
      <c r="J1557" s="62"/>
      <c r="K1557" s="622"/>
      <c r="L1557" s="62"/>
      <c r="M1557" s="62"/>
      <c r="N1557" s="62"/>
      <c r="O1557" s="62"/>
      <c r="P1557" s="62"/>
      <c r="Q1557" s="63"/>
      <c r="R1557" s="413"/>
      <c r="S1557" s="495"/>
    </row>
    <row r="1558" spans="1:19" s="58" customFormat="1" ht="25.5">
      <c r="A1558" s="476"/>
      <c r="B1558" s="569"/>
      <c r="C1558" s="554" t="s">
        <v>1020</v>
      </c>
      <c r="D1558" s="555" t="s">
        <v>1</v>
      </c>
      <c r="E1558" s="556">
        <v>3</v>
      </c>
      <c r="F1558" s="643" t="s">
        <v>2319</v>
      </c>
      <c r="G1558" s="570"/>
      <c r="I1558" s="62"/>
      <c r="J1558" s="62"/>
      <c r="K1558" s="622"/>
      <c r="L1558" s="62"/>
      <c r="M1558" s="62"/>
      <c r="N1558" s="62"/>
      <c r="O1558" s="62"/>
      <c r="P1558" s="62"/>
      <c r="Q1558" s="63"/>
      <c r="R1558" s="413"/>
      <c r="S1558" s="495"/>
    </row>
    <row r="1559" spans="1:19" s="58" customFormat="1" ht="25.5">
      <c r="A1559" s="476"/>
      <c r="B1559" s="569"/>
      <c r="C1559" s="554" t="s">
        <v>1004</v>
      </c>
      <c r="D1559" s="555" t="s">
        <v>1</v>
      </c>
      <c r="E1559" s="556">
        <v>1</v>
      </c>
      <c r="F1559" s="643" t="s">
        <v>2319</v>
      </c>
      <c r="G1559" s="570"/>
      <c r="I1559" s="62"/>
      <c r="J1559" s="62"/>
      <c r="K1559" s="622"/>
      <c r="L1559" s="62"/>
      <c r="M1559" s="62"/>
      <c r="N1559" s="62"/>
      <c r="O1559" s="62"/>
      <c r="P1559" s="62"/>
      <c r="Q1559" s="63"/>
      <c r="R1559" s="413"/>
      <c r="S1559" s="495"/>
    </row>
    <row r="1560" spans="1:19" s="58" customFormat="1" ht="25.5">
      <c r="A1560" s="476"/>
      <c r="B1560" s="569"/>
      <c r="C1560" s="554" t="s">
        <v>1824</v>
      </c>
      <c r="D1560" s="589" t="s">
        <v>1</v>
      </c>
      <c r="E1560" s="556">
        <v>1</v>
      </c>
      <c r="F1560" s="643" t="s">
        <v>2319</v>
      </c>
      <c r="G1560" s="570"/>
      <c r="I1560" s="62"/>
      <c r="J1560" s="62"/>
      <c r="K1560" s="622"/>
      <c r="L1560" s="62"/>
      <c r="M1560" s="62"/>
      <c r="N1560" s="62"/>
      <c r="O1560" s="62"/>
      <c r="P1560" s="62"/>
      <c r="Q1560" s="63"/>
      <c r="R1560" s="413"/>
      <c r="S1560" s="495"/>
    </row>
    <row r="1561" spans="1:19" s="58" customFormat="1" ht="25.5">
      <c r="A1561" s="476"/>
      <c r="B1561" s="569"/>
      <c r="C1561" s="554" t="s">
        <v>1838</v>
      </c>
      <c r="D1561" s="555" t="s">
        <v>1</v>
      </c>
      <c r="E1561" s="556">
        <v>1</v>
      </c>
      <c r="F1561" s="643" t="s">
        <v>2319</v>
      </c>
      <c r="G1561" s="570"/>
      <c r="I1561" s="62"/>
      <c r="J1561" s="62"/>
      <c r="K1561" s="622"/>
      <c r="L1561" s="62"/>
      <c r="M1561" s="62"/>
      <c r="N1561" s="62"/>
      <c r="O1561" s="62"/>
      <c r="P1561" s="62"/>
      <c r="Q1561" s="63"/>
      <c r="R1561" s="413"/>
      <c r="S1561" s="495"/>
    </row>
    <row r="1562" spans="1:19" s="36" customFormat="1" ht="25.5">
      <c r="A1562" s="477"/>
      <c r="B1562" s="590"/>
      <c r="C1562" s="591" t="s">
        <v>1839</v>
      </c>
      <c r="D1562" s="557" t="s">
        <v>1</v>
      </c>
      <c r="E1562" s="556">
        <v>6</v>
      </c>
      <c r="F1562" s="643" t="s">
        <v>2319</v>
      </c>
      <c r="G1562" s="592"/>
      <c r="H1562" s="88"/>
      <c r="K1562" s="623"/>
      <c r="Q1562" s="63"/>
      <c r="R1562" s="63"/>
      <c r="S1562" s="63"/>
    </row>
    <row r="1563" spans="1:19" s="58" customFormat="1" ht="38.25">
      <c r="A1563" s="476"/>
      <c r="B1563" s="571"/>
      <c r="C1563" s="558" t="s">
        <v>1840</v>
      </c>
      <c r="D1563" s="564" t="s">
        <v>1</v>
      </c>
      <c r="E1563" s="560">
        <v>2</v>
      </c>
      <c r="F1563" s="643" t="s">
        <v>2319</v>
      </c>
      <c r="G1563" s="572"/>
      <c r="I1563" s="62"/>
      <c r="J1563" s="62"/>
      <c r="K1563" s="622"/>
      <c r="L1563" s="62"/>
      <c r="M1563" s="62"/>
      <c r="N1563" s="62"/>
      <c r="O1563" s="62"/>
      <c r="P1563" s="62"/>
      <c r="Q1563" s="63"/>
      <c r="R1563" s="495"/>
      <c r="S1563" s="495"/>
    </row>
    <row r="1564" spans="1:19" s="58" customFormat="1" ht="89.25">
      <c r="A1564" s="476"/>
      <c r="B1564" s="228">
        <f>+B1554+0.01</f>
        <v>32.279999999999944</v>
      </c>
      <c r="C1564" s="67" t="s">
        <v>2310</v>
      </c>
      <c r="D1564" s="111" t="s">
        <v>1</v>
      </c>
      <c r="E1564" s="43">
        <v>1</v>
      </c>
      <c r="F1564" s="43">
        <v>15272487.953427017</v>
      </c>
      <c r="G1564" s="113">
        <f>+E1564*F1564</f>
        <v>15272487.953427017</v>
      </c>
      <c r="I1564" s="62"/>
      <c r="J1564" s="62"/>
      <c r="K1564" s="622"/>
      <c r="L1564" s="62"/>
      <c r="M1564" s="62"/>
      <c r="N1564" s="62"/>
      <c r="O1564" s="62"/>
      <c r="P1564" s="62"/>
      <c r="Q1564" s="63"/>
      <c r="R1564" s="495"/>
      <c r="S1564" s="413"/>
    </row>
    <row r="1565" spans="1:19" s="58" customFormat="1" ht="25.5">
      <c r="A1565" s="476"/>
      <c r="B1565" s="565"/>
      <c r="C1565" s="551" t="s">
        <v>1841</v>
      </c>
      <c r="D1565" s="567" t="s">
        <v>1</v>
      </c>
      <c r="E1565" s="553">
        <v>2</v>
      </c>
      <c r="F1565" s="634" t="s">
        <v>2320</v>
      </c>
      <c r="G1565" s="568"/>
      <c r="I1565" s="62"/>
      <c r="J1565" s="62"/>
      <c r="K1565" s="622"/>
      <c r="L1565" s="62"/>
      <c r="M1565" s="62"/>
      <c r="N1565" s="62"/>
      <c r="O1565" s="62"/>
      <c r="P1565" s="62"/>
      <c r="Q1565" s="63"/>
      <c r="R1565" s="63"/>
      <c r="S1565" s="495"/>
    </row>
    <row r="1566" spans="1:19" s="58" customFormat="1" ht="25.5">
      <c r="A1566" s="476"/>
      <c r="B1566" s="571"/>
      <c r="C1566" s="558" t="s">
        <v>1842</v>
      </c>
      <c r="D1566" s="564" t="s">
        <v>1</v>
      </c>
      <c r="E1566" s="560">
        <v>1</v>
      </c>
      <c r="F1566" s="636" t="s">
        <v>2320</v>
      </c>
      <c r="G1566" s="572"/>
      <c r="I1566" s="62"/>
      <c r="J1566" s="62"/>
      <c r="K1566" s="622"/>
      <c r="L1566" s="62"/>
      <c r="M1566" s="62"/>
      <c r="N1566" s="62"/>
      <c r="O1566" s="62"/>
      <c r="P1566" s="62"/>
      <c r="Q1566" s="63"/>
      <c r="R1566" s="495"/>
      <c r="S1566" s="495"/>
    </row>
    <row r="1567" spans="1:19" s="58" customFormat="1" ht="89.25">
      <c r="A1567" s="476"/>
      <c r="B1567" s="228">
        <f>+B1564+0.01</f>
        <v>32.289999999999942</v>
      </c>
      <c r="C1567" s="67" t="s">
        <v>2311</v>
      </c>
      <c r="D1567" s="111" t="s">
        <v>1</v>
      </c>
      <c r="E1567" s="43">
        <v>1</v>
      </c>
      <c r="F1567" s="43">
        <v>10905986.143259393</v>
      </c>
      <c r="G1567" s="113">
        <f>+E1567*F1567</f>
        <v>10905986.143259393</v>
      </c>
      <c r="I1567" s="62"/>
      <c r="J1567" s="62"/>
      <c r="K1567" s="622"/>
      <c r="L1567" s="62"/>
      <c r="M1567" s="62"/>
      <c r="N1567" s="62"/>
      <c r="O1567" s="62"/>
      <c r="P1567" s="62"/>
      <c r="Q1567" s="63"/>
      <c r="R1567" s="495"/>
      <c r="S1567" s="495"/>
    </row>
    <row r="1568" spans="1:19" s="58" customFormat="1" ht="51">
      <c r="A1568" s="476"/>
      <c r="B1568" s="565"/>
      <c r="C1568" s="551" t="s">
        <v>1828</v>
      </c>
      <c r="D1568" s="552" t="s">
        <v>1</v>
      </c>
      <c r="E1568" s="553">
        <v>1</v>
      </c>
      <c r="F1568" s="634" t="s">
        <v>2321</v>
      </c>
      <c r="G1568" s="568"/>
      <c r="I1568" s="62"/>
      <c r="J1568" s="62"/>
      <c r="K1568" s="622"/>
      <c r="L1568" s="62"/>
      <c r="M1568" s="62"/>
      <c r="N1568" s="62"/>
      <c r="O1568" s="62"/>
      <c r="P1568" s="62"/>
      <c r="Q1568" s="63"/>
      <c r="R1568" s="495"/>
      <c r="S1568" s="495"/>
    </row>
    <row r="1569" spans="1:19" s="36" customFormat="1" ht="25.5">
      <c r="A1569" s="477"/>
      <c r="B1569" s="590"/>
      <c r="C1569" s="591" t="s">
        <v>1843</v>
      </c>
      <c r="D1569" s="557" t="s">
        <v>1</v>
      </c>
      <c r="E1569" s="556">
        <v>1</v>
      </c>
      <c r="F1569" s="635" t="s">
        <v>2321</v>
      </c>
      <c r="G1569" s="592"/>
      <c r="H1569" s="88"/>
      <c r="K1569" s="623"/>
      <c r="Q1569" s="63"/>
      <c r="R1569" s="63"/>
      <c r="S1569" s="63"/>
    </row>
    <row r="1570" spans="1:19" s="58" customFormat="1" ht="25.5">
      <c r="A1570" s="476"/>
      <c r="B1570" s="569"/>
      <c r="C1570" s="554" t="s">
        <v>1844</v>
      </c>
      <c r="D1570" s="557" t="s">
        <v>1</v>
      </c>
      <c r="E1570" s="556">
        <v>4</v>
      </c>
      <c r="F1570" s="635" t="s">
        <v>2321</v>
      </c>
      <c r="G1570" s="570"/>
      <c r="I1570" s="62"/>
      <c r="J1570" s="62"/>
      <c r="K1570" s="622"/>
      <c r="L1570" s="62"/>
      <c r="M1570" s="62"/>
      <c r="N1570" s="62"/>
      <c r="O1570" s="62"/>
      <c r="P1570" s="62"/>
      <c r="Q1570" s="63"/>
      <c r="R1570" s="413"/>
      <c r="S1570" s="495"/>
    </row>
    <row r="1571" spans="1:19" s="58" customFormat="1" ht="25.5">
      <c r="A1571" s="476"/>
      <c r="B1571" s="569"/>
      <c r="C1571" s="554" t="s">
        <v>1007</v>
      </c>
      <c r="D1571" s="557" t="s">
        <v>1</v>
      </c>
      <c r="E1571" s="556">
        <v>3</v>
      </c>
      <c r="F1571" s="635" t="s">
        <v>2321</v>
      </c>
      <c r="G1571" s="570"/>
      <c r="I1571" s="62"/>
      <c r="J1571" s="62"/>
      <c r="K1571" s="622"/>
      <c r="L1571" s="62"/>
      <c r="M1571" s="62"/>
      <c r="N1571" s="62"/>
      <c r="O1571" s="62"/>
      <c r="P1571" s="62"/>
      <c r="Q1571" s="63"/>
      <c r="R1571" s="413"/>
      <c r="S1571" s="495"/>
    </row>
    <row r="1572" spans="1:19" s="58" customFormat="1" ht="25.5">
      <c r="A1572" s="476"/>
      <c r="B1572" s="569"/>
      <c r="C1572" s="554" t="s">
        <v>1004</v>
      </c>
      <c r="D1572" s="557" t="s">
        <v>1</v>
      </c>
      <c r="E1572" s="556">
        <v>1</v>
      </c>
      <c r="F1572" s="635" t="s">
        <v>2321</v>
      </c>
      <c r="G1572" s="570"/>
      <c r="I1572" s="62"/>
      <c r="J1572" s="62"/>
      <c r="K1572" s="622"/>
      <c r="L1572" s="62"/>
      <c r="M1572" s="62"/>
      <c r="N1572" s="62"/>
      <c r="O1572" s="62"/>
      <c r="P1572" s="62"/>
      <c r="Q1572" s="63"/>
      <c r="R1572" s="413"/>
      <c r="S1572" s="495"/>
    </row>
    <row r="1573" spans="1:19" s="58" customFormat="1" ht="25.5">
      <c r="A1573" s="476"/>
      <c r="B1573" s="569"/>
      <c r="C1573" s="554" t="s">
        <v>1824</v>
      </c>
      <c r="D1573" s="557" t="s">
        <v>1</v>
      </c>
      <c r="E1573" s="556">
        <v>1</v>
      </c>
      <c r="F1573" s="635" t="s">
        <v>2321</v>
      </c>
      <c r="G1573" s="570"/>
      <c r="I1573" s="62"/>
      <c r="J1573" s="62"/>
      <c r="K1573" s="622"/>
      <c r="L1573" s="62"/>
      <c r="M1573" s="62"/>
      <c r="N1573" s="62"/>
      <c r="O1573" s="62"/>
      <c r="P1573" s="62"/>
      <c r="Q1573" s="63"/>
      <c r="R1573" s="413"/>
      <c r="S1573" s="495"/>
    </row>
    <row r="1574" spans="1:19" s="58" customFormat="1" ht="25.5">
      <c r="A1574" s="476"/>
      <c r="B1574" s="571"/>
      <c r="C1574" s="558" t="s">
        <v>1830</v>
      </c>
      <c r="D1574" s="559" t="s">
        <v>1</v>
      </c>
      <c r="E1574" s="560">
        <v>2</v>
      </c>
      <c r="F1574" s="635" t="s">
        <v>2321</v>
      </c>
      <c r="G1574" s="572"/>
      <c r="I1574" s="62"/>
      <c r="J1574" s="62"/>
      <c r="K1574" s="622"/>
      <c r="L1574" s="62"/>
      <c r="M1574" s="62"/>
      <c r="N1574" s="62"/>
      <c r="O1574" s="62"/>
      <c r="P1574" s="62"/>
      <c r="Q1574" s="63"/>
      <c r="R1574" s="413"/>
      <c r="S1574" s="495"/>
    </row>
    <row r="1575" spans="1:19" s="58" customFormat="1" ht="102">
      <c r="A1575" s="476"/>
      <c r="B1575" s="228">
        <f>+B1567+0.01</f>
        <v>32.29999999999994</v>
      </c>
      <c r="C1575" s="67" t="s">
        <v>2312</v>
      </c>
      <c r="D1575" s="55" t="s">
        <v>1</v>
      </c>
      <c r="E1575" s="43">
        <v>1</v>
      </c>
      <c r="F1575" s="43">
        <v>30433769.849302534</v>
      </c>
      <c r="G1575" s="113">
        <f>+E1575*F1575</f>
        <v>30433769.849302534</v>
      </c>
      <c r="I1575" s="62"/>
      <c r="J1575" s="62"/>
      <c r="K1575" s="622"/>
      <c r="L1575" s="62"/>
      <c r="M1575" s="62"/>
      <c r="N1575" s="62"/>
      <c r="O1575" s="62"/>
      <c r="P1575" s="62"/>
      <c r="Q1575" s="63"/>
      <c r="R1575" s="413"/>
      <c r="S1575" s="495"/>
    </row>
    <row r="1576" spans="1:19" s="58" customFormat="1" ht="51">
      <c r="A1576" s="476"/>
      <c r="B1576" s="565"/>
      <c r="C1576" s="551" t="s">
        <v>1845</v>
      </c>
      <c r="D1576" s="552" t="s">
        <v>1</v>
      </c>
      <c r="E1576" s="553">
        <v>1</v>
      </c>
      <c r="F1576" s="642" t="s">
        <v>2322</v>
      </c>
      <c r="G1576" s="568"/>
      <c r="I1576" s="62"/>
      <c r="J1576" s="62"/>
      <c r="K1576" s="622"/>
      <c r="L1576" s="62"/>
      <c r="M1576" s="62"/>
      <c r="N1576" s="62"/>
      <c r="O1576" s="62"/>
      <c r="P1576" s="62"/>
      <c r="Q1576" s="63"/>
      <c r="R1576" s="413"/>
      <c r="S1576" s="495"/>
    </row>
    <row r="1577" spans="1:19" s="58" customFormat="1" ht="25.5">
      <c r="A1577" s="476"/>
      <c r="B1577" s="569"/>
      <c r="C1577" s="554" t="s">
        <v>1846</v>
      </c>
      <c r="D1577" s="557" t="s">
        <v>1</v>
      </c>
      <c r="E1577" s="556">
        <v>3</v>
      </c>
      <c r="F1577" s="635" t="s">
        <v>2322</v>
      </c>
      <c r="G1577" s="593"/>
      <c r="I1577" s="62"/>
      <c r="J1577" s="62"/>
      <c r="K1577" s="622"/>
      <c r="L1577" s="62"/>
      <c r="M1577" s="62"/>
      <c r="N1577" s="62"/>
      <c r="O1577" s="62"/>
      <c r="P1577" s="62"/>
      <c r="Q1577" s="63"/>
      <c r="R1577" s="495"/>
      <c r="S1577" s="413"/>
    </row>
    <row r="1578" spans="1:19" s="58" customFormat="1" ht="25.5">
      <c r="A1578" s="476"/>
      <c r="B1578" s="569"/>
      <c r="C1578" s="554" t="s">
        <v>1004</v>
      </c>
      <c r="D1578" s="557" t="s">
        <v>1</v>
      </c>
      <c r="E1578" s="556">
        <v>1</v>
      </c>
      <c r="F1578" s="635" t="s">
        <v>2322</v>
      </c>
      <c r="G1578" s="593"/>
      <c r="I1578" s="62"/>
      <c r="J1578" s="62"/>
      <c r="K1578" s="622"/>
      <c r="L1578" s="62"/>
      <c r="M1578" s="62"/>
      <c r="N1578" s="62"/>
      <c r="O1578" s="62"/>
      <c r="P1578" s="62"/>
      <c r="Q1578" s="63"/>
      <c r="R1578" s="495"/>
      <c r="S1578" s="413"/>
    </row>
    <row r="1579" spans="1:19" s="58" customFormat="1" ht="25.5">
      <c r="A1579" s="476"/>
      <c r="B1579" s="571"/>
      <c r="C1579" s="558" t="s">
        <v>1824</v>
      </c>
      <c r="D1579" s="559" t="s">
        <v>1</v>
      </c>
      <c r="E1579" s="560">
        <v>1</v>
      </c>
      <c r="F1579" s="635" t="s">
        <v>2322</v>
      </c>
      <c r="G1579" s="594"/>
      <c r="I1579" s="62"/>
      <c r="J1579" s="62"/>
      <c r="K1579" s="622"/>
      <c r="L1579" s="62"/>
      <c r="M1579" s="62"/>
      <c r="N1579" s="62"/>
      <c r="O1579" s="62"/>
      <c r="P1579" s="62"/>
      <c r="Q1579" s="63"/>
      <c r="R1579" s="495"/>
      <c r="S1579" s="413"/>
    </row>
    <row r="1580" spans="1:19" s="58" customFormat="1" ht="23.25" customHeight="1">
      <c r="A1580" s="476"/>
      <c r="B1580" s="228">
        <f>+B1575+0.01</f>
        <v>32.309999999999938</v>
      </c>
      <c r="C1580" s="67" t="s">
        <v>2313</v>
      </c>
      <c r="D1580" s="55" t="s">
        <v>1</v>
      </c>
      <c r="E1580" s="43">
        <v>1</v>
      </c>
      <c r="F1580" s="43">
        <v>15899349.228579275</v>
      </c>
      <c r="G1580" s="113">
        <f>+E1580*F1580</f>
        <v>15899349.228579275</v>
      </c>
      <c r="I1580" s="62"/>
      <c r="J1580" s="62"/>
      <c r="K1580" s="622"/>
      <c r="L1580" s="62"/>
      <c r="M1580" s="62"/>
      <c r="N1580" s="62"/>
      <c r="O1580" s="62"/>
      <c r="P1580" s="62"/>
      <c r="Q1580" s="63"/>
      <c r="R1580" s="495"/>
      <c r="S1580" s="413"/>
    </row>
    <row r="1581" spans="1:19" s="58" customFormat="1" ht="25.5">
      <c r="A1581" s="476"/>
      <c r="B1581" s="565"/>
      <c r="C1581" s="551" t="s">
        <v>1847</v>
      </c>
      <c r="D1581" s="552" t="s">
        <v>1</v>
      </c>
      <c r="E1581" s="553">
        <v>1</v>
      </c>
      <c r="F1581" s="634" t="s">
        <v>2323</v>
      </c>
      <c r="G1581" s="595"/>
      <c r="I1581" s="62"/>
      <c r="J1581" s="62"/>
      <c r="K1581" s="622"/>
      <c r="L1581" s="62"/>
      <c r="M1581" s="62"/>
      <c r="N1581" s="62"/>
      <c r="O1581" s="62"/>
      <c r="P1581" s="62"/>
      <c r="Q1581" s="63"/>
      <c r="R1581" s="495"/>
      <c r="S1581" s="413"/>
    </row>
    <row r="1582" spans="1:19" s="58" customFormat="1" ht="38.25">
      <c r="A1582" s="476"/>
      <c r="B1582" s="569"/>
      <c r="C1582" s="554" t="s">
        <v>1848</v>
      </c>
      <c r="D1582" s="557" t="s">
        <v>1</v>
      </c>
      <c r="E1582" s="556">
        <v>1</v>
      </c>
      <c r="F1582" s="635" t="s">
        <v>2323</v>
      </c>
      <c r="G1582" s="593"/>
      <c r="I1582" s="62"/>
      <c r="J1582" s="62"/>
      <c r="K1582" s="622"/>
      <c r="L1582" s="62"/>
      <c r="M1582" s="62"/>
      <c r="N1582" s="62"/>
      <c r="O1582" s="62"/>
      <c r="P1582" s="62"/>
      <c r="Q1582" s="63"/>
      <c r="R1582" s="495"/>
      <c r="S1582" s="413"/>
    </row>
    <row r="1583" spans="1:19" s="58" customFormat="1" ht="25.5">
      <c r="A1583" s="476"/>
      <c r="B1583" s="569"/>
      <c r="C1583" s="554" t="s">
        <v>1849</v>
      </c>
      <c r="D1583" s="557" t="s">
        <v>1</v>
      </c>
      <c r="E1583" s="556">
        <v>1</v>
      </c>
      <c r="F1583" s="635" t="s">
        <v>2323</v>
      </c>
      <c r="G1583" s="593"/>
      <c r="I1583" s="62"/>
      <c r="J1583" s="62"/>
      <c r="K1583" s="622"/>
      <c r="L1583" s="62"/>
      <c r="M1583" s="62"/>
      <c r="N1583" s="62"/>
      <c r="O1583" s="62"/>
      <c r="P1583" s="62"/>
      <c r="Q1583" s="63"/>
      <c r="R1583" s="495"/>
      <c r="S1583" s="413"/>
    </row>
    <row r="1584" spans="1:19" s="58" customFormat="1" ht="25.5">
      <c r="A1584" s="476"/>
      <c r="B1584" s="569"/>
      <c r="C1584" s="554" t="s">
        <v>1850</v>
      </c>
      <c r="D1584" s="557" t="s">
        <v>1</v>
      </c>
      <c r="E1584" s="556">
        <v>11</v>
      </c>
      <c r="F1584" s="635" t="s">
        <v>2323</v>
      </c>
      <c r="G1584" s="593"/>
      <c r="I1584" s="62"/>
      <c r="J1584" s="62"/>
      <c r="K1584" s="622"/>
      <c r="L1584" s="62"/>
      <c r="M1584" s="62"/>
      <c r="N1584" s="62"/>
      <c r="O1584" s="62"/>
      <c r="P1584" s="62"/>
      <c r="Q1584" s="63"/>
      <c r="R1584" s="495"/>
      <c r="S1584" s="413"/>
    </row>
    <row r="1585" spans="1:19" s="58" customFormat="1" ht="25.5">
      <c r="A1585" s="476"/>
      <c r="B1585" s="569"/>
      <c r="C1585" s="554" t="s">
        <v>1851</v>
      </c>
      <c r="D1585" s="557" t="s">
        <v>1</v>
      </c>
      <c r="E1585" s="556">
        <v>1</v>
      </c>
      <c r="F1585" s="635" t="s">
        <v>2323</v>
      </c>
      <c r="G1585" s="593"/>
      <c r="I1585" s="62"/>
      <c r="J1585" s="62"/>
      <c r="K1585" s="622"/>
      <c r="L1585" s="62"/>
      <c r="M1585" s="62"/>
      <c r="N1585" s="62"/>
      <c r="O1585" s="62"/>
      <c r="P1585" s="62"/>
      <c r="Q1585" s="63"/>
      <c r="R1585" s="495"/>
      <c r="S1585" s="413"/>
    </row>
    <row r="1586" spans="1:19" s="58" customFormat="1" ht="25.5">
      <c r="A1586" s="476"/>
      <c r="B1586" s="569"/>
      <c r="C1586" s="554" t="s">
        <v>1852</v>
      </c>
      <c r="D1586" s="557" t="s">
        <v>1</v>
      </c>
      <c r="E1586" s="556">
        <v>11</v>
      </c>
      <c r="F1586" s="635" t="s">
        <v>2323</v>
      </c>
      <c r="G1586" s="593"/>
      <c r="I1586" s="62"/>
      <c r="J1586" s="62"/>
      <c r="K1586" s="622"/>
      <c r="L1586" s="62"/>
      <c r="M1586" s="62"/>
      <c r="N1586" s="62"/>
      <c r="O1586" s="62"/>
      <c r="P1586" s="62"/>
      <c r="Q1586" s="63"/>
      <c r="R1586" s="495"/>
      <c r="S1586" s="413"/>
    </row>
    <row r="1587" spans="1:19" s="58" customFormat="1" ht="38.25">
      <c r="A1587" s="476"/>
      <c r="B1587" s="569"/>
      <c r="C1587" s="554" t="s">
        <v>1853</v>
      </c>
      <c r="D1587" s="557" t="s">
        <v>1</v>
      </c>
      <c r="E1587" s="556">
        <v>1</v>
      </c>
      <c r="F1587" s="635" t="s">
        <v>2323</v>
      </c>
      <c r="G1587" s="593"/>
      <c r="I1587" s="62"/>
      <c r="J1587" s="62"/>
      <c r="K1587" s="622"/>
      <c r="L1587" s="62"/>
      <c r="M1587" s="62"/>
      <c r="N1587" s="62"/>
      <c r="O1587" s="62"/>
      <c r="P1587" s="62"/>
      <c r="Q1587" s="63"/>
      <c r="R1587" s="495"/>
      <c r="S1587" s="413"/>
    </row>
    <row r="1588" spans="1:19" s="58" customFormat="1" ht="25.5">
      <c r="A1588" s="476"/>
      <c r="B1588" s="571"/>
      <c r="C1588" s="558" t="s">
        <v>1854</v>
      </c>
      <c r="D1588" s="559" t="s">
        <v>1</v>
      </c>
      <c r="E1588" s="560">
        <v>11</v>
      </c>
      <c r="F1588" s="635" t="s">
        <v>2323</v>
      </c>
      <c r="G1588" s="594"/>
      <c r="I1588" s="62"/>
      <c r="J1588" s="62"/>
      <c r="K1588" s="622"/>
      <c r="L1588" s="62"/>
      <c r="M1588" s="62"/>
      <c r="N1588" s="62"/>
      <c r="O1588" s="62"/>
      <c r="P1588" s="62"/>
      <c r="Q1588" s="63"/>
      <c r="R1588" s="495"/>
      <c r="S1588" s="413"/>
    </row>
    <row r="1589" spans="1:19" s="58" customFormat="1" ht="18" customHeight="1">
      <c r="A1589" s="476"/>
      <c r="B1589" s="55"/>
      <c r="C1589" s="112" t="s">
        <v>1855</v>
      </c>
      <c r="D1589" s="55"/>
      <c r="E1589" s="43"/>
      <c r="F1589" s="113"/>
      <c r="G1589" s="27"/>
      <c r="I1589" s="62"/>
      <c r="J1589" s="62"/>
      <c r="K1589" s="622"/>
      <c r="L1589" s="62"/>
      <c r="M1589" s="62"/>
      <c r="N1589" s="62"/>
      <c r="O1589" s="62"/>
      <c r="P1589" s="62"/>
      <c r="Q1589" s="63"/>
      <c r="R1589" s="495"/>
      <c r="S1589" s="413"/>
    </row>
    <row r="1590" spans="1:19" s="58" customFormat="1" ht="51">
      <c r="A1590" s="476"/>
      <c r="B1590" s="228">
        <f>+B1580+0.01</f>
        <v>32.319999999999936</v>
      </c>
      <c r="C1590" s="67" t="s">
        <v>1856</v>
      </c>
      <c r="D1590" s="55" t="s">
        <v>1</v>
      </c>
      <c r="E1590" s="43">
        <v>1</v>
      </c>
      <c r="F1590" s="43">
        <v>213979.53202791788</v>
      </c>
      <c r="G1590" s="113">
        <f t="shared" ref="G1590:G1596" si="132">+E1590*F1590</f>
        <v>213979.53202791788</v>
      </c>
      <c r="I1590" s="62"/>
      <c r="J1590" s="62"/>
      <c r="K1590" s="622"/>
      <c r="L1590" s="62"/>
      <c r="M1590" s="62"/>
      <c r="N1590" s="62"/>
      <c r="O1590" s="62"/>
      <c r="P1590" s="62"/>
      <c r="Q1590" s="63"/>
      <c r="R1590" s="495"/>
      <c r="S1590" s="413"/>
    </row>
    <row r="1591" spans="1:19" s="58" customFormat="1" ht="63.75">
      <c r="A1591" s="476"/>
      <c r="B1591" s="228">
        <f t="shared" ref="B1591:B1596" si="133">+B1590+0.01</f>
        <v>32.329999999999934</v>
      </c>
      <c r="C1591" s="67" t="s">
        <v>1857</v>
      </c>
      <c r="D1591" s="55" t="s">
        <v>1</v>
      </c>
      <c r="E1591" s="43">
        <v>9</v>
      </c>
      <c r="F1591" s="43">
        <v>360977.93811443541</v>
      </c>
      <c r="G1591" s="113">
        <f t="shared" si="132"/>
        <v>3248801.4430299187</v>
      </c>
      <c r="I1591" s="62"/>
      <c r="J1591" s="62"/>
      <c r="K1591" s="622"/>
      <c r="L1591" s="62"/>
      <c r="M1591" s="62"/>
      <c r="N1591" s="62"/>
      <c r="O1591" s="62"/>
      <c r="P1591" s="62"/>
      <c r="Q1591" s="63"/>
      <c r="R1591" s="495"/>
      <c r="S1591" s="413"/>
    </row>
    <row r="1592" spans="1:19" s="58" customFormat="1" ht="63.75">
      <c r="A1592" s="476"/>
      <c r="B1592" s="228">
        <f t="shared" si="133"/>
        <v>32.339999999999932</v>
      </c>
      <c r="C1592" s="67" t="s">
        <v>1858</v>
      </c>
      <c r="D1592" s="55" t="s">
        <v>1</v>
      </c>
      <c r="E1592" s="43">
        <v>5</v>
      </c>
      <c r="F1592" s="43">
        <v>433951.212345557</v>
      </c>
      <c r="G1592" s="113">
        <f t="shared" si="132"/>
        <v>2169756.061727785</v>
      </c>
      <c r="I1592" s="62"/>
      <c r="J1592" s="62"/>
      <c r="K1592" s="622"/>
      <c r="L1592" s="62"/>
      <c r="M1592" s="62"/>
      <c r="N1592" s="62"/>
      <c r="O1592" s="62"/>
      <c r="P1592" s="62"/>
      <c r="Q1592" s="63"/>
      <c r="R1592" s="495"/>
      <c r="S1592" s="413"/>
    </row>
    <row r="1593" spans="1:19" s="58" customFormat="1" ht="63.75">
      <c r="A1593" s="476"/>
      <c r="B1593" s="228">
        <f t="shared" si="133"/>
        <v>32.34999999999993</v>
      </c>
      <c r="C1593" s="67" t="s">
        <v>1859</v>
      </c>
      <c r="D1593" s="55" t="s">
        <v>1</v>
      </c>
      <c r="E1593" s="43">
        <v>4</v>
      </c>
      <c r="F1593" s="43">
        <v>558195.50905146461</v>
      </c>
      <c r="G1593" s="113">
        <f t="shared" si="132"/>
        <v>2232782.0362058585</v>
      </c>
      <c r="I1593" s="62"/>
      <c r="J1593" s="62"/>
      <c r="K1593" s="622"/>
      <c r="L1593" s="62"/>
      <c r="M1593" s="62"/>
      <c r="N1593" s="62"/>
      <c r="O1593" s="62"/>
      <c r="P1593" s="62"/>
      <c r="Q1593" s="63"/>
      <c r="R1593" s="495"/>
      <c r="S1593" s="413"/>
    </row>
    <row r="1594" spans="1:19" s="58" customFormat="1" ht="63.75">
      <c r="A1594" s="476"/>
      <c r="B1594" s="228">
        <f t="shared" si="133"/>
        <v>32.359999999999928</v>
      </c>
      <c r="C1594" s="67" t="s">
        <v>1860</v>
      </c>
      <c r="D1594" s="55" t="s">
        <v>1</v>
      </c>
      <c r="E1594" s="43">
        <v>2</v>
      </c>
      <c r="F1594" s="43">
        <v>576657.74743193842</v>
      </c>
      <c r="G1594" s="113">
        <f t="shared" si="132"/>
        <v>1153315.4948638768</v>
      </c>
      <c r="I1594" s="62"/>
      <c r="J1594" s="62"/>
      <c r="K1594" s="622"/>
      <c r="L1594" s="62"/>
      <c r="M1594" s="62"/>
      <c r="N1594" s="62"/>
      <c r="O1594" s="62"/>
      <c r="P1594" s="62"/>
      <c r="Q1594" s="63"/>
      <c r="R1594" s="495"/>
      <c r="S1594" s="413"/>
    </row>
    <row r="1595" spans="1:19" s="58" customFormat="1" ht="63.75">
      <c r="A1595" s="476"/>
      <c r="B1595" s="228">
        <f t="shared" si="133"/>
        <v>32.369999999999926</v>
      </c>
      <c r="C1595" s="67" t="s">
        <v>1861</v>
      </c>
      <c r="D1595" s="55" t="s">
        <v>1</v>
      </c>
      <c r="E1595" s="43">
        <v>2</v>
      </c>
      <c r="F1595" s="43">
        <v>625987.68081217655</v>
      </c>
      <c r="G1595" s="113">
        <f t="shared" si="132"/>
        <v>1251975.3616243531</v>
      </c>
      <c r="I1595" s="62"/>
      <c r="J1595" s="62"/>
      <c r="K1595" s="622"/>
      <c r="L1595" s="62"/>
      <c r="M1595" s="62"/>
      <c r="N1595" s="62"/>
      <c r="O1595" s="62"/>
      <c r="P1595" s="62"/>
      <c r="Q1595" s="63"/>
      <c r="R1595" s="495"/>
      <c r="S1595" s="413"/>
    </row>
    <row r="1596" spans="1:19" s="58" customFormat="1" ht="89.25">
      <c r="A1596" s="476"/>
      <c r="B1596" s="228">
        <f t="shared" si="133"/>
        <v>32.379999999999924</v>
      </c>
      <c r="C1596" s="67" t="s">
        <v>2324</v>
      </c>
      <c r="D1596" s="55" t="s">
        <v>1</v>
      </c>
      <c r="E1596" s="43">
        <v>1</v>
      </c>
      <c r="F1596" s="43">
        <v>8061448.299667119</v>
      </c>
      <c r="G1596" s="113">
        <f t="shared" si="132"/>
        <v>8061448.299667119</v>
      </c>
      <c r="I1596" s="62"/>
      <c r="J1596" s="62"/>
      <c r="K1596" s="622"/>
      <c r="L1596" s="62"/>
      <c r="M1596" s="62"/>
      <c r="N1596" s="62"/>
      <c r="O1596" s="62"/>
      <c r="P1596" s="62"/>
      <c r="Q1596" s="63"/>
      <c r="R1596" s="495"/>
      <c r="S1596" s="413"/>
    </row>
    <row r="1597" spans="1:19" s="58" customFormat="1" ht="25.5">
      <c r="A1597" s="476"/>
      <c r="B1597" s="596"/>
      <c r="C1597" s="551" t="s">
        <v>1862</v>
      </c>
      <c r="D1597" s="552" t="s">
        <v>1</v>
      </c>
      <c r="E1597" s="553">
        <v>1</v>
      </c>
      <c r="F1597" s="634" t="s">
        <v>2332</v>
      </c>
      <c r="G1597" s="595"/>
      <c r="I1597" s="62"/>
      <c r="J1597" s="62"/>
      <c r="K1597" s="622"/>
      <c r="L1597" s="62"/>
      <c r="M1597" s="62"/>
      <c r="N1597" s="62"/>
      <c r="O1597" s="62"/>
      <c r="P1597" s="62"/>
      <c r="Q1597" s="63"/>
      <c r="R1597" s="495"/>
      <c r="S1597" s="413"/>
    </row>
    <row r="1598" spans="1:19" s="58" customFormat="1" ht="25.5">
      <c r="A1598" s="476"/>
      <c r="B1598" s="597"/>
      <c r="C1598" s="554" t="s">
        <v>1003</v>
      </c>
      <c r="D1598" s="557" t="s">
        <v>1</v>
      </c>
      <c r="E1598" s="556">
        <v>3</v>
      </c>
      <c r="F1598" s="635" t="s">
        <v>2332</v>
      </c>
      <c r="G1598" s="593"/>
      <c r="I1598" s="62"/>
      <c r="J1598" s="62"/>
      <c r="K1598" s="622"/>
      <c r="L1598" s="62"/>
      <c r="M1598" s="62"/>
      <c r="N1598" s="62"/>
      <c r="O1598" s="62"/>
      <c r="P1598" s="62"/>
      <c r="Q1598" s="63"/>
      <c r="R1598" s="495"/>
      <c r="S1598" s="413"/>
    </row>
    <row r="1599" spans="1:19" s="58" customFormat="1" ht="25.5">
      <c r="A1599" s="476"/>
      <c r="B1599" s="597"/>
      <c r="C1599" s="554" t="s">
        <v>1004</v>
      </c>
      <c r="D1599" s="557" t="s">
        <v>1</v>
      </c>
      <c r="E1599" s="556">
        <v>1</v>
      </c>
      <c r="F1599" s="635" t="s">
        <v>2332</v>
      </c>
      <c r="G1599" s="593"/>
      <c r="I1599" s="62"/>
      <c r="J1599" s="62"/>
      <c r="K1599" s="622"/>
      <c r="L1599" s="62"/>
      <c r="M1599" s="62"/>
      <c r="N1599" s="62"/>
      <c r="O1599" s="62"/>
      <c r="P1599" s="62"/>
      <c r="Q1599" s="63"/>
      <c r="R1599" s="495"/>
      <c r="S1599" s="413"/>
    </row>
    <row r="1600" spans="1:19" s="58" customFormat="1" ht="25.5">
      <c r="A1600" s="476"/>
      <c r="B1600" s="597"/>
      <c r="C1600" s="554" t="s">
        <v>1824</v>
      </c>
      <c r="D1600" s="557" t="s">
        <v>1</v>
      </c>
      <c r="E1600" s="556">
        <v>1</v>
      </c>
      <c r="F1600" s="635" t="s">
        <v>2332</v>
      </c>
      <c r="G1600" s="593"/>
      <c r="I1600" s="62"/>
      <c r="J1600" s="62"/>
      <c r="K1600" s="622"/>
      <c r="L1600" s="62"/>
      <c r="M1600" s="62"/>
      <c r="N1600" s="62"/>
      <c r="O1600" s="62"/>
      <c r="P1600" s="62"/>
      <c r="Q1600" s="63"/>
      <c r="R1600" s="495"/>
      <c r="S1600" s="413"/>
    </row>
    <row r="1601" spans="1:19" s="58" customFormat="1" ht="18" customHeight="1">
      <c r="A1601" s="476"/>
      <c r="B1601" s="597"/>
      <c r="C1601" s="554" t="s">
        <v>1821</v>
      </c>
      <c r="D1601" s="557" t="s">
        <v>1</v>
      </c>
      <c r="E1601" s="556">
        <v>1</v>
      </c>
      <c r="F1601" s="635" t="s">
        <v>2332</v>
      </c>
      <c r="G1601" s="593"/>
      <c r="I1601" s="62"/>
      <c r="J1601" s="62"/>
      <c r="K1601" s="622"/>
      <c r="L1601" s="62"/>
      <c r="M1601" s="62"/>
      <c r="N1601" s="62"/>
      <c r="O1601" s="62"/>
      <c r="P1601" s="62"/>
      <c r="Q1601" s="63"/>
      <c r="R1601" s="495"/>
      <c r="S1601" s="413"/>
    </row>
    <row r="1602" spans="1:19" s="58" customFormat="1" ht="25.5">
      <c r="A1602" s="476"/>
      <c r="B1602" s="569"/>
      <c r="C1602" s="554" t="s">
        <v>1863</v>
      </c>
      <c r="D1602" s="557" t="s">
        <v>1</v>
      </c>
      <c r="E1602" s="556">
        <v>1</v>
      </c>
      <c r="F1602" s="635" t="s">
        <v>2332</v>
      </c>
      <c r="G1602" s="570"/>
      <c r="I1602" s="62"/>
      <c r="J1602" s="62"/>
      <c r="K1602" s="622"/>
      <c r="L1602" s="62"/>
      <c r="M1602" s="62"/>
      <c r="N1602" s="62"/>
      <c r="O1602" s="62"/>
      <c r="P1602" s="62"/>
      <c r="Q1602" s="63"/>
      <c r="R1602" s="413"/>
      <c r="S1602" s="495"/>
    </row>
    <row r="1603" spans="1:19" s="58" customFormat="1" ht="25.5">
      <c r="A1603" s="476"/>
      <c r="B1603" s="597"/>
      <c r="C1603" s="554" t="s">
        <v>1864</v>
      </c>
      <c r="D1603" s="557" t="s">
        <v>1</v>
      </c>
      <c r="E1603" s="556">
        <v>1</v>
      </c>
      <c r="F1603" s="635" t="s">
        <v>2332</v>
      </c>
      <c r="G1603" s="593"/>
      <c r="I1603" s="62"/>
      <c r="J1603" s="62"/>
      <c r="K1603" s="622"/>
      <c r="L1603" s="62"/>
      <c r="M1603" s="62"/>
      <c r="N1603" s="62"/>
      <c r="O1603" s="62"/>
      <c r="P1603" s="62"/>
      <c r="Q1603" s="63"/>
      <c r="R1603" s="495"/>
      <c r="S1603" s="413"/>
    </row>
    <row r="1604" spans="1:19" s="58" customFormat="1" ht="25.5">
      <c r="A1604" s="476"/>
      <c r="B1604" s="597"/>
      <c r="C1604" s="554" t="s">
        <v>1865</v>
      </c>
      <c r="D1604" s="557" t="s">
        <v>1</v>
      </c>
      <c r="E1604" s="556">
        <v>1</v>
      </c>
      <c r="F1604" s="635" t="s">
        <v>2332</v>
      </c>
      <c r="G1604" s="593"/>
      <c r="I1604" s="62"/>
      <c r="J1604" s="62"/>
      <c r="K1604" s="622"/>
      <c r="L1604" s="62"/>
      <c r="M1604" s="62"/>
      <c r="N1604" s="62"/>
      <c r="O1604" s="62"/>
      <c r="P1604" s="62"/>
      <c r="Q1604" s="63"/>
      <c r="R1604" s="495"/>
      <c r="S1604" s="413"/>
    </row>
    <row r="1605" spans="1:19" s="58" customFormat="1" ht="25.5">
      <c r="A1605" s="476"/>
      <c r="B1605" s="597"/>
      <c r="C1605" s="554" t="s">
        <v>1866</v>
      </c>
      <c r="D1605" s="557" t="s">
        <v>1</v>
      </c>
      <c r="E1605" s="556">
        <v>3</v>
      </c>
      <c r="F1605" s="635" t="s">
        <v>2332</v>
      </c>
      <c r="G1605" s="593"/>
      <c r="I1605" s="62"/>
      <c r="J1605" s="62"/>
      <c r="K1605" s="622"/>
      <c r="L1605" s="62"/>
      <c r="M1605" s="62"/>
      <c r="N1605" s="62"/>
      <c r="O1605" s="62"/>
      <c r="P1605" s="62"/>
      <c r="Q1605" s="63"/>
      <c r="R1605" s="495"/>
      <c r="S1605" s="413"/>
    </row>
    <row r="1606" spans="1:19" s="58" customFormat="1" ht="25.5">
      <c r="A1606" s="476"/>
      <c r="B1606" s="597"/>
      <c r="C1606" s="554" t="s">
        <v>1867</v>
      </c>
      <c r="D1606" s="557" t="s">
        <v>1</v>
      </c>
      <c r="E1606" s="556">
        <v>1</v>
      </c>
      <c r="F1606" s="635" t="s">
        <v>2332</v>
      </c>
      <c r="G1606" s="593"/>
      <c r="I1606" s="62"/>
      <c r="J1606" s="62"/>
      <c r="K1606" s="622"/>
      <c r="L1606" s="62"/>
      <c r="M1606" s="62"/>
      <c r="N1606" s="62"/>
      <c r="O1606" s="62"/>
      <c r="P1606" s="62"/>
      <c r="Q1606" s="63"/>
      <c r="R1606" s="495"/>
      <c r="S1606" s="413"/>
    </row>
    <row r="1607" spans="1:19" s="58" customFormat="1" ht="25.5">
      <c r="A1607" s="476"/>
      <c r="B1607" s="597"/>
      <c r="C1607" s="554" t="s">
        <v>1868</v>
      </c>
      <c r="D1607" s="557" t="s">
        <v>1</v>
      </c>
      <c r="E1607" s="556">
        <v>1</v>
      </c>
      <c r="F1607" s="635" t="s">
        <v>2332</v>
      </c>
      <c r="G1607" s="593"/>
      <c r="I1607" s="62"/>
      <c r="J1607" s="62"/>
      <c r="K1607" s="622"/>
      <c r="L1607" s="62"/>
      <c r="M1607" s="62"/>
      <c r="N1607" s="62"/>
      <c r="O1607" s="62"/>
      <c r="P1607" s="62"/>
      <c r="Q1607" s="63"/>
      <c r="R1607" s="495"/>
      <c r="S1607" s="413"/>
    </row>
    <row r="1608" spans="1:19" s="58" customFormat="1" ht="25.5">
      <c r="A1608" s="476"/>
      <c r="B1608" s="597"/>
      <c r="C1608" s="554" t="s">
        <v>1869</v>
      </c>
      <c r="D1608" s="557" t="s">
        <v>1</v>
      </c>
      <c r="E1608" s="556">
        <v>1</v>
      </c>
      <c r="F1608" s="635" t="s">
        <v>2332</v>
      </c>
      <c r="G1608" s="593"/>
      <c r="I1608" s="62"/>
      <c r="J1608" s="62"/>
      <c r="K1608" s="622"/>
      <c r="L1608" s="62"/>
      <c r="M1608" s="62"/>
      <c r="N1608" s="62"/>
      <c r="O1608" s="62"/>
      <c r="P1608" s="62"/>
      <c r="Q1608" s="63"/>
      <c r="R1608" s="495"/>
      <c r="S1608" s="413"/>
    </row>
    <row r="1609" spans="1:19" s="58" customFormat="1" ht="25.5">
      <c r="A1609" s="476"/>
      <c r="B1609" s="597"/>
      <c r="C1609" s="554" t="s">
        <v>1870</v>
      </c>
      <c r="D1609" s="557" t="s">
        <v>1</v>
      </c>
      <c r="E1609" s="556">
        <v>1</v>
      </c>
      <c r="F1609" s="635" t="s">
        <v>2332</v>
      </c>
      <c r="G1609" s="593"/>
      <c r="I1609" s="62"/>
      <c r="J1609" s="62"/>
      <c r="K1609" s="622"/>
      <c r="L1609" s="62"/>
      <c r="M1609" s="62"/>
      <c r="N1609" s="62"/>
      <c r="O1609" s="62"/>
      <c r="P1609" s="62"/>
      <c r="Q1609" s="63"/>
      <c r="R1609" s="495"/>
      <c r="S1609" s="413"/>
    </row>
    <row r="1610" spans="1:19" s="58" customFormat="1" ht="25.5">
      <c r="A1610" s="476"/>
      <c r="B1610" s="598"/>
      <c r="C1610" s="558" t="s">
        <v>1830</v>
      </c>
      <c r="D1610" s="559" t="s">
        <v>1</v>
      </c>
      <c r="E1610" s="560">
        <v>2</v>
      </c>
      <c r="F1610" s="635" t="s">
        <v>2332</v>
      </c>
      <c r="G1610" s="594"/>
      <c r="I1610" s="62"/>
      <c r="J1610" s="62"/>
      <c r="K1610" s="622"/>
      <c r="L1610" s="62"/>
      <c r="M1610" s="62"/>
      <c r="N1610" s="62"/>
      <c r="O1610" s="62"/>
      <c r="P1610" s="62"/>
      <c r="Q1610" s="63"/>
      <c r="R1610" s="495"/>
      <c r="S1610" s="413"/>
    </row>
    <row r="1611" spans="1:19" s="58" customFormat="1" ht="89.25">
      <c r="A1611" s="476"/>
      <c r="B1611" s="228">
        <f>+B1596+0.01</f>
        <v>32.389999999999922</v>
      </c>
      <c r="C1611" s="67" t="s">
        <v>2325</v>
      </c>
      <c r="D1611" s="55" t="s">
        <v>1</v>
      </c>
      <c r="E1611" s="43">
        <v>1</v>
      </c>
      <c r="F1611" s="43">
        <v>5985436.8334426712</v>
      </c>
      <c r="G1611" s="113">
        <f>+E1611*F1611</f>
        <v>5985436.8334426712</v>
      </c>
      <c r="I1611" s="62"/>
      <c r="J1611" s="62"/>
      <c r="K1611" s="622"/>
      <c r="L1611" s="62"/>
      <c r="M1611" s="62"/>
      <c r="N1611" s="62"/>
      <c r="O1611" s="62"/>
      <c r="P1611" s="62"/>
      <c r="Q1611" s="63"/>
      <c r="R1611" s="495"/>
      <c r="S1611" s="413"/>
    </row>
    <row r="1612" spans="1:19" s="58" customFormat="1" ht="25.5">
      <c r="A1612" s="476"/>
      <c r="B1612" s="596"/>
      <c r="C1612" s="551" t="s">
        <v>1871</v>
      </c>
      <c r="D1612" s="552" t="s">
        <v>1</v>
      </c>
      <c r="E1612" s="553">
        <v>1</v>
      </c>
      <c r="F1612" s="634" t="s">
        <v>2333</v>
      </c>
      <c r="G1612" s="595"/>
      <c r="I1612" s="62"/>
      <c r="J1612" s="62"/>
      <c r="K1612" s="622"/>
      <c r="L1612" s="62"/>
      <c r="M1612" s="62"/>
      <c r="N1612" s="62"/>
      <c r="O1612" s="62"/>
      <c r="P1612" s="62"/>
      <c r="Q1612" s="63"/>
      <c r="R1612" s="495"/>
      <c r="S1612" s="413"/>
    </row>
    <row r="1613" spans="1:19" s="58" customFormat="1" ht="27.75" customHeight="1">
      <c r="A1613" s="476"/>
      <c r="B1613" s="599"/>
      <c r="C1613" s="554" t="s">
        <v>1005</v>
      </c>
      <c r="D1613" s="557" t="s">
        <v>1</v>
      </c>
      <c r="E1613" s="556">
        <v>3</v>
      </c>
      <c r="F1613" s="643" t="s">
        <v>2333</v>
      </c>
      <c r="G1613" s="570"/>
      <c r="I1613" s="62"/>
      <c r="J1613" s="62"/>
      <c r="K1613" s="622"/>
      <c r="L1613" s="62"/>
      <c r="M1613" s="62"/>
      <c r="N1613" s="62"/>
      <c r="O1613" s="62"/>
      <c r="P1613" s="62"/>
      <c r="Q1613" s="63"/>
      <c r="R1613" s="413"/>
      <c r="S1613" s="495"/>
    </row>
    <row r="1614" spans="1:19" s="58" customFormat="1" ht="25.5">
      <c r="A1614" s="476"/>
      <c r="B1614" s="597"/>
      <c r="C1614" s="554" t="s">
        <v>1824</v>
      </c>
      <c r="D1614" s="557" t="s">
        <v>1</v>
      </c>
      <c r="E1614" s="556">
        <v>1</v>
      </c>
      <c r="F1614" s="643" t="s">
        <v>2333</v>
      </c>
      <c r="G1614" s="593"/>
      <c r="I1614" s="62"/>
      <c r="J1614" s="62"/>
      <c r="K1614" s="622"/>
      <c r="L1614" s="62"/>
      <c r="M1614" s="62"/>
      <c r="N1614" s="62"/>
      <c r="O1614" s="62"/>
      <c r="P1614" s="62"/>
      <c r="Q1614" s="63"/>
      <c r="R1614" s="495"/>
      <c r="S1614" s="413"/>
    </row>
    <row r="1615" spans="1:19" s="58" customFormat="1" ht="25.5">
      <c r="A1615" s="476"/>
      <c r="B1615" s="597"/>
      <c r="C1615" s="554" t="s">
        <v>1004</v>
      </c>
      <c r="D1615" s="557" t="s">
        <v>1</v>
      </c>
      <c r="E1615" s="556">
        <v>1</v>
      </c>
      <c r="F1615" s="643" t="s">
        <v>2333</v>
      </c>
      <c r="G1615" s="593"/>
      <c r="I1615" s="62"/>
      <c r="J1615" s="62"/>
      <c r="K1615" s="622"/>
      <c r="L1615" s="62"/>
      <c r="M1615" s="62"/>
      <c r="N1615" s="62"/>
      <c r="O1615" s="62"/>
      <c r="P1615" s="62"/>
      <c r="Q1615" s="63"/>
      <c r="R1615" s="495"/>
      <c r="S1615" s="413"/>
    </row>
    <row r="1616" spans="1:19" s="58" customFormat="1" ht="25.5">
      <c r="A1616" s="476"/>
      <c r="B1616" s="597"/>
      <c r="C1616" s="554" t="s">
        <v>1821</v>
      </c>
      <c r="D1616" s="557" t="s">
        <v>1</v>
      </c>
      <c r="E1616" s="556">
        <v>1</v>
      </c>
      <c r="F1616" s="643" t="s">
        <v>2333</v>
      </c>
      <c r="G1616" s="593"/>
      <c r="I1616" s="62"/>
      <c r="J1616" s="62"/>
      <c r="K1616" s="622"/>
      <c r="L1616" s="62"/>
      <c r="M1616" s="62"/>
      <c r="N1616" s="62"/>
      <c r="O1616" s="62"/>
      <c r="P1616" s="62"/>
      <c r="Q1616" s="63"/>
      <c r="R1616" s="495"/>
      <c r="S1616" s="413"/>
    </row>
    <row r="1617" spans="1:19" s="58" customFormat="1" ht="25.5">
      <c r="A1617" s="476"/>
      <c r="B1617" s="597"/>
      <c r="C1617" s="554" t="s">
        <v>1863</v>
      </c>
      <c r="D1617" s="557" t="s">
        <v>1</v>
      </c>
      <c r="E1617" s="556">
        <v>1</v>
      </c>
      <c r="F1617" s="643" t="s">
        <v>2333</v>
      </c>
      <c r="G1617" s="593"/>
      <c r="I1617" s="62"/>
      <c r="J1617" s="62"/>
      <c r="K1617" s="622"/>
      <c r="L1617" s="62"/>
      <c r="M1617" s="62"/>
      <c r="N1617" s="62"/>
      <c r="O1617" s="62"/>
      <c r="P1617" s="62"/>
      <c r="Q1617" s="63"/>
      <c r="R1617" s="495"/>
      <c r="S1617" s="413"/>
    </row>
    <row r="1618" spans="1:19" s="58" customFormat="1" ht="15" customHeight="1">
      <c r="A1618" s="476"/>
      <c r="B1618" s="597"/>
      <c r="C1618" s="554" t="s">
        <v>1872</v>
      </c>
      <c r="D1618" s="557" t="s">
        <v>1</v>
      </c>
      <c r="E1618" s="556">
        <v>1</v>
      </c>
      <c r="F1618" s="643" t="s">
        <v>2333</v>
      </c>
      <c r="G1618" s="593"/>
      <c r="I1618" s="62"/>
      <c r="J1618" s="62"/>
      <c r="K1618" s="622"/>
      <c r="L1618" s="62"/>
      <c r="M1618" s="62"/>
      <c r="N1618" s="62"/>
      <c r="O1618" s="62"/>
      <c r="P1618" s="62"/>
      <c r="Q1618" s="63"/>
      <c r="R1618" s="495"/>
      <c r="S1618" s="413"/>
    </row>
    <row r="1619" spans="1:19" s="58" customFormat="1" ht="25.5">
      <c r="A1619" s="476"/>
      <c r="B1619" s="597"/>
      <c r="C1619" s="554" t="s">
        <v>1873</v>
      </c>
      <c r="D1619" s="557" t="s">
        <v>1</v>
      </c>
      <c r="E1619" s="556">
        <v>2</v>
      </c>
      <c r="F1619" s="643" t="s">
        <v>2333</v>
      </c>
      <c r="G1619" s="593"/>
      <c r="I1619" s="62"/>
      <c r="J1619" s="62"/>
      <c r="K1619" s="622"/>
      <c r="L1619" s="62"/>
      <c r="M1619" s="62"/>
      <c r="N1619" s="62"/>
      <c r="O1619" s="62"/>
      <c r="P1619" s="62"/>
      <c r="Q1619" s="63"/>
      <c r="R1619" s="495"/>
      <c r="S1619" s="413"/>
    </row>
    <row r="1620" spans="1:19" s="58" customFormat="1" ht="25.5">
      <c r="A1620" s="476"/>
      <c r="B1620" s="597"/>
      <c r="C1620" s="554" t="s">
        <v>1874</v>
      </c>
      <c r="D1620" s="557" t="s">
        <v>1</v>
      </c>
      <c r="E1620" s="556">
        <v>2</v>
      </c>
      <c r="F1620" s="643" t="s">
        <v>2333</v>
      </c>
      <c r="G1620" s="593"/>
      <c r="I1620" s="62"/>
      <c r="J1620" s="62"/>
      <c r="K1620" s="622"/>
      <c r="L1620" s="62"/>
      <c r="M1620" s="62"/>
      <c r="N1620" s="62"/>
      <c r="O1620" s="62"/>
      <c r="P1620" s="62"/>
      <c r="Q1620" s="63"/>
      <c r="R1620" s="495"/>
      <c r="S1620" s="413"/>
    </row>
    <row r="1621" spans="1:19" s="58" customFormat="1" ht="25.5">
      <c r="A1621" s="476"/>
      <c r="B1621" s="597"/>
      <c r="C1621" s="554" t="s">
        <v>1875</v>
      </c>
      <c r="D1621" s="557" t="s">
        <v>1</v>
      </c>
      <c r="E1621" s="556">
        <v>1</v>
      </c>
      <c r="F1621" s="643" t="s">
        <v>2333</v>
      </c>
      <c r="G1621" s="593"/>
      <c r="I1621" s="62"/>
      <c r="J1621" s="62"/>
      <c r="K1621" s="622"/>
      <c r="L1621" s="62"/>
      <c r="M1621" s="62"/>
      <c r="N1621" s="62"/>
      <c r="O1621" s="62"/>
      <c r="P1621" s="62"/>
      <c r="Q1621" s="63"/>
      <c r="R1621" s="495"/>
      <c r="S1621" s="413"/>
    </row>
    <row r="1622" spans="1:19" s="58" customFormat="1" ht="25.5">
      <c r="A1622" s="476"/>
      <c r="B1622" s="598"/>
      <c r="C1622" s="558" t="s">
        <v>1830</v>
      </c>
      <c r="D1622" s="559" t="s">
        <v>1</v>
      </c>
      <c r="E1622" s="560">
        <v>2</v>
      </c>
      <c r="F1622" s="643" t="s">
        <v>2333</v>
      </c>
      <c r="G1622" s="594"/>
      <c r="I1622" s="62"/>
      <c r="J1622" s="62"/>
      <c r="K1622" s="622"/>
      <c r="L1622" s="62"/>
      <c r="M1622" s="62"/>
      <c r="N1622" s="62"/>
      <c r="O1622" s="62"/>
      <c r="P1622" s="62"/>
      <c r="Q1622" s="63"/>
      <c r="R1622" s="495"/>
      <c r="S1622" s="413"/>
    </row>
    <row r="1623" spans="1:19" s="58" customFormat="1" ht="89.25">
      <c r="A1623" s="476"/>
      <c r="B1623" s="228">
        <f>+B1611+0.01</f>
        <v>32.39999999999992</v>
      </c>
      <c r="C1623" s="67" t="s">
        <v>2326</v>
      </c>
      <c r="D1623" s="55" t="s">
        <v>1</v>
      </c>
      <c r="E1623" s="43">
        <v>1</v>
      </c>
      <c r="F1623" s="43">
        <v>6242663.4552059909</v>
      </c>
      <c r="G1623" s="113">
        <f>+E1623*F1623</f>
        <v>6242663.4552059909</v>
      </c>
      <c r="I1623" s="62"/>
      <c r="J1623" s="62"/>
      <c r="K1623" s="622"/>
      <c r="L1623" s="62"/>
      <c r="M1623" s="62"/>
      <c r="N1623" s="62"/>
      <c r="O1623" s="62"/>
      <c r="P1623" s="62"/>
      <c r="Q1623" s="63"/>
      <c r="R1623" s="495"/>
      <c r="S1623" s="413"/>
    </row>
    <row r="1624" spans="1:19" s="58" customFormat="1" ht="25.5">
      <c r="A1624" s="476"/>
      <c r="B1624" s="596"/>
      <c r="C1624" s="551" t="s">
        <v>1876</v>
      </c>
      <c r="D1624" s="552" t="s">
        <v>1</v>
      </c>
      <c r="E1624" s="553">
        <v>1</v>
      </c>
      <c r="F1624" s="634" t="s">
        <v>2334</v>
      </c>
      <c r="G1624" s="595"/>
      <c r="I1624" s="62"/>
      <c r="J1624" s="62"/>
      <c r="K1624" s="622"/>
      <c r="L1624" s="62"/>
      <c r="M1624" s="62"/>
      <c r="N1624" s="62"/>
      <c r="O1624" s="62"/>
      <c r="P1624" s="62"/>
      <c r="Q1624" s="63"/>
      <c r="R1624" s="495"/>
      <c r="S1624" s="413"/>
    </row>
    <row r="1625" spans="1:19" s="58" customFormat="1" ht="25.5">
      <c r="A1625" s="476"/>
      <c r="B1625" s="597"/>
      <c r="C1625" s="554" t="s">
        <v>1005</v>
      </c>
      <c r="D1625" s="557" t="s">
        <v>1</v>
      </c>
      <c r="E1625" s="556">
        <v>3</v>
      </c>
      <c r="F1625" s="635" t="s">
        <v>2335</v>
      </c>
      <c r="G1625" s="593"/>
      <c r="I1625" s="62"/>
      <c r="J1625" s="62"/>
      <c r="K1625" s="622"/>
      <c r="L1625" s="62"/>
      <c r="M1625" s="62"/>
      <c r="N1625" s="62"/>
      <c r="O1625" s="62"/>
      <c r="P1625" s="62"/>
      <c r="Q1625" s="63"/>
      <c r="R1625" s="495"/>
      <c r="S1625" s="413"/>
    </row>
    <row r="1626" spans="1:19" s="58" customFormat="1" ht="25.5">
      <c r="A1626" s="476"/>
      <c r="B1626" s="597"/>
      <c r="C1626" s="554" t="s">
        <v>1824</v>
      </c>
      <c r="D1626" s="557" t="s">
        <v>1</v>
      </c>
      <c r="E1626" s="556">
        <v>1</v>
      </c>
      <c r="F1626" s="635" t="s">
        <v>2335</v>
      </c>
      <c r="G1626" s="593"/>
      <c r="I1626" s="62"/>
      <c r="J1626" s="62"/>
      <c r="K1626" s="622"/>
      <c r="L1626" s="62"/>
      <c r="M1626" s="62"/>
      <c r="N1626" s="62"/>
      <c r="O1626" s="62"/>
      <c r="P1626" s="62"/>
      <c r="Q1626" s="63"/>
      <c r="R1626" s="495"/>
      <c r="S1626" s="413"/>
    </row>
    <row r="1627" spans="1:19" s="58" customFormat="1" ht="25.5">
      <c r="A1627" s="476"/>
      <c r="B1627" s="599"/>
      <c r="C1627" s="554" t="s">
        <v>1004</v>
      </c>
      <c r="D1627" s="557" t="s">
        <v>1</v>
      </c>
      <c r="E1627" s="556">
        <v>1</v>
      </c>
      <c r="F1627" s="635" t="s">
        <v>2335</v>
      </c>
      <c r="G1627" s="570"/>
      <c r="I1627" s="62"/>
      <c r="J1627" s="62"/>
      <c r="K1627" s="622"/>
      <c r="L1627" s="62"/>
      <c r="M1627" s="62"/>
      <c r="N1627" s="62"/>
      <c r="O1627" s="62"/>
      <c r="P1627" s="62"/>
      <c r="Q1627" s="63"/>
      <c r="R1627" s="413"/>
      <c r="S1627" s="495"/>
    </row>
    <row r="1628" spans="1:19" s="58" customFormat="1" ht="25.5">
      <c r="A1628" s="476"/>
      <c r="B1628" s="597"/>
      <c r="C1628" s="554" t="s">
        <v>1821</v>
      </c>
      <c r="D1628" s="557" t="s">
        <v>1</v>
      </c>
      <c r="E1628" s="556">
        <v>1</v>
      </c>
      <c r="F1628" s="635" t="s">
        <v>2335</v>
      </c>
      <c r="G1628" s="593"/>
      <c r="I1628" s="62"/>
      <c r="J1628" s="62"/>
      <c r="K1628" s="622"/>
      <c r="L1628" s="62"/>
      <c r="M1628" s="62"/>
      <c r="N1628" s="62"/>
      <c r="O1628" s="62"/>
      <c r="P1628" s="62"/>
      <c r="Q1628" s="63"/>
      <c r="R1628" s="495"/>
      <c r="S1628" s="413"/>
    </row>
    <row r="1629" spans="1:19" s="58" customFormat="1" ht="25.5">
      <c r="A1629" s="476"/>
      <c r="B1629" s="597"/>
      <c r="C1629" s="554" t="s">
        <v>1863</v>
      </c>
      <c r="D1629" s="557" t="s">
        <v>1</v>
      </c>
      <c r="E1629" s="556">
        <v>1</v>
      </c>
      <c r="F1629" s="635" t="s">
        <v>2335</v>
      </c>
      <c r="G1629" s="593"/>
      <c r="I1629" s="62"/>
      <c r="J1629" s="62"/>
      <c r="K1629" s="622"/>
      <c r="L1629" s="62"/>
      <c r="M1629" s="62"/>
      <c r="N1629" s="62"/>
      <c r="O1629" s="62"/>
      <c r="P1629" s="62"/>
      <c r="Q1629" s="63"/>
      <c r="R1629" s="495"/>
      <c r="S1629" s="413"/>
    </row>
    <row r="1630" spans="1:19" s="58" customFormat="1" ht="25.5">
      <c r="A1630" s="476"/>
      <c r="B1630" s="597"/>
      <c r="C1630" s="554" t="s">
        <v>1877</v>
      </c>
      <c r="D1630" s="557" t="s">
        <v>1</v>
      </c>
      <c r="E1630" s="556">
        <v>1</v>
      </c>
      <c r="F1630" s="635" t="s">
        <v>2335</v>
      </c>
      <c r="G1630" s="593"/>
      <c r="I1630" s="62"/>
      <c r="J1630" s="62"/>
      <c r="K1630" s="622"/>
      <c r="L1630" s="62"/>
      <c r="M1630" s="62"/>
      <c r="N1630" s="62"/>
      <c r="O1630" s="62"/>
      <c r="P1630" s="62"/>
      <c r="Q1630" s="63"/>
      <c r="R1630" s="495"/>
      <c r="S1630" s="413"/>
    </row>
    <row r="1631" spans="1:19" s="58" customFormat="1" ht="25.5">
      <c r="A1631" s="476"/>
      <c r="B1631" s="597"/>
      <c r="C1631" s="554" t="s">
        <v>1878</v>
      </c>
      <c r="D1631" s="557" t="s">
        <v>1</v>
      </c>
      <c r="E1631" s="556">
        <v>1</v>
      </c>
      <c r="F1631" s="635" t="s">
        <v>2335</v>
      </c>
      <c r="G1631" s="593"/>
      <c r="I1631" s="62"/>
      <c r="J1631" s="62"/>
      <c r="K1631" s="622"/>
      <c r="L1631" s="62"/>
      <c r="M1631" s="62"/>
      <c r="N1631" s="62"/>
      <c r="O1631" s="62"/>
      <c r="P1631" s="62"/>
      <c r="Q1631" s="63"/>
      <c r="R1631" s="495"/>
      <c r="S1631" s="413"/>
    </row>
    <row r="1632" spans="1:19" s="58" customFormat="1" ht="25.5">
      <c r="A1632" s="476"/>
      <c r="B1632" s="597"/>
      <c r="C1632" s="554" t="s">
        <v>1879</v>
      </c>
      <c r="D1632" s="557" t="s">
        <v>1</v>
      </c>
      <c r="E1632" s="556">
        <v>1</v>
      </c>
      <c r="F1632" s="635" t="s">
        <v>2335</v>
      </c>
      <c r="G1632" s="593"/>
      <c r="I1632" s="62"/>
      <c r="J1632" s="62"/>
      <c r="K1632" s="622"/>
      <c r="L1632" s="62"/>
      <c r="M1632" s="62"/>
      <c r="N1632" s="62"/>
      <c r="O1632" s="62"/>
      <c r="P1632" s="62"/>
      <c r="Q1632" s="63"/>
      <c r="R1632" s="495"/>
      <c r="S1632" s="413"/>
    </row>
    <row r="1633" spans="1:19" s="58" customFormat="1" ht="25.5">
      <c r="A1633" s="476"/>
      <c r="B1633" s="597"/>
      <c r="C1633" s="554" t="s">
        <v>1880</v>
      </c>
      <c r="D1633" s="557" t="s">
        <v>1</v>
      </c>
      <c r="E1633" s="556">
        <v>1</v>
      </c>
      <c r="F1633" s="635" t="s">
        <v>2335</v>
      </c>
      <c r="G1633" s="593"/>
      <c r="I1633" s="62"/>
      <c r="J1633" s="62"/>
      <c r="K1633" s="622"/>
      <c r="L1633" s="62"/>
      <c r="M1633" s="62"/>
      <c r="N1633" s="62"/>
      <c r="O1633" s="62"/>
      <c r="P1633" s="62"/>
      <c r="Q1633" s="63"/>
      <c r="R1633" s="495"/>
      <c r="S1633" s="413"/>
    </row>
    <row r="1634" spans="1:19" s="58" customFormat="1" ht="25.5">
      <c r="A1634" s="476"/>
      <c r="B1634" s="597"/>
      <c r="C1634" s="554" t="s">
        <v>1881</v>
      </c>
      <c r="D1634" s="557" t="s">
        <v>1</v>
      </c>
      <c r="E1634" s="556">
        <v>1</v>
      </c>
      <c r="F1634" s="635" t="s">
        <v>2335</v>
      </c>
      <c r="G1634" s="593"/>
      <c r="I1634" s="62"/>
      <c r="J1634" s="62"/>
      <c r="K1634" s="622"/>
      <c r="L1634" s="62"/>
      <c r="M1634" s="62"/>
      <c r="N1634" s="62"/>
      <c r="O1634" s="62"/>
      <c r="P1634" s="62"/>
      <c r="Q1634" s="63"/>
      <c r="R1634" s="495"/>
      <c r="S1634" s="413"/>
    </row>
    <row r="1635" spans="1:19" s="58" customFormat="1" ht="25.5">
      <c r="A1635" s="476"/>
      <c r="B1635" s="598"/>
      <c r="C1635" s="558" t="s">
        <v>1830</v>
      </c>
      <c r="D1635" s="559" t="s">
        <v>1</v>
      </c>
      <c r="E1635" s="560">
        <v>2</v>
      </c>
      <c r="F1635" s="635" t="s">
        <v>2335</v>
      </c>
      <c r="G1635" s="594"/>
      <c r="I1635" s="62"/>
      <c r="J1635" s="62"/>
      <c r="K1635" s="622"/>
      <c r="L1635" s="62"/>
      <c r="M1635" s="62"/>
      <c r="N1635" s="62"/>
      <c r="O1635" s="62"/>
      <c r="P1635" s="62"/>
      <c r="Q1635" s="63"/>
      <c r="R1635" s="495"/>
      <c r="S1635" s="413"/>
    </row>
    <row r="1636" spans="1:19" s="58" customFormat="1" ht="89.25">
      <c r="A1636" s="476"/>
      <c r="B1636" s="228">
        <f>+B1623+0.01</f>
        <v>32.409999999999918</v>
      </c>
      <c r="C1636" s="67" t="s">
        <v>2327</v>
      </c>
      <c r="D1636" s="55" t="s">
        <v>1</v>
      </c>
      <c r="E1636" s="43">
        <v>1</v>
      </c>
      <c r="F1636" s="43">
        <v>7514160.2101625148</v>
      </c>
      <c r="G1636" s="113">
        <f>+E1636*F1636</f>
        <v>7514160.2101625148</v>
      </c>
      <c r="I1636" s="62"/>
      <c r="J1636" s="62"/>
      <c r="K1636" s="622"/>
      <c r="L1636" s="62"/>
      <c r="M1636" s="62"/>
      <c r="N1636" s="62"/>
      <c r="O1636" s="62"/>
      <c r="P1636" s="62"/>
      <c r="Q1636" s="63"/>
      <c r="R1636" s="413"/>
      <c r="S1636" s="495"/>
    </row>
    <row r="1637" spans="1:19" s="58" customFormat="1" ht="25.5">
      <c r="A1637" s="476"/>
      <c r="B1637" s="596"/>
      <c r="C1637" s="551" t="s">
        <v>1003</v>
      </c>
      <c r="D1637" s="552" t="s">
        <v>1</v>
      </c>
      <c r="E1637" s="553">
        <v>3</v>
      </c>
      <c r="F1637" s="634" t="s">
        <v>2336</v>
      </c>
      <c r="G1637" s="595"/>
      <c r="I1637" s="62"/>
      <c r="J1637" s="62"/>
      <c r="K1637" s="622"/>
      <c r="L1637" s="62"/>
      <c r="M1637" s="62"/>
      <c r="N1637" s="62"/>
      <c r="O1637" s="62"/>
      <c r="P1637" s="62"/>
      <c r="Q1637" s="63"/>
      <c r="R1637" s="495"/>
      <c r="S1637" s="413"/>
    </row>
    <row r="1638" spans="1:19" s="58" customFormat="1" ht="25.5">
      <c r="A1638" s="476"/>
      <c r="B1638" s="597"/>
      <c r="C1638" s="554" t="s">
        <v>1824</v>
      </c>
      <c r="D1638" s="557" t="s">
        <v>1</v>
      </c>
      <c r="E1638" s="556">
        <v>1</v>
      </c>
      <c r="F1638" s="635" t="s">
        <v>2336</v>
      </c>
      <c r="G1638" s="593"/>
      <c r="I1638" s="62"/>
      <c r="J1638" s="62"/>
      <c r="K1638" s="622"/>
      <c r="L1638" s="62"/>
      <c r="M1638" s="62"/>
      <c r="N1638" s="62"/>
      <c r="O1638" s="62"/>
      <c r="P1638" s="62"/>
      <c r="Q1638" s="63"/>
      <c r="R1638" s="495"/>
      <c r="S1638" s="413"/>
    </row>
    <row r="1639" spans="1:19" s="58" customFormat="1" ht="25.5">
      <c r="A1639" s="476"/>
      <c r="B1639" s="597"/>
      <c r="C1639" s="554" t="s">
        <v>1004</v>
      </c>
      <c r="D1639" s="557" t="s">
        <v>1</v>
      </c>
      <c r="E1639" s="556">
        <v>1</v>
      </c>
      <c r="F1639" s="635" t="s">
        <v>2336</v>
      </c>
      <c r="G1639" s="593"/>
      <c r="I1639" s="62"/>
      <c r="J1639" s="62"/>
      <c r="K1639" s="622"/>
      <c r="L1639" s="62"/>
      <c r="M1639" s="62"/>
      <c r="N1639" s="62"/>
      <c r="O1639" s="62"/>
      <c r="P1639" s="62"/>
      <c r="Q1639" s="63"/>
      <c r="R1639" s="495"/>
      <c r="S1639" s="413"/>
    </row>
    <row r="1640" spans="1:19" s="58" customFormat="1" ht="25.5">
      <c r="A1640" s="476"/>
      <c r="B1640" s="597"/>
      <c r="C1640" s="554" t="s">
        <v>1821</v>
      </c>
      <c r="D1640" s="557" t="s">
        <v>1</v>
      </c>
      <c r="E1640" s="556">
        <v>1</v>
      </c>
      <c r="F1640" s="635" t="s">
        <v>2336</v>
      </c>
      <c r="G1640" s="593"/>
      <c r="I1640" s="62"/>
      <c r="J1640" s="62"/>
      <c r="K1640" s="622"/>
      <c r="L1640" s="62"/>
      <c r="M1640" s="62"/>
      <c r="N1640" s="62"/>
      <c r="O1640" s="62"/>
      <c r="P1640" s="62"/>
      <c r="Q1640" s="63"/>
      <c r="R1640" s="495"/>
      <c r="S1640" s="413"/>
    </row>
    <row r="1641" spans="1:19" s="58" customFormat="1" ht="25.5">
      <c r="A1641" s="476"/>
      <c r="B1641" s="597"/>
      <c r="C1641" s="554" t="s">
        <v>1863</v>
      </c>
      <c r="D1641" s="557" t="s">
        <v>1</v>
      </c>
      <c r="E1641" s="556">
        <v>1</v>
      </c>
      <c r="F1641" s="635" t="s">
        <v>2336</v>
      </c>
      <c r="G1641" s="593"/>
      <c r="I1641" s="62"/>
      <c r="J1641" s="62"/>
      <c r="K1641" s="622"/>
      <c r="L1641" s="62"/>
      <c r="M1641" s="62"/>
      <c r="N1641" s="62"/>
      <c r="O1641" s="62"/>
      <c r="P1641" s="62"/>
      <c r="Q1641" s="63"/>
      <c r="R1641" s="495"/>
      <c r="S1641" s="413"/>
    </row>
    <row r="1642" spans="1:19" s="58" customFormat="1" ht="25.5">
      <c r="A1642" s="476"/>
      <c r="B1642" s="597"/>
      <c r="C1642" s="554" t="s">
        <v>1882</v>
      </c>
      <c r="D1642" s="557" t="s">
        <v>1</v>
      </c>
      <c r="E1642" s="556">
        <v>1</v>
      </c>
      <c r="F1642" s="635" t="s">
        <v>2336</v>
      </c>
      <c r="G1642" s="593"/>
      <c r="I1642" s="62"/>
      <c r="J1642" s="62"/>
      <c r="K1642" s="622"/>
      <c r="L1642" s="62"/>
      <c r="M1642" s="62"/>
      <c r="N1642" s="62"/>
      <c r="O1642" s="62"/>
      <c r="P1642" s="62"/>
      <c r="Q1642" s="63"/>
      <c r="R1642" s="495"/>
      <c r="S1642" s="413"/>
    </row>
    <row r="1643" spans="1:19" s="58" customFormat="1" ht="25.5">
      <c r="A1643" s="476"/>
      <c r="B1643" s="597"/>
      <c r="C1643" s="554" t="s">
        <v>1883</v>
      </c>
      <c r="D1643" s="557" t="s">
        <v>1</v>
      </c>
      <c r="E1643" s="556">
        <v>1</v>
      </c>
      <c r="F1643" s="635" t="s">
        <v>2336</v>
      </c>
      <c r="G1643" s="593"/>
      <c r="I1643" s="62"/>
      <c r="J1643" s="62"/>
      <c r="K1643" s="622"/>
      <c r="L1643" s="62"/>
      <c r="M1643" s="62"/>
      <c r="N1643" s="62"/>
      <c r="O1643" s="62"/>
      <c r="P1643" s="62"/>
      <c r="Q1643" s="63"/>
      <c r="R1643" s="495"/>
      <c r="S1643" s="413"/>
    </row>
    <row r="1644" spans="1:19" s="58" customFormat="1" ht="25.5">
      <c r="A1644" s="476"/>
      <c r="B1644" s="597"/>
      <c r="C1644" s="554" t="s">
        <v>1884</v>
      </c>
      <c r="D1644" s="557" t="s">
        <v>1</v>
      </c>
      <c r="E1644" s="556">
        <v>3</v>
      </c>
      <c r="F1644" s="635" t="s">
        <v>2336</v>
      </c>
      <c r="G1644" s="593"/>
      <c r="I1644" s="62"/>
      <c r="J1644" s="62"/>
      <c r="K1644" s="622"/>
      <c r="L1644" s="62"/>
      <c r="M1644" s="62"/>
      <c r="N1644" s="62"/>
      <c r="O1644" s="62"/>
      <c r="P1644" s="62"/>
      <c r="Q1644" s="63"/>
      <c r="R1644" s="495"/>
      <c r="S1644" s="413"/>
    </row>
    <row r="1645" spans="1:19" s="58" customFormat="1" ht="25.5">
      <c r="A1645" s="476"/>
      <c r="B1645" s="597"/>
      <c r="C1645" s="554" t="s">
        <v>1885</v>
      </c>
      <c r="D1645" s="557" t="s">
        <v>1</v>
      </c>
      <c r="E1645" s="556">
        <v>1</v>
      </c>
      <c r="F1645" s="635" t="s">
        <v>2336</v>
      </c>
      <c r="G1645" s="593"/>
      <c r="I1645" s="62"/>
      <c r="J1645" s="62"/>
      <c r="K1645" s="622"/>
      <c r="L1645" s="62"/>
      <c r="M1645" s="62"/>
      <c r="N1645" s="62"/>
      <c r="O1645" s="62"/>
      <c r="P1645" s="62"/>
      <c r="Q1645" s="63"/>
      <c r="R1645" s="495"/>
      <c r="S1645" s="413"/>
    </row>
    <row r="1646" spans="1:19" s="58" customFormat="1" ht="25.5">
      <c r="A1646" s="476"/>
      <c r="B1646" s="597"/>
      <c r="C1646" s="554" t="s">
        <v>1886</v>
      </c>
      <c r="D1646" s="557" t="s">
        <v>1</v>
      </c>
      <c r="E1646" s="556">
        <v>2</v>
      </c>
      <c r="F1646" s="635" t="s">
        <v>2336</v>
      </c>
      <c r="G1646" s="593"/>
      <c r="I1646" s="62"/>
      <c r="J1646" s="62"/>
      <c r="K1646" s="622"/>
      <c r="L1646" s="62"/>
      <c r="M1646" s="62"/>
      <c r="N1646" s="62"/>
      <c r="O1646" s="62"/>
      <c r="P1646" s="62"/>
      <c r="Q1646" s="63"/>
      <c r="R1646" s="495"/>
      <c r="S1646" s="413"/>
    </row>
    <row r="1647" spans="1:19" s="58" customFormat="1" ht="25.5">
      <c r="A1647" s="476"/>
      <c r="B1647" s="597"/>
      <c r="C1647" s="554" t="s">
        <v>1887</v>
      </c>
      <c r="D1647" s="557" t="s">
        <v>1</v>
      </c>
      <c r="E1647" s="556">
        <v>1</v>
      </c>
      <c r="F1647" s="635" t="s">
        <v>2336</v>
      </c>
      <c r="G1647" s="593"/>
      <c r="I1647" s="62"/>
      <c r="J1647" s="62"/>
      <c r="K1647" s="622"/>
      <c r="L1647" s="62"/>
      <c r="M1647" s="62"/>
      <c r="N1647" s="62"/>
      <c r="O1647" s="62"/>
      <c r="P1647" s="62"/>
      <c r="Q1647" s="63"/>
      <c r="R1647" s="495"/>
      <c r="S1647" s="413"/>
    </row>
    <row r="1648" spans="1:19" s="58" customFormat="1" ht="25.5">
      <c r="A1648" s="476"/>
      <c r="B1648" s="599"/>
      <c r="C1648" s="554" t="s">
        <v>1888</v>
      </c>
      <c r="D1648" s="557" t="s">
        <v>1</v>
      </c>
      <c r="E1648" s="556">
        <v>1</v>
      </c>
      <c r="F1648" s="635" t="s">
        <v>2336</v>
      </c>
      <c r="G1648" s="570"/>
      <c r="I1648" s="62"/>
      <c r="J1648" s="62"/>
      <c r="K1648" s="622"/>
      <c r="L1648" s="62"/>
      <c r="M1648" s="62"/>
      <c r="N1648" s="62"/>
      <c r="O1648" s="62"/>
      <c r="P1648" s="62"/>
      <c r="Q1648" s="63"/>
      <c r="R1648" s="413"/>
      <c r="S1648" s="495"/>
    </row>
    <row r="1649" spans="1:19" s="58" customFormat="1" ht="25.5">
      <c r="A1649" s="476"/>
      <c r="B1649" s="597"/>
      <c r="C1649" s="554" t="s">
        <v>1889</v>
      </c>
      <c r="D1649" s="557" t="s">
        <v>1</v>
      </c>
      <c r="E1649" s="556">
        <v>1</v>
      </c>
      <c r="F1649" s="635" t="s">
        <v>2336</v>
      </c>
      <c r="G1649" s="593"/>
      <c r="I1649" s="62"/>
      <c r="J1649" s="62"/>
      <c r="K1649" s="622"/>
      <c r="L1649" s="62"/>
      <c r="M1649" s="62"/>
      <c r="N1649" s="62"/>
      <c r="O1649" s="62"/>
      <c r="P1649" s="62"/>
      <c r="Q1649" s="63"/>
      <c r="R1649" s="495"/>
      <c r="S1649" s="413"/>
    </row>
    <row r="1650" spans="1:19" s="58" customFormat="1" ht="25.5">
      <c r="A1650" s="476"/>
      <c r="B1650" s="598"/>
      <c r="C1650" s="558" t="s">
        <v>1830</v>
      </c>
      <c r="D1650" s="559" t="s">
        <v>1</v>
      </c>
      <c r="E1650" s="560">
        <v>2</v>
      </c>
      <c r="F1650" s="635" t="s">
        <v>2336</v>
      </c>
      <c r="G1650" s="594"/>
      <c r="I1650" s="62"/>
      <c r="J1650" s="62"/>
      <c r="K1650" s="622"/>
      <c r="L1650" s="62"/>
      <c r="M1650" s="62"/>
      <c r="N1650" s="62"/>
      <c r="O1650" s="62"/>
      <c r="P1650" s="62"/>
      <c r="Q1650" s="63"/>
      <c r="R1650" s="495"/>
      <c r="S1650" s="413"/>
    </row>
    <row r="1651" spans="1:19" s="58" customFormat="1" ht="89.25">
      <c r="A1651" s="476"/>
      <c r="B1651" s="228">
        <f>+B1636+0.01</f>
        <v>32.419999999999916</v>
      </c>
      <c r="C1651" s="67" t="s">
        <v>2328</v>
      </c>
      <c r="D1651" s="55" t="s">
        <v>1</v>
      </c>
      <c r="E1651" s="43">
        <v>1</v>
      </c>
      <c r="F1651" s="43">
        <v>5585554.7578849327</v>
      </c>
      <c r="G1651" s="113">
        <f>+E1651*F1651</f>
        <v>5585554.7578849327</v>
      </c>
      <c r="I1651" s="62"/>
      <c r="J1651" s="62"/>
      <c r="K1651" s="622"/>
      <c r="L1651" s="62"/>
      <c r="M1651" s="62"/>
      <c r="N1651" s="62"/>
      <c r="O1651" s="62"/>
      <c r="P1651" s="62"/>
      <c r="Q1651" s="63"/>
      <c r="R1651" s="495"/>
      <c r="S1651" s="413"/>
    </row>
    <row r="1652" spans="1:19" s="58" customFormat="1" ht="25.5">
      <c r="A1652" s="476"/>
      <c r="B1652" s="596"/>
      <c r="C1652" s="551" t="s">
        <v>1005</v>
      </c>
      <c r="D1652" s="552" t="s">
        <v>1</v>
      </c>
      <c r="E1652" s="553">
        <v>3</v>
      </c>
      <c r="F1652" s="634" t="s">
        <v>2337</v>
      </c>
      <c r="G1652" s="595"/>
      <c r="I1652" s="62"/>
      <c r="J1652" s="62"/>
      <c r="K1652" s="622"/>
      <c r="L1652" s="62"/>
      <c r="M1652" s="62"/>
      <c r="N1652" s="62"/>
      <c r="O1652" s="62"/>
      <c r="P1652" s="62"/>
      <c r="Q1652" s="63"/>
      <c r="R1652" s="495"/>
      <c r="S1652" s="413"/>
    </row>
    <row r="1653" spans="1:19" s="58" customFormat="1" ht="25.5">
      <c r="A1653" s="476"/>
      <c r="B1653" s="597"/>
      <c r="C1653" s="554" t="s">
        <v>1824</v>
      </c>
      <c r="D1653" s="557" t="s">
        <v>1</v>
      </c>
      <c r="E1653" s="556">
        <v>1</v>
      </c>
      <c r="F1653" s="635" t="s">
        <v>2337</v>
      </c>
      <c r="G1653" s="593"/>
      <c r="I1653" s="62"/>
      <c r="J1653" s="62"/>
      <c r="K1653" s="622"/>
      <c r="L1653" s="62"/>
      <c r="M1653" s="62"/>
      <c r="N1653" s="62"/>
      <c r="O1653" s="62"/>
      <c r="P1653" s="62"/>
      <c r="Q1653" s="63"/>
      <c r="R1653" s="495"/>
      <c r="S1653" s="413"/>
    </row>
    <row r="1654" spans="1:19" s="58" customFormat="1" ht="25.5">
      <c r="A1654" s="476"/>
      <c r="B1654" s="597"/>
      <c r="C1654" s="554" t="s">
        <v>1004</v>
      </c>
      <c r="D1654" s="557" t="s">
        <v>1</v>
      </c>
      <c r="E1654" s="556">
        <v>1</v>
      </c>
      <c r="F1654" s="635" t="s">
        <v>2337</v>
      </c>
      <c r="G1654" s="593"/>
      <c r="I1654" s="62"/>
      <c r="J1654" s="62"/>
      <c r="K1654" s="622"/>
      <c r="L1654" s="62"/>
      <c r="M1654" s="62"/>
      <c r="N1654" s="62"/>
      <c r="O1654" s="62"/>
      <c r="P1654" s="62"/>
      <c r="Q1654" s="63"/>
      <c r="R1654" s="495"/>
      <c r="S1654" s="413"/>
    </row>
    <row r="1655" spans="1:19" s="58" customFormat="1" ht="25.5">
      <c r="A1655" s="476"/>
      <c r="B1655" s="597"/>
      <c r="C1655" s="554" t="s">
        <v>1890</v>
      </c>
      <c r="D1655" s="557" t="s">
        <v>1</v>
      </c>
      <c r="E1655" s="556">
        <v>1</v>
      </c>
      <c r="F1655" s="635" t="s">
        <v>2337</v>
      </c>
      <c r="G1655" s="593"/>
      <c r="I1655" s="62"/>
      <c r="J1655" s="62"/>
      <c r="K1655" s="622"/>
      <c r="L1655" s="62"/>
      <c r="M1655" s="62"/>
      <c r="N1655" s="62"/>
      <c r="O1655" s="62"/>
      <c r="P1655" s="62"/>
      <c r="Q1655" s="63"/>
      <c r="R1655" s="495"/>
      <c r="S1655" s="413"/>
    </row>
    <row r="1656" spans="1:19" s="58" customFormat="1" ht="25.5">
      <c r="A1656" s="476"/>
      <c r="B1656" s="597"/>
      <c r="C1656" s="554" t="s">
        <v>1863</v>
      </c>
      <c r="D1656" s="557" t="s">
        <v>1</v>
      </c>
      <c r="E1656" s="556">
        <v>1</v>
      </c>
      <c r="F1656" s="635" t="s">
        <v>2337</v>
      </c>
      <c r="G1656" s="593"/>
      <c r="I1656" s="62"/>
      <c r="J1656" s="62"/>
      <c r="K1656" s="622"/>
      <c r="L1656" s="62"/>
      <c r="M1656" s="62"/>
      <c r="N1656" s="62"/>
      <c r="O1656" s="62"/>
      <c r="P1656" s="62"/>
      <c r="Q1656" s="63"/>
      <c r="R1656" s="495"/>
      <c r="S1656" s="413"/>
    </row>
    <row r="1657" spans="1:19" s="58" customFormat="1" ht="25.5">
      <c r="A1657" s="476"/>
      <c r="B1657" s="597"/>
      <c r="C1657" s="554" t="s">
        <v>1891</v>
      </c>
      <c r="D1657" s="557" t="s">
        <v>1</v>
      </c>
      <c r="E1657" s="556">
        <v>1</v>
      </c>
      <c r="F1657" s="635" t="s">
        <v>2337</v>
      </c>
      <c r="G1657" s="593"/>
      <c r="I1657" s="62"/>
      <c r="J1657" s="62"/>
      <c r="K1657" s="622"/>
      <c r="L1657" s="62"/>
      <c r="M1657" s="62"/>
      <c r="N1657" s="62"/>
      <c r="O1657" s="62"/>
      <c r="P1657" s="62"/>
      <c r="Q1657" s="63"/>
      <c r="R1657" s="495"/>
      <c r="S1657" s="413"/>
    </row>
    <row r="1658" spans="1:19" s="58" customFormat="1" ht="25.5">
      <c r="A1658" s="476"/>
      <c r="B1658" s="599"/>
      <c r="C1658" s="554" t="s">
        <v>1892</v>
      </c>
      <c r="D1658" s="557" t="s">
        <v>1</v>
      </c>
      <c r="E1658" s="556">
        <v>2</v>
      </c>
      <c r="F1658" s="635" t="s">
        <v>2337</v>
      </c>
      <c r="G1658" s="570"/>
      <c r="I1658" s="62"/>
      <c r="J1658" s="62"/>
      <c r="K1658" s="622"/>
      <c r="L1658" s="62"/>
      <c r="M1658" s="62"/>
      <c r="N1658" s="62"/>
      <c r="O1658" s="62"/>
      <c r="P1658" s="62"/>
      <c r="Q1658" s="63"/>
      <c r="R1658" s="413"/>
      <c r="S1658" s="495"/>
    </row>
    <row r="1659" spans="1:19" s="58" customFormat="1" ht="25.5">
      <c r="A1659" s="476"/>
      <c r="B1659" s="597"/>
      <c r="C1659" s="554" t="s">
        <v>1893</v>
      </c>
      <c r="D1659" s="557" t="s">
        <v>1</v>
      </c>
      <c r="E1659" s="556">
        <v>1</v>
      </c>
      <c r="F1659" s="635" t="s">
        <v>2337</v>
      </c>
      <c r="G1659" s="593"/>
      <c r="I1659" s="62"/>
      <c r="J1659" s="62"/>
      <c r="K1659" s="622"/>
      <c r="L1659" s="62"/>
      <c r="M1659" s="62"/>
      <c r="N1659" s="62"/>
      <c r="O1659" s="62"/>
      <c r="P1659" s="62"/>
      <c r="Q1659" s="63"/>
      <c r="R1659" s="495"/>
      <c r="S1659" s="413"/>
    </row>
    <row r="1660" spans="1:19" s="58" customFormat="1" ht="25.5">
      <c r="A1660" s="476"/>
      <c r="B1660" s="598"/>
      <c r="C1660" s="558" t="s">
        <v>1830</v>
      </c>
      <c r="D1660" s="559" t="s">
        <v>1</v>
      </c>
      <c r="E1660" s="560">
        <v>2</v>
      </c>
      <c r="F1660" s="635" t="s">
        <v>2337</v>
      </c>
      <c r="G1660" s="594"/>
      <c r="I1660" s="62"/>
      <c r="J1660" s="62"/>
      <c r="K1660" s="622"/>
      <c r="L1660" s="62"/>
      <c r="M1660" s="62"/>
      <c r="N1660" s="62"/>
      <c r="O1660" s="62"/>
      <c r="P1660" s="62"/>
      <c r="Q1660" s="63"/>
      <c r="R1660" s="495"/>
      <c r="S1660" s="413"/>
    </row>
    <row r="1661" spans="1:19" s="58" customFormat="1" ht="89.25">
      <c r="A1661" s="476"/>
      <c r="B1661" s="228">
        <f>+B1651+0.01</f>
        <v>32.429999999999914</v>
      </c>
      <c r="C1661" s="67" t="s">
        <v>2329</v>
      </c>
      <c r="D1661" s="55" t="s">
        <v>1</v>
      </c>
      <c r="E1661" s="43">
        <v>1</v>
      </c>
      <c r="F1661" s="43">
        <v>6370678.3852389548</v>
      </c>
      <c r="G1661" s="113">
        <f>+E1661*F1661</f>
        <v>6370678.3852389548</v>
      </c>
      <c r="I1661" s="62"/>
      <c r="J1661" s="62"/>
      <c r="K1661" s="622"/>
      <c r="L1661" s="62"/>
      <c r="M1661" s="62"/>
      <c r="N1661" s="62"/>
      <c r="O1661" s="62"/>
      <c r="P1661" s="62"/>
      <c r="Q1661" s="63"/>
      <c r="R1661" s="495"/>
      <c r="S1661" s="413"/>
    </row>
    <row r="1662" spans="1:19" s="58" customFormat="1" ht="25.5">
      <c r="A1662" s="476"/>
      <c r="B1662" s="596"/>
      <c r="C1662" s="551" t="s">
        <v>1007</v>
      </c>
      <c r="D1662" s="552" t="s">
        <v>1</v>
      </c>
      <c r="E1662" s="553">
        <v>3</v>
      </c>
      <c r="F1662" s="634" t="s">
        <v>2338</v>
      </c>
      <c r="G1662" s="595"/>
      <c r="I1662" s="62"/>
      <c r="J1662" s="62"/>
      <c r="K1662" s="622"/>
      <c r="L1662" s="62"/>
      <c r="M1662" s="62"/>
      <c r="N1662" s="62"/>
      <c r="O1662" s="62"/>
      <c r="P1662" s="62"/>
      <c r="Q1662" s="63"/>
      <c r="R1662" s="495"/>
      <c r="S1662" s="413"/>
    </row>
    <row r="1663" spans="1:19" s="58" customFormat="1" ht="25.5">
      <c r="A1663" s="476"/>
      <c r="B1663" s="597"/>
      <c r="C1663" s="554" t="s">
        <v>1824</v>
      </c>
      <c r="D1663" s="557" t="s">
        <v>1</v>
      </c>
      <c r="E1663" s="556">
        <v>1</v>
      </c>
      <c r="F1663" s="635" t="s">
        <v>2338</v>
      </c>
      <c r="G1663" s="593"/>
      <c r="I1663" s="62"/>
      <c r="J1663" s="62"/>
      <c r="K1663" s="622"/>
      <c r="L1663" s="62"/>
      <c r="M1663" s="62"/>
      <c r="N1663" s="62"/>
      <c r="O1663" s="62"/>
      <c r="P1663" s="62"/>
      <c r="Q1663" s="63"/>
      <c r="R1663" s="495"/>
      <c r="S1663" s="413"/>
    </row>
    <row r="1664" spans="1:19" s="58" customFormat="1" ht="25.5">
      <c r="A1664" s="476"/>
      <c r="B1664" s="597"/>
      <c r="C1664" s="554" t="s">
        <v>1004</v>
      </c>
      <c r="D1664" s="557" t="s">
        <v>1</v>
      </c>
      <c r="E1664" s="556">
        <v>1</v>
      </c>
      <c r="F1664" s="635" t="s">
        <v>2338</v>
      </c>
      <c r="G1664" s="593"/>
      <c r="I1664" s="62"/>
      <c r="J1664" s="62"/>
      <c r="K1664" s="622"/>
      <c r="L1664" s="62"/>
      <c r="M1664" s="62"/>
      <c r="N1664" s="62"/>
      <c r="O1664" s="62"/>
      <c r="P1664" s="62"/>
      <c r="Q1664" s="63"/>
      <c r="R1664" s="495"/>
      <c r="S1664" s="413"/>
    </row>
    <row r="1665" spans="1:19" s="58" customFormat="1" ht="25.5">
      <c r="A1665" s="476"/>
      <c r="B1665" s="597"/>
      <c r="C1665" s="554" t="s">
        <v>1821</v>
      </c>
      <c r="D1665" s="557" t="s">
        <v>1</v>
      </c>
      <c r="E1665" s="556">
        <v>1</v>
      </c>
      <c r="F1665" s="635" t="s">
        <v>2338</v>
      </c>
      <c r="G1665" s="593"/>
      <c r="I1665" s="62"/>
      <c r="J1665" s="62"/>
      <c r="K1665" s="622"/>
      <c r="L1665" s="62"/>
      <c r="M1665" s="62"/>
      <c r="N1665" s="62"/>
      <c r="O1665" s="62"/>
      <c r="P1665" s="62"/>
      <c r="Q1665" s="63"/>
      <c r="R1665" s="495"/>
      <c r="S1665" s="413"/>
    </row>
    <row r="1666" spans="1:19" s="58" customFormat="1" ht="25.5">
      <c r="A1666" s="476"/>
      <c r="B1666" s="597"/>
      <c r="C1666" s="554" t="s">
        <v>1863</v>
      </c>
      <c r="D1666" s="557" t="s">
        <v>1</v>
      </c>
      <c r="E1666" s="556">
        <v>1</v>
      </c>
      <c r="F1666" s="635" t="s">
        <v>2338</v>
      </c>
      <c r="G1666" s="593"/>
      <c r="I1666" s="62"/>
      <c r="J1666" s="62"/>
      <c r="K1666" s="622"/>
      <c r="L1666" s="62"/>
      <c r="M1666" s="62"/>
      <c r="N1666" s="62"/>
      <c r="O1666" s="62"/>
      <c r="P1666" s="62"/>
      <c r="Q1666" s="63"/>
      <c r="R1666" s="495"/>
      <c r="S1666" s="413"/>
    </row>
    <row r="1667" spans="1:19" s="58" customFormat="1" ht="25.5">
      <c r="A1667" s="476"/>
      <c r="B1667" s="597"/>
      <c r="C1667" s="554" t="s">
        <v>1894</v>
      </c>
      <c r="D1667" s="557" t="s">
        <v>1</v>
      </c>
      <c r="E1667" s="556">
        <v>1</v>
      </c>
      <c r="F1667" s="635" t="s">
        <v>2338</v>
      </c>
      <c r="G1667" s="593"/>
      <c r="I1667" s="62"/>
      <c r="J1667" s="62"/>
      <c r="K1667" s="622"/>
      <c r="L1667" s="62"/>
      <c r="M1667" s="62"/>
      <c r="N1667" s="62"/>
      <c r="O1667" s="62"/>
      <c r="P1667" s="62"/>
      <c r="Q1667" s="63"/>
      <c r="R1667" s="495"/>
      <c r="S1667" s="413"/>
    </row>
    <row r="1668" spans="1:19" s="58" customFormat="1" ht="25.5">
      <c r="A1668" s="476"/>
      <c r="B1668" s="597"/>
      <c r="C1668" s="554" t="s">
        <v>1895</v>
      </c>
      <c r="D1668" s="557" t="s">
        <v>1</v>
      </c>
      <c r="E1668" s="556">
        <v>1</v>
      </c>
      <c r="F1668" s="635" t="s">
        <v>2338</v>
      </c>
      <c r="G1668" s="593"/>
      <c r="I1668" s="62"/>
      <c r="J1668" s="62"/>
      <c r="K1668" s="622"/>
      <c r="L1668" s="62"/>
      <c r="M1668" s="62"/>
      <c r="N1668" s="62"/>
      <c r="O1668" s="62"/>
      <c r="P1668" s="62"/>
      <c r="Q1668" s="63"/>
      <c r="R1668" s="495"/>
      <c r="S1668" s="413"/>
    </row>
    <row r="1669" spans="1:19" s="58" customFormat="1" ht="25.5">
      <c r="A1669" s="476"/>
      <c r="B1669" s="597"/>
      <c r="C1669" s="554" t="s">
        <v>1896</v>
      </c>
      <c r="D1669" s="557" t="s">
        <v>1</v>
      </c>
      <c r="E1669" s="556">
        <v>1</v>
      </c>
      <c r="F1669" s="635" t="s">
        <v>2338</v>
      </c>
      <c r="G1669" s="593"/>
      <c r="I1669" s="62"/>
      <c r="J1669" s="62"/>
      <c r="K1669" s="622"/>
      <c r="L1669" s="62"/>
      <c r="M1669" s="62"/>
      <c r="N1669" s="62"/>
      <c r="O1669" s="62"/>
      <c r="P1669" s="62"/>
      <c r="Q1669" s="63"/>
      <c r="R1669" s="495"/>
      <c r="S1669" s="413"/>
    </row>
    <row r="1670" spans="1:19" s="58" customFormat="1" ht="25.5">
      <c r="A1670" s="476"/>
      <c r="B1670" s="597"/>
      <c r="C1670" s="554" t="s">
        <v>1897</v>
      </c>
      <c r="D1670" s="557" t="s">
        <v>1</v>
      </c>
      <c r="E1670" s="556">
        <v>2</v>
      </c>
      <c r="F1670" s="635" t="s">
        <v>2338</v>
      </c>
      <c r="G1670" s="593"/>
      <c r="I1670" s="62"/>
      <c r="J1670" s="62"/>
      <c r="K1670" s="622"/>
      <c r="L1670" s="62"/>
      <c r="M1670" s="62"/>
      <c r="N1670" s="62"/>
      <c r="O1670" s="62"/>
      <c r="P1670" s="62"/>
      <c r="Q1670" s="63"/>
      <c r="R1670" s="495"/>
      <c r="S1670" s="413"/>
    </row>
    <row r="1671" spans="1:19" s="58" customFormat="1" ht="25.5">
      <c r="A1671" s="476"/>
      <c r="B1671" s="599"/>
      <c r="C1671" s="554" t="s">
        <v>1898</v>
      </c>
      <c r="D1671" s="557" t="s">
        <v>1</v>
      </c>
      <c r="E1671" s="556">
        <v>1</v>
      </c>
      <c r="F1671" s="635" t="s">
        <v>2338</v>
      </c>
      <c r="G1671" s="570"/>
      <c r="I1671" s="62"/>
      <c r="J1671" s="62"/>
      <c r="K1671" s="622"/>
      <c r="L1671" s="62"/>
      <c r="M1671" s="62"/>
      <c r="N1671" s="62"/>
      <c r="O1671" s="62"/>
      <c r="P1671" s="62"/>
      <c r="Q1671" s="63"/>
      <c r="R1671" s="413"/>
      <c r="S1671" s="495"/>
    </row>
    <row r="1672" spans="1:19" s="58" customFormat="1" ht="25.5">
      <c r="A1672" s="476"/>
      <c r="B1672" s="597"/>
      <c r="C1672" s="554" t="s">
        <v>1899</v>
      </c>
      <c r="D1672" s="557" t="s">
        <v>1</v>
      </c>
      <c r="E1672" s="556">
        <v>1</v>
      </c>
      <c r="F1672" s="635" t="s">
        <v>2338</v>
      </c>
      <c r="G1672" s="593"/>
      <c r="I1672" s="62"/>
      <c r="J1672" s="62"/>
      <c r="K1672" s="622"/>
      <c r="L1672" s="62"/>
      <c r="M1672" s="62"/>
      <c r="N1672" s="62"/>
      <c r="O1672" s="62"/>
      <c r="P1672" s="62"/>
      <c r="Q1672" s="63"/>
      <c r="R1672" s="495"/>
      <c r="S1672" s="413"/>
    </row>
    <row r="1673" spans="1:19" s="58" customFormat="1" ht="25.5">
      <c r="A1673" s="476"/>
      <c r="B1673" s="598"/>
      <c r="C1673" s="558" t="s">
        <v>1830</v>
      </c>
      <c r="D1673" s="559" t="s">
        <v>1</v>
      </c>
      <c r="E1673" s="560">
        <v>2</v>
      </c>
      <c r="F1673" s="635" t="s">
        <v>2338</v>
      </c>
      <c r="G1673" s="594"/>
      <c r="I1673" s="62"/>
      <c r="J1673" s="62"/>
      <c r="K1673" s="622"/>
      <c r="L1673" s="62"/>
      <c r="M1673" s="62"/>
      <c r="N1673" s="62"/>
      <c r="O1673" s="62"/>
      <c r="P1673" s="62"/>
      <c r="Q1673" s="63"/>
      <c r="R1673" s="495"/>
      <c r="S1673" s="413"/>
    </row>
    <row r="1674" spans="1:19" s="58" customFormat="1" ht="89.25">
      <c r="A1674" s="476"/>
      <c r="B1674" s="228">
        <f>+B1661+0.01</f>
        <v>32.439999999999912</v>
      </c>
      <c r="C1674" s="67" t="s">
        <v>2330</v>
      </c>
      <c r="D1674" s="55" t="s">
        <v>1</v>
      </c>
      <c r="E1674" s="43">
        <v>1</v>
      </c>
      <c r="F1674" s="43">
        <v>5652782.9504833734</v>
      </c>
      <c r="G1674" s="113">
        <f>+E1674*F1674</f>
        <v>5652782.9504833734</v>
      </c>
      <c r="I1674" s="62"/>
      <c r="J1674" s="62"/>
      <c r="K1674" s="622"/>
      <c r="L1674" s="62"/>
      <c r="M1674" s="62"/>
      <c r="N1674" s="62"/>
      <c r="O1674" s="62"/>
      <c r="P1674" s="62"/>
      <c r="Q1674" s="63"/>
      <c r="R1674" s="495"/>
      <c r="S1674" s="413"/>
    </row>
    <row r="1675" spans="1:19" s="58" customFormat="1" ht="25.5">
      <c r="A1675" s="476"/>
      <c r="B1675" s="596"/>
      <c r="C1675" s="551" t="s">
        <v>1008</v>
      </c>
      <c r="D1675" s="552" t="s">
        <v>1</v>
      </c>
      <c r="E1675" s="553">
        <v>3</v>
      </c>
      <c r="F1675" s="634" t="s">
        <v>2339</v>
      </c>
      <c r="G1675" s="595"/>
      <c r="I1675" s="62"/>
      <c r="J1675" s="62"/>
      <c r="K1675" s="622"/>
      <c r="L1675" s="62"/>
      <c r="M1675" s="62"/>
      <c r="N1675" s="62"/>
      <c r="O1675" s="62"/>
      <c r="P1675" s="62"/>
      <c r="Q1675" s="63"/>
      <c r="R1675" s="495"/>
      <c r="S1675" s="413"/>
    </row>
    <row r="1676" spans="1:19" s="58" customFormat="1" ht="25.5">
      <c r="A1676" s="476"/>
      <c r="B1676" s="597"/>
      <c r="C1676" s="554" t="s">
        <v>1824</v>
      </c>
      <c r="D1676" s="557" t="s">
        <v>1</v>
      </c>
      <c r="E1676" s="556">
        <v>1</v>
      </c>
      <c r="F1676" s="635" t="s">
        <v>2339</v>
      </c>
      <c r="G1676" s="593"/>
      <c r="I1676" s="62"/>
      <c r="J1676" s="62"/>
      <c r="K1676" s="622"/>
      <c r="L1676" s="62"/>
      <c r="M1676" s="62"/>
      <c r="N1676" s="62"/>
      <c r="O1676" s="62"/>
      <c r="P1676" s="62"/>
      <c r="Q1676" s="63"/>
      <c r="R1676" s="495"/>
      <c r="S1676" s="413"/>
    </row>
    <row r="1677" spans="1:19" s="58" customFormat="1" ht="25.5">
      <c r="A1677" s="476"/>
      <c r="B1677" s="597"/>
      <c r="C1677" s="554" t="s">
        <v>1004</v>
      </c>
      <c r="D1677" s="557" t="s">
        <v>1</v>
      </c>
      <c r="E1677" s="556">
        <v>1</v>
      </c>
      <c r="F1677" s="635" t="s">
        <v>2339</v>
      </c>
      <c r="G1677" s="593"/>
      <c r="I1677" s="62"/>
      <c r="J1677" s="62"/>
      <c r="K1677" s="622"/>
      <c r="L1677" s="62"/>
      <c r="M1677" s="62"/>
      <c r="N1677" s="62"/>
      <c r="O1677" s="62"/>
      <c r="P1677" s="62"/>
      <c r="Q1677" s="63"/>
      <c r="R1677" s="495"/>
      <c r="S1677" s="413"/>
    </row>
    <row r="1678" spans="1:19" s="58" customFormat="1" ht="25.5">
      <c r="A1678" s="476"/>
      <c r="B1678" s="597"/>
      <c r="C1678" s="554" t="s">
        <v>1900</v>
      </c>
      <c r="D1678" s="557" t="s">
        <v>1</v>
      </c>
      <c r="E1678" s="556">
        <v>1</v>
      </c>
      <c r="F1678" s="635" t="s">
        <v>2339</v>
      </c>
      <c r="G1678" s="593"/>
      <c r="I1678" s="62"/>
      <c r="J1678" s="62"/>
      <c r="K1678" s="622"/>
      <c r="L1678" s="62"/>
      <c r="M1678" s="62"/>
      <c r="N1678" s="62"/>
      <c r="O1678" s="62"/>
      <c r="P1678" s="62"/>
      <c r="Q1678" s="63"/>
      <c r="R1678" s="495"/>
      <c r="S1678" s="413"/>
    </row>
    <row r="1679" spans="1:19" s="58" customFormat="1" ht="25.5">
      <c r="A1679" s="476"/>
      <c r="B1679" s="597"/>
      <c r="C1679" s="554" t="s">
        <v>1863</v>
      </c>
      <c r="D1679" s="557" t="s">
        <v>1</v>
      </c>
      <c r="E1679" s="556">
        <v>1</v>
      </c>
      <c r="F1679" s="635" t="s">
        <v>2339</v>
      </c>
      <c r="G1679" s="593"/>
      <c r="I1679" s="62"/>
      <c r="J1679" s="62"/>
      <c r="K1679" s="622"/>
      <c r="L1679" s="62"/>
      <c r="M1679" s="62"/>
      <c r="N1679" s="62"/>
      <c r="O1679" s="62"/>
      <c r="P1679" s="62"/>
      <c r="Q1679" s="63"/>
      <c r="R1679" s="495"/>
      <c r="S1679" s="413"/>
    </row>
    <row r="1680" spans="1:19" s="58" customFormat="1" ht="25.5">
      <c r="A1680" s="476"/>
      <c r="B1680" s="597"/>
      <c r="C1680" s="554" t="s">
        <v>1901</v>
      </c>
      <c r="D1680" s="557" t="s">
        <v>1</v>
      </c>
      <c r="E1680" s="556">
        <v>1</v>
      </c>
      <c r="F1680" s="635" t="s">
        <v>2339</v>
      </c>
      <c r="G1680" s="593"/>
      <c r="I1680" s="62"/>
      <c r="J1680" s="62"/>
      <c r="K1680" s="622"/>
      <c r="L1680" s="62"/>
      <c r="M1680" s="62"/>
      <c r="N1680" s="62"/>
      <c r="O1680" s="62"/>
      <c r="P1680" s="62"/>
      <c r="Q1680" s="63"/>
      <c r="R1680" s="495"/>
      <c r="S1680" s="413"/>
    </row>
    <row r="1681" spans="1:19" s="58" customFormat="1" ht="25.5">
      <c r="A1681" s="476"/>
      <c r="B1681" s="597"/>
      <c r="C1681" s="554" t="s">
        <v>1902</v>
      </c>
      <c r="D1681" s="557" t="s">
        <v>1</v>
      </c>
      <c r="E1681" s="556">
        <v>1</v>
      </c>
      <c r="F1681" s="635" t="s">
        <v>2339</v>
      </c>
      <c r="G1681" s="593"/>
      <c r="I1681" s="62"/>
      <c r="J1681" s="62"/>
      <c r="K1681" s="622"/>
      <c r="L1681" s="62"/>
      <c r="M1681" s="62"/>
      <c r="N1681" s="62"/>
      <c r="O1681" s="62"/>
      <c r="P1681" s="62"/>
      <c r="Q1681" s="63"/>
      <c r="R1681" s="495"/>
      <c r="S1681" s="413"/>
    </row>
    <row r="1682" spans="1:19" s="58" customFormat="1" ht="25.5">
      <c r="A1682" s="476"/>
      <c r="B1682" s="599"/>
      <c r="C1682" s="554" t="s">
        <v>1903</v>
      </c>
      <c r="D1682" s="557" t="s">
        <v>1</v>
      </c>
      <c r="E1682" s="556">
        <v>1</v>
      </c>
      <c r="F1682" s="635" t="s">
        <v>2339</v>
      </c>
      <c r="G1682" s="570"/>
      <c r="I1682" s="62"/>
      <c r="J1682" s="62"/>
      <c r="K1682" s="622"/>
      <c r="L1682" s="62"/>
      <c r="M1682" s="62"/>
      <c r="N1682" s="62"/>
      <c r="O1682" s="62"/>
      <c r="P1682" s="62"/>
      <c r="Q1682" s="63"/>
      <c r="R1682" s="413"/>
      <c r="S1682" s="495"/>
    </row>
    <row r="1683" spans="1:19" s="58" customFormat="1" ht="25.5">
      <c r="A1683" s="476"/>
      <c r="B1683" s="599"/>
      <c r="C1683" s="554" t="s">
        <v>1904</v>
      </c>
      <c r="D1683" s="557" t="s">
        <v>1</v>
      </c>
      <c r="E1683" s="556">
        <v>1</v>
      </c>
      <c r="F1683" s="635" t="s">
        <v>2339</v>
      </c>
      <c r="G1683" s="570"/>
      <c r="I1683" s="62"/>
      <c r="J1683" s="62"/>
      <c r="K1683" s="622"/>
      <c r="L1683" s="62"/>
      <c r="M1683" s="62"/>
      <c r="N1683" s="62"/>
      <c r="O1683" s="62"/>
      <c r="P1683" s="62"/>
      <c r="Q1683" s="63"/>
      <c r="R1683" s="413"/>
      <c r="S1683" s="495"/>
    </row>
    <row r="1684" spans="1:19" s="58" customFormat="1" ht="25.5">
      <c r="A1684" s="476"/>
      <c r="B1684" s="600"/>
      <c r="C1684" s="558" t="s">
        <v>1830</v>
      </c>
      <c r="D1684" s="559" t="s">
        <v>1</v>
      </c>
      <c r="E1684" s="560">
        <v>2</v>
      </c>
      <c r="F1684" s="635" t="s">
        <v>2339</v>
      </c>
      <c r="G1684" s="572"/>
      <c r="I1684" s="62"/>
      <c r="J1684" s="62"/>
      <c r="K1684" s="622"/>
      <c r="L1684" s="62"/>
      <c r="M1684" s="62"/>
      <c r="N1684" s="62"/>
      <c r="O1684" s="62"/>
      <c r="P1684" s="62"/>
      <c r="Q1684" s="63"/>
      <c r="R1684" s="413"/>
      <c r="S1684" s="495"/>
    </row>
    <row r="1685" spans="1:19" s="58" customFormat="1" ht="89.25">
      <c r="A1685" s="476"/>
      <c r="B1685" s="228">
        <f>+B1674+0.01</f>
        <v>32.44999999999991</v>
      </c>
      <c r="C1685" s="67" t="s">
        <v>2331</v>
      </c>
      <c r="D1685" s="55" t="s">
        <v>1</v>
      </c>
      <c r="E1685" s="43">
        <v>1</v>
      </c>
      <c r="F1685" s="43">
        <v>7931555.8715357231</v>
      </c>
      <c r="G1685" s="113">
        <f>+E1685*F1685</f>
        <v>7931555.8715357231</v>
      </c>
      <c r="I1685" s="62"/>
      <c r="J1685" s="62"/>
      <c r="K1685" s="622"/>
      <c r="L1685" s="62"/>
      <c r="M1685" s="62"/>
      <c r="N1685" s="62"/>
      <c r="O1685" s="62"/>
      <c r="P1685" s="62"/>
      <c r="Q1685" s="63"/>
      <c r="R1685" s="413"/>
      <c r="S1685" s="495"/>
    </row>
    <row r="1686" spans="1:19" s="58" customFormat="1" ht="25.5">
      <c r="A1686" s="476"/>
      <c r="B1686" s="596"/>
      <c r="C1686" s="551" t="s">
        <v>1009</v>
      </c>
      <c r="D1686" s="552" t="s">
        <v>1</v>
      </c>
      <c r="E1686" s="553">
        <v>3</v>
      </c>
      <c r="F1686" s="642" t="s">
        <v>2340</v>
      </c>
      <c r="G1686" s="568"/>
      <c r="I1686" s="62"/>
      <c r="J1686" s="62"/>
      <c r="K1686" s="622"/>
      <c r="L1686" s="62"/>
      <c r="M1686" s="62"/>
      <c r="N1686" s="62"/>
      <c r="O1686" s="62"/>
      <c r="P1686" s="62"/>
      <c r="Q1686" s="63"/>
      <c r="R1686" s="413"/>
      <c r="S1686" s="495"/>
    </row>
    <row r="1687" spans="1:19" s="58" customFormat="1" ht="25.5">
      <c r="A1687" s="476"/>
      <c r="B1687" s="597"/>
      <c r="C1687" s="554" t="s">
        <v>1824</v>
      </c>
      <c r="D1687" s="557" t="s">
        <v>1</v>
      </c>
      <c r="E1687" s="556">
        <v>1</v>
      </c>
      <c r="F1687" s="643" t="s">
        <v>2340</v>
      </c>
      <c r="G1687" s="570"/>
      <c r="I1687" s="62"/>
      <c r="J1687" s="62"/>
      <c r="K1687" s="622"/>
      <c r="L1687" s="62"/>
      <c r="M1687" s="62"/>
      <c r="N1687" s="62"/>
      <c r="O1687" s="62"/>
      <c r="P1687" s="62"/>
      <c r="Q1687" s="63"/>
      <c r="R1687" s="413"/>
      <c r="S1687" s="495"/>
    </row>
    <row r="1688" spans="1:19" s="58" customFormat="1" ht="25.5">
      <c r="A1688" s="476"/>
      <c r="B1688" s="597"/>
      <c r="C1688" s="554" t="s">
        <v>1004</v>
      </c>
      <c r="D1688" s="557" t="s">
        <v>1</v>
      </c>
      <c r="E1688" s="556">
        <v>1</v>
      </c>
      <c r="F1688" s="643" t="s">
        <v>2340</v>
      </c>
      <c r="G1688" s="570"/>
      <c r="I1688" s="62"/>
      <c r="J1688" s="62"/>
      <c r="K1688" s="622"/>
      <c r="L1688" s="62"/>
      <c r="M1688" s="62"/>
      <c r="N1688" s="62"/>
      <c r="O1688" s="62"/>
      <c r="P1688" s="62"/>
      <c r="Q1688" s="63"/>
      <c r="R1688" s="413"/>
      <c r="S1688" s="495"/>
    </row>
    <row r="1689" spans="1:19" s="58" customFormat="1" ht="25.5">
      <c r="A1689" s="476"/>
      <c r="B1689" s="597"/>
      <c r="C1689" s="554" t="s">
        <v>1821</v>
      </c>
      <c r="D1689" s="557" t="s">
        <v>1</v>
      </c>
      <c r="E1689" s="556">
        <v>1</v>
      </c>
      <c r="F1689" s="643" t="s">
        <v>2340</v>
      </c>
      <c r="G1689" s="570"/>
      <c r="I1689" s="62"/>
      <c r="J1689" s="62"/>
      <c r="K1689" s="622"/>
      <c r="L1689" s="62"/>
      <c r="M1689" s="62"/>
      <c r="N1689" s="62"/>
      <c r="O1689" s="62"/>
      <c r="P1689" s="62"/>
      <c r="Q1689" s="63"/>
      <c r="R1689" s="413"/>
      <c r="S1689" s="495"/>
    </row>
    <row r="1690" spans="1:19" s="58" customFormat="1" ht="25.5">
      <c r="A1690" s="476"/>
      <c r="B1690" s="597"/>
      <c r="C1690" s="554" t="s">
        <v>1863</v>
      </c>
      <c r="D1690" s="557" t="s">
        <v>1</v>
      </c>
      <c r="E1690" s="556">
        <v>1</v>
      </c>
      <c r="F1690" s="643" t="s">
        <v>2340</v>
      </c>
      <c r="G1690" s="570"/>
      <c r="I1690" s="62"/>
      <c r="J1690" s="62"/>
      <c r="K1690" s="622"/>
      <c r="L1690" s="62"/>
      <c r="M1690" s="62"/>
      <c r="N1690" s="62"/>
      <c r="O1690" s="62"/>
      <c r="P1690" s="62"/>
      <c r="Q1690" s="63"/>
      <c r="R1690" s="413"/>
      <c r="S1690" s="495"/>
    </row>
    <row r="1691" spans="1:19" s="58" customFormat="1" ht="25.5">
      <c r="A1691" s="476"/>
      <c r="B1691" s="597"/>
      <c r="C1691" s="554" t="s">
        <v>1905</v>
      </c>
      <c r="D1691" s="557" t="s">
        <v>1</v>
      </c>
      <c r="E1691" s="556">
        <v>1</v>
      </c>
      <c r="F1691" s="643" t="s">
        <v>2340</v>
      </c>
      <c r="G1691" s="570"/>
      <c r="I1691" s="62"/>
      <c r="J1691" s="62"/>
      <c r="K1691" s="622"/>
      <c r="L1691" s="62"/>
      <c r="M1691" s="62"/>
      <c r="N1691" s="62"/>
      <c r="O1691" s="62"/>
      <c r="P1691" s="62"/>
      <c r="Q1691" s="63"/>
      <c r="R1691" s="413"/>
      <c r="S1691" s="495"/>
    </row>
    <row r="1692" spans="1:19" s="58" customFormat="1" ht="25.5">
      <c r="A1692" s="476"/>
      <c r="B1692" s="597"/>
      <c r="C1692" s="554" t="s">
        <v>1906</v>
      </c>
      <c r="D1692" s="557" t="s">
        <v>1</v>
      </c>
      <c r="E1692" s="556">
        <v>1</v>
      </c>
      <c r="F1692" s="643" t="s">
        <v>2340</v>
      </c>
      <c r="G1692" s="570"/>
      <c r="I1692" s="62"/>
      <c r="J1692" s="62"/>
      <c r="K1692" s="622"/>
      <c r="L1692" s="62"/>
      <c r="M1692" s="62"/>
      <c r="N1692" s="62"/>
      <c r="O1692" s="62"/>
      <c r="P1692" s="62"/>
      <c r="Q1692" s="63"/>
      <c r="R1692" s="413"/>
      <c r="S1692" s="495"/>
    </row>
    <row r="1693" spans="1:19" s="58" customFormat="1" ht="25.5">
      <c r="A1693" s="476"/>
      <c r="B1693" s="597"/>
      <c r="C1693" s="554" t="s">
        <v>1907</v>
      </c>
      <c r="D1693" s="557" t="s">
        <v>1</v>
      </c>
      <c r="E1693" s="556">
        <v>2</v>
      </c>
      <c r="F1693" s="643" t="s">
        <v>2340</v>
      </c>
      <c r="G1693" s="570"/>
      <c r="I1693" s="62"/>
      <c r="J1693" s="62"/>
      <c r="K1693" s="622"/>
      <c r="L1693" s="62"/>
      <c r="M1693" s="62"/>
      <c r="N1693" s="62"/>
      <c r="O1693" s="62"/>
      <c r="P1693" s="62"/>
      <c r="Q1693" s="63"/>
      <c r="R1693" s="413"/>
      <c r="S1693" s="495"/>
    </row>
    <row r="1694" spans="1:19" s="58" customFormat="1" ht="25.5">
      <c r="A1694" s="476"/>
      <c r="B1694" s="597"/>
      <c r="C1694" s="554" t="s">
        <v>1908</v>
      </c>
      <c r="D1694" s="557" t="s">
        <v>1</v>
      </c>
      <c r="E1694" s="556">
        <v>1</v>
      </c>
      <c r="F1694" s="643" t="s">
        <v>2340</v>
      </c>
      <c r="G1694" s="570"/>
      <c r="I1694" s="62"/>
      <c r="J1694" s="62"/>
      <c r="K1694" s="622"/>
      <c r="L1694" s="62"/>
      <c r="M1694" s="62"/>
      <c r="N1694" s="62"/>
      <c r="O1694" s="62"/>
      <c r="P1694" s="62"/>
      <c r="Q1694" s="63"/>
      <c r="R1694" s="413"/>
      <c r="S1694" s="495"/>
    </row>
    <row r="1695" spans="1:19" s="58" customFormat="1" ht="25.5">
      <c r="A1695" s="476"/>
      <c r="B1695" s="597"/>
      <c r="C1695" s="554" t="s">
        <v>1909</v>
      </c>
      <c r="D1695" s="557" t="s">
        <v>1</v>
      </c>
      <c r="E1695" s="556">
        <v>2</v>
      </c>
      <c r="F1695" s="643" t="s">
        <v>2340</v>
      </c>
      <c r="G1695" s="570"/>
      <c r="I1695" s="62"/>
      <c r="J1695" s="62"/>
      <c r="K1695" s="622"/>
      <c r="L1695" s="62"/>
      <c r="M1695" s="62"/>
      <c r="N1695" s="62"/>
      <c r="O1695" s="62"/>
      <c r="P1695" s="62"/>
      <c r="Q1695" s="63"/>
      <c r="R1695" s="413"/>
      <c r="S1695" s="495"/>
    </row>
    <row r="1696" spans="1:19" s="58" customFormat="1" ht="25.5">
      <c r="A1696" s="476"/>
      <c r="B1696" s="597"/>
      <c r="C1696" s="554" t="s">
        <v>1910</v>
      </c>
      <c r="D1696" s="557" t="s">
        <v>1</v>
      </c>
      <c r="E1696" s="556">
        <v>1</v>
      </c>
      <c r="F1696" s="643" t="s">
        <v>2340</v>
      </c>
      <c r="G1696" s="570"/>
      <c r="I1696" s="62"/>
      <c r="J1696" s="62"/>
      <c r="K1696" s="622"/>
      <c r="L1696" s="62"/>
      <c r="M1696" s="62"/>
      <c r="N1696" s="62"/>
      <c r="O1696" s="62"/>
      <c r="P1696" s="62"/>
      <c r="Q1696" s="63"/>
      <c r="R1696" s="413"/>
      <c r="S1696" s="495"/>
    </row>
    <row r="1697" spans="1:19" s="58" customFormat="1" ht="25.5">
      <c r="A1697" s="476"/>
      <c r="B1697" s="597"/>
      <c r="C1697" s="554" t="s">
        <v>1911</v>
      </c>
      <c r="D1697" s="557" t="s">
        <v>1</v>
      </c>
      <c r="E1697" s="556">
        <v>1</v>
      </c>
      <c r="F1697" s="643" t="s">
        <v>2340</v>
      </c>
      <c r="G1697" s="570"/>
      <c r="I1697" s="62"/>
      <c r="J1697" s="62"/>
      <c r="K1697" s="622"/>
      <c r="L1697" s="62"/>
      <c r="M1697" s="62"/>
      <c r="N1697" s="62"/>
      <c r="O1697" s="62"/>
      <c r="P1697" s="62"/>
      <c r="Q1697" s="63"/>
      <c r="R1697" s="413"/>
      <c r="S1697" s="495"/>
    </row>
    <row r="1698" spans="1:19" s="58" customFormat="1" ht="25.5">
      <c r="A1698" s="476"/>
      <c r="B1698" s="598"/>
      <c r="C1698" s="558" t="s">
        <v>1830</v>
      </c>
      <c r="D1698" s="559" t="s">
        <v>1</v>
      </c>
      <c r="E1698" s="560">
        <v>2</v>
      </c>
      <c r="F1698" s="643" t="s">
        <v>2340</v>
      </c>
      <c r="G1698" s="572"/>
      <c r="I1698" s="62"/>
      <c r="J1698" s="62"/>
      <c r="K1698" s="622"/>
      <c r="L1698" s="62"/>
      <c r="M1698" s="62"/>
      <c r="N1698" s="62"/>
      <c r="O1698" s="62"/>
      <c r="P1698" s="62"/>
      <c r="Q1698" s="63"/>
      <c r="R1698" s="413"/>
      <c r="S1698" s="495"/>
    </row>
    <row r="1699" spans="1:19" s="58" customFormat="1" ht="114.75">
      <c r="A1699" s="476"/>
      <c r="B1699" s="228">
        <f>+B1685+0.01</f>
        <v>32.459999999999908</v>
      </c>
      <c r="C1699" s="67" t="s">
        <v>1912</v>
      </c>
      <c r="D1699" s="55" t="s">
        <v>1016</v>
      </c>
      <c r="E1699" s="43">
        <v>1</v>
      </c>
      <c r="F1699" s="43">
        <v>5652782.9504833734</v>
      </c>
      <c r="G1699" s="113">
        <f>+E1699*F1699</f>
        <v>5652782.9504833734</v>
      </c>
      <c r="I1699" s="62"/>
      <c r="J1699" s="62"/>
      <c r="K1699" s="622"/>
      <c r="L1699" s="62"/>
      <c r="M1699" s="62"/>
      <c r="N1699" s="62"/>
      <c r="O1699" s="62"/>
      <c r="P1699" s="62"/>
      <c r="Q1699" s="63"/>
      <c r="R1699" s="413"/>
      <c r="S1699" s="495"/>
    </row>
    <row r="1700" spans="1:19" s="58" customFormat="1" ht="25.5">
      <c r="A1700" s="476"/>
      <c r="B1700" s="596"/>
      <c r="C1700" s="551" t="s">
        <v>1008</v>
      </c>
      <c r="D1700" s="552" t="s">
        <v>1</v>
      </c>
      <c r="E1700" s="553">
        <v>3</v>
      </c>
      <c r="F1700" s="642" t="s">
        <v>2341</v>
      </c>
      <c r="G1700" s="568"/>
      <c r="I1700" s="62"/>
      <c r="J1700" s="62"/>
      <c r="K1700" s="622"/>
      <c r="L1700" s="62"/>
      <c r="M1700" s="62"/>
      <c r="N1700" s="62"/>
      <c r="O1700" s="62"/>
      <c r="P1700" s="62"/>
      <c r="Q1700" s="63"/>
      <c r="R1700" s="413"/>
      <c r="S1700" s="495"/>
    </row>
    <row r="1701" spans="1:19" s="58" customFormat="1" ht="25.5">
      <c r="A1701" s="476"/>
      <c r="B1701" s="597"/>
      <c r="C1701" s="554" t="s">
        <v>1824</v>
      </c>
      <c r="D1701" s="557" t="s">
        <v>1</v>
      </c>
      <c r="E1701" s="556">
        <v>1</v>
      </c>
      <c r="F1701" s="643" t="s">
        <v>2341</v>
      </c>
      <c r="G1701" s="570"/>
      <c r="I1701" s="62"/>
      <c r="J1701" s="62"/>
      <c r="K1701" s="622"/>
      <c r="L1701" s="62"/>
      <c r="M1701" s="62"/>
      <c r="N1701" s="62"/>
      <c r="O1701" s="62"/>
      <c r="P1701" s="62"/>
      <c r="Q1701" s="63"/>
      <c r="R1701" s="413"/>
      <c r="S1701" s="495"/>
    </row>
    <row r="1702" spans="1:19" s="58" customFormat="1" ht="25.5">
      <c r="A1702" s="476"/>
      <c r="B1702" s="597"/>
      <c r="C1702" s="554" t="s">
        <v>1004</v>
      </c>
      <c r="D1702" s="557" t="s">
        <v>1</v>
      </c>
      <c r="E1702" s="556">
        <v>1</v>
      </c>
      <c r="F1702" s="643" t="s">
        <v>2341</v>
      </c>
      <c r="G1702" s="570"/>
      <c r="I1702" s="62"/>
      <c r="J1702" s="62"/>
      <c r="K1702" s="622"/>
      <c r="L1702" s="62"/>
      <c r="M1702" s="62"/>
      <c r="N1702" s="62"/>
      <c r="O1702" s="62"/>
      <c r="P1702" s="62"/>
      <c r="Q1702" s="63"/>
      <c r="R1702" s="413"/>
      <c r="S1702" s="495"/>
    </row>
    <row r="1703" spans="1:19" s="58" customFormat="1" ht="25.5">
      <c r="A1703" s="476"/>
      <c r="B1703" s="597"/>
      <c r="C1703" s="554" t="s">
        <v>1821</v>
      </c>
      <c r="D1703" s="557" t="s">
        <v>1</v>
      </c>
      <c r="E1703" s="556">
        <v>1</v>
      </c>
      <c r="F1703" s="643" t="s">
        <v>2341</v>
      </c>
      <c r="G1703" s="593"/>
      <c r="I1703" s="62"/>
      <c r="J1703" s="62"/>
      <c r="K1703" s="622"/>
      <c r="L1703" s="62"/>
      <c r="M1703" s="62"/>
      <c r="N1703" s="62"/>
      <c r="O1703" s="62"/>
      <c r="P1703" s="62"/>
      <c r="Q1703" s="63"/>
      <c r="R1703" s="495"/>
      <c r="S1703" s="413"/>
    </row>
    <row r="1704" spans="1:19" s="58" customFormat="1" ht="25.5">
      <c r="A1704" s="476"/>
      <c r="B1704" s="597"/>
      <c r="C1704" s="554" t="s">
        <v>1863</v>
      </c>
      <c r="D1704" s="601" t="s">
        <v>1</v>
      </c>
      <c r="E1704" s="556">
        <v>1</v>
      </c>
      <c r="F1704" s="643" t="s">
        <v>2341</v>
      </c>
      <c r="G1704" s="570"/>
      <c r="I1704" s="62"/>
      <c r="J1704" s="62"/>
      <c r="K1704" s="622"/>
      <c r="L1704" s="62"/>
      <c r="M1704" s="62"/>
      <c r="N1704" s="62"/>
      <c r="O1704" s="62"/>
      <c r="P1704" s="62"/>
      <c r="Q1704" s="63"/>
      <c r="R1704" s="413"/>
      <c r="S1704" s="495"/>
    </row>
    <row r="1705" spans="1:19" s="58" customFormat="1" ht="25.5">
      <c r="A1705" s="476"/>
      <c r="B1705" s="597"/>
      <c r="C1705" s="554" t="s">
        <v>1913</v>
      </c>
      <c r="D1705" s="557" t="s">
        <v>1</v>
      </c>
      <c r="E1705" s="556">
        <v>1</v>
      </c>
      <c r="F1705" s="643" t="s">
        <v>2341</v>
      </c>
      <c r="G1705" s="570"/>
      <c r="I1705" s="62"/>
      <c r="J1705" s="62"/>
      <c r="K1705" s="622"/>
      <c r="L1705" s="62"/>
      <c r="M1705" s="62"/>
      <c r="N1705" s="62"/>
      <c r="O1705" s="62"/>
      <c r="P1705" s="62"/>
      <c r="Q1705" s="63"/>
      <c r="R1705" s="413"/>
      <c r="S1705" s="495"/>
    </row>
    <row r="1706" spans="1:19" s="58" customFormat="1" ht="25.5">
      <c r="A1706" s="476"/>
      <c r="B1706" s="597"/>
      <c r="C1706" s="554" t="s">
        <v>1914</v>
      </c>
      <c r="D1706" s="557" t="s">
        <v>1</v>
      </c>
      <c r="E1706" s="556">
        <v>1</v>
      </c>
      <c r="F1706" s="643" t="s">
        <v>2341</v>
      </c>
      <c r="G1706" s="570"/>
      <c r="I1706" s="62"/>
      <c r="J1706" s="62"/>
      <c r="K1706" s="622"/>
      <c r="L1706" s="62"/>
      <c r="M1706" s="62"/>
      <c r="N1706" s="62"/>
      <c r="O1706" s="62"/>
      <c r="P1706" s="62"/>
      <c r="Q1706" s="63"/>
      <c r="R1706" s="413"/>
      <c r="S1706" s="495"/>
    </row>
    <row r="1707" spans="1:19" s="58" customFormat="1" ht="25.5">
      <c r="A1707" s="476"/>
      <c r="B1707" s="597"/>
      <c r="C1707" s="554" t="s">
        <v>1915</v>
      </c>
      <c r="D1707" s="557" t="s">
        <v>1</v>
      </c>
      <c r="E1707" s="556">
        <v>1</v>
      </c>
      <c r="F1707" s="643" t="s">
        <v>2341</v>
      </c>
      <c r="G1707" s="570"/>
      <c r="I1707" s="62"/>
      <c r="J1707" s="62"/>
      <c r="K1707" s="622"/>
      <c r="L1707" s="62"/>
      <c r="M1707" s="62"/>
      <c r="N1707" s="62"/>
      <c r="O1707" s="62"/>
      <c r="P1707" s="62"/>
      <c r="Q1707" s="63"/>
      <c r="R1707" s="413"/>
      <c r="S1707" s="495"/>
    </row>
    <row r="1708" spans="1:19" s="58" customFormat="1" ht="25.5">
      <c r="A1708" s="476"/>
      <c r="B1708" s="597"/>
      <c r="C1708" s="554" t="s">
        <v>1916</v>
      </c>
      <c r="D1708" s="557" t="s">
        <v>1</v>
      </c>
      <c r="E1708" s="556">
        <v>1</v>
      </c>
      <c r="F1708" s="643" t="s">
        <v>2341</v>
      </c>
      <c r="G1708" s="570"/>
      <c r="I1708" s="62"/>
      <c r="J1708" s="62"/>
      <c r="K1708" s="622"/>
      <c r="L1708" s="62"/>
      <c r="M1708" s="62"/>
      <c r="N1708" s="62"/>
      <c r="O1708" s="62"/>
      <c r="P1708" s="62"/>
      <c r="Q1708" s="63"/>
      <c r="R1708" s="413"/>
      <c r="S1708" s="495"/>
    </row>
    <row r="1709" spans="1:19" s="58" customFormat="1" ht="25.5">
      <c r="A1709" s="476"/>
      <c r="B1709" s="598"/>
      <c r="C1709" s="558" t="s">
        <v>1830</v>
      </c>
      <c r="D1709" s="559" t="s">
        <v>1</v>
      </c>
      <c r="E1709" s="560">
        <v>2</v>
      </c>
      <c r="F1709" s="643" t="s">
        <v>2341</v>
      </c>
      <c r="G1709" s="572"/>
      <c r="I1709" s="62"/>
      <c r="J1709" s="62"/>
      <c r="K1709" s="622"/>
      <c r="L1709" s="62"/>
      <c r="M1709" s="62"/>
      <c r="N1709" s="62"/>
      <c r="O1709" s="62"/>
      <c r="P1709" s="62"/>
      <c r="Q1709" s="63"/>
      <c r="R1709" s="413"/>
      <c r="S1709" s="495"/>
    </row>
    <row r="1710" spans="1:19" s="58" customFormat="1" ht="24.75" customHeight="1">
      <c r="A1710" s="476"/>
      <c r="B1710" s="115"/>
      <c r="C1710" s="498" t="s">
        <v>1917</v>
      </c>
      <c r="D1710" s="55"/>
      <c r="E1710" s="43"/>
      <c r="F1710" s="113"/>
      <c r="G1710" s="27"/>
      <c r="I1710" s="62"/>
      <c r="J1710" s="62"/>
      <c r="K1710" s="622"/>
      <c r="L1710" s="62"/>
      <c r="M1710" s="62"/>
      <c r="N1710" s="62"/>
      <c r="O1710" s="62"/>
      <c r="P1710" s="62"/>
      <c r="Q1710" s="63"/>
      <c r="R1710" s="495"/>
      <c r="S1710" s="413"/>
    </row>
    <row r="1711" spans="1:19" s="58" customFormat="1" ht="38.25">
      <c r="A1711" s="476"/>
      <c r="B1711" s="228">
        <f>+B1699+0.01</f>
        <v>32.469999999999906</v>
      </c>
      <c r="C1711" s="67" t="s">
        <v>1918</v>
      </c>
      <c r="D1711" s="55" t="s">
        <v>1</v>
      </c>
      <c r="E1711" s="43">
        <v>1</v>
      </c>
      <c r="F1711" s="43">
        <v>385232.16951816791</v>
      </c>
      <c r="G1711" s="113">
        <f t="shared" ref="G1711:G1768" si="134">+E1711*F1711</f>
        <v>385232.16951816791</v>
      </c>
      <c r="I1711" s="62"/>
      <c r="J1711" s="62"/>
      <c r="K1711" s="622"/>
      <c r="L1711" s="62"/>
      <c r="M1711" s="62"/>
      <c r="N1711" s="62"/>
      <c r="O1711" s="62"/>
      <c r="P1711" s="62"/>
      <c r="Q1711" s="63"/>
      <c r="R1711" s="413"/>
      <c r="S1711" s="495"/>
    </row>
    <row r="1712" spans="1:19" s="58" customFormat="1" ht="38.25">
      <c r="A1712" s="476"/>
      <c r="B1712" s="228">
        <f>+B1711+0.01</f>
        <v>32.479999999999905</v>
      </c>
      <c r="C1712" s="67" t="s">
        <v>1919</v>
      </c>
      <c r="D1712" s="55" t="s">
        <v>1</v>
      </c>
      <c r="E1712" s="43">
        <v>1</v>
      </c>
      <c r="F1712" s="43">
        <v>385232.16951816791</v>
      </c>
      <c r="G1712" s="113">
        <f t="shared" si="134"/>
        <v>385232.16951816791</v>
      </c>
      <c r="I1712" s="62"/>
      <c r="J1712" s="62"/>
      <c r="K1712" s="622"/>
      <c r="L1712" s="62"/>
      <c r="M1712" s="62"/>
      <c r="N1712" s="62"/>
      <c r="O1712" s="62"/>
      <c r="P1712" s="62"/>
      <c r="Q1712" s="63"/>
      <c r="R1712" s="413"/>
      <c r="S1712" s="495"/>
    </row>
    <row r="1713" spans="1:19" s="58" customFormat="1" ht="25.5">
      <c r="A1713" s="476"/>
      <c r="B1713" s="228">
        <f t="shared" ref="B1713:B1731" si="135">+B1712+0.01</f>
        <v>32.489999999999903</v>
      </c>
      <c r="C1713" s="67" t="s">
        <v>1920</v>
      </c>
      <c r="D1713" s="55" t="s">
        <v>1</v>
      </c>
      <c r="E1713" s="43">
        <v>1</v>
      </c>
      <c r="F1713" s="43">
        <v>172567.19890175638</v>
      </c>
      <c r="G1713" s="113">
        <f t="shared" si="134"/>
        <v>172567.19890175638</v>
      </c>
      <c r="I1713" s="62"/>
      <c r="J1713" s="62"/>
      <c r="K1713" s="622"/>
      <c r="L1713" s="62"/>
      <c r="M1713" s="62"/>
      <c r="N1713" s="62"/>
      <c r="O1713" s="62"/>
      <c r="P1713" s="62"/>
      <c r="Q1713" s="63"/>
      <c r="R1713" s="413"/>
      <c r="S1713" s="495"/>
    </row>
    <row r="1714" spans="1:19" s="58" customFormat="1" ht="26.45" customHeight="1">
      <c r="A1714" s="476"/>
      <c r="B1714" s="228">
        <f t="shared" si="135"/>
        <v>32.499999999999901</v>
      </c>
      <c r="C1714" s="67" t="s">
        <v>1921</v>
      </c>
      <c r="D1714" s="55" t="s">
        <v>1</v>
      </c>
      <c r="E1714" s="43">
        <v>3</v>
      </c>
      <c r="F1714" s="43">
        <v>172567.19890175638</v>
      </c>
      <c r="G1714" s="113">
        <f t="shared" si="134"/>
        <v>517701.59670526913</v>
      </c>
      <c r="I1714" s="62"/>
      <c r="J1714" s="62"/>
      <c r="K1714" s="622"/>
      <c r="L1714" s="62"/>
      <c r="M1714" s="62"/>
      <c r="N1714" s="62"/>
      <c r="O1714" s="62"/>
      <c r="P1714" s="62"/>
      <c r="Q1714" s="63"/>
      <c r="R1714" s="495"/>
      <c r="S1714" s="413"/>
    </row>
    <row r="1715" spans="1:19" s="58" customFormat="1" ht="25.5">
      <c r="A1715" s="476"/>
      <c r="B1715" s="228">
        <f t="shared" si="135"/>
        <v>32.509999999999899</v>
      </c>
      <c r="C1715" s="67" t="s">
        <v>1922</v>
      </c>
      <c r="D1715" s="55" t="s">
        <v>1</v>
      </c>
      <c r="E1715" s="43">
        <v>2</v>
      </c>
      <c r="F1715" s="43">
        <v>172567.19890175638</v>
      </c>
      <c r="G1715" s="113">
        <f t="shared" si="134"/>
        <v>345134.39780351275</v>
      </c>
      <c r="I1715" s="62"/>
      <c r="J1715" s="62"/>
      <c r="K1715" s="622"/>
      <c r="L1715" s="62"/>
      <c r="M1715" s="62"/>
      <c r="N1715" s="62"/>
      <c r="O1715" s="62"/>
      <c r="P1715" s="62"/>
      <c r="Q1715" s="63"/>
      <c r="R1715" s="413"/>
      <c r="S1715" s="495"/>
    </row>
    <row r="1716" spans="1:19" s="58" customFormat="1" ht="25.5">
      <c r="A1716" s="476"/>
      <c r="B1716" s="228">
        <f t="shared" si="135"/>
        <v>32.519999999999897</v>
      </c>
      <c r="C1716" s="67" t="s">
        <v>1923</v>
      </c>
      <c r="D1716" s="55" t="s">
        <v>1</v>
      </c>
      <c r="E1716" s="43">
        <v>1</v>
      </c>
      <c r="F1716" s="43">
        <v>146922.30538624793</v>
      </c>
      <c r="G1716" s="113">
        <f t="shared" si="134"/>
        <v>146922.30538624793</v>
      </c>
      <c r="I1716" s="62"/>
      <c r="J1716" s="62"/>
      <c r="K1716" s="622"/>
      <c r="L1716" s="62"/>
      <c r="M1716" s="62"/>
      <c r="N1716" s="62"/>
      <c r="O1716" s="62"/>
      <c r="P1716" s="62"/>
      <c r="Q1716" s="63"/>
      <c r="R1716" s="413"/>
      <c r="S1716" s="495"/>
    </row>
    <row r="1717" spans="1:19" s="58" customFormat="1" ht="25.5">
      <c r="A1717" s="476"/>
      <c r="B1717" s="228">
        <f t="shared" si="135"/>
        <v>32.529999999999895</v>
      </c>
      <c r="C1717" s="67" t="s">
        <v>1924</v>
      </c>
      <c r="D1717" s="55" t="s">
        <v>1</v>
      </c>
      <c r="E1717" s="43">
        <v>5</v>
      </c>
      <c r="F1717" s="43">
        <v>146922.30538624793</v>
      </c>
      <c r="G1717" s="113">
        <f t="shared" si="134"/>
        <v>734611.52693123964</v>
      </c>
      <c r="I1717" s="62"/>
      <c r="J1717" s="62"/>
      <c r="K1717" s="622"/>
      <c r="L1717" s="62"/>
      <c r="M1717" s="62"/>
      <c r="N1717" s="62"/>
      <c r="O1717" s="62"/>
      <c r="P1717" s="62"/>
      <c r="Q1717" s="63"/>
      <c r="R1717" s="413"/>
      <c r="S1717" s="495"/>
    </row>
    <row r="1718" spans="1:19" s="58" customFormat="1" ht="25.5">
      <c r="A1718" s="476"/>
      <c r="B1718" s="228">
        <f t="shared" si="135"/>
        <v>32.539999999999893</v>
      </c>
      <c r="C1718" s="67" t="s">
        <v>1925</v>
      </c>
      <c r="D1718" s="55" t="s">
        <v>1</v>
      </c>
      <c r="E1718" s="43">
        <v>2</v>
      </c>
      <c r="F1718" s="43">
        <v>146922.30538624793</v>
      </c>
      <c r="G1718" s="113">
        <f t="shared" si="134"/>
        <v>293844.61077249586</v>
      </c>
      <c r="I1718" s="62"/>
      <c r="J1718" s="62"/>
      <c r="K1718" s="622"/>
      <c r="L1718" s="62"/>
      <c r="M1718" s="62"/>
      <c r="N1718" s="62"/>
      <c r="O1718" s="62"/>
      <c r="P1718" s="62"/>
      <c r="Q1718" s="63"/>
      <c r="R1718" s="413"/>
      <c r="S1718" s="495"/>
    </row>
    <row r="1719" spans="1:19" s="58" customFormat="1" ht="38.25">
      <c r="A1719" s="476"/>
      <c r="B1719" s="228">
        <f t="shared" si="135"/>
        <v>32.549999999999891</v>
      </c>
      <c r="C1719" s="67" t="s">
        <v>1926</v>
      </c>
      <c r="D1719" s="55" t="s">
        <v>1</v>
      </c>
      <c r="E1719" s="43">
        <v>5</v>
      </c>
      <c r="F1719" s="43">
        <v>146922.30538624793</v>
      </c>
      <c r="G1719" s="113">
        <f t="shared" si="134"/>
        <v>734611.52693123964</v>
      </c>
      <c r="I1719" s="62"/>
      <c r="J1719" s="62"/>
      <c r="K1719" s="622"/>
      <c r="L1719" s="62"/>
      <c r="M1719" s="62"/>
      <c r="N1719" s="62"/>
      <c r="O1719" s="62"/>
      <c r="P1719" s="62"/>
      <c r="Q1719" s="63"/>
      <c r="R1719" s="413"/>
      <c r="S1719" s="495"/>
    </row>
    <row r="1720" spans="1:19" s="58" customFormat="1" ht="38.25">
      <c r="A1720" s="476"/>
      <c r="B1720" s="228">
        <f t="shared" si="135"/>
        <v>32.559999999999889</v>
      </c>
      <c r="C1720" s="67" t="s">
        <v>1927</v>
      </c>
      <c r="D1720" s="55" t="s">
        <v>1</v>
      </c>
      <c r="E1720" s="43">
        <v>6</v>
      </c>
      <c r="F1720" s="43">
        <v>146922.30538624793</v>
      </c>
      <c r="G1720" s="113">
        <f t="shared" si="134"/>
        <v>881533.83231748757</v>
      </c>
      <c r="I1720" s="62"/>
      <c r="J1720" s="62"/>
      <c r="K1720" s="622"/>
      <c r="L1720" s="62"/>
      <c r="M1720" s="62"/>
      <c r="N1720" s="62"/>
      <c r="O1720" s="62"/>
      <c r="P1720" s="62"/>
      <c r="Q1720" s="63"/>
      <c r="R1720" s="413"/>
      <c r="S1720" s="495"/>
    </row>
    <row r="1721" spans="1:19" s="58" customFormat="1" ht="25.5">
      <c r="A1721" s="476"/>
      <c r="B1721" s="228">
        <f t="shared" si="135"/>
        <v>32.569999999999887</v>
      </c>
      <c r="C1721" s="67" t="s">
        <v>1928</v>
      </c>
      <c r="D1721" s="55" t="s">
        <v>1</v>
      </c>
      <c r="E1721" s="43">
        <v>176</v>
      </c>
      <c r="F1721" s="43">
        <v>8914.2066850045831</v>
      </c>
      <c r="G1721" s="113">
        <f t="shared" si="134"/>
        <v>1568900.3765608065</v>
      </c>
      <c r="I1721" s="62"/>
      <c r="J1721" s="62"/>
      <c r="K1721" s="622"/>
      <c r="L1721" s="62"/>
      <c r="M1721" s="62"/>
      <c r="N1721" s="62"/>
      <c r="O1721" s="62"/>
      <c r="P1721" s="62"/>
      <c r="Q1721" s="63"/>
      <c r="R1721" s="413"/>
      <c r="S1721" s="495"/>
    </row>
    <row r="1722" spans="1:19" s="58" customFormat="1" ht="25.5">
      <c r="A1722" s="476"/>
      <c r="B1722" s="228">
        <f t="shared" si="135"/>
        <v>32.579999999999885</v>
      </c>
      <c r="C1722" s="67" t="s">
        <v>1929</v>
      </c>
      <c r="D1722" s="55" t="s">
        <v>1</v>
      </c>
      <c r="E1722" s="43">
        <v>9</v>
      </c>
      <c r="F1722" s="43">
        <v>8914.2066850045831</v>
      </c>
      <c r="G1722" s="113">
        <f t="shared" si="134"/>
        <v>80227.860165041246</v>
      </c>
      <c r="I1722" s="62"/>
      <c r="J1722" s="62"/>
      <c r="K1722" s="622"/>
      <c r="L1722" s="62"/>
      <c r="M1722" s="62"/>
      <c r="N1722" s="62"/>
      <c r="O1722" s="62"/>
      <c r="P1722" s="62"/>
      <c r="Q1722" s="63"/>
      <c r="R1722" s="413"/>
      <c r="S1722" s="495"/>
    </row>
    <row r="1723" spans="1:19" s="58" customFormat="1" ht="25.5">
      <c r="A1723" s="476"/>
      <c r="B1723" s="228">
        <f t="shared" si="135"/>
        <v>32.589999999999883</v>
      </c>
      <c r="C1723" s="67" t="s">
        <v>1930</v>
      </c>
      <c r="D1723" s="55" t="s">
        <v>1</v>
      </c>
      <c r="E1723" s="43">
        <v>82</v>
      </c>
      <c r="F1723" s="43">
        <v>17097.638152351792</v>
      </c>
      <c r="G1723" s="113">
        <f t="shared" si="134"/>
        <v>1402006.328492847</v>
      </c>
      <c r="I1723" s="62"/>
      <c r="J1723" s="62"/>
      <c r="K1723" s="622"/>
      <c r="L1723" s="62"/>
      <c r="M1723" s="62"/>
      <c r="N1723" s="62"/>
      <c r="O1723" s="62"/>
      <c r="P1723" s="62"/>
      <c r="Q1723" s="63"/>
      <c r="R1723" s="413"/>
      <c r="S1723" s="495"/>
    </row>
    <row r="1724" spans="1:19" s="58" customFormat="1" ht="25.5">
      <c r="A1724" s="476"/>
      <c r="B1724" s="228">
        <f t="shared" si="135"/>
        <v>32.599999999999881</v>
      </c>
      <c r="C1724" s="67" t="s">
        <v>1931</v>
      </c>
      <c r="D1724" s="55" t="s">
        <v>1</v>
      </c>
      <c r="E1724" s="43">
        <v>8</v>
      </c>
      <c r="F1724" s="43">
        <v>17097.638152351792</v>
      </c>
      <c r="G1724" s="113">
        <f t="shared" si="134"/>
        <v>136781.10521881434</v>
      </c>
      <c r="I1724" s="62"/>
      <c r="J1724" s="62"/>
      <c r="K1724" s="622"/>
      <c r="L1724" s="62"/>
      <c r="M1724" s="62"/>
      <c r="N1724" s="62"/>
      <c r="O1724" s="62"/>
      <c r="P1724" s="62"/>
      <c r="Q1724" s="63"/>
      <c r="R1724" s="413"/>
      <c r="S1724" s="495"/>
    </row>
    <row r="1725" spans="1:19" s="58" customFormat="1" ht="25.5">
      <c r="A1725" s="476"/>
      <c r="B1725" s="228">
        <f t="shared" si="135"/>
        <v>32.609999999999879</v>
      </c>
      <c r="C1725" s="67" t="s">
        <v>1932</v>
      </c>
      <c r="D1725" s="55" t="s">
        <v>1</v>
      </c>
      <c r="E1725" s="43">
        <v>3</v>
      </c>
      <c r="F1725" s="43">
        <v>18296.484800434504</v>
      </c>
      <c r="G1725" s="113">
        <f t="shared" si="134"/>
        <v>54889.454401303512</v>
      </c>
      <c r="I1725" s="62"/>
      <c r="J1725" s="62"/>
      <c r="K1725" s="622"/>
      <c r="L1725" s="62"/>
      <c r="M1725" s="62"/>
      <c r="N1725" s="62"/>
      <c r="O1725" s="62"/>
      <c r="P1725" s="62"/>
      <c r="Q1725" s="63"/>
      <c r="R1725" s="413"/>
      <c r="S1725" s="495"/>
    </row>
    <row r="1726" spans="1:19" s="58" customFormat="1" ht="25.5">
      <c r="A1726" s="476"/>
      <c r="B1726" s="228">
        <f t="shared" si="135"/>
        <v>32.619999999999877</v>
      </c>
      <c r="C1726" s="67" t="s">
        <v>1933</v>
      </c>
      <c r="D1726" s="55" t="s">
        <v>1</v>
      </c>
      <c r="E1726" s="43">
        <v>2</v>
      </c>
      <c r="F1726" s="43">
        <v>18296.484800434504</v>
      </c>
      <c r="G1726" s="113">
        <f t="shared" si="134"/>
        <v>36592.969600869008</v>
      </c>
      <c r="I1726" s="62"/>
      <c r="J1726" s="62"/>
      <c r="K1726" s="622"/>
      <c r="L1726" s="62"/>
      <c r="M1726" s="62"/>
      <c r="N1726" s="62"/>
      <c r="O1726" s="62"/>
      <c r="P1726" s="62"/>
      <c r="Q1726" s="63"/>
      <c r="R1726" s="413"/>
      <c r="S1726" s="495"/>
    </row>
    <row r="1727" spans="1:19" s="58" customFormat="1" ht="25.5">
      <c r="A1727" s="476"/>
      <c r="B1727" s="228">
        <f t="shared" si="135"/>
        <v>32.629999999999875</v>
      </c>
      <c r="C1727" s="67" t="s">
        <v>1934</v>
      </c>
      <c r="D1727" s="55" t="s">
        <v>1</v>
      </c>
      <c r="E1727" s="43">
        <v>1</v>
      </c>
      <c r="F1727" s="43">
        <v>18296.484800434504</v>
      </c>
      <c r="G1727" s="113">
        <f t="shared" si="134"/>
        <v>18296.484800434504</v>
      </c>
      <c r="I1727" s="62"/>
      <c r="J1727" s="62"/>
      <c r="K1727" s="622"/>
      <c r="L1727" s="62"/>
      <c r="M1727" s="62"/>
      <c r="N1727" s="62"/>
      <c r="O1727" s="62"/>
      <c r="P1727" s="62"/>
      <c r="Q1727" s="63"/>
      <c r="R1727" s="413"/>
      <c r="S1727" s="495"/>
    </row>
    <row r="1728" spans="1:19" s="58" customFormat="1" ht="25.5">
      <c r="A1728" s="476"/>
      <c r="B1728" s="228">
        <f t="shared" si="135"/>
        <v>32.639999999999873</v>
      </c>
      <c r="C1728" s="67" t="s">
        <v>1935</v>
      </c>
      <c r="D1728" s="55" t="s">
        <v>1</v>
      </c>
      <c r="E1728" s="43">
        <v>2</v>
      </c>
      <c r="F1728" s="43">
        <v>40761.828510158368</v>
      </c>
      <c r="G1728" s="113">
        <f t="shared" si="134"/>
        <v>81523.657020316736</v>
      </c>
      <c r="I1728" s="62"/>
      <c r="J1728" s="62"/>
      <c r="K1728" s="622"/>
      <c r="L1728" s="62"/>
      <c r="M1728" s="62"/>
      <c r="N1728" s="62"/>
      <c r="O1728" s="62"/>
      <c r="P1728" s="62"/>
      <c r="Q1728" s="63"/>
      <c r="R1728" s="413"/>
      <c r="S1728" s="495"/>
    </row>
    <row r="1729" spans="1:19" s="58" customFormat="1" ht="25.5">
      <c r="A1729" s="476"/>
      <c r="B1729" s="228">
        <f t="shared" si="135"/>
        <v>32.649999999999871</v>
      </c>
      <c r="C1729" s="67" t="s">
        <v>1936</v>
      </c>
      <c r="D1729" s="55" t="s">
        <v>1</v>
      </c>
      <c r="E1729" s="43">
        <v>8</v>
      </c>
      <c r="F1729" s="43">
        <v>40761.828510158368</v>
      </c>
      <c r="G1729" s="113">
        <f t="shared" si="134"/>
        <v>326094.62808126694</v>
      </c>
      <c r="I1729" s="62"/>
      <c r="J1729" s="62"/>
      <c r="K1729" s="622"/>
      <c r="L1729" s="62"/>
      <c r="M1729" s="62"/>
      <c r="N1729" s="62"/>
      <c r="O1729" s="62"/>
      <c r="P1729" s="62"/>
      <c r="Q1729" s="63"/>
      <c r="R1729" s="413"/>
      <c r="S1729" s="495"/>
    </row>
    <row r="1730" spans="1:19" s="58" customFormat="1" ht="25.5">
      <c r="A1730" s="476"/>
      <c r="B1730" s="228">
        <f t="shared" si="135"/>
        <v>32.659999999999869</v>
      </c>
      <c r="C1730" s="67" t="s">
        <v>1937</v>
      </c>
      <c r="D1730" s="55" t="s">
        <v>1</v>
      </c>
      <c r="E1730" s="43">
        <v>1</v>
      </c>
      <c r="F1730" s="43">
        <v>42481.912831320522</v>
      </c>
      <c r="G1730" s="113">
        <f t="shared" si="134"/>
        <v>42481.912831320522</v>
      </c>
      <c r="I1730" s="62"/>
      <c r="J1730" s="62"/>
      <c r="K1730" s="622"/>
      <c r="L1730" s="62"/>
      <c r="M1730" s="62"/>
      <c r="N1730" s="62"/>
      <c r="O1730" s="62"/>
      <c r="P1730" s="62"/>
      <c r="Q1730" s="63"/>
      <c r="R1730" s="413"/>
      <c r="S1730" s="495"/>
    </row>
    <row r="1731" spans="1:19" s="58" customFormat="1" ht="25.5">
      <c r="A1731" s="476"/>
      <c r="B1731" s="228">
        <f t="shared" si="135"/>
        <v>32.669999999999867</v>
      </c>
      <c r="C1731" s="67" t="s">
        <v>1938</v>
      </c>
      <c r="D1731" s="55" t="s">
        <v>1</v>
      </c>
      <c r="E1731" s="43">
        <v>1</v>
      </c>
      <c r="F1731" s="43">
        <v>42481.912831320522</v>
      </c>
      <c r="G1731" s="113">
        <f t="shared" si="134"/>
        <v>42481.912831320522</v>
      </c>
      <c r="I1731" s="62"/>
      <c r="J1731" s="62"/>
      <c r="K1731" s="622"/>
      <c r="L1731" s="62"/>
      <c r="M1731" s="62"/>
      <c r="N1731" s="62"/>
      <c r="O1731" s="62"/>
      <c r="P1731" s="62"/>
      <c r="Q1731" s="63"/>
      <c r="R1731" s="413"/>
      <c r="S1731" s="495"/>
    </row>
    <row r="1732" spans="1:19" s="58" customFormat="1" ht="18" customHeight="1">
      <c r="A1732" s="476"/>
      <c r="B1732" s="115"/>
      <c r="C1732" s="112" t="s">
        <v>1939</v>
      </c>
      <c r="D1732" s="55"/>
      <c r="E1732" s="43"/>
      <c r="F1732" s="27"/>
      <c r="G1732" s="113"/>
      <c r="I1732" s="62"/>
      <c r="J1732" s="62"/>
      <c r="K1732" s="622"/>
      <c r="L1732" s="62"/>
      <c r="M1732" s="62"/>
      <c r="N1732" s="62"/>
      <c r="O1732" s="62"/>
      <c r="P1732" s="62"/>
      <c r="Q1732" s="63"/>
      <c r="R1732" s="413"/>
      <c r="S1732" s="495"/>
    </row>
    <row r="1733" spans="1:19" s="58" customFormat="1" ht="89.25">
      <c r="A1733" s="476"/>
      <c r="B1733" s="228">
        <f>+B1731+0.01</f>
        <v>32.679999999999865</v>
      </c>
      <c r="C1733" s="67" t="s">
        <v>1940</v>
      </c>
      <c r="D1733" s="55" t="s">
        <v>1</v>
      </c>
      <c r="E1733" s="43">
        <v>7</v>
      </c>
      <c r="F1733" s="43">
        <v>2901707.1915756273</v>
      </c>
      <c r="G1733" s="113">
        <f t="shared" si="134"/>
        <v>20311950.341029391</v>
      </c>
      <c r="I1733" s="62"/>
      <c r="J1733" s="62"/>
      <c r="K1733" s="622"/>
      <c r="L1733" s="62"/>
      <c r="M1733" s="62"/>
      <c r="N1733" s="62"/>
      <c r="O1733" s="62"/>
      <c r="P1733" s="62"/>
      <c r="Q1733" s="63"/>
      <c r="R1733" s="413"/>
      <c r="S1733" s="495"/>
    </row>
    <row r="1734" spans="1:19" s="58" customFormat="1" ht="63.75">
      <c r="A1734" s="476"/>
      <c r="B1734" s="228">
        <f>+B1733+0.01</f>
        <v>32.689999999999863</v>
      </c>
      <c r="C1734" s="67" t="s">
        <v>1941</v>
      </c>
      <c r="D1734" s="55" t="s">
        <v>1</v>
      </c>
      <c r="E1734" s="43">
        <v>1</v>
      </c>
      <c r="F1734" s="43">
        <v>360977.93811443541</v>
      </c>
      <c r="G1734" s="113">
        <f t="shared" si="134"/>
        <v>360977.93811443541</v>
      </c>
      <c r="I1734" s="62"/>
      <c r="J1734" s="62"/>
      <c r="K1734" s="622"/>
      <c r="L1734" s="62"/>
      <c r="M1734" s="62"/>
      <c r="N1734" s="62"/>
      <c r="O1734" s="62"/>
      <c r="P1734" s="62"/>
      <c r="Q1734" s="63"/>
      <c r="R1734" s="413"/>
      <c r="S1734" s="495"/>
    </row>
    <row r="1735" spans="1:19" s="58" customFormat="1" ht="63.75">
      <c r="A1735" s="476"/>
      <c r="B1735" s="228">
        <f>+B1734+0.01</f>
        <v>32.699999999999861</v>
      </c>
      <c r="C1735" s="67" t="s">
        <v>1942</v>
      </c>
      <c r="D1735" s="55" t="s">
        <v>1</v>
      </c>
      <c r="E1735" s="43">
        <v>1</v>
      </c>
      <c r="F1735" s="43">
        <v>360977.93811443541</v>
      </c>
      <c r="G1735" s="113">
        <f t="shared" si="134"/>
        <v>360977.93811443541</v>
      </c>
      <c r="I1735" s="62"/>
      <c r="J1735" s="62"/>
      <c r="K1735" s="622"/>
      <c r="L1735" s="62"/>
      <c r="M1735" s="62"/>
      <c r="N1735" s="62"/>
      <c r="O1735" s="62"/>
      <c r="P1735" s="62"/>
      <c r="Q1735" s="63"/>
      <c r="R1735" s="413"/>
      <c r="S1735" s="495"/>
    </row>
    <row r="1736" spans="1:19" s="58" customFormat="1" ht="63.75">
      <c r="A1736" s="476"/>
      <c r="B1736" s="228">
        <f>+B1735+0.01</f>
        <v>32.709999999999859</v>
      </c>
      <c r="C1736" s="67" t="s">
        <v>1943</v>
      </c>
      <c r="D1736" s="55" t="s">
        <v>1</v>
      </c>
      <c r="E1736" s="43">
        <v>1</v>
      </c>
      <c r="F1736" s="43">
        <v>360977.93811443541</v>
      </c>
      <c r="G1736" s="113">
        <f t="shared" si="134"/>
        <v>360977.93811443541</v>
      </c>
      <c r="I1736" s="62"/>
      <c r="J1736" s="62"/>
      <c r="K1736" s="622"/>
      <c r="L1736" s="62"/>
      <c r="M1736" s="62"/>
      <c r="N1736" s="62"/>
      <c r="O1736" s="62"/>
      <c r="P1736" s="62"/>
      <c r="Q1736" s="63"/>
      <c r="R1736" s="413"/>
      <c r="S1736" s="495"/>
    </row>
    <row r="1737" spans="1:19" s="58" customFormat="1" ht="38.25">
      <c r="A1737" s="476"/>
      <c r="B1737" s="228">
        <f>+B1736+0.01</f>
        <v>32.719999999999857</v>
      </c>
      <c r="C1737" s="67" t="s">
        <v>1944</v>
      </c>
      <c r="D1737" s="55" t="s">
        <v>1</v>
      </c>
      <c r="E1737" s="43">
        <v>1</v>
      </c>
      <c r="F1737" s="43">
        <v>913141.68481302471</v>
      </c>
      <c r="G1737" s="113">
        <f t="shared" si="134"/>
        <v>913141.68481302471</v>
      </c>
      <c r="I1737" s="62"/>
      <c r="J1737" s="62"/>
      <c r="K1737" s="622"/>
      <c r="L1737" s="62"/>
      <c r="M1737" s="62"/>
      <c r="N1737" s="62"/>
      <c r="O1737" s="62"/>
      <c r="P1737" s="62"/>
      <c r="Q1737" s="63"/>
      <c r="R1737" s="413"/>
      <c r="S1737" s="495"/>
    </row>
    <row r="1738" spans="1:19" s="58" customFormat="1" ht="76.5">
      <c r="A1738" s="476"/>
      <c r="B1738" s="228">
        <f>+B1737+0.01</f>
        <v>32.729999999999855</v>
      </c>
      <c r="C1738" s="67" t="s">
        <v>1945</v>
      </c>
      <c r="D1738" s="55" t="s">
        <v>1</v>
      </c>
      <c r="E1738" s="43">
        <v>1</v>
      </c>
      <c r="F1738" s="43">
        <v>558195.50905146461</v>
      </c>
      <c r="G1738" s="113">
        <f t="shared" si="134"/>
        <v>558195.50905146461</v>
      </c>
      <c r="I1738" s="62"/>
      <c r="J1738" s="62"/>
      <c r="K1738" s="622"/>
      <c r="L1738" s="62"/>
      <c r="M1738" s="62"/>
      <c r="N1738" s="62"/>
      <c r="O1738" s="62"/>
      <c r="P1738" s="62"/>
      <c r="Q1738" s="63"/>
      <c r="R1738" s="413"/>
      <c r="S1738" s="495"/>
    </row>
    <row r="1739" spans="1:19" s="58" customFormat="1">
      <c r="A1739" s="476"/>
      <c r="B1739" s="115"/>
      <c r="C1739" s="112" t="s">
        <v>1010</v>
      </c>
      <c r="D1739" s="55"/>
      <c r="E1739" s="43"/>
      <c r="F1739" s="27"/>
      <c r="G1739" s="113"/>
      <c r="I1739" s="62"/>
      <c r="J1739" s="62"/>
      <c r="K1739" s="622"/>
      <c r="L1739" s="62"/>
      <c r="M1739" s="62"/>
      <c r="N1739" s="62"/>
      <c r="O1739" s="62"/>
      <c r="P1739" s="62"/>
      <c r="Q1739" s="63"/>
      <c r="R1739" s="413"/>
      <c r="S1739" s="495"/>
    </row>
    <row r="1740" spans="1:19" s="58" customFormat="1" ht="63.75">
      <c r="A1740" s="476"/>
      <c r="B1740" s="228">
        <f>+B1738+0.01</f>
        <v>32.739999999999853</v>
      </c>
      <c r="C1740" s="67" t="s">
        <v>1946</v>
      </c>
      <c r="D1740" s="55" t="s">
        <v>1</v>
      </c>
      <c r="E1740" s="43">
        <v>3</v>
      </c>
      <c r="F1740" s="43">
        <v>360977.93811443541</v>
      </c>
      <c r="G1740" s="113">
        <f t="shared" si="134"/>
        <v>1082933.8143433062</v>
      </c>
      <c r="I1740" s="62"/>
      <c r="J1740" s="62"/>
      <c r="K1740" s="622"/>
      <c r="L1740" s="62"/>
      <c r="M1740" s="62"/>
      <c r="N1740" s="62"/>
      <c r="O1740" s="62"/>
      <c r="P1740" s="62"/>
      <c r="Q1740" s="63"/>
      <c r="R1740" s="413"/>
      <c r="S1740" s="495"/>
    </row>
    <row r="1741" spans="1:19" s="58" customFormat="1" ht="63.75">
      <c r="A1741" s="476"/>
      <c r="B1741" s="228">
        <f>+B1740+0.01</f>
        <v>32.749999999999851</v>
      </c>
      <c r="C1741" s="67" t="s">
        <v>1947</v>
      </c>
      <c r="D1741" s="55" t="s">
        <v>1</v>
      </c>
      <c r="E1741" s="43">
        <v>1</v>
      </c>
      <c r="F1741" s="43">
        <v>298119.80216709338</v>
      </c>
      <c r="G1741" s="113">
        <f t="shared" si="134"/>
        <v>298119.80216709338</v>
      </c>
      <c r="I1741" s="62"/>
      <c r="J1741" s="62"/>
      <c r="K1741" s="622"/>
      <c r="L1741" s="62"/>
      <c r="M1741" s="62"/>
      <c r="N1741" s="62"/>
      <c r="O1741" s="62"/>
      <c r="P1741" s="62"/>
      <c r="Q1741" s="63"/>
      <c r="R1741" s="413"/>
      <c r="S1741" s="495"/>
    </row>
    <row r="1742" spans="1:19" s="58" customFormat="1">
      <c r="A1742" s="476"/>
      <c r="B1742" s="115"/>
      <c r="C1742" s="112" t="s">
        <v>1011</v>
      </c>
      <c r="D1742" s="55"/>
      <c r="E1742" s="43"/>
      <c r="F1742" s="27"/>
      <c r="G1742" s="113"/>
      <c r="I1742" s="62"/>
      <c r="J1742" s="62"/>
      <c r="K1742" s="622"/>
      <c r="L1742" s="62"/>
      <c r="M1742" s="62"/>
      <c r="N1742" s="62"/>
      <c r="O1742" s="62"/>
      <c r="P1742" s="62"/>
      <c r="Q1742" s="63"/>
      <c r="R1742" s="413"/>
      <c r="S1742" s="495"/>
    </row>
    <row r="1743" spans="1:19" s="58" customFormat="1" ht="63.75">
      <c r="A1743" s="476"/>
      <c r="B1743" s="228">
        <f>+B1741+0.01</f>
        <v>32.759999999999849</v>
      </c>
      <c r="C1743" s="67" t="s">
        <v>1948</v>
      </c>
      <c r="D1743" s="55" t="s">
        <v>1</v>
      </c>
      <c r="E1743" s="43">
        <v>1</v>
      </c>
      <c r="F1743" s="43">
        <v>360977.93811443541</v>
      </c>
      <c r="G1743" s="113">
        <f t="shared" si="134"/>
        <v>360977.93811443541</v>
      </c>
      <c r="I1743" s="62"/>
      <c r="J1743" s="62"/>
      <c r="K1743" s="622"/>
      <c r="L1743" s="62"/>
      <c r="M1743" s="62"/>
      <c r="N1743" s="62"/>
      <c r="O1743" s="62"/>
      <c r="P1743" s="62"/>
      <c r="Q1743" s="63"/>
      <c r="R1743" s="413"/>
      <c r="S1743" s="495"/>
    </row>
    <row r="1744" spans="1:19" s="58" customFormat="1" ht="63.75">
      <c r="A1744" s="476"/>
      <c r="B1744" s="228">
        <f>+B1743+0.01</f>
        <v>32.769999999999847</v>
      </c>
      <c r="C1744" s="67" t="s">
        <v>1949</v>
      </c>
      <c r="D1744" s="55" t="s">
        <v>1</v>
      </c>
      <c r="E1744" s="43">
        <v>1</v>
      </c>
      <c r="F1744" s="43">
        <v>298119.80216709338</v>
      </c>
      <c r="G1744" s="113">
        <f t="shared" si="134"/>
        <v>298119.80216709338</v>
      </c>
      <c r="I1744" s="62"/>
      <c r="J1744" s="62"/>
      <c r="K1744" s="622"/>
      <c r="L1744" s="62"/>
      <c r="M1744" s="62"/>
      <c r="N1744" s="62"/>
      <c r="O1744" s="62"/>
      <c r="P1744" s="62"/>
      <c r="Q1744" s="63"/>
      <c r="R1744" s="413"/>
      <c r="S1744" s="495"/>
    </row>
    <row r="1745" spans="1:19" s="58" customFormat="1">
      <c r="A1745" s="476"/>
      <c r="B1745" s="115"/>
      <c r="C1745" s="112" t="s">
        <v>1013</v>
      </c>
      <c r="D1745" s="55"/>
      <c r="E1745" s="43"/>
      <c r="F1745" s="27"/>
      <c r="G1745" s="113"/>
      <c r="I1745" s="62"/>
      <c r="J1745" s="62"/>
      <c r="K1745" s="622"/>
      <c r="L1745" s="62"/>
      <c r="M1745" s="62"/>
      <c r="N1745" s="62"/>
      <c r="O1745" s="62"/>
      <c r="P1745" s="62"/>
      <c r="Q1745" s="63"/>
      <c r="R1745" s="413"/>
      <c r="S1745" s="495"/>
    </row>
    <row r="1746" spans="1:19" s="58" customFormat="1" ht="63.75">
      <c r="A1746" s="476"/>
      <c r="B1746" s="228">
        <f>+B1744+0.01</f>
        <v>32.779999999999845</v>
      </c>
      <c r="C1746" s="67" t="s">
        <v>1950</v>
      </c>
      <c r="D1746" s="55" t="s">
        <v>1</v>
      </c>
      <c r="E1746" s="43">
        <v>1</v>
      </c>
      <c r="F1746" s="43">
        <v>360977.93811443541</v>
      </c>
      <c r="G1746" s="113">
        <f t="shared" si="134"/>
        <v>360977.93811443541</v>
      </c>
      <c r="I1746" s="62"/>
      <c r="J1746" s="62"/>
      <c r="K1746" s="622"/>
      <c r="L1746" s="62"/>
      <c r="M1746" s="62"/>
      <c r="N1746" s="62"/>
      <c r="O1746" s="62"/>
      <c r="P1746" s="62"/>
      <c r="Q1746" s="63"/>
      <c r="R1746" s="413"/>
      <c r="S1746" s="495"/>
    </row>
    <row r="1747" spans="1:19" s="58" customFormat="1" ht="63.75">
      <c r="A1747" s="476"/>
      <c r="B1747" s="228">
        <f>+B1746+0.01</f>
        <v>32.789999999999843</v>
      </c>
      <c r="C1747" s="67" t="s">
        <v>1951</v>
      </c>
      <c r="D1747" s="55" t="s">
        <v>1</v>
      </c>
      <c r="E1747" s="43">
        <v>1</v>
      </c>
      <c r="F1747" s="43">
        <v>298119.80216709338</v>
      </c>
      <c r="G1747" s="113">
        <f t="shared" si="134"/>
        <v>298119.80216709338</v>
      </c>
      <c r="I1747" s="62"/>
      <c r="J1747" s="62"/>
      <c r="K1747" s="622"/>
      <c r="L1747" s="62"/>
      <c r="M1747" s="62"/>
      <c r="N1747" s="62"/>
      <c r="O1747" s="62"/>
      <c r="P1747" s="62"/>
      <c r="Q1747" s="63"/>
      <c r="R1747" s="413"/>
      <c r="S1747" s="495"/>
    </row>
    <row r="1748" spans="1:19" s="58" customFormat="1">
      <c r="A1748" s="476"/>
      <c r="B1748" s="115"/>
      <c r="C1748" s="112" t="s">
        <v>1012</v>
      </c>
      <c r="D1748" s="55"/>
      <c r="E1748" s="43"/>
      <c r="F1748" s="27"/>
      <c r="G1748" s="113"/>
      <c r="I1748" s="62"/>
      <c r="J1748" s="62"/>
      <c r="K1748" s="622"/>
      <c r="L1748" s="62"/>
      <c r="M1748" s="62"/>
      <c r="N1748" s="62"/>
      <c r="O1748" s="62"/>
      <c r="P1748" s="62"/>
      <c r="Q1748" s="63"/>
      <c r="R1748" s="413"/>
      <c r="S1748" s="495"/>
    </row>
    <row r="1749" spans="1:19" s="58" customFormat="1" ht="63.75">
      <c r="A1749" s="476"/>
      <c r="B1749" s="228">
        <f>+B1747+0.01</f>
        <v>32.799999999999841</v>
      </c>
      <c r="C1749" s="67" t="s">
        <v>1952</v>
      </c>
      <c r="D1749" s="55" t="s">
        <v>1</v>
      </c>
      <c r="E1749" s="43">
        <v>1</v>
      </c>
      <c r="F1749" s="43">
        <v>360977.93811443541</v>
      </c>
      <c r="G1749" s="113">
        <f t="shared" si="134"/>
        <v>360977.93811443541</v>
      </c>
      <c r="I1749" s="62"/>
      <c r="J1749" s="62"/>
      <c r="K1749" s="622"/>
      <c r="L1749" s="62"/>
      <c r="M1749" s="62"/>
      <c r="N1749" s="62"/>
      <c r="O1749" s="62"/>
      <c r="P1749" s="62"/>
      <c r="Q1749" s="63"/>
      <c r="R1749" s="413"/>
      <c r="S1749" s="495"/>
    </row>
    <row r="1750" spans="1:19" s="58" customFormat="1" ht="63.75">
      <c r="A1750" s="476"/>
      <c r="B1750" s="228">
        <f>+B1749+0.01</f>
        <v>32.809999999999839</v>
      </c>
      <c r="C1750" s="67" t="s">
        <v>1953</v>
      </c>
      <c r="D1750" s="55" t="s">
        <v>1</v>
      </c>
      <c r="E1750" s="43">
        <v>1</v>
      </c>
      <c r="F1750" s="43">
        <v>298119.80216709338</v>
      </c>
      <c r="G1750" s="113">
        <f t="shared" si="134"/>
        <v>298119.80216709338</v>
      </c>
      <c r="I1750" s="62"/>
      <c r="J1750" s="62"/>
      <c r="K1750" s="622"/>
      <c r="L1750" s="62"/>
      <c r="M1750" s="62"/>
      <c r="N1750" s="62"/>
      <c r="O1750" s="62"/>
      <c r="P1750" s="62"/>
      <c r="Q1750" s="63"/>
      <c r="R1750" s="413"/>
      <c r="S1750" s="495"/>
    </row>
    <row r="1751" spans="1:19" s="58" customFormat="1">
      <c r="A1751" s="476"/>
      <c r="B1751" s="115"/>
      <c r="C1751" s="112" t="s">
        <v>1006</v>
      </c>
      <c r="D1751" s="55"/>
      <c r="E1751" s="43"/>
      <c r="F1751" s="27"/>
      <c r="G1751" s="113"/>
      <c r="I1751" s="62"/>
      <c r="J1751" s="62"/>
      <c r="K1751" s="622"/>
      <c r="L1751" s="62"/>
      <c r="M1751" s="62"/>
      <c r="N1751" s="62"/>
      <c r="O1751" s="62"/>
      <c r="P1751" s="62"/>
      <c r="Q1751" s="63"/>
      <c r="R1751" s="413"/>
      <c r="S1751" s="495"/>
    </row>
    <row r="1752" spans="1:19" s="58" customFormat="1" ht="38.25">
      <c r="A1752" s="476"/>
      <c r="B1752" s="228">
        <f>+B1750+0.01</f>
        <v>32.819999999999837</v>
      </c>
      <c r="C1752" s="67" t="s">
        <v>1954</v>
      </c>
      <c r="D1752" s="55" t="s">
        <v>1</v>
      </c>
      <c r="E1752" s="43">
        <v>1</v>
      </c>
      <c r="F1752" s="43">
        <v>385232.16951816791</v>
      </c>
      <c r="G1752" s="113">
        <f t="shared" si="134"/>
        <v>385232.16951816791</v>
      </c>
      <c r="I1752" s="62"/>
      <c r="J1752" s="62"/>
      <c r="K1752" s="622"/>
      <c r="L1752" s="62"/>
      <c r="M1752" s="62"/>
      <c r="N1752" s="62"/>
      <c r="O1752" s="62"/>
      <c r="P1752" s="62"/>
      <c r="Q1752" s="63"/>
      <c r="R1752" s="413"/>
      <c r="S1752" s="495"/>
    </row>
    <row r="1753" spans="1:19" s="58" customFormat="1" ht="25.5">
      <c r="A1753" s="476"/>
      <c r="B1753" s="228">
        <f t="shared" ref="B1753:B1758" si="136">+B1752+0.01</f>
        <v>32.829999999999835</v>
      </c>
      <c r="C1753" s="67" t="s">
        <v>1955</v>
      </c>
      <c r="D1753" s="55" t="s">
        <v>1</v>
      </c>
      <c r="E1753" s="43">
        <v>1</v>
      </c>
      <c r="F1753" s="43">
        <v>172567.19890175638</v>
      </c>
      <c r="G1753" s="113">
        <f t="shared" si="134"/>
        <v>172567.19890175638</v>
      </c>
      <c r="I1753" s="62"/>
      <c r="J1753" s="62"/>
      <c r="K1753" s="622"/>
      <c r="L1753" s="62"/>
      <c r="M1753" s="62"/>
      <c r="N1753" s="62"/>
      <c r="O1753" s="62"/>
      <c r="P1753" s="62"/>
      <c r="Q1753" s="63"/>
      <c r="R1753" s="413"/>
      <c r="S1753" s="495"/>
    </row>
    <row r="1754" spans="1:19" s="58" customFormat="1" ht="38.25">
      <c r="A1754" s="476"/>
      <c r="B1754" s="228">
        <f t="shared" si="136"/>
        <v>32.839999999999833</v>
      </c>
      <c r="C1754" s="67" t="s">
        <v>1956</v>
      </c>
      <c r="D1754" s="55" t="s">
        <v>1</v>
      </c>
      <c r="E1754" s="43">
        <v>8</v>
      </c>
      <c r="F1754" s="43">
        <v>146922.30538624793</v>
      </c>
      <c r="G1754" s="113">
        <f t="shared" si="134"/>
        <v>1175378.4430899834</v>
      </c>
      <c r="I1754" s="62"/>
      <c r="J1754" s="62"/>
      <c r="K1754" s="622"/>
      <c r="L1754" s="62"/>
      <c r="M1754" s="62"/>
      <c r="N1754" s="62"/>
      <c r="O1754" s="62"/>
      <c r="P1754" s="62"/>
      <c r="Q1754" s="63"/>
      <c r="R1754" s="413"/>
      <c r="S1754" s="495"/>
    </row>
    <row r="1755" spans="1:19" s="58" customFormat="1" ht="25.5">
      <c r="A1755" s="476"/>
      <c r="B1755" s="228">
        <f t="shared" si="136"/>
        <v>32.849999999999831</v>
      </c>
      <c r="C1755" s="67" t="s">
        <v>1957</v>
      </c>
      <c r="D1755" s="55" t="s">
        <v>1</v>
      </c>
      <c r="E1755" s="43">
        <v>6</v>
      </c>
      <c r="F1755" s="43">
        <v>146922.30538624793</v>
      </c>
      <c r="G1755" s="113">
        <f t="shared" si="134"/>
        <v>881533.83231748757</v>
      </c>
      <c r="I1755" s="62"/>
      <c r="J1755" s="62"/>
      <c r="K1755" s="622"/>
      <c r="L1755" s="62"/>
      <c r="M1755" s="62"/>
      <c r="N1755" s="62"/>
      <c r="O1755" s="62"/>
      <c r="P1755" s="62"/>
      <c r="Q1755" s="63"/>
      <c r="R1755" s="413"/>
      <c r="S1755" s="495"/>
    </row>
    <row r="1756" spans="1:19" s="58" customFormat="1" ht="25.5">
      <c r="A1756" s="476"/>
      <c r="B1756" s="228">
        <f t="shared" si="136"/>
        <v>32.859999999999829</v>
      </c>
      <c r="C1756" s="67" t="s">
        <v>1958</v>
      </c>
      <c r="D1756" s="55" t="s">
        <v>1</v>
      </c>
      <c r="E1756" s="43">
        <v>1</v>
      </c>
      <c r="F1756" s="43">
        <v>146922.30538624793</v>
      </c>
      <c r="G1756" s="113">
        <f t="shared" si="134"/>
        <v>146922.30538624793</v>
      </c>
      <c r="I1756" s="62"/>
      <c r="J1756" s="62"/>
      <c r="K1756" s="622"/>
      <c r="L1756" s="62"/>
      <c r="M1756" s="62"/>
      <c r="N1756" s="62"/>
      <c r="O1756" s="62"/>
      <c r="P1756" s="62"/>
      <c r="Q1756" s="63"/>
      <c r="R1756" s="413"/>
      <c r="S1756" s="495"/>
    </row>
    <row r="1757" spans="1:19" s="58" customFormat="1" ht="25.5">
      <c r="A1757" s="476"/>
      <c r="B1757" s="228">
        <f t="shared" si="136"/>
        <v>32.869999999999827</v>
      </c>
      <c r="C1757" s="67" t="s">
        <v>1959</v>
      </c>
      <c r="D1757" s="55" t="s">
        <v>1</v>
      </c>
      <c r="E1757" s="43">
        <v>1</v>
      </c>
      <c r="F1757" s="43">
        <v>146922.30538624793</v>
      </c>
      <c r="G1757" s="113">
        <f t="shared" si="134"/>
        <v>146922.30538624793</v>
      </c>
      <c r="I1757" s="62"/>
      <c r="J1757" s="62"/>
      <c r="K1757" s="622"/>
      <c r="L1757" s="62"/>
      <c r="M1757" s="62"/>
      <c r="N1757" s="62"/>
      <c r="O1757" s="62"/>
      <c r="P1757" s="62"/>
      <c r="Q1757" s="63"/>
      <c r="R1757" s="495"/>
      <c r="S1757" s="413"/>
    </row>
    <row r="1758" spans="1:19" s="58" customFormat="1" ht="25.5">
      <c r="A1758" s="476"/>
      <c r="B1758" s="228">
        <f t="shared" si="136"/>
        <v>32.879999999999825</v>
      </c>
      <c r="C1758" s="67" t="s">
        <v>1960</v>
      </c>
      <c r="D1758" s="55" t="s">
        <v>1</v>
      </c>
      <c r="E1758" s="43">
        <v>4</v>
      </c>
      <c r="F1758" s="43">
        <v>108142.22250913759</v>
      </c>
      <c r="G1758" s="113">
        <f t="shared" si="134"/>
        <v>432568.89003655035</v>
      </c>
      <c r="I1758" s="62"/>
      <c r="J1758" s="62"/>
      <c r="K1758" s="622"/>
      <c r="L1758" s="62"/>
      <c r="M1758" s="62"/>
      <c r="N1758" s="62"/>
      <c r="O1758" s="62"/>
      <c r="P1758" s="62"/>
      <c r="Q1758" s="63"/>
      <c r="R1758" s="413"/>
      <c r="S1758" s="495"/>
    </row>
    <row r="1759" spans="1:19" s="91" customFormat="1" ht="18" customHeight="1">
      <c r="A1759" s="477"/>
      <c r="B1759" s="499"/>
      <c r="C1759" s="148" t="s">
        <v>1961</v>
      </c>
      <c r="D1759" s="415"/>
      <c r="E1759" s="149"/>
      <c r="F1759" s="31"/>
      <c r="G1759" s="500"/>
      <c r="I1759" s="36"/>
      <c r="J1759" s="36"/>
      <c r="K1759" s="623"/>
      <c r="L1759" s="36"/>
      <c r="M1759" s="36"/>
      <c r="N1759" s="36"/>
      <c r="O1759" s="36"/>
      <c r="P1759" s="36"/>
      <c r="Q1759" s="63"/>
      <c r="R1759" s="413"/>
      <c r="S1759" s="495"/>
    </row>
    <row r="1760" spans="1:19" s="58" customFormat="1" ht="76.5">
      <c r="A1760" s="476"/>
      <c r="B1760" s="228">
        <f>+B1758+0.01</f>
        <v>32.889999999999823</v>
      </c>
      <c r="C1760" s="67" t="s">
        <v>2342</v>
      </c>
      <c r="D1760" s="55" t="s">
        <v>1</v>
      </c>
      <c r="E1760" s="43">
        <v>1</v>
      </c>
      <c r="F1760" s="43">
        <v>156529905.16547197</v>
      </c>
      <c r="G1760" s="113">
        <f t="shared" si="134"/>
        <v>156529905.16547197</v>
      </c>
      <c r="I1760" s="62"/>
      <c r="J1760" s="62"/>
      <c r="K1760" s="622"/>
      <c r="L1760" s="62"/>
      <c r="M1760" s="62"/>
      <c r="N1760" s="62"/>
      <c r="O1760" s="62"/>
      <c r="P1760" s="62"/>
      <c r="Q1760" s="63"/>
      <c r="R1760" s="495"/>
      <c r="S1760" s="413"/>
    </row>
    <row r="1761" spans="1:19" s="58" customFormat="1" ht="76.5">
      <c r="A1761" s="476"/>
      <c r="B1761" s="228">
        <f>+B1760+0.01</f>
        <v>32.899999999999821</v>
      </c>
      <c r="C1761" s="67" t="s">
        <v>2343</v>
      </c>
      <c r="D1761" s="55" t="s">
        <v>1</v>
      </c>
      <c r="E1761" s="43">
        <v>1</v>
      </c>
      <c r="F1761" s="43">
        <v>305722470.6190955</v>
      </c>
      <c r="G1761" s="113">
        <f t="shared" si="134"/>
        <v>305722470.6190955</v>
      </c>
      <c r="I1761" s="62"/>
      <c r="J1761" s="62"/>
      <c r="K1761" s="622"/>
      <c r="L1761" s="62"/>
      <c r="M1761" s="62"/>
      <c r="N1761" s="62"/>
      <c r="O1761" s="62"/>
      <c r="P1761" s="62"/>
      <c r="Q1761" s="63"/>
      <c r="R1761" s="413"/>
      <c r="S1761" s="495"/>
    </row>
    <row r="1762" spans="1:19" s="58" customFormat="1" ht="38.25">
      <c r="A1762" s="476"/>
      <c r="B1762" s="228">
        <f t="shared" ref="B1762:B1768" si="137">+B1761+0.01</f>
        <v>32.909999999999819</v>
      </c>
      <c r="C1762" s="67" t="s">
        <v>1962</v>
      </c>
      <c r="D1762" s="55" t="s">
        <v>890</v>
      </c>
      <c r="E1762" s="43">
        <v>21</v>
      </c>
      <c r="F1762" s="43">
        <v>4174.0712860201556</v>
      </c>
      <c r="G1762" s="113">
        <f t="shared" si="134"/>
        <v>87655.497006423262</v>
      </c>
      <c r="I1762" s="62"/>
      <c r="J1762" s="62"/>
      <c r="K1762" s="622"/>
      <c r="L1762" s="62"/>
      <c r="M1762" s="62"/>
      <c r="N1762" s="62"/>
      <c r="O1762" s="62"/>
      <c r="P1762" s="62"/>
      <c r="Q1762" s="63"/>
      <c r="R1762" s="413"/>
      <c r="S1762" s="495"/>
    </row>
    <row r="1763" spans="1:19" s="58" customFormat="1" ht="38.25">
      <c r="A1763" s="476"/>
      <c r="B1763" s="228">
        <f t="shared" si="137"/>
        <v>32.919999999999817</v>
      </c>
      <c r="C1763" s="67" t="s">
        <v>1963</v>
      </c>
      <c r="D1763" s="55" t="s">
        <v>890</v>
      </c>
      <c r="E1763" s="43">
        <v>19</v>
      </c>
      <c r="F1763" s="43">
        <v>4174.0712860201556</v>
      </c>
      <c r="G1763" s="113">
        <f t="shared" si="134"/>
        <v>79307.354434382956</v>
      </c>
      <c r="I1763" s="62"/>
      <c r="J1763" s="62"/>
      <c r="K1763" s="622"/>
      <c r="L1763" s="62"/>
      <c r="M1763" s="62"/>
      <c r="N1763" s="62"/>
      <c r="O1763" s="62"/>
      <c r="P1763" s="62"/>
      <c r="Q1763" s="63"/>
      <c r="R1763" s="413"/>
      <c r="S1763" s="495"/>
    </row>
    <row r="1764" spans="1:19" s="58" customFormat="1" ht="38.25">
      <c r="A1764" s="476"/>
      <c r="B1764" s="228">
        <f t="shared" si="137"/>
        <v>32.929999999999815</v>
      </c>
      <c r="C1764" s="67" t="s">
        <v>1964</v>
      </c>
      <c r="D1764" s="55" t="s">
        <v>890</v>
      </c>
      <c r="E1764" s="43">
        <v>8</v>
      </c>
      <c r="F1764" s="43">
        <v>4174.0712860201556</v>
      </c>
      <c r="G1764" s="113">
        <f t="shared" si="134"/>
        <v>33392.570288161245</v>
      </c>
      <c r="I1764" s="62"/>
      <c r="J1764" s="62"/>
      <c r="K1764" s="622"/>
      <c r="L1764" s="62"/>
      <c r="M1764" s="62"/>
      <c r="N1764" s="62"/>
      <c r="O1764" s="62"/>
      <c r="P1764" s="62"/>
      <c r="Q1764" s="63"/>
      <c r="R1764" s="413"/>
      <c r="S1764" s="495"/>
    </row>
    <row r="1765" spans="1:19" s="58" customFormat="1" ht="38.25">
      <c r="A1765" s="476"/>
      <c r="B1765" s="228">
        <f t="shared" si="137"/>
        <v>32.939999999999813</v>
      </c>
      <c r="C1765" s="67" t="s">
        <v>1965</v>
      </c>
      <c r="D1765" s="55" t="s">
        <v>890</v>
      </c>
      <c r="E1765" s="43">
        <v>22</v>
      </c>
      <c r="F1765" s="43">
        <v>4174.0712860201556</v>
      </c>
      <c r="G1765" s="113">
        <f t="shared" si="134"/>
        <v>91829.568292443422</v>
      </c>
      <c r="I1765" s="62"/>
      <c r="J1765" s="62"/>
      <c r="K1765" s="622"/>
      <c r="L1765" s="62"/>
      <c r="M1765" s="62"/>
      <c r="N1765" s="62"/>
      <c r="O1765" s="62"/>
      <c r="P1765" s="62"/>
      <c r="Q1765" s="63"/>
      <c r="R1765" s="413"/>
      <c r="S1765" s="495"/>
    </row>
    <row r="1766" spans="1:19" s="58" customFormat="1" ht="38.25">
      <c r="A1766" s="476"/>
      <c r="B1766" s="228">
        <f t="shared" si="137"/>
        <v>32.949999999999811</v>
      </c>
      <c r="C1766" s="67" t="s">
        <v>1966</v>
      </c>
      <c r="D1766" s="55" t="s">
        <v>890</v>
      </c>
      <c r="E1766" s="43">
        <v>22</v>
      </c>
      <c r="F1766" s="43">
        <v>4174.0712860201556</v>
      </c>
      <c r="G1766" s="113">
        <f t="shared" si="134"/>
        <v>91829.568292443422</v>
      </c>
      <c r="I1766" s="62"/>
      <c r="J1766" s="62"/>
      <c r="K1766" s="622"/>
      <c r="L1766" s="62"/>
      <c r="M1766" s="62"/>
      <c r="N1766" s="62"/>
      <c r="O1766" s="62"/>
      <c r="P1766" s="62"/>
      <c r="Q1766" s="63"/>
      <c r="R1766" s="413"/>
      <c r="S1766" s="495"/>
    </row>
    <row r="1767" spans="1:19" s="58" customFormat="1" ht="38.25">
      <c r="A1767" s="476"/>
      <c r="B1767" s="228">
        <f t="shared" si="137"/>
        <v>32.959999999999809</v>
      </c>
      <c r="C1767" s="67" t="s">
        <v>1967</v>
      </c>
      <c r="D1767" s="55" t="s">
        <v>1</v>
      </c>
      <c r="E1767" s="43">
        <v>1</v>
      </c>
      <c r="F1767" s="43">
        <v>132318464.24727325</v>
      </c>
      <c r="G1767" s="113">
        <f t="shared" si="134"/>
        <v>132318464.24727325</v>
      </c>
      <c r="I1767" s="62"/>
      <c r="J1767" s="62"/>
      <c r="K1767" s="622"/>
      <c r="L1767" s="62"/>
      <c r="M1767" s="62"/>
      <c r="N1767" s="62"/>
      <c r="O1767" s="62"/>
      <c r="P1767" s="62"/>
      <c r="Q1767" s="63"/>
      <c r="R1767" s="413"/>
      <c r="S1767" s="495"/>
    </row>
    <row r="1768" spans="1:19" s="58" customFormat="1" ht="38.25">
      <c r="A1768" s="476"/>
      <c r="B1768" s="228">
        <f t="shared" si="137"/>
        <v>32.969999999999807</v>
      </c>
      <c r="C1768" s="67" t="s">
        <v>1027</v>
      </c>
      <c r="D1768" s="55" t="s">
        <v>890</v>
      </c>
      <c r="E1768" s="43">
        <v>8</v>
      </c>
      <c r="F1768" s="43">
        <v>389815.93361522851</v>
      </c>
      <c r="G1768" s="113">
        <f t="shared" si="134"/>
        <v>3118527.4689218281</v>
      </c>
      <c r="I1768" s="62"/>
      <c r="J1768" s="62"/>
      <c r="K1768" s="622"/>
      <c r="L1768" s="62"/>
      <c r="M1768" s="62"/>
      <c r="N1768" s="62"/>
      <c r="O1768" s="62"/>
      <c r="P1768" s="62"/>
      <c r="Q1768" s="63"/>
      <c r="R1768" s="413"/>
      <c r="S1768" s="495"/>
    </row>
    <row r="1769" spans="1:19" s="91" customFormat="1" ht="18" customHeight="1">
      <c r="A1769" s="477"/>
      <c r="B1769" s="499"/>
      <c r="C1769" s="148" t="s">
        <v>1968</v>
      </c>
      <c r="D1769" s="415"/>
      <c r="E1769" s="149"/>
      <c r="F1769" s="31"/>
      <c r="G1769" s="500"/>
      <c r="I1769" s="36"/>
      <c r="J1769" s="36"/>
      <c r="K1769" s="623"/>
      <c r="L1769" s="36"/>
      <c r="M1769" s="36"/>
      <c r="N1769" s="36"/>
      <c r="O1769" s="36"/>
      <c r="P1769" s="36"/>
      <c r="Q1769" s="63"/>
      <c r="R1769" s="413"/>
      <c r="S1769" s="495"/>
    </row>
    <row r="1770" spans="1:19" s="58" customFormat="1" ht="18" customHeight="1">
      <c r="A1770" s="476"/>
      <c r="B1770" s="115"/>
      <c r="C1770" s="112" t="s">
        <v>1969</v>
      </c>
      <c r="D1770" s="229"/>
      <c r="E1770" s="57"/>
      <c r="F1770" s="114"/>
      <c r="G1770" s="65"/>
      <c r="I1770" s="62"/>
      <c r="J1770" s="62"/>
      <c r="K1770" s="622"/>
      <c r="L1770" s="62"/>
      <c r="M1770" s="62"/>
      <c r="N1770" s="62"/>
      <c r="O1770" s="62"/>
      <c r="P1770" s="62"/>
      <c r="Q1770" s="59"/>
      <c r="R1770" s="531"/>
      <c r="S1770" s="48"/>
    </row>
    <row r="1771" spans="1:19" s="58" customFormat="1">
      <c r="A1771" s="476"/>
      <c r="B1771" s="228">
        <f>B1768+0.01</f>
        <v>32.979999999999805</v>
      </c>
      <c r="C1771" s="67" t="s">
        <v>1015</v>
      </c>
      <c r="D1771" s="55" t="s">
        <v>1</v>
      </c>
      <c r="E1771" s="43">
        <v>1</v>
      </c>
      <c r="F1771" s="43">
        <v>2996701.7150190091</v>
      </c>
      <c r="G1771" s="113">
        <f t="shared" ref="G1771:G1795" si="138">+E1771*F1771</f>
        <v>2996701.7150190091</v>
      </c>
      <c r="I1771" s="62"/>
      <c r="J1771" s="62"/>
      <c r="K1771" s="622"/>
      <c r="L1771" s="62"/>
      <c r="M1771" s="62"/>
      <c r="N1771" s="62"/>
      <c r="O1771" s="62"/>
      <c r="P1771" s="62"/>
      <c r="Q1771" s="63"/>
      <c r="R1771" s="495"/>
      <c r="S1771" s="413"/>
    </row>
    <row r="1772" spans="1:19" s="58" customFormat="1" ht="25.5">
      <c r="A1772" s="476"/>
      <c r="B1772" s="228">
        <f>+B1771+0.01</f>
        <v>32.989999999999803</v>
      </c>
      <c r="C1772" s="67" t="s">
        <v>2344</v>
      </c>
      <c r="D1772" s="55" t="s">
        <v>1</v>
      </c>
      <c r="E1772" s="43">
        <v>1</v>
      </c>
      <c r="F1772" s="43">
        <v>3323584.4544619718</v>
      </c>
      <c r="G1772" s="113">
        <f t="shared" si="138"/>
        <v>3323584.4544619718</v>
      </c>
      <c r="I1772" s="62"/>
      <c r="J1772" s="62"/>
      <c r="K1772" s="622"/>
      <c r="L1772" s="62"/>
      <c r="M1772" s="62"/>
      <c r="N1772" s="62"/>
      <c r="O1772" s="62"/>
      <c r="P1772" s="62"/>
      <c r="Q1772" s="63"/>
      <c r="R1772" s="413"/>
      <c r="S1772" s="495"/>
    </row>
    <row r="1773" spans="1:19" s="58" customFormat="1" ht="51">
      <c r="A1773" s="476"/>
      <c r="B1773" s="602">
        <v>32.1</v>
      </c>
      <c r="C1773" s="67" t="s">
        <v>1970</v>
      </c>
      <c r="D1773" s="55" t="s">
        <v>1</v>
      </c>
      <c r="E1773" s="43">
        <v>5</v>
      </c>
      <c r="F1773" s="43">
        <v>1164585.6958312006</v>
      </c>
      <c r="G1773" s="113">
        <f t="shared" si="138"/>
        <v>5822928.4791560024</v>
      </c>
      <c r="I1773" s="62"/>
      <c r="J1773" s="62"/>
      <c r="K1773" s="622"/>
      <c r="L1773" s="62"/>
      <c r="M1773" s="62"/>
      <c r="N1773" s="62"/>
      <c r="O1773" s="62"/>
      <c r="P1773" s="62"/>
      <c r="Q1773" s="63"/>
      <c r="R1773" s="413"/>
      <c r="S1773" s="495"/>
    </row>
    <row r="1774" spans="1:19" s="58" customFormat="1" ht="38.25">
      <c r="A1774" s="476"/>
      <c r="B1774" s="115">
        <f t="shared" ref="B1774:B1779" si="139">+B1773+0.001</f>
        <v>32.100999999999999</v>
      </c>
      <c r="C1774" s="67" t="s">
        <v>2345</v>
      </c>
      <c r="D1774" s="55" t="s">
        <v>1</v>
      </c>
      <c r="E1774" s="43">
        <v>1</v>
      </c>
      <c r="F1774" s="43">
        <v>883629.20776326687</v>
      </c>
      <c r="G1774" s="113">
        <f t="shared" si="138"/>
        <v>883629.20776326687</v>
      </c>
      <c r="I1774" s="62"/>
      <c r="J1774" s="62"/>
      <c r="K1774" s="622"/>
      <c r="L1774" s="62"/>
      <c r="M1774" s="62"/>
      <c r="N1774" s="62"/>
      <c r="O1774" s="62"/>
      <c r="P1774" s="62"/>
      <c r="Q1774" s="63"/>
      <c r="R1774" s="413"/>
      <c r="S1774" s="495"/>
    </row>
    <row r="1775" spans="1:19" s="58" customFormat="1" ht="25.5">
      <c r="A1775" s="476"/>
      <c r="B1775" s="115">
        <f t="shared" si="139"/>
        <v>32.101999999999997</v>
      </c>
      <c r="C1775" s="67" t="s">
        <v>2346</v>
      </c>
      <c r="D1775" s="55" t="s">
        <v>890</v>
      </c>
      <c r="E1775" s="43">
        <v>176</v>
      </c>
      <c r="F1775" s="43">
        <v>287999.45150658302</v>
      </c>
      <c r="G1775" s="113">
        <f t="shared" si="138"/>
        <v>50687903.465158612</v>
      </c>
      <c r="H1775" s="116"/>
      <c r="I1775" s="621"/>
      <c r="J1775" s="621"/>
      <c r="K1775" s="630"/>
      <c r="L1775" s="62"/>
      <c r="M1775" s="62"/>
      <c r="N1775" s="62"/>
      <c r="O1775" s="62"/>
      <c r="P1775" s="62"/>
      <c r="Q1775" s="63"/>
      <c r="R1775" s="413"/>
      <c r="S1775" s="495"/>
    </row>
    <row r="1776" spans="1:19" s="58" customFormat="1">
      <c r="A1776" s="476"/>
      <c r="B1776" s="115">
        <f t="shared" si="139"/>
        <v>32.102999999999994</v>
      </c>
      <c r="C1776" s="67" t="s">
        <v>1017</v>
      </c>
      <c r="D1776" s="55" t="s">
        <v>1</v>
      </c>
      <c r="E1776" s="43">
        <v>1</v>
      </c>
      <c r="F1776" s="43">
        <v>1164737.8972317397</v>
      </c>
      <c r="G1776" s="113">
        <f t="shared" si="138"/>
        <v>1164737.8972317397</v>
      </c>
      <c r="H1776" s="116"/>
      <c r="I1776" s="621"/>
      <c r="J1776" s="621"/>
      <c r="K1776" s="630"/>
      <c r="L1776" s="62"/>
      <c r="M1776" s="62"/>
      <c r="N1776" s="62"/>
      <c r="O1776" s="62"/>
      <c r="P1776" s="62"/>
      <c r="Q1776" s="63"/>
      <c r="R1776" s="413"/>
      <c r="S1776" s="495"/>
    </row>
    <row r="1777" spans="1:19" s="58" customFormat="1">
      <c r="A1777" s="476"/>
      <c r="B1777" s="115">
        <f t="shared" si="139"/>
        <v>32.103999999999992</v>
      </c>
      <c r="C1777" s="67" t="s">
        <v>1018</v>
      </c>
      <c r="D1777" s="55" t="s">
        <v>1</v>
      </c>
      <c r="E1777" s="43">
        <v>9</v>
      </c>
      <c r="F1777" s="43">
        <v>635868.26214307046</v>
      </c>
      <c r="G1777" s="113">
        <f t="shared" si="138"/>
        <v>5722814.3592876345</v>
      </c>
      <c r="I1777" s="62"/>
      <c r="J1777" s="62"/>
      <c r="K1777" s="622"/>
      <c r="L1777" s="62"/>
      <c r="M1777" s="62"/>
      <c r="N1777" s="62"/>
      <c r="O1777" s="62"/>
      <c r="P1777" s="62"/>
      <c r="Q1777" s="63"/>
      <c r="R1777" s="413"/>
      <c r="S1777" s="495"/>
    </row>
    <row r="1778" spans="1:19" s="58" customFormat="1" ht="38.25">
      <c r="A1778" s="476"/>
      <c r="B1778" s="115">
        <f t="shared" si="139"/>
        <v>32.10499999999999</v>
      </c>
      <c r="C1778" s="67" t="s">
        <v>2347</v>
      </c>
      <c r="D1778" s="55" t="s">
        <v>890</v>
      </c>
      <c r="E1778" s="43">
        <v>4</v>
      </c>
      <c r="F1778" s="43">
        <v>177617.99195389615</v>
      </c>
      <c r="G1778" s="113">
        <f t="shared" si="138"/>
        <v>710471.96781558462</v>
      </c>
      <c r="I1778" s="62"/>
      <c r="J1778" s="62"/>
      <c r="K1778" s="622"/>
      <c r="L1778" s="62"/>
      <c r="M1778" s="62"/>
      <c r="N1778" s="62"/>
      <c r="O1778" s="62"/>
      <c r="P1778" s="62"/>
      <c r="Q1778" s="63"/>
      <c r="R1778" s="413"/>
      <c r="S1778" s="495"/>
    </row>
    <row r="1779" spans="1:19" s="58" customFormat="1" ht="38.25">
      <c r="A1779" s="476"/>
      <c r="B1779" s="115">
        <f t="shared" si="139"/>
        <v>32.105999999999987</v>
      </c>
      <c r="C1779" s="67" t="s">
        <v>2348</v>
      </c>
      <c r="D1779" s="55" t="s">
        <v>890</v>
      </c>
      <c r="E1779" s="43">
        <v>6</v>
      </c>
      <c r="F1779" s="43">
        <v>187621.58537563676</v>
      </c>
      <c r="G1779" s="113">
        <f t="shared" si="138"/>
        <v>1125729.5122538204</v>
      </c>
      <c r="I1779" s="62"/>
      <c r="J1779" s="62"/>
      <c r="K1779" s="622"/>
      <c r="L1779" s="62"/>
      <c r="M1779" s="62"/>
      <c r="N1779" s="62"/>
      <c r="O1779" s="62"/>
      <c r="P1779" s="62"/>
      <c r="Q1779" s="63"/>
      <c r="R1779" s="413"/>
      <c r="S1779" s="495"/>
    </row>
    <row r="1780" spans="1:19" s="58" customFormat="1" ht="18" customHeight="1">
      <c r="A1780" s="476"/>
      <c r="B1780" s="115"/>
      <c r="C1780" s="112" t="s">
        <v>1971</v>
      </c>
      <c r="D1780" s="55"/>
      <c r="E1780" s="43"/>
      <c r="F1780" s="27"/>
      <c r="G1780" s="113"/>
      <c r="I1780" s="62"/>
      <c r="J1780" s="62"/>
      <c r="K1780" s="622"/>
      <c r="L1780" s="62"/>
      <c r="M1780" s="62"/>
      <c r="N1780" s="62"/>
      <c r="O1780" s="62"/>
      <c r="P1780" s="62"/>
      <c r="Q1780" s="63"/>
      <c r="R1780" s="413"/>
      <c r="S1780" s="495"/>
    </row>
    <row r="1781" spans="1:19" s="58" customFormat="1" ht="38.25">
      <c r="A1781" s="476"/>
      <c r="B1781" s="115">
        <f>+B1779+0.001</f>
        <v>32.106999999999985</v>
      </c>
      <c r="C1781" s="67" t="s">
        <v>2349</v>
      </c>
      <c r="D1781" s="55" t="s">
        <v>890</v>
      </c>
      <c r="E1781" s="43">
        <v>10</v>
      </c>
      <c r="F1781" s="43">
        <v>1064230.7641578696</v>
      </c>
      <c r="G1781" s="113">
        <f t="shared" si="138"/>
        <v>10642307.641578697</v>
      </c>
      <c r="I1781" s="62"/>
      <c r="J1781" s="62"/>
      <c r="K1781" s="622"/>
      <c r="L1781" s="62"/>
      <c r="M1781" s="62"/>
      <c r="N1781" s="62"/>
      <c r="O1781" s="62"/>
      <c r="P1781" s="62"/>
      <c r="Q1781" s="63"/>
      <c r="R1781" s="413"/>
      <c r="S1781" s="495"/>
    </row>
    <row r="1782" spans="1:19" s="58" customFormat="1" ht="51">
      <c r="A1782" s="476"/>
      <c r="B1782" s="115">
        <f t="shared" ref="B1782:B1795" si="140">+B1781+0.001</f>
        <v>32.107999999999983</v>
      </c>
      <c r="C1782" s="67" t="s">
        <v>2350</v>
      </c>
      <c r="D1782" s="55" t="s">
        <v>890</v>
      </c>
      <c r="E1782" s="43">
        <v>8</v>
      </c>
      <c r="F1782" s="43">
        <v>1064230.7641578696</v>
      </c>
      <c r="G1782" s="113">
        <f t="shared" si="138"/>
        <v>8513846.113262957</v>
      </c>
      <c r="I1782" s="62"/>
      <c r="J1782" s="62"/>
      <c r="K1782" s="622"/>
      <c r="L1782" s="62"/>
      <c r="M1782" s="62"/>
      <c r="N1782" s="62"/>
      <c r="O1782" s="62"/>
      <c r="P1782" s="62"/>
      <c r="Q1782" s="63"/>
      <c r="R1782" s="413"/>
      <c r="S1782" s="495"/>
    </row>
    <row r="1783" spans="1:19" s="58" customFormat="1" ht="63.75">
      <c r="A1783" s="476"/>
      <c r="B1783" s="115">
        <f t="shared" si="140"/>
        <v>32.10899999999998</v>
      </c>
      <c r="C1783" s="67" t="s">
        <v>2351</v>
      </c>
      <c r="D1783" s="55" t="s">
        <v>890</v>
      </c>
      <c r="E1783" s="43">
        <v>24</v>
      </c>
      <c r="F1783" s="43">
        <v>824669.92961055913</v>
      </c>
      <c r="G1783" s="113">
        <f t="shared" si="138"/>
        <v>19792078.310653418</v>
      </c>
      <c r="I1783" s="62"/>
      <c r="J1783" s="62"/>
      <c r="K1783" s="622"/>
      <c r="L1783" s="62"/>
      <c r="M1783" s="62"/>
      <c r="N1783" s="62"/>
      <c r="O1783" s="62"/>
      <c r="P1783" s="62"/>
      <c r="Q1783" s="63"/>
      <c r="R1783" s="413"/>
      <c r="S1783" s="495"/>
    </row>
    <row r="1784" spans="1:19" s="58" customFormat="1" ht="63.75">
      <c r="A1784" s="476"/>
      <c r="B1784" s="115">
        <f t="shared" si="140"/>
        <v>32.109999999999978</v>
      </c>
      <c r="C1784" s="67" t="s">
        <v>2352</v>
      </c>
      <c r="D1784" s="55" t="s">
        <v>890</v>
      </c>
      <c r="E1784" s="43">
        <v>23</v>
      </c>
      <c r="F1784" s="43">
        <v>1982301.2724075336</v>
      </c>
      <c r="G1784" s="113">
        <f t="shared" si="138"/>
        <v>45592929.265373275</v>
      </c>
      <c r="I1784" s="62"/>
      <c r="J1784" s="62"/>
      <c r="K1784" s="622"/>
      <c r="L1784" s="62"/>
      <c r="M1784" s="62"/>
      <c r="N1784" s="62"/>
      <c r="O1784" s="62"/>
      <c r="P1784" s="62"/>
      <c r="Q1784" s="63"/>
      <c r="R1784" s="413"/>
      <c r="S1784" s="495"/>
    </row>
    <row r="1785" spans="1:19" s="58" customFormat="1" ht="51">
      <c r="A1785" s="476"/>
      <c r="B1785" s="115">
        <f t="shared" si="140"/>
        <v>32.110999999999976</v>
      </c>
      <c r="C1785" s="67" t="s">
        <v>2353</v>
      </c>
      <c r="D1785" s="55" t="s">
        <v>890</v>
      </c>
      <c r="E1785" s="43">
        <v>11</v>
      </c>
      <c r="F1785" s="43">
        <v>176660.99958612229</v>
      </c>
      <c r="G1785" s="113">
        <f t="shared" si="138"/>
        <v>1943270.9954473451</v>
      </c>
      <c r="I1785" s="62"/>
      <c r="J1785" s="62"/>
      <c r="K1785" s="622"/>
      <c r="L1785" s="62"/>
      <c r="M1785" s="62"/>
      <c r="N1785" s="62"/>
      <c r="O1785" s="62"/>
      <c r="P1785" s="62"/>
      <c r="Q1785" s="63"/>
      <c r="R1785" s="413"/>
      <c r="S1785" s="495"/>
    </row>
    <row r="1786" spans="1:19" s="58" customFormat="1" ht="51">
      <c r="A1786" s="476"/>
      <c r="B1786" s="115">
        <f t="shared" si="140"/>
        <v>32.111999999999973</v>
      </c>
      <c r="C1786" s="67" t="s">
        <v>2354</v>
      </c>
      <c r="D1786" s="55" t="s">
        <v>890</v>
      </c>
      <c r="E1786" s="43">
        <v>10</v>
      </c>
      <c r="F1786" s="43">
        <v>177450.15342316456</v>
      </c>
      <c r="G1786" s="113">
        <f t="shared" si="138"/>
        <v>1774501.5342316455</v>
      </c>
      <c r="I1786" s="62"/>
      <c r="J1786" s="62"/>
      <c r="K1786" s="622"/>
      <c r="L1786" s="62"/>
      <c r="M1786" s="62"/>
      <c r="N1786" s="62"/>
      <c r="O1786" s="62"/>
      <c r="P1786" s="62"/>
      <c r="Q1786" s="63"/>
      <c r="R1786" s="413"/>
      <c r="S1786" s="495"/>
    </row>
    <row r="1787" spans="1:19" s="58" customFormat="1" ht="51">
      <c r="A1787" s="476"/>
      <c r="B1787" s="115">
        <f t="shared" si="140"/>
        <v>32.112999999999971</v>
      </c>
      <c r="C1787" s="67" t="s">
        <v>2355</v>
      </c>
      <c r="D1787" s="55" t="s">
        <v>890</v>
      </c>
      <c r="E1787" s="43">
        <v>5</v>
      </c>
      <c r="F1787" s="43">
        <v>451492.9449953725</v>
      </c>
      <c r="G1787" s="113">
        <f t="shared" si="138"/>
        <v>2257464.7249768623</v>
      </c>
      <c r="I1787" s="62"/>
      <c r="J1787" s="62"/>
      <c r="K1787" s="622"/>
      <c r="L1787" s="62"/>
      <c r="M1787" s="62"/>
      <c r="N1787" s="62"/>
      <c r="O1787" s="62"/>
      <c r="P1787" s="62"/>
      <c r="Q1787" s="63"/>
      <c r="R1787" s="413"/>
      <c r="S1787" s="495"/>
    </row>
    <row r="1788" spans="1:19" s="58" customFormat="1" ht="51">
      <c r="A1788" s="476"/>
      <c r="B1788" s="115">
        <f t="shared" si="140"/>
        <v>32.113999999999969</v>
      </c>
      <c r="C1788" s="67" t="s">
        <v>2356</v>
      </c>
      <c r="D1788" s="55" t="s">
        <v>890</v>
      </c>
      <c r="E1788" s="43">
        <v>1.6</v>
      </c>
      <c r="F1788" s="43">
        <v>426631.99294017552</v>
      </c>
      <c r="G1788" s="113">
        <f t="shared" si="138"/>
        <v>682611.18870428088</v>
      </c>
      <c r="I1788" s="62"/>
      <c r="J1788" s="62"/>
      <c r="K1788" s="622"/>
      <c r="L1788" s="62"/>
      <c r="M1788" s="62"/>
      <c r="N1788" s="62"/>
      <c r="O1788" s="62"/>
      <c r="P1788" s="62"/>
      <c r="Q1788" s="63"/>
      <c r="R1788" s="413"/>
      <c r="S1788" s="495"/>
    </row>
    <row r="1789" spans="1:19" s="58" customFormat="1" ht="63.75">
      <c r="A1789" s="476"/>
      <c r="B1789" s="115">
        <f t="shared" si="140"/>
        <v>32.114999999999966</v>
      </c>
      <c r="C1789" s="67" t="s">
        <v>1972</v>
      </c>
      <c r="D1789" s="55" t="s">
        <v>890</v>
      </c>
      <c r="E1789" s="43">
        <v>0.9</v>
      </c>
      <c r="F1789" s="43">
        <v>2634976.3220813777</v>
      </c>
      <c r="G1789" s="113">
        <f t="shared" si="138"/>
        <v>2371478.68987324</v>
      </c>
      <c r="I1789" s="62"/>
      <c r="J1789" s="62"/>
      <c r="K1789" s="622"/>
      <c r="L1789" s="62"/>
      <c r="M1789" s="62"/>
      <c r="N1789" s="62"/>
      <c r="O1789" s="62"/>
      <c r="P1789" s="62"/>
      <c r="Q1789" s="63"/>
      <c r="R1789" s="413"/>
      <c r="S1789" s="495"/>
    </row>
    <row r="1790" spans="1:19" s="58" customFormat="1" ht="51">
      <c r="A1790" s="476"/>
      <c r="B1790" s="115">
        <f t="shared" si="140"/>
        <v>32.115999999999964</v>
      </c>
      <c r="C1790" s="67" t="s">
        <v>2357</v>
      </c>
      <c r="D1790" s="55" t="s">
        <v>890</v>
      </c>
      <c r="E1790" s="43">
        <v>26</v>
      </c>
      <c r="F1790" s="43">
        <v>172809.05318206522</v>
      </c>
      <c r="G1790" s="113">
        <f t="shared" si="138"/>
        <v>4493035.3827336961</v>
      </c>
      <c r="I1790" s="62"/>
      <c r="J1790" s="62"/>
      <c r="K1790" s="622"/>
      <c r="L1790" s="62"/>
      <c r="M1790" s="62"/>
      <c r="N1790" s="62"/>
      <c r="O1790" s="62"/>
      <c r="P1790" s="62"/>
      <c r="Q1790" s="63"/>
      <c r="R1790" s="413"/>
      <c r="S1790" s="495"/>
    </row>
    <row r="1791" spans="1:19" s="58" customFormat="1" ht="51">
      <c r="A1791" s="476"/>
      <c r="B1791" s="115">
        <f t="shared" si="140"/>
        <v>32.116999999999962</v>
      </c>
      <c r="C1791" s="67" t="s">
        <v>2358</v>
      </c>
      <c r="D1791" s="55" t="s">
        <v>890</v>
      </c>
      <c r="E1791" s="43">
        <v>25</v>
      </c>
      <c r="F1791" s="43">
        <v>178706.33621528602</v>
      </c>
      <c r="G1791" s="113">
        <f t="shared" si="138"/>
        <v>4467658.4053821508</v>
      </c>
      <c r="I1791" s="62"/>
      <c r="J1791" s="62"/>
      <c r="K1791" s="622"/>
      <c r="L1791" s="62"/>
      <c r="M1791" s="62"/>
      <c r="N1791" s="62"/>
      <c r="O1791" s="62"/>
      <c r="P1791" s="62"/>
      <c r="Q1791" s="63"/>
      <c r="R1791" s="413"/>
      <c r="S1791" s="495"/>
    </row>
    <row r="1792" spans="1:19" s="58" customFormat="1" ht="51">
      <c r="A1792" s="476"/>
      <c r="B1792" s="115">
        <f t="shared" si="140"/>
        <v>32.117999999999959</v>
      </c>
      <c r="C1792" s="67" t="s">
        <v>2359</v>
      </c>
      <c r="D1792" s="55" t="s">
        <v>890</v>
      </c>
      <c r="E1792" s="43">
        <v>20</v>
      </c>
      <c r="F1792" s="43">
        <v>405235.18646026449</v>
      </c>
      <c r="G1792" s="113">
        <f t="shared" si="138"/>
        <v>8104703.7292052899</v>
      </c>
      <c r="I1792" s="62"/>
      <c r="J1792" s="62"/>
      <c r="K1792" s="622"/>
      <c r="L1792" s="62"/>
      <c r="M1792" s="62"/>
      <c r="N1792" s="62"/>
      <c r="O1792" s="62"/>
      <c r="P1792" s="62"/>
      <c r="Q1792" s="63"/>
      <c r="R1792" s="413"/>
      <c r="S1792" s="495"/>
    </row>
    <row r="1793" spans="1:19" s="58" customFormat="1" ht="51">
      <c r="A1793" s="476"/>
      <c r="B1793" s="115">
        <f t="shared" si="140"/>
        <v>32.118999999999957</v>
      </c>
      <c r="C1793" s="67" t="s">
        <v>2360</v>
      </c>
      <c r="D1793" s="55" t="s">
        <v>890</v>
      </c>
      <c r="E1793" s="43">
        <v>8</v>
      </c>
      <c r="F1793" s="43">
        <v>179163.98289224977</v>
      </c>
      <c r="G1793" s="113">
        <f t="shared" si="138"/>
        <v>1433311.8631379982</v>
      </c>
      <c r="I1793" s="62"/>
      <c r="J1793" s="62"/>
      <c r="K1793" s="622"/>
      <c r="L1793" s="62"/>
      <c r="M1793" s="62"/>
      <c r="N1793" s="62"/>
      <c r="O1793" s="62"/>
      <c r="P1793" s="62"/>
      <c r="Q1793" s="63"/>
      <c r="R1793" s="413"/>
      <c r="S1793" s="495"/>
    </row>
    <row r="1794" spans="1:19" s="58" customFormat="1" ht="51">
      <c r="A1794" s="476"/>
      <c r="B1794" s="115">
        <f t="shared" si="140"/>
        <v>32.119999999999955</v>
      </c>
      <c r="C1794" s="67" t="s">
        <v>2361</v>
      </c>
      <c r="D1794" s="55" t="s">
        <v>890</v>
      </c>
      <c r="E1794" s="43">
        <v>9</v>
      </c>
      <c r="F1794" s="43">
        <v>1591236.4533276069</v>
      </c>
      <c r="G1794" s="113">
        <f t="shared" si="138"/>
        <v>14321128.079948463</v>
      </c>
      <c r="I1794" s="62"/>
      <c r="J1794" s="62"/>
      <c r="K1794" s="622"/>
      <c r="L1794" s="62"/>
      <c r="M1794" s="62"/>
      <c r="N1794" s="62"/>
      <c r="O1794" s="62"/>
      <c r="P1794" s="62"/>
      <c r="Q1794" s="63"/>
      <c r="R1794" s="413"/>
      <c r="S1794" s="495"/>
    </row>
    <row r="1795" spans="1:19" s="58" customFormat="1" ht="38.25">
      <c r="A1795" s="476"/>
      <c r="B1795" s="115">
        <f t="shared" si="140"/>
        <v>32.120999999999952</v>
      </c>
      <c r="C1795" s="67" t="s">
        <v>2362</v>
      </c>
      <c r="D1795" s="55" t="s">
        <v>890</v>
      </c>
      <c r="E1795" s="43">
        <v>6</v>
      </c>
      <c r="F1795" s="43">
        <v>647767.07574412797</v>
      </c>
      <c r="G1795" s="113">
        <f t="shared" si="138"/>
        <v>3886602.4544647681</v>
      </c>
      <c r="I1795" s="62"/>
      <c r="J1795" s="62"/>
      <c r="K1795" s="622"/>
      <c r="L1795" s="62"/>
      <c r="M1795" s="62"/>
      <c r="N1795" s="62"/>
      <c r="O1795" s="62"/>
      <c r="P1795" s="62"/>
      <c r="Q1795" s="63"/>
      <c r="R1795" s="413"/>
      <c r="S1795" s="495"/>
    </row>
    <row r="1796" spans="1:19" s="58" customFormat="1" ht="18" customHeight="1">
      <c r="A1796" s="476"/>
      <c r="B1796" s="115"/>
      <c r="C1796" s="112" t="s">
        <v>1973</v>
      </c>
      <c r="D1796" s="55"/>
      <c r="E1796" s="43"/>
      <c r="F1796" s="27"/>
      <c r="G1796" s="113"/>
      <c r="I1796" s="62"/>
      <c r="J1796" s="62"/>
      <c r="K1796" s="622"/>
      <c r="L1796" s="62"/>
      <c r="M1796" s="62"/>
      <c r="N1796" s="62"/>
      <c r="O1796" s="62"/>
      <c r="P1796" s="62"/>
      <c r="Q1796" s="63"/>
      <c r="R1796" s="413"/>
      <c r="S1796" s="495"/>
    </row>
    <row r="1797" spans="1:19" s="58" customFormat="1">
      <c r="A1797" s="476"/>
      <c r="B1797" s="115"/>
      <c r="C1797" s="67" t="s">
        <v>1974</v>
      </c>
      <c r="D1797" s="55"/>
      <c r="E1797" s="43"/>
      <c r="F1797" s="27"/>
      <c r="G1797" s="113"/>
      <c r="I1797" s="62"/>
      <c r="J1797" s="62"/>
      <c r="K1797" s="622"/>
      <c r="L1797" s="62"/>
      <c r="M1797" s="62"/>
      <c r="N1797" s="62"/>
      <c r="O1797" s="62"/>
      <c r="P1797" s="62"/>
      <c r="Q1797" s="63"/>
      <c r="R1797" s="413"/>
      <c r="S1797" s="495"/>
    </row>
    <row r="1798" spans="1:19" s="58" customFormat="1" ht="25.5">
      <c r="A1798" s="476"/>
      <c r="B1798" s="115">
        <f>+B1795+0.001</f>
        <v>32.12199999999995</v>
      </c>
      <c r="C1798" s="67" t="s">
        <v>1975</v>
      </c>
      <c r="D1798" s="55" t="s">
        <v>890</v>
      </c>
      <c r="E1798" s="43">
        <v>3</v>
      </c>
      <c r="F1798" s="43">
        <v>501903.92530957743</v>
      </c>
      <c r="G1798" s="113">
        <f t="shared" ref="G1798:G1815" si="141">+E1798*F1798</f>
        <v>1505711.7759287322</v>
      </c>
      <c r="I1798" s="62"/>
      <c r="J1798" s="62"/>
      <c r="K1798" s="622"/>
      <c r="L1798" s="62"/>
      <c r="M1798" s="62"/>
      <c r="N1798" s="62"/>
      <c r="O1798" s="62"/>
      <c r="P1798" s="62"/>
      <c r="Q1798" s="63"/>
      <c r="R1798" s="413"/>
      <c r="S1798" s="495"/>
    </row>
    <row r="1799" spans="1:19" s="58" customFormat="1" ht="25.5">
      <c r="A1799" s="476"/>
      <c r="B1799" s="115">
        <f>+B1798+0.001</f>
        <v>32.122999999999948</v>
      </c>
      <c r="C1799" s="67" t="s">
        <v>1976</v>
      </c>
      <c r="D1799" s="55" t="s">
        <v>890</v>
      </c>
      <c r="E1799" s="43">
        <v>3</v>
      </c>
      <c r="F1799" s="43">
        <v>131683.40077609741</v>
      </c>
      <c r="G1799" s="113">
        <f t="shared" si="141"/>
        <v>395050.20232829219</v>
      </c>
      <c r="I1799" s="62"/>
      <c r="J1799" s="62"/>
      <c r="K1799" s="622"/>
      <c r="L1799" s="62"/>
      <c r="M1799" s="62"/>
      <c r="N1799" s="62"/>
      <c r="O1799" s="62"/>
      <c r="P1799" s="62"/>
      <c r="Q1799" s="63"/>
      <c r="R1799" s="413"/>
      <c r="S1799" s="495"/>
    </row>
    <row r="1800" spans="1:19" s="58" customFormat="1" ht="25.5">
      <c r="A1800" s="476"/>
      <c r="B1800" s="115">
        <f t="shared" ref="B1800:B1815" si="142">+B1799+0.001</f>
        <v>32.123999999999945</v>
      </c>
      <c r="C1800" s="67" t="s">
        <v>1977</v>
      </c>
      <c r="D1800" s="55" t="s">
        <v>890</v>
      </c>
      <c r="E1800" s="43">
        <v>31</v>
      </c>
      <c r="F1800" s="43">
        <v>97882.180152241883</v>
      </c>
      <c r="G1800" s="113">
        <f t="shared" si="141"/>
        <v>3034347.5847194982</v>
      </c>
      <c r="I1800" s="62"/>
      <c r="J1800" s="62"/>
      <c r="K1800" s="622"/>
      <c r="L1800" s="62"/>
      <c r="M1800" s="62"/>
      <c r="N1800" s="62"/>
      <c r="O1800" s="62"/>
      <c r="P1800" s="62"/>
      <c r="Q1800" s="63"/>
      <c r="R1800" s="413"/>
      <c r="S1800" s="495"/>
    </row>
    <row r="1801" spans="1:19" s="58" customFormat="1" ht="25.5">
      <c r="A1801" s="476"/>
      <c r="B1801" s="115">
        <f t="shared" si="142"/>
        <v>32.124999999999943</v>
      </c>
      <c r="C1801" s="67" t="s">
        <v>1978</v>
      </c>
      <c r="D1801" s="55" t="s">
        <v>890</v>
      </c>
      <c r="E1801" s="43">
        <v>8</v>
      </c>
      <c r="F1801" s="43">
        <v>17119.530134621127</v>
      </c>
      <c r="G1801" s="113">
        <f t="shared" si="141"/>
        <v>136956.24107696902</v>
      </c>
      <c r="I1801" s="62"/>
      <c r="J1801" s="62"/>
      <c r="K1801" s="622"/>
      <c r="L1801" s="62"/>
      <c r="M1801" s="62"/>
      <c r="N1801" s="62"/>
      <c r="O1801" s="62"/>
      <c r="P1801" s="62"/>
      <c r="Q1801" s="63"/>
      <c r="R1801" s="413"/>
      <c r="S1801" s="495"/>
    </row>
    <row r="1802" spans="1:19" s="58" customFormat="1" ht="25.5">
      <c r="A1802" s="476"/>
      <c r="B1802" s="115">
        <f t="shared" si="142"/>
        <v>32.125999999999941</v>
      </c>
      <c r="C1802" s="67" t="s">
        <v>1979</v>
      </c>
      <c r="D1802" s="55" t="s">
        <v>890</v>
      </c>
      <c r="E1802" s="43">
        <v>27</v>
      </c>
      <c r="F1802" s="43">
        <v>27868.493428865339</v>
      </c>
      <c r="G1802" s="113">
        <f t="shared" si="141"/>
        <v>752449.32257936418</v>
      </c>
      <c r="I1802" s="62"/>
      <c r="J1802" s="62"/>
      <c r="K1802" s="622"/>
      <c r="L1802" s="62"/>
      <c r="M1802" s="62"/>
      <c r="N1802" s="62"/>
      <c r="O1802" s="62"/>
      <c r="P1802" s="62"/>
      <c r="Q1802" s="63"/>
      <c r="R1802" s="413"/>
      <c r="S1802" s="495"/>
    </row>
    <row r="1803" spans="1:19" s="58" customFormat="1" ht="25.5">
      <c r="A1803" s="476"/>
      <c r="B1803" s="115">
        <f t="shared" si="142"/>
        <v>32.126999999999938</v>
      </c>
      <c r="C1803" s="67" t="s">
        <v>1980</v>
      </c>
      <c r="D1803" s="55" t="s">
        <v>890</v>
      </c>
      <c r="E1803" s="43">
        <v>17</v>
      </c>
      <c r="F1803" s="43">
        <v>23542.220742305988</v>
      </c>
      <c r="G1803" s="113">
        <f t="shared" si="141"/>
        <v>400217.75261920178</v>
      </c>
      <c r="I1803" s="62"/>
      <c r="J1803" s="62"/>
      <c r="K1803" s="622"/>
      <c r="L1803" s="62"/>
      <c r="M1803" s="62"/>
      <c r="N1803" s="62"/>
      <c r="O1803" s="62"/>
      <c r="P1803" s="62"/>
      <c r="Q1803" s="63"/>
      <c r="R1803" s="413"/>
      <c r="S1803" s="495"/>
    </row>
    <row r="1804" spans="1:19" s="58" customFormat="1" ht="25.5">
      <c r="A1804" s="476"/>
      <c r="B1804" s="115">
        <f t="shared" si="142"/>
        <v>32.127999999999936</v>
      </c>
      <c r="C1804" s="67" t="s">
        <v>1981</v>
      </c>
      <c r="D1804" s="55" t="s">
        <v>890</v>
      </c>
      <c r="E1804" s="43">
        <v>22</v>
      </c>
      <c r="F1804" s="43">
        <v>23453.610337882485</v>
      </c>
      <c r="G1804" s="113">
        <f t="shared" si="141"/>
        <v>515979.42743341468</v>
      </c>
      <c r="I1804" s="62"/>
      <c r="J1804" s="62"/>
      <c r="K1804" s="622"/>
      <c r="L1804" s="62"/>
      <c r="M1804" s="62"/>
      <c r="N1804" s="62"/>
      <c r="O1804" s="62"/>
      <c r="P1804" s="62"/>
      <c r="Q1804" s="63"/>
      <c r="R1804" s="413"/>
      <c r="S1804" s="495"/>
    </row>
    <row r="1805" spans="1:19" s="58" customFormat="1" ht="25.5">
      <c r="A1805" s="476"/>
      <c r="B1805" s="115">
        <f t="shared" si="142"/>
        <v>32.128999999999934</v>
      </c>
      <c r="C1805" s="67" t="s">
        <v>1982</v>
      </c>
      <c r="D1805" s="55" t="s">
        <v>890</v>
      </c>
      <c r="E1805" s="43">
        <v>38</v>
      </c>
      <c r="F1805" s="43">
        <v>32423.068216233489</v>
      </c>
      <c r="G1805" s="113">
        <f t="shared" si="141"/>
        <v>1232076.5922168726</v>
      </c>
      <c r="I1805" s="62"/>
      <c r="J1805" s="62"/>
      <c r="K1805" s="622"/>
      <c r="L1805" s="62"/>
      <c r="M1805" s="62"/>
      <c r="N1805" s="62"/>
      <c r="O1805" s="62"/>
      <c r="P1805" s="62"/>
      <c r="Q1805" s="63"/>
      <c r="R1805" s="413"/>
      <c r="S1805" s="495"/>
    </row>
    <row r="1806" spans="1:19" s="58" customFormat="1" ht="25.5">
      <c r="A1806" s="476"/>
      <c r="B1806" s="115">
        <f t="shared" si="142"/>
        <v>32.129999999999932</v>
      </c>
      <c r="C1806" s="67" t="s">
        <v>1983</v>
      </c>
      <c r="D1806" s="55" t="s">
        <v>890</v>
      </c>
      <c r="E1806" s="43">
        <v>22</v>
      </c>
      <c r="F1806" s="43">
        <v>32750.405474927375</v>
      </c>
      <c r="G1806" s="113">
        <f t="shared" si="141"/>
        <v>720508.92044840229</v>
      </c>
      <c r="I1806" s="62"/>
      <c r="J1806" s="62"/>
      <c r="K1806" s="622"/>
      <c r="L1806" s="62"/>
      <c r="M1806" s="62"/>
      <c r="N1806" s="62"/>
      <c r="O1806" s="62"/>
      <c r="P1806" s="62"/>
      <c r="Q1806" s="63"/>
      <c r="R1806" s="413"/>
      <c r="S1806" s="495"/>
    </row>
    <row r="1807" spans="1:19" s="58" customFormat="1" ht="25.5">
      <c r="A1807" s="476"/>
      <c r="B1807" s="115">
        <f t="shared" si="142"/>
        <v>32.130999999999929</v>
      </c>
      <c r="C1807" s="67" t="s">
        <v>1984</v>
      </c>
      <c r="D1807" s="55" t="s">
        <v>890</v>
      </c>
      <c r="E1807" s="43">
        <v>3</v>
      </c>
      <c r="F1807" s="43">
        <v>51751.60360936528</v>
      </c>
      <c r="G1807" s="113">
        <f t="shared" si="141"/>
        <v>155254.81082809583</v>
      </c>
      <c r="I1807" s="62"/>
      <c r="J1807" s="62"/>
      <c r="K1807" s="622"/>
      <c r="L1807" s="62"/>
      <c r="M1807" s="62"/>
      <c r="N1807" s="62"/>
      <c r="O1807" s="62"/>
      <c r="P1807" s="62"/>
      <c r="Q1807" s="63"/>
      <c r="R1807" s="413"/>
      <c r="S1807" s="495"/>
    </row>
    <row r="1808" spans="1:19" s="58" customFormat="1" ht="25.5">
      <c r="A1808" s="476"/>
      <c r="B1808" s="115">
        <f t="shared" si="142"/>
        <v>32.131999999999927</v>
      </c>
      <c r="C1808" s="67" t="s">
        <v>1985</v>
      </c>
      <c r="D1808" s="55" t="s">
        <v>890</v>
      </c>
      <c r="E1808" s="43">
        <v>1</v>
      </c>
      <c r="F1808" s="43">
        <v>63151.071519612633</v>
      </c>
      <c r="G1808" s="113">
        <f t="shared" si="141"/>
        <v>63151.071519612633</v>
      </c>
      <c r="I1808" s="62"/>
      <c r="J1808" s="62"/>
      <c r="K1808" s="622"/>
      <c r="L1808" s="62"/>
      <c r="M1808" s="62"/>
      <c r="N1808" s="62"/>
      <c r="O1808" s="62"/>
      <c r="P1808" s="62"/>
      <c r="Q1808" s="63"/>
      <c r="R1808" s="413"/>
      <c r="S1808" s="495"/>
    </row>
    <row r="1809" spans="1:19" s="58" customFormat="1" ht="25.5">
      <c r="A1809" s="476"/>
      <c r="B1809" s="115">
        <f t="shared" si="142"/>
        <v>32.132999999999925</v>
      </c>
      <c r="C1809" s="67" t="s">
        <v>1986</v>
      </c>
      <c r="D1809" s="55" t="s">
        <v>890</v>
      </c>
      <c r="E1809" s="43">
        <v>38</v>
      </c>
      <c r="F1809" s="43">
        <v>62032.495473184157</v>
      </c>
      <c r="G1809" s="113">
        <f t="shared" si="141"/>
        <v>2357234.827980998</v>
      </c>
      <c r="I1809" s="62"/>
      <c r="J1809" s="62"/>
      <c r="K1809" s="622"/>
      <c r="L1809" s="62"/>
      <c r="M1809" s="62"/>
      <c r="N1809" s="62"/>
      <c r="O1809" s="62"/>
      <c r="P1809" s="62"/>
      <c r="Q1809" s="63"/>
      <c r="R1809" s="413"/>
      <c r="S1809" s="495"/>
    </row>
    <row r="1810" spans="1:19" s="58" customFormat="1" ht="25.5">
      <c r="A1810" s="476"/>
      <c r="B1810" s="115">
        <f t="shared" si="142"/>
        <v>32.133999999999922</v>
      </c>
      <c r="C1810" s="67" t="s">
        <v>1987</v>
      </c>
      <c r="D1810" s="55" t="s">
        <v>890</v>
      </c>
      <c r="E1810" s="43">
        <v>8</v>
      </c>
      <c r="F1810" s="43">
        <v>94521.239636225655</v>
      </c>
      <c r="G1810" s="113">
        <f t="shared" si="141"/>
        <v>756169.91708980524</v>
      </c>
      <c r="I1810" s="62"/>
      <c r="J1810" s="62"/>
      <c r="K1810" s="622"/>
      <c r="L1810" s="62"/>
      <c r="M1810" s="62"/>
      <c r="N1810" s="62"/>
      <c r="O1810" s="62"/>
      <c r="P1810" s="62"/>
      <c r="Q1810" s="63"/>
      <c r="R1810" s="413"/>
      <c r="S1810" s="495"/>
    </row>
    <row r="1811" spans="1:19" s="58" customFormat="1" ht="25.5">
      <c r="A1811" s="476"/>
      <c r="B1811" s="115">
        <f t="shared" si="142"/>
        <v>32.13499999999992</v>
      </c>
      <c r="C1811" s="67" t="s">
        <v>1988</v>
      </c>
      <c r="D1811" s="55" t="s">
        <v>890</v>
      </c>
      <c r="E1811" s="43">
        <v>16</v>
      </c>
      <c r="F1811" s="43">
        <v>132024.29021429137</v>
      </c>
      <c r="G1811" s="113">
        <f t="shared" si="141"/>
        <v>2112388.6434286619</v>
      </c>
      <c r="I1811" s="62"/>
      <c r="J1811" s="62"/>
      <c r="K1811" s="622"/>
      <c r="L1811" s="62"/>
      <c r="M1811" s="62"/>
      <c r="N1811" s="62"/>
      <c r="O1811" s="62"/>
      <c r="P1811" s="62"/>
      <c r="Q1811" s="63"/>
      <c r="R1811" s="413"/>
      <c r="S1811" s="495"/>
    </row>
    <row r="1812" spans="1:19" s="58" customFormat="1" ht="25.5">
      <c r="A1812" s="476"/>
      <c r="B1812" s="115">
        <f t="shared" si="142"/>
        <v>32.135999999999918</v>
      </c>
      <c r="C1812" s="67" t="s">
        <v>1989</v>
      </c>
      <c r="D1812" s="55" t="s">
        <v>890</v>
      </c>
      <c r="E1812" s="43">
        <v>58</v>
      </c>
      <c r="F1812" s="43">
        <v>32244.804932040319</v>
      </c>
      <c r="G1812" s="113">
        <f t="shared" si="141"/>
        <v>1870198.6860583385</v>
      </c>
      <c r="I1812" s="62"/>
      <c r="J1812" s="62"/>
      <c r="K1812" s="622"/>
      <c r="L1812" s="62"/>
      <c r="M1812" s="62"/>
      <c r="N1812" s="62"/>
      <c r="O1812" s="62"/>
      <c r="P1812" s="62"/>
      <c r="Q1812" s="63"/>
      <c r="R1812" s="413"/>
      <c r="S1812" s="495"/>
    </row>
    <row r="1813" spans="1:19" s="58" customFormat="1" ht="25.5">
      <c r="A1813" s="476"/>
      <c r="B1813" s="115">
        <f t="shared" si="142"/>
        <v>32.136999999999915</v>
      </c>
      <c r="C1813" s="67" t="s">
        <v>1990</v>
      </c>
      <c r="D1813" s="55" t="s">
        <v>890</v>
      </c>
      <c r="E1813" s="43">
        <v>32</v>
      </c>
      <c r="F1813" s="43">
        <v>37413.397698296045</v>
      </c>
      <c r="G1813" s="113">
        <f t="shared" si="141"/>
        <v>1197228.7263454734</v>
      </c>
      <c r="I1813" s="62"/>
      <c r="J1813" s="62"/>
      <c r="K1813" s="622"/>
      <c r="L1813" s="62"/>
      <c r="M1813" s="62"/>
      <c r="N1813" s="62"/>
      <c r="O1813" s="62"/>
      <c r="P1813" s="62"/>
      <c r="Q1813" s="63"/>
      <c r="R1813" s="413"/>
      <c r="S1813" s="495"/>
    </row>
    <row r="1814" spans="1:19" s="58" customFormat="1" ht="25.5">
      <c r="A1814" s="476"/>
      <c r="B1814" s="115">
        <f t="shared" si="142"/>
        <v>32.137999999999913</v>
      </c>
      <c r="C1814" s="67" t="s">
        <v>1991</v>
      </c>
      <c r="D1814" s="55" t="s">
        <v>890</v>
      </c>
      <c r="E1814" s="43">
        <v>65</v>
      </c>
      <c r="F1814" s="43">
        <v>50125.34206935743</v>
      </c>
      <c r="G1814" s="113">
        <f t="shared" si="141"/>
        <v>3258147.2345082331</v>
      </c>
      <c r="I1814" s="62"/>
      <c r="J1814" s="62"/>
      <c r="K1814" s="622"/>
      <c r="L1814" s="62"/>
      <c r="M1814" s="62"/>
      <c r="N1814" s="62"/>
      <c r="O1814" s="62"/>
      <c r="P1814" s="62"/>
      <c r="Q1814" s="63"/>
      <c r="R1814" s="413"/>
      <c r="S1814" s="495"/>
    </row>
    <row r="1815" spans="1:19" s="58" customFormat="1" ht="25.5">
      <c r="A1815" s="476"/>
      <c r="B1815" s="115">
        <f t="shared" si="142"/>
        <v>32.138999999999911</v>
      </c>
      <c r="C1815" s="67" t="s">
        <v>1992</v>
      </c>
      <c r="D1815" s="55" t="s">
        <v>890</v>
      </c>
      <c r="E1815" s="43">
        <v>112</v>
      </c>
      <c r="F1815" s="43">
        <v>60272.79708886797</v>
      </c>
      <c r="G1815" s="113">
        <f t="shared" si="141"/>
        <v>6750553.2739532124</v>
      </c>
      <c r="I1815" s="62"/>
      <c r="J1815" s="62"/>
      <c r="K1815" s="622"/>
      <c r="L1815" s="62"/>
      <c r="M1815" s="62"/>
      <c r="N1815" s="62"/>
      <c r="O1815" s="62"/>
      <c r="P1815" s="62"/>
      <c r="Q1815" s="63"/>
      <c r="R1815" s="413"/>
      <c r="S1815" s="495"/>
    </row>
    <row r="1816" spans="1:19" s="58" customFormat="1" ht="18" customHeight="1">
      <c r="A1816" s="476"/>
      <c r="B1816" s="115"/>
      <c r="C1816" s="112" t="s">
        <v>1993</v>
      </c>
      <c r="D1816" s="55"/>
      <c r="E1816" s="43"/>
      <c r="F1816" s="27"/>
      <c r="G1816" s="113"/>
      <c r="I1816" s="62"/>
      <c r="J1816" s="62"/>
      <c r="K1816" s="622"/>
      <c r="L1816" s="62"/>
      <c r="M1816" s="62"/>
      <c r="N1816" s="62"/>
      <c r="O1816" s="62"/>
      <c r="P1816" s="62"/>
      <c r="Q1816" s="63"/>
      <c r="R1816" s="413"/>
      <c r="S1816" s="495"/>
    </row>
    <row r="1817" spans="1:19" s="58" customFormat="1">
      <c r="A1817" s="476"/>
      <c r="B1817" s="115"/>
      <c r="C1817" s="67" t="s">
        <v>1994</v>
      </c>
      <c r="D1817" s="55"/>
      <c r="E1817" s="43"/>
      <c r="F1817" s="27"/>
      <c r="G1817" s="113"/>
      <c r="I1817" s="62"/>
      <c r="J1817" s="62"/>
      <c r="K1817" s="622"/>
      <c r="L1817" s="62"/>
      <c r="M1817" s="62"/>
      <c r="N1817" s="62"/>
      <c r="O1817" s="62"/>
      <c r="P1817" s="62"/>
      <c r="Q1817" s="63"/>
      <c r="R1817" s="413"/>
      <c r="S1817" s="495"/>
    </row>
    <row r="1818" spans="1:19" s="58" customFormat="1" ht="38.25">
      <c r="A1818" s="476"/>
      <c r="B1818" s="115">
        <f>+B1815+0.001</f>
        <v>32.139999999999908</v>
      </c>
      <c r="C1818" s="67" t="s">
        <v>1995</v>
      </c>
      <c r="D1818" s="55" t="s">
        <v>890</v>
      </c>
      <c r="E1818" s="43">
        <v>2</v>
      </c>
      <c r="F1818" s="43">
        <v>531586.32584075921</v>
      </c>
      <c r="G1818" s="113">
        <f t="shared" ref="G1818:G1829" si="143">+E1818*F1818</f>
        <v>1063172.6516815184</v>
      </c>
      <c r="I1818" s="62"/>
      <c r="J1818" s="62"/>
      <c r="K1818" s="622"/>
      <c r="L1818" s="62"/>
      <c r="M1818" s="62"/>
      <c r="N1818" s="62"/>
      <c r="O1818" s="62"/>
      <c r="P1818" s="62"/>
      <c r="Q1818" s="63"/>
      <c r="R1818" s="413"/>
      <c r="S1818" s="495"/>
    </row>
    <row r="1819" spans="1:19" s="58" customFormat="1" ht="38.25">
      <c r="A1819" s="476"/>
      <c r="B1819" s="115">
        <f t="shared" ref="B1819:B1829" si="144">+B1818+0.001</f>
        <v>32.140999999999906</v>
      </c>
      <c r="C1819" s="67" t="s">
        <v>1996</v>
      </c>
      <c r="D1819" s="55" t="s">
        <v>890</v>
      </c>
      <c r="E1819" s="43">
        <v>2</v>
      </c>
      <c r="F1819" s="43">
        <v>119036.08987649788</v>
      </c>
      <c r="G1819" s="113">
        <f t="shared" si="143"/>
        <v>238072.17975299575</v>
      </c>
      <c r="I1819" s="62"/>
      <c r="J1819" s="62"/>
      <c r="K1819" s="622"/>
      <c r="L1819" s="62"/>
      <c r="M1819" s="62"/>
      <c r="N1819" s="62"/>
      <c r="O1819" s="62"/>
      <c r="P1819" s="62"/>
      <c r="Q1819" s="63"/>
      <c r="R1819" s="413"/>
      <c r="S1819" s="495"/>
    </row>
    <row r="1820" spans="1:19" s="58" customFormat="1" ht="25.5">
      <c r="A1820" s="476"/>
      <c r="B1820" s="115">
        <f t="shared" si="144"/>
        <v>32.141999999999904</v>
      </c>
      <c r="C1820" s="67" t="s">
        <v>1997</v>
      </c>
      <c r="D1820" s="55" t="s">
        <v>890</v>
      </c>
      <c r="E1820" s="43">
        <v>37</v>
      </c>
      <c r="F1820" s="43">
        <v>17487.523931815213</v>
      </c>
      <c r="G1820" s="113">
        <f t="shared" si="143"/>
        <v>647038.3854771629</v>
      </c>
      <c r="I1820" s="62"/>
      <c r="J1820" s="62"/>
      <c r="K1820" s="622"/>
      <c r="L1820" s="62"/>
      <c r="M1820" s="62"/>
      <c r="N1820" s="62"/>
      <c r="O1820" s="62"/>
      <c r="P1820" s="62"/>
      <c r="Q1820" s="63"/>
      <c r="R1820" s="413"/>
      <c r="S1820" s="495"/>
    </row>
    <row r="1821" spans="1:19" s="58" customFormat="1" ht="25.5">
      <c r="A1821" s="476"/>
      <c r="B1821" s="115">
        <f t="shared" si="144"/>
        <v>32.142999999999901</v>
      </c>
      <c r="C1821" s="67" t="s">
        <v>1998</v>
      </c>
      <c r="D1821" s="55" t="s">
        <v>890</v>
      </c>
      <c r="E1821" s="43">
        <v>17</v>
      </c>
      <c r="F1821" s="43">
        <v>17625.130677508187</v>
      </c>
      <c r="G1821" s="113">
        <f t="shared" si="143"/>
        <v>299627.22151763918</v>
      </c>
      <c r="I1821" s="62"/>
      <c r="J1821" s="62"/>
      <c r="K1821" s="622"/>
      <c r="L1821" s="62"/>
      <c r="M1821" s="62"/>
      <c r="N1821" s="62"/>
      <c r="O1821" s="62"/>
      <c r="P1821" s="62"/>
      <c r="Q1821" s="63"/>
      <c r="R1821" s="413"/>
      <c r="S1821" s="495"/>
    </row>
    <row r="1822" spans="1:19" s="58" customFormat="1" ht="25.5">
      <c r="A1822" s="476"/>
      <c r="B1822" s="115">
        <f t="shared" si="144"/>
        <v>32.143999999999899</v>
      </c>
      <c r="C1822" s="67" t="s">
        <v>1999</v>
      </c>
      <c r="D1822" s="55" t="s">
        <v>890</v>
      </c>
      <c r="E1822" s="43">
        <v>3</v>
      </c>
      <c r="F1822" s="43">
        <v>51751.60360936528</v>
      </c>
      <c r="G1822" s="113">
        <f t="shared" si="143"/>
        <v>155254.81082809583</v>
      </c>
      <c r="I1822" s="62"/>
      <c r="J1822" s="62"/>
      <c r="K1822" s="622"/>
      <c r="L1822" s="62"/>
      <c r="M1822" s="62"/>
      <c r="N1822" s="62"/>
      <c r="O1822" s="62"/>
      <c r="P1822" s="62"/>
      <c r="Q1822" s="63"/>
      <c r="R1822" s="413"/>
      <c r="S1822" s="495"/>
    </row>
    <row r="1823" spans="1:19" s="58" customFormat="1" ht="25.5">
      <c r="A1823" s="476"/>
      <c r="B1823" s="115">
        <f t="shared" si="144"/>
        <v>32.144999999999897</v>
      </c>
      <c r="C1823" s="67" t="s">
        <v>2000</v>
      </c>
      <c r="D1823" s="55" t="s">
        <v>890</v>
      </c>
      <c r="E1823" s="43">
        <v>53</v>
      </c>
      <c r="F1823" s="43">
        <v>32295.886224002104</v>
      </c>
      <c r="G1823" s="113">
        <f t="shared" si="143"/>
        <v>1711681.9698721115</v>
      </c>
      <c r="I1823" s="62"/>
      <c r="J1823" s="62"/>
      <c r="K1823" s="622"/>
      <c r="L1823" s="62"/>
      <c r="M1823" s="62"/>
      <c r="N1823" s="62"/>
      <c r="O1823" s="62"/>
      <c r="P1823" s="62"/>
      <c r="Q1823" s="63"/>
      <c r="R1823" s="413"/>
      <c r="S1823" s="495"/>
    </row>
    <row r="1824" spans="1:19" s="58" customFormat="1" ht="25.5">
      <c r="A1824" s="476"/>
      <c r="B1824" s="115">
        <f t="shared" si="144"/>
        <v>32.145999999999894</v>
      </c>
      <c r="C1824" s="67" t="s">
        <v>2001</v>
      </c>
      <c r="D1824" s="55" t="s">
        <v>890</v>
      </c>
      <c r="E1824" s="43">
        <v>37</v>
      </c>
      <c r="F1824" s="43">
        <v>63930.843078539481</v>
      </c>
      <c r="G1824" s="113">
        <f t="shared" si="143"/>
        <v>2365441.1939059608</v>
      </c>
      <c r="I1824" s="62"/>
      <c r="J1824" s="62"/>
      <c r="K1824" s="622"/>
      <c r="L1824" s="62"/>
      <c r="M1824" s="62"/>
      <c r="N1824" s="62"/>
      <c r="O1824" s="62"/>
      <c r="P1824" s="62"/>
      <c r="Q1824" s="63"/>
      <c r="R1824" s="413"/>
      <c r="S1824" s="495"/>
    </row>
    <row r="1825" spans="1:19" s="58" customFormat="1" ht="25.5">
      <c r="A1825" s="476"/>
      <c r="B1825" s="115">
        <f t="shared" si="144"/>
        <v>32.146999999999892</v>
      </c>
      <c r="C1825" s="67" t="s">
        <v>2002</v>
      </c>
      <c r="D1825" s="55" t="s">
        <v>890</v>
      </c>
      <c r="E1825" s="43">
        <v>39</v>
      </c>
      <c r="F1825" s="43">
        <v>32411.60098742574</v>
      </c>
      <c r="G1825" s="113">
        <f t="shared" si="143"/>
        <v>1264052.438509604</v>
      </c>
      <c r="I1825" s="62"/>
      <c r="J1825" s="62"/>
      <c r="K1825" s="622"/>
      <c r="L1825" s="62"/>
      <c r="M1825" s="62"/>
      <c r="N1825" s="62"/>
      <c r="O1825" s="62"/>
      <c r="P1825" s="62"/>
      <c r="Q1825" s="63"/>
      <c r="R1825" s="413"/>
      <c r="S1825" s="495"/>
    </row>
    <row r="1826" spans="1:19" s="58" customFormat="1" ht="25.5">
      <c r="A1826" s="476"/>
      <c r="B1826" s="115">
        <f t="shared" si="144"/>
        <v>32.14799999999989</v>
      </c>
      <c r="C1826" s="67" t="s">
        <v>2003</v>
      </c>
      <c r="D1826" s="55" t="s">
        <v>890</v>
      </c>
      <c r="E1826" s="43">
        <v>15</v>
      </c>
      <c r="F1826" s="43">
        <v>89786.316613972027</v>
      </c>
      <c r="G1826" s="113">
        <f t="shared" si="143"/>
        <v>1346794.7492095805</v>
      </c>
      <c r="I1826" s="62"/>
      <c r="J1826" s="62"/>
      <c r="K1826" s="622"/>
      <c r="L1826" s="62"/>
      <c r="M1826" s="62"/>
      <c r="N1826" s="62"/>
      <c r="O1826" s="62"/>
      <c r="P1826" s="62"/>
      <c r="Q1826" s="63"/>
      <c r="R1826" s="413"/>
      <c r="S1826" s="495"/>
    </row>
    <row r="1827" spans="1:19" s="58" customFormat="1" ht="25.5">
      <c r="A1827" s="476"/>
      <c r="B1827" s="115">
        <f t="shared" si="144"/>
        <v>32.148999999999887</v>
      </c>
      <c r="C1827" s="67" t="s">
        <v>2004</v>
      </c>
      <c r="D1827" s="55" t="s">
        <v>890</v>
      </c>
      <c r="E1827" s="43">
        <v>62</v>
      </c>
      <c r="F1827" s="43">
        <v>32239.592555309526</v>
      </c>
      <c r="G1827" s="113">
        <f t="shared" si="143"/>
        <v>1998854.7384291906</v>
      </c>
      <c r="I1827" s="62"/>
      <c r="J1827" s="62"/>
      <c r="K1827" s="622"/>
      <c r="L1827" s="62"/>
      <c r="M1827" s="62"/>
      <c r="N1827" s="62"/>
      <c r="O1827" s="62"/>
      <c r="P1827" s="62"/>
      <c r="Q1827" s="63"/>
      <c r="R1827" s="413"/>
      <c r="S1827" s="495"/>
    </row>
    <row r="1828" spans="1:19" s="58" customFormat="1" ht="25.5">
      <c r="A1828" s="476"/>
      <c r="B1828" s="115">
        <f t="shared" si="144"/>
        <v>32.149999999999885</v>
      </c>
      <c r="C1828" s="67" t="s">
        <v>2005</v>
      </c>
      <c r="D1828" s="55" t="s">
        <v>890</v>
      </c>
      <c r="E1828" s="43">
        <v>79</v>
      </c>
      <c r="F1828" s="43">
        <v>36345.902943829351</v>
      </c>
      <c r="G1828" s="113">
        <f t="shared" si="143"/>
        <v>2871326.3325625188</v>
      </c>
      <c r="I1828" s="62"/>
      <c r="J1828" s="62"/>
      <c r="K1828" s="622"/>
      <c r="L1828" s="62"/>
      <c r="M1828" s="62"/>
      <c r="N1828" s="62"/>
      <c r="O1828" s="62"/>
      <c r="P1828" s="62"/>
      <c r="Q1828" s="63"/>
      <c r="R1828" s="413"/>
      <c r="S1828" s="495"/>
    </row>
    <row r="1829" spans="1:19" s="58" customFormat="1" ht="25.5">
      <c r="A1829" s="476"/>
      <c r="B1829" s="115">
        <f t="shared" si="144"/>
        <v>32.150999999999883</v>
      </c>
      <c r="C1829" s="67" t="s">
        <v>2006</v>
      </c>
      <c r="D1829" s="55" t="s">
        <v>890</v>
      </c>
      <c r="E1829" s="43">
        <v>82</v>
      </c>
      <c r="F1829" s="43">
        <v>36336.520665713921</v>
      </c>
      <c r="G1829" s="113">
        <f t="shared" si="143"/>
        <v>2979594.6945885415</v>
      </c>
      <c r="I1829" s="62"/>
      <c r="J1829" s="62"/>
      <c r="K1829" s="622"/>
      <c r="L1829" s="62"/>
      <c r="M1829" s="62"/>
      <c r="N1829" s="62"/>
      <c r="O1829" s="62"/>
      <c r="P1829" s="62"/>
      <c r="Q1829" s="63"/>
      <c r="R1829" s="413"/>
      <c r="S1829" s="495"/>
    </row>
    <row r="1830" spans="1:19" s="58" customFormat="1" ht="18" customHeight="1">
      <c r="A1830" s="476"/>
      <c r="B1830" s="115"/>
      <c r="C1830" s="112" t="s">
        <v>2007</v>
      </c>
      <c r="D1830" s="55"/>
      <c r="E1830" s="43"/>
      <c r="F1830" s="27"/>
      <c r="G1830" s="113"/>
      <c r="I1830" s="62"/>
      <c r="J1830" s="62"/>
      <c r="K1830" s="622"/>
      <c r="L1830" s="62"/>
      <c r="M1830" s="62"/>
      <c r="N1830" s="62"/>
      <c r="O1830" s="62"/>
      <c r="P1830" s="62"/>
      <c r="Q1830" s="63"/>
      <c r="R1830" s="413"/>
      <c r="S1830" s="495"/>
    </row>
    <row r="1831" spans="1:19" s="58" customFormat="1">
      <c r="A1831" s="476"/>
      <c r="B1831" s="115"/>
      <c r="C1831" s="67" t="s">
        <v>1994</v>
      </c>
      <c r="D1831" s="55"/>
      <c r="E1831" s="43"/>
      <c r="F1831" s="27"/>
      <c r="G1831" s="113"/>
      <c r="I1831" s="62"/>
      <c r="J1831" s="62"/>
      <c r="K1831" s="622"/>
      <c r="L1831" s="62"/>
      <c r="M1831" s="62"/>
      <c r="N1831" s="62"/>
      <c r="O1831" s="62"/>
      <c r="P1831" s="62"/>
      <c r="Q1831" s="63"/>
      <c r="R1831" s="413"/>
      <c r="S1831" s="495"/>
    </row>
    <row r="1832" spans="1:19" s="58" customFormat="1" ht="38.25">
      <c r="A1832" s="476"/>
      <c r="B1832" s="115">
        <f>+B1829+0.001</f>
        <v>32.15199999999988</v>
      </c>
      <c r="C1832" s="67" t="s">
        <v>2008</v>
      </c>
      <c r="D1832" s="55" t="s">
        <v>890</v>
      </c>
      <c r="E1832" s="43">
        <v>2</v>
      </c>
      <c r="F1832" s="43">
        <v>267743.11305536982</v>
      </c>
      <c r="G1832" s="113">
        <f t="shared" ref="G1832:G1840" si="145">+E1832*F1832</f>
        <v>535486.22611073963</v>
      </c>
      <c r="I1832" s="62"/>
      <c r="J1832" s="62"/>
      <c r="K1832" s="622"/>
      <c r="L1832" s="62"/>
      <c r="M1832" s="62"/>
      <c r="N1832" s="62"/>
      <c r="O1832" s="62"/>
      <c r="P1832" s="62"/>
      <c r="Q1832" s="63"/>
      <c r="R1832" s="413"/>
      <c r="S1832" s="495"/>
    </row>
    <row r="1833" spans="1:19" s="58" customFormat="1" ht="38.25">
      <c r="A1833" s="476"/>
      <c r="B1833" s="115">
        <f t="shared" ref="B1833:B1840" si="146">+B1832+0.001</f>
        <v>32.152999999999878</v>
      </c>
      <c r="C1833" s="67" t="s">
        <v>2009</v>
      </c>
      <c r="D1833" s="55" t="s">
        <v>890</v>
      </c>
      <c r="E1833" s="43">
        <v>2</v>
      </c>
      <c r="F1833" s="43">
        <v>145209.51839250888</v>
      </c>
      <c r="G1833" s="113">
        <f t="shared" si="145"/>
        <v>290419.03678501776</v>
      </c>
      <c r="I1833" s="62"/>
      <c r="J1833" s="62"/>
      <c r="K1833" s="622"/>
      <c r="L1833" s="62"/>
      <c r="M1833" s="62"/>
      <c r="N1833" s="62"/>
      <c r="O1833" s="62"/>
      <c r="P1833" s="62"/>
      <c r="Q1833" s="63"/>
      <c r="R1833" s="413"/>
      <c r="S1833" s="495"/>
    </row>
    <row r="1834" spans="1:19" s="58" customFormat="1" ht="25.5">
      <c r="A1834" s="476"/>
      <c r="B1834" s="115">
        <f t="shared" si="146"/>
        <v>32.153999999999876</v>
      </c>
      <c r="C1834" s="67" t="s">
        <v>2010</v>
      </c>
      <c r="D1834" s="55" t="s">
        <v>890</v>
      </c>
      <c r="E1834" s="43">
        <v>10</v>
      </c>
      <c r="F1834" s="43">
        <v>17803.393961701353</v>
      </c>
      <c r="G1834" s="113">
        <f t="shared" si="145"/>
        <v>178033.93961701353</v>
      </c>
      <c r="I1834" s="62"/>
      <c r="J1834" s="62"/>
      <c r="K1834" s="622"/>
      <c r="L1834" s="62"/>
      <c r="M1834" s="62"/>
      <c r="N1834" s="62"/>
      <c r="O1834" s="62"/>
      <c r="P1834" s="62"/>
      <c r="Q1834" s="63"/>
      <c r="R1834" s="413"/>
      <c r="S1834" s="495"/>
    </row>
    <row r="1835" spans="1:19" s="58" customFormat="1" ht="25.5">
      <c r="A1835" s="476"/>
      <c r="B1835" s="115">
        <f t="shared" si="146"/>
        <v>32.154999999999873</v>
      </c>
      <c r="C1835" s="67" t="s">
        <v>2011</v>
      </c>
      <c r="D1835" s="55" t="s">
        <v>890</v>
      </c>
      <c r="E1835" s="43">
        <v>3</v>
      </c>
      <c r="F1835" s="43">
        <v>39417.035313613414</v>
      </c>
      <c r="G1835" s="113">
        <f t="shared" si="145"/>
        <v>118251.10594084024</v>
      </c>
      <c r="I1835" s="62"/>
      <c r="J1835" s="62"/>
      <c r="K1835" s="622"/>
      <c r="L1835" s="62"/>
      <c r="M1835" s="62"/>
      <c r="N1835" s="62"/>
      <c r="O1835" s="62"/>
      <c r="P1835" s="62"/>
      <c r="Q1835" s="63"/>
      <c r="R1835" s="413"/>
      <c r="S1835" s="495"/>
    </row>
    <row r="1836" spans="1:19" s="58" customFormat="1" ht="25.5">
      <c r="A1836" s="476"/>
      <c r="B1836" s="115">
        <f t="shared" si="146"/>
        <v>32.155999999999871</v>
      </c>
      <c r="C1836" s="67" t="s">
        <v>2012</v>
      </c>
      <c r="D1836" s="55" t="s">
        <v>890</v>
      </c>
      <c r="E1836" s="43">
        <v>10</v>
      </c>
      <c r="F1836" s="43">
        <v>49393.524376353897</v>
      </c>
      <c r="G1836" s="113">
        <f t="shared" si="145"/>
        <v>493935.24376353895</v>
      </c>
      <c r="I1836" s="62"/>
      <c r="J1836" s="62"/>
      <c r="K1836" s="622"/>
      <c r="L1836" s="62"/>
      <c r="M1836" s="62"/>
      <c r="N1836" s="62"/>
      <c r="O1836" s="62"/>
      <c r="P1836" s="62"/>
      <c r="Q1836" s="63"/>
      <c r="R1836" s="413"/>
      <c r="S1836" s="495"/>
    </row>
    <row r="1837" spans="1:19" s="58" customFormat="1" ht="25.5">
      <c r="A1837" s="476"/>
      <c r="B1837" s="115">
        <f t="shared" si="146"/>
        <v>32.156999999999869</v>
      </c>
      <c r="C1837" s="67" t="s">
        <v>2013</v>
      </c>
      <c r="D1837" s="55" t="s">
        <v>890</v>
      </c>
      <c r="E1837" s="43">
        <v>14</v>
      </c>
      <c r="F1837" s="43">
        <v>64088.256855809472</v>
      </c>
      <c r="G1837" s="113">
        <f t="shared" si="145"/>
        <v>897235.59598133259</v>
      </c>
      <c r="I1837" s="62"/>
      <c r="J1837" s="62"/>
      <c r="K1837" s="622"/>
      <c r="L1837" s="62"/>
      <c r="M1837" s="62"/>
      <c r="N1837" s="62"/>
      <c r="O1837" s="62"/>
      <c r="P1837" s="62"/>
      <c r="Q1837" s="63"/>
      <c r="R1837" s="413"/>
      <c r="S1837" s="495"/>
    </row>
    <row r="1838" spans="1:19" s="58" customFormat="1" ht="25.5">
      <c r="A1838" s="476"/>
      <c r="B1838" s="115">
        <f t="shared" si="146"/>
        <v>32.157999999999866</v>
      </c>
      <c r="C1838" s="67" t="s">
        <v>2014</v>
      </c>
      <c r="D1838" s="55" t="s">
        <v>890</v>
      </c>
      <c r="E1838" s="43">
        <v>14</v>
      </c>
      <c r="F1838" s="43">
        <v>64088.256855809472</v>
      </c>
      <c r="G1838" s="113">
        <f t="shared" si="145"/>
        <v>897235.59598133259</v>
      </c>
      <c r="I1838" s="62"/>
      <c r="J1838" s="62"/>
      <c r="K1838" s="622"/>
      <c r="L1838" s="62"/>
      <c r="M1838" s="62"/>
      <c r="N1838" s="62"/>
      <c r="O1838" s="62"/>
      <c r="P1838" s="62"/>
      <c r="Q1838" s="63"/>
      <c r="R1838" s="413"/>
      <c r="S1838" s="495"/>
    </row>
    <row r="1839" spans="1:19" s="58" customFormat="1" ht="25.5">
      <c r="A1839" s="476"/>
      <c r="B1839" s="115">
        <f t="shared" si="146"/>
        <v>32.158999999999864</v>
      </c>
      <c r="C1839" s="67" t="s">
        <v>2015</v>
      </c>
      <c r="D1839" s="55" t="s">
        <v>890</v>
      </c>
      <c r="E1839" s="43">
        <v>66</v>
      </c>
      <c r="F1839" s="43">
        <v>32234.380178578729</v>
      </c>
      <c r="G1839" s="113">
        <f t="shared" si="145"/>
        <v>2127469.091786196</v>
      </c>
      <c r="I1839" s="62"/>
      <c r="J1839" s="62"/>
      <c r="K1839" s="622"/>
      <c r="L1839" s="62"/>
      <c r="M1839" s="62"/>
      <c r="N1839" s="62"/>
      <c r="O1839" s="62"/>
      <c r="P1839" s="62"/>
      <c r="Q1839" s="63"/>
      <c r="R1839" s="413"/>
      <c r="S1839" s="495"/>
    </row>
    <row r="1840" spans="1:19" s="58" customFormat="1" ht="25.5">
      <c r="A1840" s="476"/>
      <c r="B1840" s="115">
        <f t="shared" si="146"/>
        <v>32.159999999999862</v>
      </c>
      <c r="C1840" s="67" t="s">
        <v>2016</v>
      </c>
      <c r="D1840" s="55" t="s">
        <v>890</v>
      </c>
      <c r="E1840" s="43">
        <v>84</v>
      </c>
      <c r="F1840" s="43">
        <v>49422.713686046343</v>
      </c>
      <c r="G1840" s="113">
        <f t="shared" si="145"/>
        <v>4151507.949627893</v>
      </c>
      <c r="I1840" s="62"/>
      <c r="J1840" s="62"/>
      <c r="K1840" s="622"/>
      <c r="L1840" s="62"/>
      <c r="M1840" s="62"/>
      <c r="N1840" s="62"/>
      <c r="O1840" s="62"/>
      <c r="P1840" s="62"/>
      <c r="Q1840" s="63"/>
      <c r="R1840" s="413"/>
      <c r="S1840" s="495"/>
    </row>
    <row r="1841" spans="1:19" s="58" customFormat="1" ht="18" customHeight="1">
      <c r="A1841" s="476"/>
      <c r="B1841" s="115"/>
      <c r="C1841" s="112" t="s">
        <v>1014</v>
      </c>
      <c r="D1841" s="229"/>
      <c r="E1841" s="57"/>
      <c r="F1841" s="114"/>
      <c r="G1841" s="65"/>
      <c r="I1841" s="62"/>
      <c r="J1841" s="62"/>
      <c r="K1841" s="622"/>
      <c r="L1841" s="62"/>
      <c r="M1841" s="62"/>
      <c r="N1841" s="62"/>
      <c r="O1841" s="62"/>
      <c r="P1841" s="62"/>
      <c r="Q1841" s="59"/>
      <c r="R1841" s="531"/>
      <c r="S1841" s="48"/>
    </row>
    <row r="1842" spans="1:19" s="58" customFormat="1">
      <c r="A1842" s="476"/>
      <c r="B1842" s="115"/>
      <c r="C1842" s="67" t="s">
        <v>1994</v>
      </c>
      <c r="D1842" s="55"/>
      <c r="E1842" s="43"/>
      <c r="F1842" s="113"/>
      <c r="G1842" s="27"/>
      <c r="I1842" s="62"/>
      <c r="J1842" s="62"/>
      <c r="K1842" s="622"/>
      <c r="L1842" s="62"/>
      <c r="M1842" s="62"/>
      <c r="N1842" s="62"/>
      <c r="O1842" s="62"/>
      <c r="P1842" s="62"/>
      <c r="Q1842" s="63"/>
      <c r="R1842" s="495"/>
      <c r="S1842" s="413"/>
    </row>
    <row r="1843" spans="1:19" s="58" customFormat="1" ht="38.25">
      <c r="A1843" s="476"/>
      <c r="B1843" s="115">
        <f>+B1840+0.001</f>
        <v>32.160999999999859</v>
      </c>
      <c r="C1843" s="67" t="s">
        <v>2017</v>
      </c>
      <c r="D1843" s="55" t="s">
        <v>890</v>
      </c>
      <c r="E1843" s="43">
        <v>2</v>
      </c>
      <c r="F1843" s="43">
        <v>792413.657449711</v>
      </c>
      <c r="G1843" s="113">
        <f t="shared" ref="G1843:G1851" si="147">+E1843*F1843</f>
        <v>1584827.314899422</v>
      </c>
      <c r="I1843" s="62"/>
      <c r="J1843" s="62"/>
      <c r="K1843" s="622"/>
      <c r="L1843" s="62"/>
      <c r="M1843" s="62"/>
      <c r="N1843" s="62"/>
      <c r="O1843" s="62"/>
      <c r="P1843" s="62"/>
      <c r="Q1843" s="63"/>
      <c r="R1843" s="413"/>
      <c r="S1843" s="495"/>
    </row>
    <row r="1844" spans="1:19" s="58" customFormat="1" ht="38.25">
      <c r="A1844" s="476"/>
      <c r="B1844" s="115">
        <f t="shared" ref="B1844:B1851" si="148">+B1843+0.001</f>
        <v>32.161999999999857</v>
      </c>
      <c r="C1844" s="67" t="s">
        <v>2018</v>
      </c>
      <c r="D1844" s="55" t="s">
        <v>890</v>
      </c>
      <c r="E1844" s="43">
        <v>2</v>
      </c>
      <c r="F1844" s="43">
        <v>154187.31607362916</v>
      </c>
      <c r="G1844" s="113">
        <f t="shared" si="147"/>
        <v>308374.63214725832</v>
      </c>
      <c r="I1844" s="62"/>
      <c r="J1844" s="62"/>
      <c r="K1844" s="622"/>
      <c r="L1844" s="62"/>
      <c r="M1844" s="62"/>
      <c r="N1844" s="62"/>
      <c r="O1844" s="62"/>
      <c r="P1844" s="62"/>
      <c r="Q1844" s="63"/>
      <c r="R1844" s="413"/>
      <c r="S1844" s="495"/>
    </row>
    <row r="1845" spans="1:19" s="58" customFormat="1" ht="25.5">
      <c r="A1845" s="476"/>
      <c r="B1845" s="115">
        <f t="shared" si="148"/>
        <v>32.162999999999855</v>
      </c>
      <c r="C1845" s="67" t="s">
        <v>2019</v>
      </c>
      <c r="D1845" s="55" t="s">
        <v>890</v>
      </c>
      <c r="E1845" s="43">
        <v>3</v>
      </c>
      <c r="F1845" s="43">
        <v>37206.987579756591</v>
      </c>
      <c r="G1845" s="113">
        <f t="shared" si="147"/>
        <v>111620.96273926977</v>
      </c>
      <c r="I1845" s="62"/>
      <c r="J1845" s="62"/>
      <c r="K1845" s="622"/>
      <c r="L1845" s="62"/>
      <c r="M1845" s="62"/>
      <c r="N1845" s="62"/>
      <c r="O1845" s="62"/>
      <c r="P1845" s="62"/>
      <c r="Q1845" s="63"/>
      <c r="R1845" s="413"/>
      <c r="S1845" s="495"/>
    </row>
    <row r="1846" spans="1:19" s="58" customFormat="1" ht="25.5">
      <c r="A1846" s="476"/>
      <c r="B1846" s="115">
        <f t="shared" si="148"/>
        <v>32.163999999999852</v>
      </c>
      <c r="C1846" s="67" t="s">
        <v>2020</v>
      </c>
      <c r="D1846" s="55" t="s">
        <v>890</v>
      </c>
      <c r="E1846" s="43">
        <v>10</v>
      </c>
      <c r="F1846" s="43">
        <v>23815.349282999614</v>
      </c>
      <c r="G1846" s="113">
        <f t="shared" si="147"/>
        <v>238153.49282999613</v>
      </c>
      <c r="I1846" s="62"/>
      <c r="J1846" s="62"/>
      <c r="K1846" s="622"/>
      <c r="L1846" s="62"/>
      <c r="M1846" s="62"/>
      <c r="N1846" s="62"/>
      <c r="O1846" s="62"/>
      <c r="P1846" s="62"/>
      <c r="Q1846" s="63"/>
      <c r="R1846" s="413"/>
      <c r="S1846" s="495"/>
    </row>
    <row r="1847" spans="1:19" s="58" customFormat="1" ht="25.5">
      <c r="A1847" s="476"/>
      <c r="B1847" s="115">
        <f t="shared" si="148"/>
        <v>32.16499999999985</v>
      </c>
      <c r="C1847" s="67" t="s">
        <v>2021</v>
      </c>
      <c r="D1847" s="55" t="s">
        <v>890</v>
      </c>
      <c r="E1847" s="43">
        <v>13</v>
      </c>
      <c r="F1847" s="43">
        <v>64336.365988195284</v>
      </c>
      <c r="G1847" s="113">
        <f t="shared" si="147"/>
        <v>836372.75784653868</v>
      </c>
      <c r="I1847" s="62"/>
      <c r="J1847" s="62"/>
      <c r="K1847" s="622"/>
      <c r="L1847" s="62"/>
      <c r="M1847" s="62"/>
      <c r="N1847" s="62"/>
      <c r="O1847" s="62"/>
      <c r="P1847" s="62"/>
      <c r="Q1847" s="63"/>
      <c r="R1847" s="413"/>
      <c r="S1847" s="495"/>
    </row>
    <row r="1848" spans="1:19" s="58" customFormat="1" ht="25.5">
      <c r="A1848" s="476"/>
      <c r="B1848" s="115">
        <f t="shared" si="148"/>
        <v>32.165999999999848</v>
      </c>
      <c r="C1848" s="67" t="s">
        <v>2022</v>
      </c>
      <c r="D1848" s="55" t="s">
        <v>890</v>
      </c>
      <c r="E1848" s="43">
        <v>10</v>
      </c>
      <c r="F1848" s="43">
        <v>65379.883809700324</v>
      </c>
      <c r="G1848" s="113">
        <f t="shared" si="147"/>
        <v>653798.83809700329</v>
      </c>
      <c r="I1848" s="62"/>
      <c r="J1848" s="62"/>
      <c r="K1848" s="622"/>
      <c r="L1848" s="62"/>
      <c r="M1848" s="62"/>
      <c r="N1848" s="62"/>
      <c r="O1848" s="62"/>
      <c r="P1848" s="62"/>
      <c r="Q1848" s="63"/>
      <c r="R1848" s="413"/>
      <c r="S1848" s="495"/>
    </row>
    <row r="1849" spans="1:19" s="58" customFormat="1" ht="25.5">
      <c r="A1849" s="476"/>
      <c r="B1849" s="115">
        <f t="shared" si="148"/>
        <v>32.166999999999845</v>
      </c>
      <c r="C1849" s="67" t="s">
        <v>2023</v>
      </c>
      <c r="D1849" s="55" t="s">
        <v>890</v>
      </c>
      <c r="E1849" s="43">
        <v>14</v>
      </c>
      <c r="F1849" s="43">
        <v>64088.256855809472</v>
      </c>
      <c r="G1849" s="113">
        <f t="shared" si="147"/>
        <v>897235.59598133259</v>
      </c>
      <c r="I1849" s="62"/>
      <c r="J1849" s="62"/>
      <c r="K1849" s="622"/>
      <c r="L1849" s="62"/>
      <c r="M1849" s="62"/>
      <c r="N1849" s="62"/>
      <c r="O1849" s="62"/>
      <c r="P1849" s="62"/>
      <c r="Q1849" s="63"/>
      <c r="R1849" s="413"/>
      <c r="S1849" s="495"/>
    </row>
    <row r="1850" spans="1:19" s="58" customFormat="1" ht="25.5">
      <c r="A1850" s="476"/>
      <c r="B1850" s="115">
        <f t="shared" si="148"/>
        <v>32.167999999999843</v>
      </c>
      <c r="C1850" s="117" t="s">
        <v>2024</v>
      </c>
      <c r="D1850" s="55" t="s">
        <v>890</v>
      </c>
      <c r="E1850" s="43">
        <v>70</v>
      </c>
      <c r="F1850" s="43">
        <v>32230.210277194095</v>
      </c>
      <c r="G1850" s="113">
        <f t="shared" si="147"/>
        <v>2256114.7194035868</v>
      </c>
      <c r="I1850" s="62"/>
      <c r="J1850" s="62"/>
      <c r="K1850" s="622"/>
      <c r="L1850" s="62"/>
      <c r="M1850" s="62"/>
      <c r="N1850" s="62"/>
      <c r="O1850" s="62"/>
      <c r="P1850" s="62"/>
      <c r="Q1850" s="63"/>
      <c r="R1850" s="413"/>
      <c r="S1850" s="495"/>
    </row>
    <row r="1851" spans="1:19" s="58" customFormat="1" ht="25.5">
      <c r="A1851" s="476"/>
      <c r="B1851" s="115">
        <f t="shared" si="148"/>
        <v>32.168999999999841</v>
      </c>
      <c r="C1851" s="117" t="s">
        <v>2025</v>
      </c>
      <c r="D1851" s="55" t="s">
        <v>890</v>
      </c>
      <c r="E1851" s="43">
        <v>88</v>
      </c>
      <c r="F1851" s="43">
        <v>49409.161506546276</v>
      </c>
      <c r="G1851" s="113">
        <f t="shared" si="147"/>
        <v>4348006.2125760727</v>
      </c>
      <c r="I1851" s="62"/>
      <c r="J1851" s="62"/>
      <c r="K1851" s="622"/>
      <c r="L1851" s="62"/>
      <c r="M1851" s="62"/>
      <c r="N1851" s="62"/>
      <c r="O1851" s="62"/>
      <c r="P1851" s="62"/>
      <c r="Q1851" s="63"/>
      <c r="R1851" s="413"/>
      <c r="S1851" s="495"/>
    </row>
    <row r="1852" spans="1:19" s="58" customFormat="1" ht="18" customHeight="1">
      <c r="A1852" s="476"/>
      <c r="B1852" s="115"/>
      <c r="C1852" s="230" t="s">
        <v>2026</v>
      </c>
      <c r="D1852" s="55"/>
      <c r="E1852" s="43"/>
      <c r="F1852" s="27"/>
      <c r="G1852" s="113"/>
      <c r="I1852" s="62"/>
      <c r="J1852" s="62"/>
      <c r="K1852" s="622"/>
      <c r="L1852" s="62"/>
      <c r="M1852" s="62"/>
      <c r="N1852" s="62"/>
      <c r="O1852" s="62"/>
      <c r="P1852" s="62"/>
      <c r="Q1852" s="63"/>
      <c r="R1852" s="413"/>
      <c r="S1852" s="495"/>
    </row>
    <row r="1853" spans="1:19" s="58" customFormat="1" ht="12.95" customHeight="1">
      <c r="A1853" s="476"/>
      <c r="B1853" s="115"/>
      <c r="C1853" s="117" t="s">
        <v>1994</v>
      </c>
      <c r="D1853" s="55"/>
      <c r="E1853" s="43"/>
      <c r="F1853" s="27"/>
      <c r="G1853" s="113"/>
      <c r="I1853" s="62"/>
      <c r="J1853" s="62"/>
      <c r="K1853" s="622"/>
      <c r="L1853" s="62"/>
      <c r="M1853" s="62"/>
      <c r="N1853" s="62"/>
      <c r="O1853" s="62"/>
      <c r="P1853" s="62"/>
      <c r="Q1853" s="63"/>
      <c r="R1853" s="413"/>
      <c r="S1853" s="495"/>
    </row>
    <row r="1854" spans="1:19" s="58" customFormat="1" ht="25.5">
      <c r="A1854" s="476"/>
      <c r="B1854" s="115">
        <f>+B1851+0.001</f>
        <v>32.169999999999838</v>
      </c>
      <c r="C1854" s="117" t="s">
        <v>2027</v>
      </c>
      <c r="D1854" s="55" t="s">
        <v>890</v>
      </c>
      <c r="E1854" s="43">
        <v>4</v>
      </c>
      <c r="F1854" s="43">
        <v>354166.40420263325</v>
      </c>
      <c r="G1854" s="113">
        <f t="shared" ref="G1854:G1870" si="149">+E1854*F1854</f>
        <v>1416665.616810533</v>
      </c>
      <c r="I1854" s="62"/>
      <c r="J1854" s="62"/>
      <c r="K1854" s="622"/>
      <c r="L1854" s="62"/>
      <c r="M1854" s="62"/>
      <c r="N1854" s="62"/>
      <c r="O1854" s="62"/>
      <c r="P1854" s="62"/>
      <c r="Q1854" s="63"/>
      <c r="R1854" s="413"/>
      <c r="S1854" s="495"/>
    </row>
    <row r="1855" spans="1:19" s="58" customFormat="1" ht="25.5">
      <c r="A1855" s="476"/>
      <c r="B1855" s="115">
        <f t="shared" ref="B1855:B1864" si="150">+B1854+0.001</f>
        <v>32.170999999999836</v>
      </c>
      <c r="C1855" s="67" t="s">
        <v>2028</v>
      </c>
      <c r="D1855" s="55" t="s">
        <v>890</v>
      </c>
      <c r="E1855" s="43">
        <v>75</v>
      </c>
      <c r="F1855" s="43">
        <v>61688.478608951729</v>
      </c>
      <c r="G1855" s="113">
        <f t="shared" si="149"/>
        <v>4626635.8956713798</v>
      </c>
      <c r="I1855" s="62"/>
      <c r="J1855" s="62"/>
      <c r="K1855" s="622"/>
      <c r="L1855" s="62"/>
      <c r="M1855" s="62"/>
      <c r="N1855" s="62"/>
      <c r="O1855" s="62"/>
      <c r="P1855" s="62"/>
      <c r="Q1855" s="59"/>
      <c r="R1855" s="531"/>
      <c r="S1855" s="48"/>
    </row>
    <row r="1856" spans="1:19" s="58" customFormat="1" ht="38.25">
      <c r="A1856" s="476"/>
      <c r="B1856" s="115">
        <f t="shared" si="150"/>
        <v>32.171999999999834</v>
      </c>
      <c r="C1856" s="501" t="s">
        <v>2029</v>
      </c>
      <c r="D1856" s="55" t="s">
        <v>890</v>
      </c>
      <c r="E1856" s="43">
        <v>75</v>
      </c>
      <c r="F1856" s="43">
        <v>52641.877554984967</v>
      </c>
      <c r="G1856" s="113">
        <f t="shared" si="149"/>
        <v>3948140.8166238726</v>
      </c>
      <c r="I1856" s="62"/>
      <c r="J1856" s="62"/>
      <c r="K1856" s="622"/>
      <c r="L1856" s="62"/>
      <c r="M1856" s="62"/>
      <c r="N1856" s="62"/>
      <c r="O1856" s="62"/>
      <c r="P1856" s="62"/>
      <c r="Q1856" s="63"/>
      <c r="R1856" s="495"/>
      <c r="S1856" s="413"/>
    </row>
    <row r="1857" spans="1:19" s="58" customFormat="1" ht="25.5">
      <c r="A1857" s="476"/>
      <c r="B1857" s="115">
        <f t="shared" si="150"/>
        <v>32.172999999999831</v>
      </c>
      <c r="C1857" s="117" t="s">
        <v>2030</v>
      </c>
      <c r="D1857" s="55" t="s">
        <v>890</v>
      </c>
      <c r="E1857" s="43">
        <v>16</v>
      </c>
      <c r="F1857" s="43">
        <v>62725.741578379813</v>
      </c>
      <c r="G1857" s="113">
        <f t="shared" si="149"/>
        <v>1003611.865254077</v>
      </c>
      <c r="I1857" s="62"/>
      <c r="J1857" s="62"/>
      <c r="K1857" s="622"/>
      <c r="L1857" s="62"/>
      <c r="M1857" s="62"/>
      <c r="N1857" s="62"/>
      <c r="O1857" s="62"/>
      <c r="P1857" s="62"/>
      <c r="Q1857" s="63"/>
      <c r="R1857" s="413"/>
      <c r="S1857" s="495"/>
    </row>
    <row r="1858" spans="1:19" s="58" customFormat="1" ht="38.25">
      <c r="A1858" s="476"/>
      <c r="B1858" s="115">
        <f t="shared" si="150"/>
        <v>32.173999999999829</v>
      </c>
      <c r="C1858" s="117" t="s">
        <v>2031</v>
      </c>
      <c r="D1858" s="55" t="s">
        <v>890</v>
      </c>
      <c r="E1858" s="43">
        <v>74</v>
      </c>
      <c r="F1858" s="43">
        <v>169613.86624608826</v>
      </c>
      <c r="G1858" s="113">
        <f t="shared" si="149"/>
        <v>12551426.102210531</v>
      </c>
      <c r="I1858" s="62"/>
      <c r="J1858" s="62"/>
      <c r="K1858" s="622"/>
      <c r="L1858" s="62"/>
      <c r="M1858" s="62"/>
      <c r="N1858" s="62"/>
      <c r="O1858" s="62"/>
      <c r="P1858" s="62"/>
      <c r="Q1858" s="63"/>
      <c r="R1858" s="413"/>
      <c r="S1858" s="495"/>
    </row>
    <row r="1859" spans="1:19" s="58" customFormat="1" ht="25.5">
      <c r="A1859" s="476"/>
      <c r="B1859" s="115">
        <f t="shared" si="150"/>
        <v>32.174999999999827</v>
      </c>
      <c r="C1859" s="117" t="s">
        <v>2032</v>
      </c>
      <c r="D1859" s="55" t="s">
        <v>890</v>
      </c>
      <c r="E1859" s="43">
        <v>4</v>
      </c>
      <c r="F1859" s="43">
        <v>124920.86320556476</v>
      </c>
      <c r="G1859" s="113">
        <f t="shared" si="149"/>
        <v>499683.45282225905</v>
      </c>
      <c r="I1859" s="62"/>
      <c r="J1859" s="62"/>
      <c r="K1859" s="622"/>
      <c r="L1859" s="62"/>
      <c r="M1859" s="62"/>
      <c r="N1859" s="62"/>
      <c r="O1859" s="62"/>
      <c r="P1859" s="62"/>
      <c r="Q1859" s="63"/>
      <c r="R1859" s="413"/>
      <c r="S1859" s="495"/>
    </row>
    <row r="1860" spans="1:19" s="58" customFormat="1" ht="25.5">
      <c r="A1860" s="476"/>
      <c r="B1860" s="115">
        <f t="shared" si="150"/>
        <v>32.175999999999824</v>
      </c>
      <c r="C1860" s="117" t="s">
        <v>2033</v>
      </c>
      <c r="D1860" s="55" t="s">
        <v>890</v>
      </c>
      <c r="E1860" s="43">
        <v>19</v>
      </c>
      <c r="F1860" s="43">
        <v>66362.938061128138</v>
      </c>
      <c r="G1860" s="113">
        <f t="shared" si="149"/>
        <v>1260895.8231614346</v>
      </c>
      <c r="I1860" s="62"/>
      <c r="J1860" s="62"/>
      <c r="K1860" s="622"/>
      <c r="L1860" s="62"/>
      <c r="M1860" s="62"/>
      <c r="N1860" s="62"/>
      <c r="O1860" s="62"/>
      <c r="P1860" s="62"/>
      <c r="Q1860" s="63"/>
      <c r="R1860" s="413"/>
      <c r="S1860" s="495"/>
    </row>
    <row r="1861" spans="1:19" s="58" customFormat="1" ht="25.5">
      <c r="A1861" s="476"/>
      <c r="B1861" s="115">
        <f t="shared" si="150"/>
        <v>32.176999999999822</v>
      </c>
      <c r="C1861" s="117" t="s">
        <v>2034</v>
      </c>
      <c r="D1861" s="55" t="s">
        <v>890</v>
      </c>
      <c r="E1861" s="43">
        <v>18</v>
      </c>
      <c r="F1861" s="43">
        <v>66427.571532589995</v>
      </c>
      <c r="G1861" s="113">
        <f t="shared" si="149"/>
        <v>1195696.2875866198</v>
      </c>
      <c r="I1861" s="62"/>
      <c r="J1861" s="62"/>
      <c r="K1861" s="622"/>
      <c r="L1861" s="62"/>
      <c r="M1861" s="62"/>
      <c r="N1861" s="62"/>
      <c r="O1861" s="62"/>
      <c r="P1861" s="62"/>
      <c r="Q1861" s="63"/>
      <c r="R1861" s="413"/>
      <c r="S1861" s="495"/>
    </row>
    <row r="1862" spans="1:19" s="58" customFormat="1" ht="25.5">
      <c r="A1862" s="476"/>
      <c r="B1862" s="115">
        <f t="shared" si="150"/>
        <v>32.17799999999982</v>
      </c>
      <c r="C1862" s="117" t="s">
        <v>2035</v>
      </c>
      <c r="D1862" s="55" t="s">
        <v>890</v>
      </c>
      <c r="E1862" s="43">
        <v>17</v>
      </c>
      <c r="F1862" s="43">
        <v>66500.544806821112</v>
      </c>
      <c r="G1862" s="113">
        <f t="shared" si="149"/>
        <v>1130509.2617159588</v>
      </c>
      <c r="I1862" s="62"/>
      <c r="J1862" s="62"/>
      <c r="K1862" s="622"/>
      <c r="L1862" s="62"/>
      <c r="M1862" s="62"/>
      <c r="N1862" s="62"/>
      <c r="O1862" s="62"/>
      <c r="P1862" s="62"/>
      <c r="Q1862" s="63"/>
      <c r="R1862" s="413"/>
      <c r="S1862" s="495"/>
    </row>
    <row r="1863" spans="1:19" s="58" customFormat="1" ht="25.5">
      <c r="A1863" s="476"/>
      <c r="B1863" s="115">
        <f t="shared" si="150"/>
        <v>32.178999999999817</v>
      </c>
      <c r="C1863" s="117" t="s">
        <v>2036</v>
      </c>
      <c r="D1863" s="55" t="s">
        <v>890</v>
      </c>
      <c r="E1863" s="43">
        <v>4</v>
      </c>
      <c r="F1863" s="43">
        <v>105062.75033658424</v>
      </c>
      <c r="G1863" s="113">
        <f t="shared" si="149"/>
        <v>420251.00134633697</v>
      </c>
      <c r="I1863" s="62"/>
      <c r="J1863" s="62"/>
      <c r="K1863" s="622"/>
      <c r="L1863" s="62"/>
      <c r="M1863" s="62"/>
      <c r="N1863" s="62"/>
      <c r="O1863" s="62"/>
      <c r="P1863" s="62"/>
      <c r="Q1863" s="63"/>
      <c r="R1863" s="413"/>
      <c r="S1863" s="495"/>
    </row>
    <row r="1864" spans="1:19" s="58" customFormat="1" ht="25.5">
      <c r="A1864" s="476"/>
      <c r="B1864" s="115">
        <f t="shared" si="150"/>
        <v>32.179999999999815</v>
      </c>
      <c r="C1864" s="117" t="s">
        <v>2037</v>
      </c>
      <c r="D1864" s="55" t="s">
        <v>890</v>
      </c>
      <c r="E1864" s="43">
        <v>48</v>
      </c>
      <c r="F1864" s="43">
        <v>94698.460445072662</v>
      </c>
      <c r="G1864" s="113">
        <f t="shared" si="149"/>
        <v>4545526.1013634875</v>
      </c>
      <c r="I1864" s="62"/>
      <c r="J1864" s="62"/>
      <c r="K1864" s="622"/>
      <c r="L1864" s="62"/>
      <c r="M1864" s="62"/>
      <c r="N1864" s="62"/>
      <c r="O1864" s="62"/>
      <c r="P1864" s="62"/>
      <c r="Q1864" s="63"/>
      <c r="R1864" s="413"/>
      <c r="S1864" s="495"/>
    </row>
    <row r="1865" spans="1:19" s="91" customFormat="1" ht="18" customHeight="1">
      <c r="A1865" s="477"/>
      <c r="B1865" s="499"/>
      <c r="C1865" s="148" t="s">
        <v>2038</v>
      </c>
      <c r="D1865" s="415"/>
      <c r="E1865" s="149"/>
      <c r="F1865" s="31"/>
      <c r="G1865" s="500"/>
      <c r="I1865" s="36"/>
      <c r="J1865" s="36"/>
      <c r="K1865" s="623"/>
      <c r="L1865" s="36"/>
      <c r="M1865" s="36"/>
      <c r="N1865" s="36"/>
      <c r="O1865" s="36"/>
      <c r="P1865" s="36"/>
      <c r="Q1865" s="63"/>
      <c r="R1865" s="413"/>
      <c r="S1865" s="495"/>
    </row>
    <row r="1866" spans="1:19" s="58" customFormat="1" ht="25.5">
      <c r="A1866" s="476"/>
      <c r="B1866" s="115">
        <f>+B1864+0.001</f>
        <v>32.180999999999813</v>
      </c>
      <c r="C1866" s="67" t="s">
        <v>2039</v>
      </c>
      <c r="D1866" s="55" t="s">
        <v>890</v>
      </c>
      <c r="E1866" s="43">
        <v>125</v>
      </c>
      <c r="F1866" s="43">
        <v>48949.429878890216</v>
      </c>
      <c r="G1866" s="113">
        <f t="shared" si="149"/>
        <v>6118678.734861277</v>
      </c>
      <c r="I1866" s="62"/>
      <c r="J1866" s="62"/>
      <c r="K1866" s="622"/>
      <c r="L1866" s="62"/>
      <c r="M1866" s="62"/>
      <c r="N1866" s="62"/>
      <c r="O1866" s="62"/>
      <c r="P1866" s="62"/>
      <c r="Q1866" s="59"/>
      <c r="R1866" s="531"/>
      <c r="S1866" s="48"/>
    </row>
    <row r="1867" spans="1:19" s="58" customFormat="1" ht="12.95" customHeight="1">
      <c r="A1867" s="476"/>
      <c r="B1867" s="115">
        <f>+B1866+0.001</f>
        <v>32.18199999999981</v>
      </c>
      <c r="C1867" s="117" t="s">
        <v>2040</v>
      </c>
      <c r="D1867" s="55" t="s">
        <v>890</v>
      </c>
      <c r="E1867" s="43">
        <v>28</v>
      </c>
      <c r="F1867" s="43">
        <v>47712.01164299962</v>
      </c>
      <c r="G1867" s="113">
        <f t="shared" si="149"/>
        <v>1335936.3260039894</v>
      </c>
      <c r="I1867" s="62"/>
      <c r="J1867" s="62"/>
      <c r="K1867" s="622"/>
      <c r="L1867" s="62"/>
      <c r="M1867" s="62"/>
      <c r="N1867" s="62"/>
      <c r="O1867" s="62"/>
      <c r="P1867" s="62"/>
      <c r="Q1867" s="63"/>
      <c r="R1867" s="495"/>
      <c r="S1867" s="413"/>
    </row>
    <row r="1868" spans="1:19" s="58" customFormat="1" ht="25.5">
      <c r="A1868" s="476"/>
      <c r="B1868" s="115">
        <f>+B1867+0.001</f>
        <v>32.182999999999808</v>
      </c>
      <c r="C1868" s="117" t="s">
        <v>2041</v>
      </c>
      <c r="D1868" s="55" t="s">
        <v>890</v>
      </c>
      <c r="E1868" s="43">
        <v>6</v>
      </c>
      <c r="F1868" s="43">
        <v>47034.40266799635</v>
      </c>
      <c r="G1868" s="113">
        <f t="shared" si="149"/>
        <v>282206.41600797808</v>
      </c>
      <c r="I1868" s="62"/>
      <c r="J1868" s="62"/>
      <c r="K1868" s="622"/>
      <c r="L1868" s="62"/>
      <c r="M1868" s="62"/>
      <c r="N1868" s="62"/>
      <c r="O1868" s="62"/>
      <c r="P1868" s="62"/>
      <c r="Q1868" s="63"/>
      <c r="R1868" s="413"/>
      <c r="S1868" s="495"/>
    </row>
    <row r="1869" spans="1:19" s="58" customFormat="1" ht="25.5">
      <c r="A1869" s="476"/>
      <c r="B1869" s="115">
        <f>+B1868+0.001</f>
        <v>32.183999999999806</v>
      </c>
      <c r="C1869" s="117" t="s">
        <v>2042</v>
      </c>
      <c r="D1869" s="55" t="s">
        <v>890</v>
      </c>
      <c r="E1869" s="43">
        <v>83</v>
      </c>
      <c r="F1869" s="43">
        <v>45888.722262567739</v>
      </c>
      <c r="G1869" s="113">
        <f t="shared" si="149"/>
        <v>3808763.9477931224</v>
      </c>
      <c r="I1869" s="62"/>
      <c r="J1869" s="62"/>
      <c r="K1869" s="622"/>
      <c r="L1869" s="62"/>
      <c r="M1869" s="62"/>
      <c r="N1869" s="62"/>
      <c r="O1869" s="62"/>
      <c r="P1869" s="62"/>
      <c r="Q1869" s="63"/>
      <c r="R1869" s="413"/>
      <c r="S1869" s="495"/>
    </row>
    <row r="1870" spans="1:19" s="58" customFormat="1" ht="25.5">
      <c r="A1870" s="476"/>
      <c r="B1870" s="115">
        <f>+B1869+0.001</f>
        <v>32.184999999999803</v>
      </c>
      <c r="C1870" s="117" t="s">
        <v>2043</v>
      </c>
      <c r="D1870" s="55" t="s">
        <v>890</v>
      </c>
      <c r="E1870" s="43">
        <v>75</v>
      </c>
      <c r="F1870" s="43">
        <v>44797.250575139391</v>
      </c>
      <c r="G1870" s="113">
        <f t="shared" si="149"/>
        <v>3359793.7931354544</v>
      </c>
      <c r="I1870" s="62"/>
      <c r="J1870" s="62"/>
      <c r="K1870" s="622"/>
      <c r="L1870" s="62"/>
      <c r="M1870" s="62"/>
      <c r="N1870" s="62"/>
      <c r="O1870" s="62"/>
      <c r="P1870" s="62"/>
      <c r="Q1870" s="63"/>
      <c r="R1870" s="413"/>
      <c r="S1870" s="495"/>
    </row>
    <row r="1871" spans="1:19" s="91" customFormat="1" ht="18" customHeight="1">
      <c r="A1871" s="477"/>
      <c r="B1871" s="499"/>
      <c r="C1871" s="148" t="s">
        <v>2044</v>
      </c>
      <c r="D1871" s="415"/>
      <c r="E1871" s="149"/>
      <c r="F1871" s="31"/>
      <c r="G1871" s="500"/>
      <c r="I1871" s="36"/>
      <c r="J1871" s="36"/>
      <c r="K1871" s="623"/>
      <c r="L1871" s="36"/>
      <c r="M1871" s="36"/>
      <c r="N1871" s="36"/>
      <c r="O1871" s="36"/>
      <c r="P1871" s="36"/>
      <c r="Q1871" s="63"/>
      <c r="R1871" s="413"/>
      <c r="S1871" s="495"/>
    </row>
    <row r="1872" spans="1:19" s="58" customFormat="1" ht="18" customHeight="1">
      <c r="A1872" s="476"/>
      <c r="B1872" s="115"/>
      <c r="C1872" s="230" t="s">
        <v>2045</v>
      </c>
      <c r="D1872" s="55"/>
      <c r="E1872" s="43"/>
      <c r="F1872" s="27"/>
      <c r="G1872" s="113"/>
      <c r="I1872" s="62"/>
      <c r="J1872" s="62"/>
      <c r="K1872" s="622"/>
      <c r="L1872" s="62"/>
      <c r="M1872" s="62"/>
      <c r="N1872" s="62"/>
      <c r="O1872" s="62"/>
      <c r="P1872" s="62"/>
      <c r="Q1872" s="63"/>
      <c r="R1872" s="413"/>
      <c r="S1872" s="495"/>
    </row>
    <row r="1873" spans="1:19" s="58" customFormat="1" ht="102">
      <c r="A1873" s="476"/>
      <c r="B1873" s="115"/>
      <c r="C1873" s="117" t="s">
        <v>2046</v>
      </c>
      <c r="D1873" s="55"/>
      <c r="E1873" s="43"/>
      <c r="F1873" s="27"/>
      <c r="G1873" s="113"/>
      <c r="I1873" s="62"/>
      <c r="J1873" s="62"/>
      <c r="K1873" s="622"/>
      <c r="L1873" s="62"/>
      <c r="M1873" s="62"/>
      <c r="N1873" s="62"/>
      <c r="O1873" s="62"/>
      <c r="P1873" s="62"/>
      <c r="Q1873" s="63"/>
      <c r="R1873" s="413"/>
      <c r="S1873" s="495"/>
    </row>
    <row r="1874" spans="1:19" s="58" customFormat="1">
      <c r="A1874" s="476"/>
      <c r="B1874" s="115">
        <f>+B1870+0.001</f>
        <v>32.185999999999801</v>
      </c>
      <c r="C1874" s="117" t="s">
        <v>2047</v>
      </c>
      <c r="D1874" s="55" t="s">
        <v>1</v>
      </c>
      <c r="E1874" s="43">
        <v>180</v>
      </c>
      <c r="F1874" s="43">
        <v>66419.23172982072</v>
      </c>
      <c r="G1874" s="113">
        <f t="shared" ref="G1874:G1881" si="151">+E1874*F1874</f>
        <v>11955461.71136773</v>
      </c>
      <c r="I1874" s="62"/>
      <c r="J1874" s="62"/>
      <c r="K1874" s="622"/>
      <c r="L1874" s="62"/>
      <c r="M1874" s="62"/>
      <c r="N1874" s="62"/>
      <c r="O1874" s="62"/>
      <c r="P1874" s="62"/>
      <c r="Q1874" s="63"/>
      <c r="R1874" s="413"/>
      <c r="S1874" s="495"/>
    </row>
    <row r="1875" spans="1:19" s="58" customFormat="1">
      <c r="A1875" s="476"/>
      <c r="B1875" s="115">
        <f t="shared" ref="B1875:B1881" si="152">+B1874+0.001</f>
        <v>32.186999999999799</v>
      </c>
      <c r="C1875" s="117" t="s">
        <v>2048</v>
      </c>
      <c r="D1875" s="55" t="s">
        <v>1</v>
      </c>
      <c r="E1875" s="43">
        <v>66</v>
      </c>
      <c r="F1875" s="43">
        <v>66419.23172982072</v>
      </c>
      <c r="G1875" s="113">
        <f t="shared" si="151"/>
        <v>4383669.2941681677</v>
      </c>
      <c r="I1875" s="62"/>
      <c r="J1875" s="62"/>
      <c r="K1875" s="622"/>
      <c r="L1875" s="62"/>
      <c r="M1875" s="62"/>
      <c r="N1875" s="62"/>
      <c r="O1875" s="62"/>
      <c r="P1875" s="62"/>
      <c r="Q1875" s="63"/>
      <c r="R1875" s="413"/>
      <c r="S1875" s="495"/>
    </row>
    <row r="1876" spans="1:19" s="58" customFormat="1">
      <c r="A1876" s="476"/>
      <c r="B1876" s="115">
        <f t="shared" si="152"/>
        <v>32.187999999999796</v>
      </c>
      <c r="C1876" s="117" t="s">
        <v>2049</v>
      </c>
      <c r="D1876" s="55" t="s">
        <v>1</v>
      </c>
      <c r="E1876" s="43">
        <v>213</v>
      </c>
      <c r="F1876" s="43">
        <v>78582.834068802535</v>
      </c>
      <c r="G1876" s="113">
        <f t="shared" si="151"/>
        <v>16738143.656654939</v>
      </c>
      <c r="I1876" s="62"/>
      <c r="J1876" s="62"/>
      <c r="K1876" s="622"/>
      <c r="L1876" s="62"/>
      <c r="M1876" s="62"/>
      <c r="N1876" s="62"/>
      <c r="O1876" s="62"/>
      <c r="P1876" s="62"/>
      <c r="Q1876" s="63"/>
      <c r="R1876" s="413"/>
      <c r="S1876" s="495"/>
    </row>
    <row r="1877" spans="1:19" s="58" customFormat="1">
      <c r="A1877" s="476"/>
      <c r="B1877" s="115">
        <f t="shared" si="152"/>
        <v>32.188999999999794</v>
      </c>
      <c r="C1877" s="117" t="s">
        <v>2050</v>
      </c>
      <c r="D1877" s="55" t="s">
        <v>1</v>
      </c>
      <c r="E1877" s="43">
        <v>62</v>
      </c>
      <c r="F1877" s="43">
        <v>78582.834068802535</v>
      </c>
      <c r="G1877" s="113">
        <f t="shared" si="151"/>
        <v>4872135.7122657569</v>
      </c>
      <c r="I1877" s="62"/>
      <c r="J1877" s="62"/>
      <c r="K1877" s="622"/>
      <c r="L1877" s="62"/>
      <c r="M1877" s="62"/>
      <c r="N1877" s="62"/>
      <c r="O1877" s="62"/>
      <c r="P1877" s="62"/>
      <c r="Q1877" s="63"/>
      <c r="R1877" s="413"/>
      <c r="S1877" s="495"/>
    </row>
    <row r="1878" spans="1:19" s="58" customFormat="1">
      <c r="A1878" s="476"/>
      <c r="B1878" s="115">
        <f t="shared" si="152"/>
        <v>32.189999999999792</v>
      </c>
      <c r="C1878" s="117" t="s">
        <v>2051</v>
      </c>
      <c r="D1878" s="55" t="s">
        <v>1</v>
      </c>
      <c r="E1878" s="43">
        <v>152</v>
      </c>
      <c r="F1878" s="43">
        <v>78582.834068802535</v>
      </c>
      <c r="G1878" s="113">
        <f t="shared" si="151"/>
        <v>11944590.778457984</v>
      </c>
      <c r="I1878" s="62"/>
      <c r="J1878" s="62"/>
      <c r="K1878" s="622"/>
      <c r="L1878" s="62"/>
      <c r="M1878" s="62"/>
      <c r="N1878" s="62"/>
      <c r="O1878" s="62"/>
      <c r="P1878" s="62"/>
      <c r="Q1878" s="63"/>
      <c r="R1878" s="413"/>
      <c r="S1878" s="495"/>
    </row>
    <row r="1879" spans="1:19" s="58" customFormat="1">
      <c r="A1879" s="476"/>
      <c r="B1879" s="115">
        <f t="shared" si="152"/>
        <v>32.190999999999789</v>
      </c>
      <c r="C1879" s="117" t="s">
        <v>2052</v>
      </c>
      <c r="D1879" s="55" t="s">
        <v>1</v>
      </c>
      <c r="E1879" s="43">
        <v>1</v>
      </c>
      <c r="F1879" s="43">
        <v>78582.834068802535</v>
      </c>
      <c r="G1879" s="113">
        <f t="shared" si="151"/>
        <v>78582.834068802535</v>
      </c>
      <c r="I1879" s="62"/>
      <c r="J1879" s="62"/>
      <c r="K1879" s="622"/>
      <c r="L1879" s="62"/>
      <c r="M1879" s="62"/>
      <c r="N1879" s="62"/>
      <c r="O1879" s="62"/>
      <c r="P1879" s="62"/>
      <c r="Q1879" s="63"/>
      <c r="R1879" s="413"/>
      <c r="S1879" s="495"/>
    </row>
    <row r="1880" spans="1:19" s="58" customFormat="1">
      <c r="A1880" s="476"/>
      <c r="B1880" s="115">
        <f t="shared" si="152"/>
        <v>32.191999999999787</v>
      </c>
      <c r="C1880" s="117" t="s">
        <v>2053</v>
      </c>
      <c r="D1880" s="55" t="s">
        <v>1</v>
      </c>
      <c r="E1880" s="43">
        <v>159</v>
      </c>
      <c r="F1880" s="43">
        <v>66528.691641167403</v>
      </c>
      <c r="G1880" s="113">
        <f t="shared" si="151"/>
        <v>10578061.970945617</v>
      </c>
      <c r="I1880" s="62"/>
      <c r="J1880" s="62"/>
      <c r="K1880" s="622"/>
      <c r="L1880" s="62"/>
      <c r="M1880" s="62"/>
      <c r="N1880" s="62"/>
      <c r="O1880" s="62"/>
      <c r="P1880" s="62"/>
      <c r="Q1880" s="63"/>
      <c r="R1880" s="413"/>
      <c r="S1880" s="495"/>
    </row>
    <row r="1881" spans="1:19" s="58" customFormat="1">
      <c r="A1881" s="476"/>
      <c r="B1881" s="115">
        <f t="shared" si="152"/>
        <v>32.192999999999785</v>
      </c>
      <c r="C1881" s="117" t="s">
        <v>2054</v>
      </c>
      <c r="D1881" s="55" t="s">
        <v>1</v>
      </c>
      <c r="E1881" s="43">
        <v>26</v>
      </c>
      <c r="F1881" s="43">
        <v>78582.834068802535</v>
      </c>
      <c r="G1881" s="113">
        <f t="shared" si="151"/>
        <v>2043153.6857888659</v>
      </c>
      <c r="I1881" s="62"/>
      <c r="J1881" s="62"/>
      <c r="K1881" s="622"/>
      <c r="L1881" s="62"/>
      <c r="M1881" s="62"/>
      <c r="N1881" s="62"/>
      <c r="O1881" s="62"/>
      <c r="P1881" s="62"/>
      <c r="Q1881" s="63"/>
      <c r="R1881" s="413"/>
      <c r="S1881" s="495"/>
    </row>
    <row r="1882" spans="1:19" s="58" customFormat="1" ht="76.5">
      <c r="A1882" s="476"/>
      <c r="B1882" s="115"/>
      <c r="C1882" s="230" t="s">
        <v>2055</v>
      </c>
      <c r="D1882" s="55"/>
      <c r="E1882" s="43"/>
      <c r="F1882" s="27"/>
      <c r="G1882" s="113"/>
      <c r="I1882" s="62"/>
      <c r="J1882" s="62"/>
      <c r="K1882" s="622"/>
      <c r="L1882" s="62"/>
      <c r="M1882" s="62"/>
      <c r="N1882" s="62"/>
      <c r="O1882" s="62"/>
      <c r="P1882" s="62"/>
      <c r="Q1882" s="63"/>
      <c r="R1882" s="413"/>
      <c r="S1882" s="495"/>
    </row>
    <row r="1883" spans="1:19" s="58" customFormat="1">
      <c r="A1883" s="476"/>
      <c r="B1883" s="115">
        <f>+B1881+0.001</f>
        <v>32.193999999999782</v>
      </c>
      <c r="C1883" s="117" t="s">
        <v>2056</v>
      </c>
      <c r="D1883" s="55" t="s">
        <v>1</v>
      </c>
      <c r="E1883" s="43">
        <v>6</v>
      </c>
      <c r="F1883" s="43">
        <v>100039.06164344461</v>
      </c>
      <c r="G1883" s="113">
        <f>+E1883*F1883</f>
        <v>600234.36986066774</v>
      </c>
      <c r="I1883" s="62"/>
      <c r="J1883" s="62"/>
      <c r="K1883" s="622"/>
      <c r="L1883" s="62"/>
      <c r="M1883" s="62"/>
      <c r="N1883" s="62"/>
      <c r="O1883" s="62"/>
      <c r="P1883" s="62"/>
      <c r="Q1883" s="63"/>
      <c r="R1883" s="413"/>
      <c r="S1883" s="495"/>
    </row>
    <row r="1884" spans="1:19" s="58" customFormat="1" ht="40.700000000000003" customHeight="1">
      <c r="A1884" s="476"/>
      <c r="B1884" s="115"/>
      <c r="C1884" s="230" t="s">
        <v>2057</v>
      </c>
      <c r="D1884" s="55"/>
      <c r="E1884" s="43"/>
      <c r="F1884" s="27"/>
      <c r="G1884" s="113"/>
      <c r="I1884" s="62"/>
      <c r="J1884" s="62"/>
      <c r="K1884" s="622"/>
      <c r="L1884" s="62"/>
      <c r="M1884" s="62"/>
      <c r="N1884" s="62"/>
      <c r="O1884" s="62"/>
      <c r="P1884" s="62"/>
      <c r="Q1884" s="63"/>
      <c r="R1884" s="413"/>
      <c r="S1884" s="495"/>
    </row>
    <row r="1885" spans="1:19" s="58" customFormat="1">
      <c r="A1885" s="476"/>
      <c r="B1885" s="115">
        <f>+B1883+0.001</f>
        <v>32.19499999999978</v>
      </c>
      <c r="C1885" s="117" t="s">
        <v>1002</v>
      </c>
      <c r="D1885" s="55" t="s">
        <v>1</v>
      </c>
      <c r="E1885" s="43">
        <v>442</v>
      </c>
      <c r="F1885" s="43">
        <v>15345.237095458715</v>
      </c>
      <c r="G1885" s="113">
        <f>+E1885*F1885</f>
        <v>6782594.7961927522</v>
      </c>
      <c r="I1885" s="62"/>
      <c r="J1885" s="62"/>
      <c r="K1885" s="622"/>
      <c r="L1885" s="62"/>
      <c r="M1885" s="62"/>
      <c r="N1885" s="62"/>
      <c r="O1885" s="62"/>
      <c r="P1885" s="62"/>
      <c r="Q1885" s="63"/>
      <c r="R1885" s="413"/>
      <c r="S1885" s="495"/>
    </row>
    <row r="1886" spans="1:19" s="58" customFormat="1" ht="25.5">
      <c r="A1886" s="476"/>
      <c r="B1886" s="115">
        <f>+B1885+0.001</f>
        <v>32.195999999999778</v>
      </c>
      <c r="C1886" s="117" t="s">
        <v>2058</v>
      </c>
      <c r="D1886" s="55" t="s">
        <v>1</v>
      </c>
      <c r="E1886" s="43">
        <v>280</v>
      </c>
      <c r="F1886" s="43">
        <v>7790.4182618453106</v>
      </c>
      <c r="G1886" s="113">
        <f>+E1886*F1886</f>
        <v>2181317.1133166868</v>
      </c>
      <c r="I1886" s="62"/>
      <c r="J1886" s="62"/>
      <c r="K1886" s="622"/>
      <c r="L1886" s="62"/>
      <c r="M1886" s="62"/>
      <c r="N1886" s="62"/>
      <c r="O1886" s="62"/>
      <c r="P1886" s="62"/>
      <c r="Q1886" s="63"/>
      <c r="R1886" s="413"/>
      <c r="S1886" s="495"/>
    </row>
    <row r="1887" spans="1:19" s="58" customFormat="1">
      <c r="A1887" s="476"/>
      <c r="B1887" s="115">
        <f>+B1886+0.001</f>
        <v>32.196999999999775</v>
      </c>
      <c r="C1887" s="117" t="s">
        <v>2059</v>
      </c>
      <c r="D1887" s="55" t="s">
        <v>1</v>
      </c>
      <c r="E1887" s="43">
        <v>16</v>
      </c>
      <c r="F1887" s="43">
        <v>21060.086943101694</v>
      </c>
      <c r="G1887" s="113">
        <f>+E1887*F1887</f>
        <v>336961.39108962711</v>
      </c>
      <c r="I1887" s="62"/>
      <c r="J1887" s="62"/>
      <c r="K1887" s="622"/>
      <c r="L1887" s="62"/>
      <c r="M1887" s="62"/>
      <c r="N1887" s="62"/>
      <c r="O1887" s="62"/>
      <c r="P1887" s="62"/>
      <c r="Q1887" s="63"/>
      <c r="R1887" s="413"/>
      <c r="S1887" s="495"/>
    </row>
    <row r="1888" spans="1:19" s="58" customFormat="1" ht="25.5">
      <c r="A1888" s="476"/>
      <c r="B1888" s="115">
        <f>+B1887+0.001</f>
        <v>32.197999999999773</v>
      </c>
      <c r="C1888" s="117" t="s">
        <v>2060</v>
      </c>
      <c r="D1888" s="55" t="s">
        <v>1</v>
      </c>
      <c r="E1888" s="43">
        <v>8</v>
      </c>
      <c r="F1888" s="43">
        <v>10767.727850475072</v>
      </c>
      <c r="G1888" s="113">
        <f>+E1888*F1888</f>
        <v>86141.822803800576</v>
      </c>
      <c r="I1888" s="62"/>
      <c r="J1888" s="62"/>
      <c r="K1888" s="622"/>
      <c r="L1888" s="62"/>
      <c r="M1888" s="62"/>
      <c r="N1888" s="62"/>
      <c r="O1888" s="62"/>
      <c r="P1888" s="62"/>
      <c r="Q1888" s="63"/>
      <c r="R1888" s="413"/>
      <c r="S1888" s="495"/>
    </row>
    <row r="1889" spans="1:19" s="58" customFormat="1">
      <c r="A1889" s="476"/>
      <c r="B1889" s="115">
        <f>+B1888+0.001</f>
        <v>32.198999999999771</v>
      </c>
      <c r="C1889" s="117" t="s">
        <v>2061</v>
      </c>
      <c r="D1889" s="55" t="s">
        <v>1</v>
      </c>
      <c r="E1889" s="43">
        <v>36</v>
      </c>
      <c r="F1889" s="43">
        <v>12314.761264174849</v>
      </c>
      <c r="G1889" s="113">
        <f>+E1889*F1889</f>
        <v>443331.4055102946</v>
      </c>
      <c r="I1889" s="62"/>
      <c r="J1889" s="62"/>
      <c r="K1889" s="622"/>
      <c r="L1889" s="62"/>
      <c r="M1889" s="62"/>
      <c r="N1889" s="62"/>
      <c r="O1889" s="62"/>
      <c r="P1889" s="62"/>
      <c r="Q1889" s="63"/>
      <c r="R1889" s="413"/>
      <c r="S1889" s="495"/>
    </row>
    <row r="1890" spans="1:19" s="58" customFormat="1" ht="18" customHeight="1">
      <c r="A1890" s="476"/>
      <c r="B1890" s="115"/>
      <c r="C1890" s="230" t="s">
        <v>2062</v>
      </c>
      <c r="D1890" s="55"/>
      <c r="E1890" s="43"/>
      <c r="F1890" s="27"/>
      <c r="G1890" s="113"/>
      <c r="I1890" s="62"/>
      <c r="J1890" s="62"/>
      <c r="K1890" s="622"/>
      <c r="L1890" s="62"/>
      <c r="M1890" s="62"/>
      <c r="N1890" s="62"/>
      <c r="O1890" s="62"/>
      <c r="P1890" s="62"/>
      <c r="Q1890" s="63"/>
      <c r="R1890" s="413"/>
      <c r="S1890" s="495"/>
    </row>
    <row r="1891" spans="1:19" s="58" customFormat="1" ht="114.75">
      <c r="A1891" s="476"/>
      <c r="B1891" s="115">
        <f>+B1889+0.001</f>
        <v>32.199999999999768</v>
      </c>
      <c r="C1891" s="117" t="s">
        <v>2063</v>
      </c>
      <c r="D1891" s="55" t="s">
        <v>1</v>
      </c>
      <c r="E1891" s="43">
        <v>180</v>
      </c>
      <c r="F1891" s="43">
        <v>107372.87570367233</v>
      </c>
      <c r="G1891" s="113">
        <f t="shared" ref="G1891:G1900" si="153">+E1891*F1891</f>
        <v>19327117.626661018</v>
      </c>
      <c r="I1891" s="62"/>
      <c r="J1891" s="62"/>
      <c r="K1891" s="622"/>
      <c r="L1891" s="62"/>
      <c r="M1891" s="62"/>
      <c r="N1891" s="62"/>
      <c r="O1891" s="62"/>
      <c r="P1891" s="62"/>
      <c r="Q1891" s="63"/>
      <c r="R1891" s="413"/>
      <c r="S1891" s="495"/>
    </row>
    <row r="1892" spans="1:19" s="58" customFormat="1" ht="102">
      <c r="A1892" s="476"/>
      <c r="B1892" s="115">
        <f t="shared" ref="B1892:B1900" si="154">+B1891+0.001</f>
        <v>32.200999999999766</v>
      </c>
      <c r="C1892" s="117" t="s">
        <v>2064</v>
      </c>
      <c r="D1892" s="55" t="s">
        <v>1</v>
      </c>
      <c r="E1892" s="43">
        <v>66</v>
      </c>
      <c r="F1892" s="43">
        <v>107372.87570367233</v>
      </c>
      <c r="G1892" s="113">
        <f t="shared" si="153"/>
        <v>7086609.7964423737</v>
      </c>
      <c r="I1892" s="62"/>
      <c r="J1892" s="62"/>
      <c r="K1892" s="622"/>
      <c r="L1892" s="62"/>
      <c r="M1892" s="62"/>
      <c r="N1892" s="62"/>
      <c r="O1892" s="62"/>
      <c r="P1892" s="62"/>
      <c r="Q1892" s="63"/>
      <c r="R1892" s="413"/>
      <c r="S1892" s="495"/>
    </row>
    <row r="1893" spans="1:19" s="58" customFormat="1" ht="89.25">
      <c r="A1893" s="476"/>
      <c r="B1893" s="115">
        <f t="shared" si="154"/>
        <v>32.201999999999764</v>
      </c>
      <c r="C1893" s="117" t="s">
        <v>2065</v>
      </c>
      <c r="D1893" s="55" t="s">
        <v>1</v>
      </c>
      <c r="E1893" s="43">
        <v>209</v>
      </c>
      <c r="F1893" s="43">
        <v>125236.7332354509</v>
      </c>
      <c r="G1893" s="113">
        <f t="shared" si="153"/>
        <v>26174477.246209238</v>
      </c>
      <c r="I1893" s="62"/>
      <c r="J1893" s="62"/>
      <c r="K1893" s="622"/>
      <c r="L1893" s="62"/>
      <c r="M1893" s="62"/>
      <c r="N1893" s="62"/>
      <c r="O1893" s="62"/>
      <c r="P1893" s="62"/>
      <c r="Q1893" s="63"/>
      <c r="R1893" s="413"/>
      <c r="S1893" s="495"/>
    </row>
    <row r="1894" spans="1:19" s="58" customFormat="1" ht="127.5">
      <c r="A1894" s="476"/>
      <c r="B1894" s="115">
        <f t="shared" si="154"/>
        <v>32.202999999999761</v>
      </c>
      <c r="C1894" s="117" t="s">
        <v>2066</v>
      </c>
      <c r="D1894" s="55" t="s">
        <v>1</v>
      </c>
      <c r="E1894" s="43">
        <v>4</v>
      </c>
      <c r="F1894" s="43">
        <v>273835.33897832228</v>
      </c>
      <c r="G1894" s="113">
        <f t="shared" si="153"/>
        <v>1095341.3559132891</v>
      </c>
      <c r="I1894" s="62"/>
      <c r="J1894" s="62"/>
      <c r="K1894" s="622"/>
      <c r="L1894" s="62"/>
      <c r="M1894" s="62"/>
      <c r="N1894" s="62"/>
      <c r="O1894" s="62"/>
      <c r="P1894" s="62"/>
      <c r="Q1894" s="63"/>
      <c r="R1894" s="413"/>
      <c r="S1894" s="495"/>
    </row>
    <row r="1895" spans="1:19" s="58" customFormat="1" ht="89.25">
      <c r="A1895" s="476"/>
      <c r="B1895" s="115">
        <f t="shared" si="154"/>
        <v>32.203999999999759</v>
      </c>
      <c r="C1895" s="117" t="s">
        <v>2067</v>
      </c>
      <c r="D1895" s="55" t="s">
        <v>1</v>
      </c>
      <c r="E1895" s="43">
        <v>62</v>
      </c>
      <c r="F1895" s="43">
        <v>77342.288406873471</v>
      </c>
      <c r="G1895" s="113">
        <f t="shared" si="153"/>
        <v>4795221.881226155</v>
      </c>
      <c r="I1895" s="62"/>
      <c r="J1895" s="62"/>
      <c r="K1895" s="622"/>
      <c r="L1895" s="62"/>
      <c r="M1895" s="62"/>
      <c r="N1895" s="62"/>
      <c r="O1895" s="62"/>
      <c r="P1895" s="62"/>
      <c r="Q1895" s="63"/>
      <c r="R1895" s="413"/>
      <c r="S1895" s="495"/>
    </row>
    <row r="1896" spans="1:19" s="58" customFormat="1" ht="102">
      <c r="A1896" s="476"/>
      <c r="B1896" s="115">
        <f t="shared" si="154"/>
        <v>32.204999999999757</v>
      </c>
      <c r="C1896" s="117" t="s">
        <v>2068</v>
      </c>
      <c r="D1896" s="55" t="s">
        <v>1</v>
      </c>
      <c r="E1896" s="43">
        <v>152</v>
      </c>
      <c r="F1896" s="43">
        <v>177616.94947854997</v>
      </c>
      <c r="G1896" s="113">
        <f t="shared" si="153"/>
        <v>26997776.320739597</v>
      </c>
      <c r="I1896" s="62"/>
      <c r="J1896" s="62"/>
      <c r="K1896" s="622"/>
      <c r="L1896" s="62"/>
      <c r="M1896" s="62"/>
      <c r="N1896" s="62"/>
      <c r="O1896" s="62"/>
      <c r="P1896" s="62"/>
      <c r="Q1896" s="63"/>
      <c r="R1896" s="413"/>
      <c r="S1896" s="495"/>
    </row>
    <row r="1897" spans="1:19" s="58" customFormat="1" ht="114.75">
      <c r="A1897" s="476"/>
      <c r="B1897" s="115">
        <f t="shared" si="154"/>
        <v>32.205999999999754</v>
      </c>
      <c r="C1897" s="117" t="s">
        <v>2069</v>
      </c>
      <c r="D1897" s="55" t="s">
        <v>1</v>
      </c>
      <c r="E1897" s="43">
        <v>6</v>
      </c>
      <c r="F1897" s="43">
        <v>221828.32890914808</v>
      </c>
      <c r="G1897" s="113">
        <f t="shared" si="153"/>
        <v>1330969.9734548884</v>
      </c>
      <c r="I1897" s="62"/>
      <c r="J1897" s="62"/>
      <c r="K1897" s="622"/>
      <c r="L1897" s="62"/>
      <c r="M1897" s="62"/>
      <c r="N1897" s="62"/>
      <c r="O1897" s="62"/>
      <c r="P1897" s="62"/>
      <c r="Q1897" s="63"/>
      <c r="R1897" s="413"/>
      <c r="S1897" s="495"/>
    </row>
    <row r="1898" spans="1:19" s="58" customFormat="1" ht="89.25">
      <c r="A1898" s="476"/>
      <c r="B1898" s="115">
        <f t="shared" si="154"/>
        <v>32.206999999999752</v>
      </c>
      <c r="C1898" s="117" t="s">
        <v>2070</v>
      </c>
      <c r="D1898" s="55" t="s">
        <v>1</v>
      </c>
      <c r="E1898" s="43">
        <v>1</v>
      </c>
      <c r="F1898" s="43">
        <v>125236.7332354509</v>
      </c>
      <c r="G1898" s="113">
        <f t="shared" si="153"/>
        <v>125236.7332354509</v>
      </c>
      <c r="I1898" s="62"/>
      <c r="J1898" s="62"/>
      <c r="K1898" s="622"/>
      <c r="L1898" s="62"/>
      <c r="M1898" s="62"/>
      <c r="N1898" s="62"/>
      <c r="O1898" s="62"/>
      <c r="P1898" s="62"/>
      <c r="Q1898" s="63"/>
      <c r="R1898" s="413"/>
      <c r="S1898" s="495"/>
    </row>
    <row r="1899" spans="1:19" s="58" customFormat="1" ht="51">
      <c r="A1899" s="476"/>
      <c r="B1899" s="115">
        <f t="shared" si="154"/>
        <v>32.20799999999975</v>
      </c>
      <c r="C1899" s="117" t="s">
        <v>2071</v>
      </c>
      <c r="D1899" s="55" t="s">
        <v>1</v>
      </c>
      <c r="E1899" s="43">
        <v>159</v>
      </c>
      <c r="F1899" s="43">
        <v>173169.7496518362</v>
      </c>
      <c r="G1899" s="113">
        <f t="shared" si="153"/>
        <v>27533990.194641955</v>
      </c>
      <c r="I1899" s="62"/>
      <c r="J1899" s="62"/>
      <c r="K1899" s="622"/>
      <c r="L1899" s="62"/>
      <c r="M1899" s="62"/>
      <c r="N1899" s="62"/>
      <c r="O1899" s="62"/>
      <c r="P1899" s="62"/>
      <c r="Q1899" s="63"/>
      <c r="R1899" s="413"/>
      <c r="S1899" s="495"/>
    </row>
    <row r="1900" spans="1:19" s="58" customFormat="1" ht="63.75">
      <c r="A1900" s="476"/>
      <c r="B1900" s="115">
        <f t="shared" si="154"/>
        <v>32.208999999999747</v>
      </c>
      <c r="C1900" s="117" t="s">
        <v>2072</v>
      </c>
      <c r="D1900" s="55" t="s">
        <v>1</v>
      </c>
      <c r="E1900" s="43">
        <v>26</v>
      </c>
      <c r="F1900" s="43">
        <v>348558.92931564467</v>
      </c>
      <c r="G1900" s="113">
        <f t="shared" si="153"/>
        <v>9062532.1622067615</v>
      </c>
      <c r="I1900" s="62"/>
      <c r="J1900" s="62"/>
      <c r="K1900" s="622"/>
      <c r="L1900" s="62"/>
      <c r="M1900" s="62"/>
      <c r="N1900" s="62"/>
      <c r="O1900" s="62"/>
      <c r="P1900" s="62"/>
      <c r="Q1900" s="63"/>
      <c r="R1900" s="413"/>
      <c r="S1900" s="495"/>
    </row>
    <row r="1901" spans="1:19" s="91" customFormat="1" ht="18" customHeight="1">
      <c r="A1901" s="477"/>
      <c r="B1901" s="499"/>
      <c r="C1901" s="148" t="s">
        <v>2073</v>
      </c>
      <c r="D1901" s="415"/>
      <c r="E1901" s="149"/>
      <c r="F1901" s="31"/>
      <c r="G1901" s="500"/>
      <c r="I1901" s="36"/>
      <c r="J1901" s="36"/>
      <c r="K1901" s="623"/>
      <c r="L1901" s="36"/>
      <c r="M1901" s="36"/>
      <c r="N1901" s="36"/>
      <c r="O1901" s="36"/>
      <c r="P1901" s="36"/>
      <c r="Q1901" s="63"/>
      <c r="R1901" s="413"/>
      <c r="S1901" s="495"/>
    </row>
    <row r="1902" spans="1:19" s="58" customFormat="1" ht="18" customHeight="1">
      <c r="A1902" s="476"/>
      <c r="B1902" s="115"/>
      <c r="C1902" s="230" t="s">
        <v>2074</v>
      </c>
      <c r="D1902" s="55"/>
      <c r="E1902" s="43"/>
      <c r="F1902" s="27"/>
      <c r="G1902" s="113"/>
      <c r="I1902" s="62"/>
      <c r="J1902" s="62"/>
      <c r="K1902" s="622"/>
      <c r="L1902" s="62"/>
      <c r="M1902" s="62"/>
      <c r="N1902" s="62"/>
      <c r="O1902" s="62"/>
      <c r="P1902" s="62"/>
      <c r="Q1902" s="63"/>
      <c r="R1902" s="413"/>
      <c r="S1902" s="495"/>
    </row>
    <row r="1903" spans="1:19" s="58" customFormat="1" ht="38.25">
      <c r="A1903" s="476"/>
      <c r="B1903" s="115">
        <f>+B1900+0.001</f>
        <v>32.209999999999745</v>
      </c>
      <c r="C1903" s="117" t="s">
        <v>2075</v>
      </c>
      <c r="D1903" s="55" t="s">
        <v>1</v>
      </c>
      <c r="E1903" s="43">
        <v>8</v>
      </c>
      <c r="F1903" s="43">
        <v>94134.481282800713</v>
      </c>
      <c r="G1903" s="113">
        <f t="shared" ref="G1903:G1962" si="155">+E1903*F1903</f>
        <v>753075.8502624057</v>
      </c>
      <c r="I1903" s="62"/>
      <c r="J1903" s="62"/>
      <c r="K1903" s="622"/>
      <c r="L1903" s="62"/>
      <c r="M1903" s="62"/>
      <c r="N1903" s="62"/>
      <c r="O1903" s="62"/>
      <c r="P1903" s="62"/>
      <c r="Q1903" s="63"/>
      <c r="R1903" s="413"/>
      <c r="S1903" s="495"/>
    </row>
    <row r="1904" spans="1:19" s="58" customFormat="1" ht="38.25">
      <c r="A1904" s="476"/>
      <c r="B1904" s="115">
        <f t="shared" ref="B1904:B1962" si="156">+B1903+0.001</f>
        <v>32.210999999999743</v>
      </c>
      <c r="C1904" s="117" t="s">
        <v>2363</v>
      </c>
      <c r="D1904" s="55" t="s">
        <v>1</v>
      </c>
      <c r="E1904" s="43">
        <v>11</v>
      </c>
      <c r="F1904" s="43">
        <v>91124.854958440017</v>
      </c>
      <c r="G1904" s="113">
        <f t="shared" si="155"/>
        <v>1002373.4045428402</v>
      </c>
      <c r="I1904" s="62"/>
      <c r="J1904" s="62"/>
      <c r="K1904" s="622"/>
      <c r="L1904" s="62"/>
      <c r="M1904" s="62"/>
      <c r="N1904" s="62"/>
      <c r="O1904" s="62"/>
      <c r="P1904" s="62"/>
      <c r="Q1904" s="63"/>
      <c r="R1904" s="413"/>
      <c r="S1904" s="495"/>
    </row>
    <row r="1905" spans="1:19" s="58" customFormat="1" ht="38.25">
      <c r="A1905" s="476"/>
      <c r="B1905" s="115">
        <f t="shared" si="156"/>
        <v>32.21199999999974</v>
      </c>
      <c r="C1905" s="117" t="s">
        <v>2076</v>
      </c>
      <c r="D1905" s="55" t="s">
        <v>1</v>
      </c>
      <c r="E1905" s="43">
        <v>42</v>
      </c>
      <c r="F1905" s="43">
        <v>44390.685190137432</v>
      </c>
      <c r="G1905" s="113">
        <f t="shared" si="155"/>
        <v>1864408.7779857721</v>
      </c>
      <c r="I1905" s="62"/>
      <c r="J1905" s="62"/>
      <c r="K1905" s="622"/>
      <c r="L1905" s="62"/>
      <c r="M1905" s="62"/>
      <c r="N1905" s="62"/>
      <c r="O1905" s="62"/>
      <c r="P1905" s="62"/>
      <c r="Q1905" s="63"/>
      <c r="R1905" s="413"/>
      <c r="S1905" s="495"/>
    </row>
    <row r="1906" spans="1:19" s="58" customFormat="1" ht="38.25">
      <c r="A1906" s="476"/>
      <c r="B1906" s="115">
        <f t="shared" si="156"/>
        <v>32.212999999999738</v>
      </c>
      <c r="C1906" s="117" t="s">
        <v>2077</v>
      </c>
      <c r="D1906" s="55" t="s">
        <v>1</v>
      </c>
      <c r="E1906" s="43">
        <v>233</v>
      </c>
      <c r="F1906" s="43">
        <v>41503.028481277332</v>
      </c>
      <c r="G1906" s="113">
        <f t="shared" si="155"/>
        <v>9670205.6361376178</v>
      </c>
      <c r="I1906" s="62"/>
      <c r="J1906" s="62"/>
      <c r="K1906" s="622"/>
      <c r="L1906" s="62"/>
      <c r="M1906" s="62"/>
      <c r="N1906" s="62"/>
      <c r="O1906" s="62"/>
      <c r="P1906" s="62"/>
      <c r="Q1906" s="63"/>
      <c r="R1906" s="413"/>
      <c r="S1906" s="495"/>
    </row>
    <row r="1907" spans="1:19" s="58" customFormat="1" ht="38.25">
      <c r="A1907" s="476"/>
      <c r="B1907" s="115">
        <f t="shared" si="156"/>
        <v>32.213999999999736</v>
      </c>
      <c r="C1907" s="117" t="s">
        <v>2078</v>
      </c>
      <c r="D1907" s="55" t="s">
        <v>1</v>
      </c>
      <c r="E1907" s="43">
        <v>2</v>
      </c>
      <c r="F1907" s="43">
        <v>53714.584686182454</v>
      </c>
      <c r="G1907" s="113">
        <f t="shared" si="155"/>
        <v>107429.16937236491</v>
      </c>
      <c r="I1907" s="62"/>
      <c r="J1907" s="62"/>
      <c r="K1907" s="622"/>
      <c r="L1907" s="62"/>
      <c r="M1907" s="62"/>
      <c r="N1907" s="62"/>
      <c r="O1907" s="62"/>
      <c r="P1907" s="62"/>
      <c r="Q1907" s="63"/>
      <c r="R1907" s="413"/>
      <c r="S1907" s="495"/>
    </row>
    <row r="1908" spans="1:19" s="58" customFormat="1" ht="38.25">
      <c r="A1908" s="476"/>
      <c r="B1908" s="115">
        <f t="shared" si="156"/>
        <v>32.214999999999733</v>
      </c>
      <c r="C1908" s="117" t="s">
        <v>2079</v>
      </c>
      <c r="D1908" s="55" t="s">
        <v>1</v>
      </c>
      <c r="E1908" s="43">
        <v>21</v>
      </c>
      <c r="F1908" s="43">
        <v>49352.867837853701</v>
      </c>
      <c r="G1908" s="113">
        <f t="shared" si="155"/>
        <v>1036410.2245949277</v>
      </c>
      <c r="I1908" s="62"/>
      <c r="J1908" s="62"/>
      <c r="K1908" s="622"/>
      <c r="L1908" s="62"/>
      <c r="M1908" s="62"/>
      <c r="N1908" s="62"/>
      <c r="O1908" s="62"/>
      <c r="P1908" s="62"/>
      <c r="Q1908" s="63"/>
      <c r="R1908" s="413"/>
      <c r="S1908" s="495"/>
    </row>
    <row r="1909" spans="1:19" s="58" customFormat="1" ht="38.25">
      <c r="A1909" s="476"/>
      <c r="B1909" s="115">
        <f t="shared" si="156"/>
        <v>32.215999999999731</v>
      </c>
      <c r="C1909" s="117" t="s">
        <v>2080</v>
      </c>
      <c r="D1909" s="55" t="s">
        <v>1</v>
      </c>
      <c r="E1909" s="43">
        <v>5</v>
      </c>
      <c r="F1909" s="43">
        <v>74223.202171166107</v>
      </c>
      <c r="G1909" s="113">
        <f t="shared" si="155"/>
        <v>371116.01085583051</v>
      </c>
      <c r="I1909" s="62"/>
      <c r="J1909" s="62"/>
      <c r="K1909" s="622"/>
      <c r="L1909" s="62"/>
      <c r="M1909" s="62"/>
      <c r="N1909" s="62"/>
      <c r="O1909" s="62"/>
      <c r="P1909" s="62"/>
      <c r="Q1909" s="63"/>
      <c r="R1909" s="413"/>
      <c r="S1909" s="495"/>
    </row>
    <row r="1910" spans="1:19" s="58" customFormat="1" ht="38.25">
      <c r="A1910" s="476"/>
      <c r="B1910" s="115">
        <f t="shared" si="156"/>
        <v>32.216999999999729</v>
      </c>
      <c r="C1910" s="117" t="s">
        <v>2081</v>
      </c>
      <c r="D1910" s="55" t="s">
        <v>1</v>
      </c>
      <c r="E1910" s="43">
        <v>18</v>
      </c>
      <c r="F1910" s="43">
        <v>69378.819237565782</v>
      </c>
      <c r="G1910" s="113">
        <f t="shared" si="155"/>
        <v>1248818.746276184</v>
      </c>
      <c r="I1910" s="62"/>
      <c r="J1910" s="62"/>
      <c r="K1910" s="622"/>
      <c r="L1910" s="62"/>
      <c r="M1910" s="62"/>
      <c r="N1910" s="62"/>
      <c r="O1910" s="62"/>
      <c r="P1910" s="62"/>
      <c r="Q1910" s="63"/>
      <c r="R1910" s="413"/>
      <c r="S1910" s="495"/>
    </row>
    <row r="1911" spans="1:19" s="58" customFormat="1" ht="38.25">
      <c r="A1911" s="476"/>
      <c r="B1911" s="115">
        <f t="shared" si="156"/>
        <v>32.217999999999726</v>
      </c>
      <c r="C1911" s="117" t="s">
        <v>2082</v>
      </c>
      <c r="D1911" s="55" t="s">
        <v>1</v>
      </c>
      <c r="E1911" s="43">
        <v>8</v>
      </c>
      <c r="F1911" s="43">
        <v>51211.601380054984</v>
      </c>
      <c r="G1911" s="113">
        <f t="shared" si="155"/>
        <v>409692.81104043988</v>
      </c>
      <c r="I1911" s="62"/>
      <c r="J1911" s="62"/>
      <c r="K1911" s="622"/>
      <c r="L1911" s="62"/>
      <c r="M1911" s="62"/>
      <c r="N1911" s="62"/>
      <c r="O1911" s="62"/>
      <c r="P1911" s="62"/>
      <c r="Q1911" s="63"/>
      <c r="R1911" s="413"/>
      <c r="S1911" s="495"/>
    </row>
    <row r="1912" spans="1:19" s="58" customFormat="1" ht="38.25">
      <c r="A1912" s="476"/>
      <c r="B1912" s="115">
        <f t="shared" si="156"/>
        <v>32.218999999999724</v>
      </c>
      <c r="C1912" s="117" t="s">
        <v>2083</v>
      </c>
      <c r="D1912" s="55" t="s">
        <v>1</v>
      </c>
      <c r="E1912" s="43">
        <v>33</v>
      </c>
      <c r="F1912" s="43">
        <v>47841.278585923326</v>
      </c>
      <c r="G1912" s="113">
        <f t="shared" si="155"/>
        <v>1578762.1933354698</v>
      </c>
      <c r="I1912" s="62"/>
      <c r="J1912" s="62"/>
      <c r="K1912" s="622"/>
      <c r="L1912" s="62"/>
      <c r="M1912" s="62"/>
      <c r="N1912" s="62"/>
      <c r="O1912" s="62"/>
      <c r="P1912" s="62"/>
      <c r="Q1912" s="63"/>
      <c r="R1912" s="413"/>
      <c r="S1912" s="495"/>
    </row>
    <row r="1913" spans="1:19" s="58" customFormat="1" ht="38.25">
      <c r="A1913" s="476"/>
      <c r="B1913" s="115">
        <f t="shared" si="156"/>
        <v>32.219999999999722</v>
      </c>
      <c r="C1913" s="117" t="s">
        <v>2084</v>
      </c>
      <c r="D1913" s="55" t="s">
        <v>1</v>
      </c>
      <c r="E1913" s="43">
        <v>6</v>
      </c>
      <c r="F1913" s="43">
        <v>60535.500876100006</v>
      </c>
      <c r="G1913" s="113">
        <f t="shared" si="155"/>
        <v>363213.00525660004</v>
      </c>
      <c r="I1913" s="62"/>
      <c r="J1913" s="62"/>
      <c r="K1913" s="622"/>
      <c r="L1913" s="62"/>
      <c r="M1913" s="62"/>
      <c r="N1913" s="62"/>
      <c r="O1913" s="62"/>
      <c r="P1913" s="62"/>
      <c r="Q1913" s="63"/>
      <c r="R1913" s="413"/>
      <c r="S1913" s="495"/>
    </row>
    <row r="1914" spans="1:19" s="58" customFormat="1" ht="38.25">
      <c r="A1914" s="476"/>
      <c r="B1914" s="115">
        <f t="shared" si="156"/>
        <v>32.220999999999719</v>
      </c>
      <c r="C1914" s="117" t="s">
        <v>2085</v>
      </c>
      <c r="D1914" s="55" t="s">
        <v>1</v>
      </c>
      <c r="E1914" s="43">
        <v>5</v>
      </c>
      <c r="F1914" s="43">
        <v>55691.117942499688</v>
      </c>
      <c r="G1914" s="113">
        <f t="shared" si="155"/>
        <v>278455.58971249842</v>
      </c>
      <c r="I1914" s="62"/>
      <c r="J1914" s="62"/>
      <c r="K1914" s="622"/>
      <c r="L1914" s="62"/>
      <c r="M1914" s="62"/>
      <c r="N1914" s="62"/>
      <c r="O1914" s="62"/>
      <c r="P1914" s="62"/>
      <c r="Q1914" s="63"/>
      <c r="R1914" s="413"/>
      <c r="S1914" s="495"/>
    </row>
    <row r="1915" spans="1:19" s="58" customFormat="1" ht="38.25">
      <c r="A1915" s="476"/>
      <c r="B1915" s="115">
        <f t="shared" si="156"/>
        <v>32.221999999999717</v>
      </c>
      <c r="C1915" s="117" t="s">
        <v>2086</v>
      </c>
      <c r="D1915" s="55" t="s">
        <v>1</v>
      </c>
      <c r="E1915" s="43">
        <v>1</v>
      </c>
      <c r="F1915" s="43">
        <v>62812.267032110998</v>
      </c>
      <c r="G1915" s="113">
        <f t="shared" si="155"/>
        <v>62812.267032110998</v>
      </c>
      <c r="I1915" s="62"/>
      <c r="J1915" s="62"/>
      <c r="K1915" s="622"/>
      <c r="L1915" s="62"/>
      <c r="M1915" s="62"/>
      <c r="N1915" s="62"/>
      <c r="O1915" s="62"/>
      <c r="P1915" s="62"/>
      <c r="Q1915" s="63"/>
      <c r="R1915" s="413"/>
      <c r="S1915" s="495"/>
    </row>
    <row r="1916" spans="1:19" s="58" customFormat="1" ht="38.25">
      <c r="A1916" s="476"/>
      <c r="B1916" s="115">
        <f t="shared" si="156"/>
        <v>32.222999999999715</v>
      </c>
      <c r="C1916" s="117" t="s">
        <v>2087</v>
      </c>
      <c r="D1916" s="55" t="s">
        <v>1</v>
      </c>
      <c r="E1916" s="43">
        <v>8</v>
      </c>
      <c r="F1916" s="43">
        <v>57967.884098510687</v>
      </c>
      <c r="G1916" s="113">
        <f t="shared" si="155"/>
        <v>463743.0727880855</v>
      </c>
      <c r="I1916" s="62"/>
      <c r="J1916" s="62"/>
      <c r="K1916" s="622"/>
      <c r="L1916" s="62"/>
      <c r="M1916" s="62"/>
      <c r="N1916" s="62"/>
      <c r="O1916" s="62"/>
      <c r="P1916" s="62"/>
      <c r="Q1916" s="63"/>
      <c r="R1916" s="413"/>
      <c r="S1916" s="495"/>
    </row>
    <row r="1917" spans="1:19" s="58" customFormat="1" ht="38.25">
      <c r="A1917" s="476"/>
      <c r="B1917" s="115">
        <f t="shared" si="156"/>
        <v>32.223999999999712</v>
      </c>
      <c r="C1917" s="117" t="s">
        <v>2088</v>
      </c>
      <c r="D1917" s="55" t="s">
        <v>1</v>
      </c>
      <c r="E1917" s="43">
        <v>2</v>
      </c>
      <c r="F1917" s="43">
        <v>73016.015720314113</v>
      </c>
      <c r="G1917" s="113">
        <f t="shared" si="155"/>
        <v>146032.03144062823</v>
      </c>
      <c r="I1917" s="62"/>
      <c r="J1917" s="62"/>
      <c r="K1917" s="622"/>
      <c r="L1917" s="62"/>
      <c r="M1917" s="62"/>
      <c r="N1917" s="62"/>
      <c r="O1917" s="62"/>
      <c r="P1917" s="62"/>
      <c r="Q1917" s="63"/>
      <c r="R1917" s="413"/>
      <c r="S1917" s="495"/>
    </row>
    <row r="1918" spans="1:19" s="58" customFormat="1" ht="38.25">
      <c r="A1918" s="476"/>
      <c r="B1918" s="115">
        <f t="shared" si="156"/>
        <v>32.22499999999971</v>
      </c>
      <c r="C1918" s="117" t="s">
        <v>2089</v>
      </c>
      <c r="D1918" s="55" t="s">
        <v>1</v>
      </c>
      <c r="E1918" s="43">
        <v>4</v>
      </c>
      <c r="F1918" s="43">
        <v>98053.146109011941</v>
      </c>
      <c r="G1918" s="113">
        <f t="shared" si="155"/>
        <v>392212.58443604776</v>
      </c>
      <c r="I1918" s="62"/>
      <c r="J1918" s="62"/>
      <c r="K1918" s="622"/>
      <c r="L1918" s="62"/>
      <c r="M1918" s="62"/>
      <c r="N1918" s="62"/>
      <c r="O1918" s="62"/>
      <c r="P1918" s="62"/>
      <c r="Q1918" s="63"/>
      <c r="R1918" s="413"/>
      <c r="S1918" s="495"/>
    </row>
    <row r="1919" spans="1:19" s="58" customFormat="1" ht="38.25">
      <c r="A1919" s="476"/>
      <c r="B1919" s="115">
        <f t="shared" si="156"/>
        <v>32.225999999999708</v>
      </c>
      <c r="C1919" s="117" t="s">
        <v>2090</v>
      </c>
      <c r="D1919" s="55" t="s">
        <v>1</v>
      </c>
      <c r="E1919" s="43">
        <v>1</v>
      </c>
      <c r="F1919" s="43">
        <v>133650.5517542992</v>
      </c>
      <c r="G1919" s="113">
        <f t="shared" si="155"/>
        <v>133650.5517542992</v>
      </c>
      <c r="I1919" s="62"/>
      <c r="J1919" s="62"/>
      <c r="K1919" s="622"/>
      <c r="L1919" s="62"/>
      <c r="M1919" s="62"/>
      <c r="N1919" s="62"/>
      <c r="O1919" s="62"/>
      <c r="P1919" s="62"/>
      <c r="Q1919" s="63"/>
      <c r="R1919" s="413"/>
      <c r="S1919" s="495"/>
    </row>
    <row r="1920" spans="1:19" s="58" customFormat="1" ht="38.25">
      <c r="A1920" s="476"/>
      <c r="B1920" s="115">
        <f t="shared" si="156"/>
        <v>32.226999999999705</v>
      </c>
      <c r="C1920" s="117" t="s">
        <v>2091</v>
      </c>
      <c r="D1920" s="55" t="s">
        <v>1</v>
      </c>
      <c r="E1920" s="43">
        <v>2</v>
      </c>
      <c r="F1920" s="43">
        <v>292784.41334545228</v>
      </c>
      <c r="G1920" s="113">
        <f t="shared" si="155"/>
        <v>585568.82669090456</v>
      </c>
      <c r="I1920" s="62"/>
      <c r="J1920" s="62"/>
      <c r="K1920" s="622"/>
      <c r="L1920" s="62"/>
      <c r="M1920" s="62"/>
      <c r="N1920" s="62"/>
      <c r="O1920" s="62"/>
      <c r="P1920" s="62"/>
      <c r="Q1920" s="63"/>
      <c r="R1920" s="413"/>
      <c r="S1920" s="495"/>
    </row>
    <row r="1921" spans="1:19" s="58" customFormat="1" ht="38.25">
      <c r="A1921" s="476"/>
      <c r="B1921" s="115">
        <f t="shared" si="156"/>
        <v>32.227999999999703</v>
      </c>
      <c r="C1921" s="117" t="s">
        <v>2092</v>
      </c>
      <c r="D1921" s="55" t="s">
        <v>1</v>
      </c>
      <c r="E1921" s="43">
        <v>21</v>
      </c>
      <c r="F1921" s="43">
        <v>146342.68909378359</v>
      </c>
      <c r="G1921" s="113">
        <f t="shared" si="155"/>
        <v>3073196.4709694553</v>
      </c>
      <c r="I1921" s="62"/>
      <c r="J1921" s="62"/>
      <c r="K1921" s="622"/>
      <c r="L1921" s="62"/>
      <c r="M1921" s="62"/>
      <c r="N1921" s="62"/>
      <c r="O1921" s="62"/>
      <c r="P1921" s="62"/>
      <c r="Q1921" s="63"/>
      <c r="R1921" s="413"/>
      <c r="S1921" s="495"/>
    </row>
    <row r="1922" spans="1:19" s="58" customFormat="1" ht="38.25">
      <c r="A1922" s="476"/>
      <c r="B1922" s="115">
        <f t="shared" si="156"/>
        <v>32.228999999999701</v>
      </c>
      <c r="C1922" s="117" t="s">
        <v>2093</v>
      </c>
      <c r="D1922" s="55" t="s">
        <v>1</v>
      </c>
      <c r="E1922" s="43">
        <v>2</v>
      </c>
      <c r="F1922" s="43">
        <v>192846.47181058506</v>
      </c>
      <c r="G1922" s="113">
        <f t="shared" si="155"/>
        <v>385692.94362117012</v>
      </c>
      <c r="I1922" s="62"/>
      <c r="J1922" s="62"/>
      <c r="K1922" s="622"/>
      <c r="L1922" s="62"/>
      <c r="M1922" s="62"/>
      <c r="N1922" s="62"/>
      <c r="O1922" s="62"/>
      <c r="P1922" s="62"/>
      <c r="Q1922" s="63"/>
      <c r="R1922" s="413"/>
      <c r="S1922" s="495"/>
    </row>
    <row r="1923" spans="1:19" s="58" customFormat="1" ht="38.25">
      <c r="A1923" s="476"/>
      <c r="B1923" s="115">
        <f t="shared" si="156"/>
        <v>32.229999999999698</v>
      </c>
      <c r="C1923" s="117" t="s">
        <v>2094</v>
      </c>
      <c r="D1923" s="55" t="s">
        <v>1</v>
      </c>
      <c r="E1923" s="43">
        <v>1</v>
      </c>
      <c r="F1923" s="43">
        <v>188002.08887698475</v>
      </c>
      <c r="G1923" s="113">
        <f t="shared" si="155"/>
        <v>188002.08887698475</v>
      </c>
      <c r="I1923" s="62"/>
      <c r="J1923" s="62"/>
      <c r="K1923" s="622"/>
      <c r="L1923" s="62"/>
      <c r="M1923" s="62"/>
      <c r="N1923" s="62"/>
      <c r="O1923" s="62"/>
      <c r="P1923" s="62"/>
      <c r="Q1923" s="63"/>
      <c r="R1923" s="413"/>
      <c r="S1923" s="495"/>
    </row>
    <row r="1924" spans="1:19" s="58" customFormat="1">
      <c r="A1924" s="476"/>
      <c r="B1924" s="115">
        <f t="shared" si="156"/>
        <v>32.230999999999696</v>
      </c>
      <c r="C1924" s="117" t="s">
        <v>2095</v>
      </c>
      <c r="D1924" s="55" t="s">
        <v>1</v>
      </c>
      <c r="E1924" s="43">
        <v>2</v>
      </c>
      <c r="F1924" s="43">
        <v>16065.587559654501</v>
      </c>
      <c r="G1924" s="113">
        <f t="shared" si="155"/>
        <v>32131.175119309002</v>
      </c>
      <c r="I1924" s="62"/>
      <c r="J1924" s="62"/>
      <c r="K1924" s="622"/>
      <c r="L1924" s="62"/>
      <c r="M1924" s="62"/>
      <c r="N1924" s="62"/>
      <c r="O1924" s="62"/>
      <c r="P1924" s="62"/>
      <c r="Q1924" s="63"/>
      <c r="R1924" s="413"/>
      <c r="S1924" s="495"/>
    </row>
    <row r="1925" spans="1:19" s="58" customFormat="1" ht="18" customHeight="1">
      <c r="A1925" s="476"/>
      <c r="B1925" s="115"/>
      <c r="C1925" s="230" t="s">
        <v>2096</v>
      </c>
      <c r="D1925" s="55"/>
      <c r="E1925" s="43"/>
      <c r="F1925" s="27"/>
      <c r="G1925" s="113"/>
      <c r="I1925" s="62"/>
      <c r="J1925" s="62"/>
      <c r="K1925" s="622"/>
      <c r="L1925" s="62"/>
      <c r="M1925" s="62"/>
      <c r="N1925" s="62"/>
      <c r="O1925" s="62"/>
      <c r="P1925" s="62"/>
      <c r="Q1925" s="63"/>
      <c r="R1925" s="413"/>
      <c r="S1925" s="495"/>
    </row>
    <row r="1926" spans="1:19" s="58" customFormat="1" ht="38.25">
      <c r="A1926" s="476"/>
      <c r="B1926" s="115">
        <f>+B1924+0.001</f>
        <v>32.231999999999694</v>
      </c>
      <c r="C1926" s="117" t="s">
        <v>2097</v>
      </c>
      <c r="D1926" s="55" t="s">
        <v>1</v>
      </c>
      <c r="E1926" s="43">
        <v>39</v>
      </c>
      <c r="F1926" s="43">
        <v>55166.752843381772</v>
      </c>
      <c r="G1926" s="113">
        <f t="shared" si="155"/>
        <v>2151503.3608918893</v>
      </c>
      <c r="I1926" s="62"/>
      <c r="J1926" s="62"/>
      <c r="K1926" s="622"/>
      <c r="L1926" s="62"/>
      <c r="M1926" s="62"/>
      <c r="N1926" s="62"/>
      <c r="O1926" s="62"/>
      <c r="P1926" s="62"/>
      <c r="Q1926" s="63"/>
      <c r="R1926" s="413"/>
      <c r="S1926" s="495"/>
    </row>
    <row r="1927" spans="1:19" s="58" customFormat="1" ht="38.25">
      <c r="A1927" s="476"/>
      <c r="B1927" s="115">
        <f t="shared" si="156"/>
        <v>32.232999999999691</v>
      </c>
      <c r="C1927" s="117" t="s">
        <v>2098</v>
      </c>
      <c r="D1927" s="55" t="s">
        <v>1</v>
      </c>
      <c r="E1927" s="43">
        <v>174</v>
      </c>
      <c r="F1927" s="43">
        <v>52157.126519021083</v>
      </c>
      <c r="G1927" s="113">
        <f t="shared" si="155"/>
        <v>9075340.0143096689</v>
      </c>
      <c r="I1927" s="62"/>
      <c r="J1927" s="62"/>
      <c r="K1927" s="622"/>
      <c r="L1927" s="62"/>
      <c r="M1927" s="62"/>
      <c r="N1927" s="62"/>
      <c r="O1927" s="62"/>
      <c r="P1927" s="62"/>
      <c r="Q1927" s="63"/>
      <c r="R1927" s="413"/>
      <c r="S1927" s="495"/>
    </row>
    <row r="1928" spans="1:19" s="58" customFormat="1" ht="38.25">
      <c r="A1928" s="476"/>
      <c r="B1928" s="115">
        <f t="shared" si="156"/>
        <v>32.233999999999689</v>
      </c>
      <c r="C1928" s="117" t="s">
        <v>2099</v>
      </c>
      <c r="D1928" s="55" t="s">
        <v>1</v>
      </c>
      <c r="E1928" s="43">
        <v>4</v>
      </c>
      <c r="F1928" s="43">
        <v>64368.682723926206</v>
      </c>
      <c r="G1928" s="113">
        <f t="shared" si="155"/>
        <v>257474.73089570482</v>
      </c>
      <c r="I1928" s="62"/>
      <c r="J1928" s="62"/>
      <c r="K1928" s="622"/>
      <c r="L1928" s="62"/>
      <c r="M1928" s="62"/>
      <c r="N1928" s="62"/>
      <c r="O1928" s="62"/>
      <c r="P1928" s="62"/>
      <c r="Q1928" s="63"/>
      <c r="R1928" s="413"/>
      <c r="S1928" s="495"/>
    </row>
    <row r="1929" spans="1:19" s="58" customFormat="1" ht="38.25">
      <c r="A1929" s="476"/>
      <c r="B1929" s="115">
        <f t="shared" si="156"/>
        <v>32.234999999999687</v>
      </c>
      <c r="C1929" s="117" t="s">
        <v>2100</v>
      </c>
      <c r="D1929" s="55" t="s">
        <v>1</v>
      </c>
      <c r="E1929" s="43">
        <v>22</v>
      </c>
      <c r="F1929" s="43">
        <v>60006.965875597452</v>
      </c>
      <c r="G1929" s="113">
        <f t="shared" si="155"/>
        <v>1320153.2492631439</v>
      </c>
      <c r="I1929" s="62"/>
      <c r="J1929" s="62"/>
      <c r="K1929" s="622"/>
      <c r="L1929" s="62"/>
      <c r="M1929" s="62"/>
      <c r="N1929" s="62"/>
      <c r="O1929" s="62"/>
      <c r="P1929" s="62"/>
      <c r="Q1929" s="63"/>
      <c r="R1929" s="413"/>
      <c r="S1929" s="495"/>
    </row>
    <row r="1930" spans="1:19" s="58" customFormat="1" ht="38.25">
      <c r="A1930" s="476"/>
      <c r="B1930" s="115">
        <f t="shared" si="156"/>
        <v>32.235999999999684</v>
      </c>
      <c r="C1930" s="117" t="s">
        <v>2101</v>
      </c>
      <c r="D1930" s="55" t="s">
        <v>1</v>
      </c>
      <c r="E1930" s="43">
        <v>1</v>
      </c>
      <c r="F1930" s="43">
        <v>81694.622977086794</v>
      </c>
      <c r="G1930" s="113">
        <f t="shared" si="155"/>
        <v>81694.622977086794</v>
      </c>
      <c r="I1930" s="62"/>
      <c r="J1930" s="62"/>
      <c r="K1930" s="622"/>
      <c r="L1930" s="62"/>
      <c r="M1930" s="62"/>
      <c r="N1930" s="62"/>
      <c r="O1930" s="62"/>
      <c r="P1930" s="62"/>
      <c r="Q1930" s="63"/>
      <c r="R1930" s="413"/>
      <c r="S1930" s="495"/>
    </row>
    <row r="1931" spans="1:19" s="58" customFormat="1" ht="38.25">
      <c r="A1931" s="476"/>
      <c r="B1931" s="115">
        <f t="shared" si="156"/>
        <v>32.236999999999682</v>
      </c>
      <c r="C1931" s="117" t="s">
        <v>2102</v>
      </c>
      <c r="D1931" s="55" t="s">
        <v>1</v>
      </c>
      <c r="E1931" s="43">
        <v>2</v>
      </c>
      <c r="F1931" s="43">
        <v>47841.278585923326</v>
      </c>
      <c r="G1931" s="113">
        <f t="shared" si="155"/>
        <v>95682.557171846653</v>
      </c>
      <c r="I1931" s="62"/>
      <c r="J1931" s="62"/>
      <c r="K1931" s="622"/>
      <c r="L1931" s="62"/>
      <c r="M1931" s="62"/>
      <c r="N1931" s="62"/>
      <c r="O1931" s="62"/>
      <c r="P1931" s="62"/>
      <c r="Q1931" s="63"/>
      <c r="R1931" s="413"/>
      <c r="S1931" s="495"/>
    </row>
    <row r="1932" spans="1:19" s="58" customFormat="1" ht="38.25">
      <c r="A1932" s="476"/>
      <c r="B1932" s="115">
        <f t="shared" si="156"/>
        <v>32.23799999999968</v>
      </c>
      <c r="C1932" s="117" t="s">
        <v>2103</v>
      </c>
      <c r="D1932" s="55" t="s">
        <v>1</v>
      </c>
      <c r="E1932" s="43">
        <v>2</v>
      </c>
      <c r="F1932" s="43">
        <v>57967.884098510687</v>
      </c>
      <c r="G1932" s="113">
        <f t="shared" si="155"/>
        <v>115935.76819702137</v>
      </c>
      <c r="I1932" s="62"/>
      <c r="J1932" s="62"/>
      <c r="K1932" s="622"/>
      <c r="L1932" s="62"/>
      <c r="M1932" s="62"/>
      <c r="N1932" s="62"/>
      <c r="O1932" s="62"/>
      <c r="P1932" s="62"/>
      <c r="Q1932" s="63"/>
      <c r="R1932" s="413"/>
      <c r="S1932" s="495"/>
    </row>
    <row r="1933" spans="1:19" s="58" customFormat="1" ht="38.25">
      <c r="A1933" s="476"/>
      <c r="B1933" s="115">
        <f t="shared" si="156"/>
        <v>32.238999999999677</v>
      </c>
      <c r="C1933" s="117" t="s">
        <v>2104</v>
      </c>
      <c r="D1933" s="55" t="s">
        <v>1</v>
      </c>
      <c r="E1933" s="43">
        <v>1</v>
      </c>
      <c r="F1933" s="43">
        <v>73016.015720314113</v>
      </c>
      <c r="G1933" s="113">
        <f t="shared" si="155"/>
        <v>73016.015720314113</v>
      </c>
      <c r="I1933" s="62"/>
      <c r="J1933" s="62"/>
      <c r="K1933" s="622"/>
      <c r="L1933" s="62"/>
      <c r="M1933" s="62"/>
      <c r="N1933" s="62"/>
      <c r="O1933" s="62"/>
      <c r="P1933" s="62"/>
      <c r="Q1933" s="63"/>
      <c r="R1933" s="413"/>
      <c r="S1933" s="495"/>
    </row>
    <row r="1934" spans="1:19" s="58" customFormat="1" ht="38.25">
      <c r="A1934" s="476"/>
      <c r="B1934" s="115">
        <f t="shared" si="156"/>
        <v>32.239999999999675</v>
      </c>
      <c r="C1934" s="117" t="s">
        <v>2105</v>
      </c>
      <c r="D1934" s="55" t="s">
        <v>1</v>
      </c>
      <c r="E1934" s="43">
        <v>2</v>
      </c>
      <c r="F1934" s="43">
        <v>98053.146109011941</v>
      </c>
      <c r="G1934" s="113">
        <f t="shared" si="155"/>
        <v>196106.29221802388</v>
      </c>
      <c r="I1934" s="62"/>
      <c r="J1934" s="62"/>
      <c r="K1934" s="622"/>
      <c r="L1934" s="62"/>
      <c r="M1934" s="62"/>
      <c r="N1934" s="62"/>
      <c r="O1934" s="62"/>
      <c r="P1934" s="62"/>
      <c r="Q1934" s="63"/>
      <c r="R1934" s="413"/>
      <c r="S1934" s="495"/>
    </row>
    <row r="1935" spans="1:19" s="58" customFormat="1" ht="38.25">
      <c r="A1935" s="476"/>
      <c r="B1935" s="115">
        <f t="shared" si="156"/>
        <v>32.240999999999673</v>
      </c>
      <c r="C1935" s="117" t="s">
        <v>2106</v>
      </c>
      <c r="D1935" s="55" t="s">
        <v>1</v>
      </c>
      <c r="E1935" s="43">
        <v>2</v>
      </c>
      <c r="F1935" s="43">
        <v>188002.08887698475</v>
      </c>
      <c r="G1935" s="113">
        <f t="shared" si="155"/>
        <v>376004.1777539695</v>
      </c>
      <c r="I1935" s="62"/>
      <c r="J1935" s="62"/>
      <c r="K1935" s="622"/>
      <c r="L1935" s="62"/>
      <c r="M1935" s="62"/>
      <c r="N1935" s="62"/>
      <c r="O1935" s="62"/>
      <c r="P1935" s="62"/>
      <c r="Q1935" s="63"/>
      <c r="R1935" s="413"/>
      <c r="S1935" s="495"/>
    </row>
    <row r="1936" spans="1:19" s="58" customFormat="1" ht="38.25">
      <c r="A1936" s="476"/>
      <c r="B1936" s="115">
        <f t="shared" si="156"/>
        <v>32.24199999999967</v>
      </c>
      <c r="C1936" s="117" t="s">
        <v>2107</v>
      </c>
      <c r="D1936" s="55" t="s">
        <v>1</v>
      </c>
      <c r="E1936" s="43">
        <v>1</v>
      </c>
      <c r="F1936" s="43">
        <v>285530.86988687876</v>
      </c>
      <c r="G1936" s="113">
        <f t="shared" si="155"/>
        <v>285530.86988687876</v>
      </c>
      <c r="I1936" s="62"/>
      <c r="J1936" s="62"/>
      <c r="K1936" s="622"/>
      <c r="L1936" s="62"/>
      <c r="M1936" s="62"/>
      <c r="N1936" s="62"/>
      <c r="O1936" s="62"/>
      <c r="P1936" s="62"/>
      <c r="Q1936" s="63"/>
      <c r="R1936" s="413"/>
      <c r="S1936" s="495"/>
    </row>
    <row r="1937" spans="1:19" s="58" customFormat="1" ht="25.5">
      <c r="A1937" s="476"/>
      <c r="B1937" s="115"/>
      <c r="C1937" s="230" t="s">
        <v>2108</v>
      </c>
      <c r="D1937" s="55"/>
      <c r="E1937" s="43"/>
      <c r="F1937" s="27"/>
      <c r="G1937" s="113"/>
      <c r="I1937" s="62"/>
      <c r="J1937" s="62"/>
      <c r="K1937" s="622"/>
      <c r="L1937" s="62"/>
      <c r="M1937" s="62"/>
      <c r="N1937" s="62"/>
      <c r="O1937" s="62"/>
      <c r="P1937" s="62"/>
      <c r="Q1937" s="63"/>
      <c r="R1937" s="413"/>
      <c r="S1937" s="495"/>
    </row>
    <row r="1938" spans="1:19" s="58" customFormat="1" ht="12.75" customHeight="1">
      <c r="A1938" s="476"/>
      <c r="B1938" s="115">
        <f>+B1936+0.001</f>
        <v>32.242999999999668</v>
      </c>
      <c r="C1938" s="117" t="s">
        <v>2061</v>
      </c>
      <c r="D1938" s="55" t="s">
        <v>890</v>
      </c>
      <c r="E1938" s="43">
        <v>833</v>
      </c>
      <c r="F1938" s="43">
        <v>12314.761264174849</v>
      </c>
      <c r="G1938" s="113">
        <f t="shared" si="155"/>
        <v>10258196.13305765</v>
      </c>
      <c r="I1938" s="62"/>
      <c r="J1938" s="62"/>
      <c r="K1938" s="622"/>
      <c r="L1938" s="62"/>
      <c r="M1938" s="62"/>
      <c r="N1938" s="62"/>
      <c r="O1938" s="62"/>
      <c r="P1938" s="62"/>
      <c r="Q1938" s="63"/>
      <c r="R1938" s="413"/>
      <c r="S1938" s="495"/>
    </row>
    <row r="1939" spans="1:19" s="58" customFormat="1" ht="12.75" customHeight="1">
      <c r="A1939" s="476"/>
      <c r="B1939" s="115">
        <f t="shared" si="156"/>
        <v>32.243999999999666</v>
      </c>
      <c r="C1939" s="117" t="s">
        <v>2109</v>
      </c>
      <c r="D1939" s="55" t="s">
        <v>890</v>
      </c>
      <c r="E1939" s="43">
        <v>1448</v>
      </c>
      <c r="F1939" s="43">
        <v>7790.4182618453106</v>
      </c>
      <c r="G1939" s="113">
        <f t="shared" si="155"/>
        <v>11280525.64315201</v>
      </c>
      <c r="I1939" s="62"/>
      <c r="J1939" s="62"/>
      <c r="K1939" s="622"/>
      <c r="L1939" s="62"/>
      <c r="M1939" s="62"/>
      <c r="N1939" s="62"/>
      <c r="O1939" s="62"/>
      <c r="P1939" s="62"/>
      <c r="Q1939" s="63"/>
      <c r="R1939" s="413"/>
      <c r="S1939" s="495"/>
    </row>
    <row r="1940" spans="1:19" s="58" customFormat="1" ht="12.75" customHeight="1">
      <c r="A1940" s="476"/>
      <c r="B1940" s="115">
        <f t="shared" si="156"/>
        <v>32.244999999999663</v>
      </c>
      <c r="C1940" s="117" t="s">
        <v>2110</v>
      </c>
      <c r="D1940" s="55" t="s">
        <v>890</v>
      </c>
      <c r="E1940" s="43">
        <v>222</v>
      </c>
      <c r="F1940" s="43">
        <v>15343.152144766396</v>
      </c>
      <c r="G1940" s="113">
        <f t="shared" si="155"/>
        <v>3406179.7761381399</v>
      </c>
      <c r="I1940" s="62"/>
      <c r="J1940" s="62"/>
      <c r="K1940" s="622"/>
      <c r="L1940" s="62"/>
      <c r="M1940" s="62"/>
      <c r="N1940" s="62"/>
      <c r="O1940" s="62"/>
      <c r="P1940" s="62"/>
      <c r="Q1940" s="63"/>
      <c r="R1940" s="413"/>
      <c r="S1940" s="495"/>
    </row>
    <row r="1941" spans="1:19" s="58" customFormat="1" ht="12.75" customHeight="1">
      <c r="A1941" s="476"/>
      <c r="B1941" s="115">
        <f t="shared" si="156"/>
        <v>32.245999999999661</v>
      </c>
      <c r="C1941" s="117" t="s">
        <v>2111</v>
      </c>
      <c r="D1941" s="55" t="s">
        <v>890</v>
      </c>
      <c r="E1941" s="43">
        <v>571</v>
      </c>
      <c r="F1941" s="43">
        <v>10767.727850475072</v>
      </c>
      <c r="G1941" s="113">
        <f t="shared" si="155"/>
        <v>6148372.6026212657</v>
      </c>
      <c r="I1941" s="62"/>
      <c r="J1941" s="62"/>
      <c r="K1941" s="622"/>
      <c r="L1941" s="62"/>
      <c r="M1941" s="62"/>
      <c r="N1941" s="62"/>
      <c r="O1941" s="62"/>
      <c r="P1941" s="62"/>
      <c r="Q1941" s="63"/>
      <c r="R1941" s="413"/>
      <c r="S1941" s="495"/>
    </row>
    <row r="1942" spans="1:19" s="58" customFormat="1" ht="12.75" customHeight="1">
      <c r="A1942" s="476"/>
      <c r="B1942" s="115">
        <f t="shared" si="156"/>
        <v>32.246999999999659</v>
      </c>
      <c r="C1942" s="117" t="s">
        <v>2112</v>
      </c>
      <c r="D1942" s="55" t="s">
        <v>890</v>
      </c>
      <c r="E1942" s="43">
        <v>10</v>
      </c>
      <c r="F1942" s="43">
        <v>21430.165690988099</v>
      </c>
      <c r="G1942" s="113">
        <f t="shared" si="155"/>
        <v>214301.65690988099</v>
      </c>
      <c r="I1942" s="62"/>
      <c r="J1942" s="62"/>
      <c r="K1942" s="622"/>
      <c r="L1942" s="62"/>
      <c r="M1942" s="62"/>
      <c r="N1942" s="62"/>
      <c r="O1942" s="62"/>
      <c r="P1942" s="62"/>
      <c r="Q1942" s="63"/>
      <c r="R1942" s="413"/>
      <c r="S1942" s="495"/>
    </row>
    <row r="1943" spans="1:19" s="58" customFormat="1" ht="12.75" customHeight="1">
      <c r="A1943" s="476"/>
      <c r="B1943" s="115">
        <f t="shared" si="156"/>
        <v>32.247999999999656</v>
      </c>
      <c r="C1943" s="117" t="s">
        <v>2113</v>
      </c>
      <c r="D1943" s="55" t="s">
        <v>890</v>
      </c>
      <c r="E1943" s="43">
        <v>55</v>
      </c>
      <c r="F1943" s="43">
        <v>14682.222775301667</v>
      </c>
      <c r="G1943" s="113">
        <f t="shared" si="155"/>
        <v>807522.25264159171</v>
      </c>
      <c r="I1943" s="62"/>
      <c r="J1943" s="62"/>
      <c r="K1943" s="622"/>
      <c r="L1943" s="62"/>
      <c r="M1943" s="62"/>
      <c r="N1943" s="62"/>
      <c r="O1943" s="62"/>
      <c r="P1943" s="62"/>
      <c r="Q1943" s="63"/>
      <c r="R1943" s="413"/>
      <c r="S1943" s="495"/>
    </row>
    <row r="1944" spans="1:19" s="58" customFormat="1" ht="12.75" customHeight="1">
      <c r="A1944" s="476"/>
      <c r="B1944" s="115">
        <f t="shared" si="156"/>
        <v>32.248999999999654</v>
      </c>
      <c r="C1944" s="117" t="s">
        <v>2114</v>
      </c>
      <c r="D1944" s="55" t="s">
        <v>890</v>
      </c>
      <c r="E1944" s="43">
        <v>5</v>
      </c>
      <c r="F1944" s="43">
        <v>30610.203589263194</v>
      </c>
      <c r="G1944" s="113">
        <f t="shared" si="155"/>
        <v>153051.01794631596</v>
      </c>
      <c r="I1944" s="62"/>
      <c r="J1944" s="62"/>
      <c r="K1944" s="622"/>
      <c r="L1944" s="62"/>
      <c r="M1944" s="62"/>
      <c r="N1944" s="62"/>
      <c r="O1944" s="62"/>
      <c r="P1944" s="62"/>
      <c r="Q1944" s="63"/>
      <c r="R1944" s="413"/>
      <c r="S1944" s="495"/>
    </row>
    <row r="1945" spans="1:19" s="58" customFormat="1" ht="12.75" customHeight="1">
      <c r="A1945" s="476"/>
      <c r="B1945" s="115">
        <f t="shared" si="156"/>
        <v>32.249999999999652</v>
      </c>
      <c r="C1945" s="117" t="s">
        <v>2115</v>
      </c>
      <c r="D1945" s="55" t="s">
        <v>890</v>
      </c>
      <c r="E1945" s="43">
        <v>29</v>
      </c>
      <c r="F1945" s="43">
        <v>21656.382841104572</v>
      </c>
      <c r="G1945" s="113">
        <f t="shared" si="155"/>
        <v>628035.10239203263</v>
      </c>
      <c r="I1945" s="62"/>
      <c r="J1945" s="62"/>
      <c r="K1945" s="622"/>
      <c r="L1945" s="62"/>
      <c r="M1945" s="62"/>
      <c r="N1945" s="62"/>
      <c r="O1945" s="62"/>
      <c r="P1945" s="62"/>
      <c r="Q1945" s="63"/>
      <c r="R1945" s="413"/>
      <c r="S1945" s="495"/>
    </row>
    <row r="1946" spans="1:19" s="58" customFormat="1" ht="12.75" customHeight="1">
      <c r="A1946" s="476"/>
      <c r="B1946" s="115">
        <f t="shared" si="156"/>
        <v>32.25099999999965</v>
      </c>
      <c r="C1946" s="117" t="s">
        <v>2116</v>
      </c>
      <c r="D1946" s="55" t="s">
        <v>890</v>
      </c>
      <c r="E1946" s="43">
        <v>19</v>
      </c>
      <c r="F1946" s="43">
        <v>41888.744359356118</v>
      </c>
      <c r="G1946" s="113">
        <f t="shared" si="155"/>
        <v>795886.14282776625</v>
      </c>
      <c r="I1946" s="62"/>
      <c r="J1946" s="62"/>
      <c r="K1946" s="622"/>
      <c r="L1946" s="62"/>
      <c r="M1946" s="62"/>
      <c r="N1946" s="62"/>
      <c r="O1946" s="62"/>
      <c r="P1946" s="62"/>
      <c r="Q1946" s="63"/>
      <c r="R1946" s="413"/>
      <c r="S1946" s="495"/>
    </row>
    <row r="1947" spans="1:19" s="58" customFormat="1" ht="12.75" customHeight="1">
      <c r="A1947" s="476"/>
      <c r="B1947" s="115">
        <f t="shared" si="156"/>
        <v>32.251999999999647</v>
      </c>
      <c r="C1947" s="117" t="s">
        <v>2117</v>
      </c>
      <c r="D1947" s="55" t="s">
        <v>890</v>
      </c>
      <c r="E1947" s="43">
        <v>4</v>
      </c>
      <c r="F1947" s="43">
        <v>31582.833087229428</v>
      </c>
      <c r="G1947" s="113">
        <f t="shared" si="155"/>
        <v>126331.33234891771</v>
      </c>
      <c r="I1947" s="62"/>
      <c r="J1947" s="62"/>
      <c r="K1947" s="622"/>
      <c r="L1947" s="62"/>
      <c r="M1947" s="62"/>
      <c r="N1947" s="62"/>
      <c r="O1947" s="62"/>
      <c r="P1947" s="62"/>
      <c r="Q1947" s="63"/>
      <c r="R1947" s="413"/>
      <c r="S1947" s="495"/>
    </row>
    <row r="1948" spans="1:19" s="58" customFormat="1" ht="12.75" customHeight="1">
      <c r="A1948" s="476"/>
      <c r="B1948" s="115">
        <f t="shared" si="156"/>
        <v>32.252999999999645</v>
      </c>
      <c r="C1948" s="117" t="s">
        <v>2118</v>
      </c>
      <c r="D1948" s="55" t="s">
        <v>890</v>
      </c>
      <c r="E1948" s="43">
        <v>9</v>
      </c>
      <c r="F1948" s="43">
        <v>14330.908583646124</v>
      </c>
      <c r="G1948" s="113">
        <f t="shared" si="155"/>
        <v>128978.17725281511</v>
      </c>
      <c r="I1948" s="62"/>
      <c r="J1948" s="62"/>
      <c r="K1948" s="622"/>
      <c r="L1948" s="62"/>
      <c r="M1948" s="62"/>
      <c r="N1948" s="62"/>
      <c r="O1948" s="62"/>
      <c r="P1948" s="62"/>
      <c r="Q1948" s="63"/>
      <c r="R1948" s="413"/>
      <c r="S1948" s="495"/>
    </row>
    <row r="1949" spans="1:19" s="58" customFormat="1" ht="12.75" customHeight="1">
      <c r="A1949" s="476"/>
      <c r="B1949" s="115">
        <f t="shared" si="156"/>
        <v>32.253999999999643</v>
      </c>
      <c r="C1949" s="117" t="s">
        <v>2119</v>
      </c>
      <c r="D1949" s="55" t="s">
        <v>890</v>
      </c>
      <c r="E1949" s="43">
        <v>4</v>
      </c>
      <c r="F1949" s="43">
        <v>9996.2960943175003</v>
      </c>
      <c r="G1949" s="113">
        <f t="shared" si="155"/>
        <v>39985.184377270001</v>
      </c>
      <c r="I1949" s="62"/>
      <c r="J1949" s="62"/>
      <c r="K1949" s="622"/>
      <c r="L1949" s="62"/>
      <c r="M1949" s="62"/>
      <c r="N1949" s="62"/>
      <c r="O1949" s="62"/>
      <c r="P1949" s="62"/>
      <c r="Q1949" s="63"/>
      <c r="R1949" s="413"/>
      <c r="S1949" s="495"/>
    </row>
    <row r="1950" spans="1:19" s="58" customFormat="1" ht="12.75" customHeight="1">
      <c r="A1950" s="476"/>
      <c r="B1950" s="115">
        <f t="shared" si="156"/>
        <v>32.25499999999964</v>
      </c>
      <c r="C1950" s="117" t="s">
        <v>2120</v>
      </c>
      <c r="D1950" s="55" t="s">
        <v>890</v>
      </c>
      <c r="E1950" s="43">
        <v>57</v>
      </c>
      <c r="F1950" s="43">
        <v>19227.415284554383</v>
      </c>
      <c r="G1950" s="113">
        <f t="shared" si="155"/>
        <v>1095962.6712195999</v>
      </c>
      <c r="I1950" s="62"/>
      <c r="J1950" s="62"/>
      <c r="K1950" s="622"/>
      <c r="L1950" s="62"/>
      <c r="M1950" s="62"/>
      <c r="N1950" s="62"/>
      <c r="O1950" s="62"/>
      <c r="P1950" s="62"/>
      <c r="Q1950" s="63"/>
      <c r="R1950" s="413"/>
      <c r="S1950" s="495"/>
    </row>
    <row r="1951" spans="1:19" s="58" customFormat="1" ht="12.75" customHeight="1">
      <c r="A1951" s="476"/>
      <c r="B1951" s="115">
        <f t="shared" si="156"/>
        <v>32.255999999999638</v>
      </c>
      <c r="C1951" s="117" t="s">
        <v>2121</v>
      </c>
      <c r="D1951" s="55" t="s">
        <v>890</v>
      </c>
      <c r="E1951" s="43">
        <v>46</v>
      </c>
      <c r="F1951" s="43">
        <v>13635.577527758151</v>
      </c>
      <c r="G1951" s="113">
        <f t="shared" si="155"/>
        <v>627236.56627687498</v>
      </c>
      <c r="I1951" s="62"/>
      <c r="J1951" s="62"/>
      <c r="K1951" s="622"/>
      <c r="L1951" s="62"/>
      <c r="M1951" s="62"/>
      <c r="N1951" s="62"/>
      <c r="O1951" s="62"/>
      <c r="P1951" s="62"/>
      <c r="Q1951" s="63"/>
      <c r="R1951" s="413"/>
      <c r="S1951" s="495"/>
    </row>
    <row r="1952" spans="1:19" s="58" customFormat="1" ht="12.75" customHeight="1">
      <c r="A1952" s="476"/>
      <c r="B1952" s="115">
        <f t="shared" si="156"/>
        <v>32.256999999999636</v>
      </c>
      <c r="C1952" s="117" t="s">
        <v>2122</v>
      </c>
      <c r="D1952" s="55" t="s">
        <v>890</v>
      </c>
      <c r="E1952" s="43">
        <v>34</v>
      </c>
      <c r="F1952" s="43">
        <v>25809.604620201553</v>
      </c>
      <c r="G1952" s="113">
        <f t="shared" si="155"/>
        <v>877526.55708685284</v>
      </c>
      <c r="I1952" s="62"/>
      <c r="J1952" s="62"/>
      <c r="K1952" s="622"/>
      <c r="L1952" s="62"/>
      <c r="M1952" s="62"/>
      <c r="N1952" s="62"/>
      <c r="O1952" s="62"/>
      <c r="P1952" s="62"/>
      <c r="Q1952" s="63"/>
      <c r="R1952" s="413"/>
      <c r="S1952" s="495"/>
    </row>
    <row r="1953" spans="1:19" s="58" customFormat="1" ht="12.75" customHeight="1">
      <c r="A1953" s="476"/>
      <c r="B1953" s="115">
        <f t="shared" si="156"/>
        <v>32.257999999999633</v>
      </c>
      <c r="C1953" s="117" t="s">
        <v>2123</v>
      </c>
      <c r="D1953" s="55" t="s">
        <v>890</v>
      </c>
      <c r="E1953" s="43">
        <v>3</v>
      </c>
      <c r="F1953" s="43">
        <v>18723.899692359646</v>
      </c>
      <c r="G1953" s="113">
        <f t="shared" si="155"/>
        <v>56171.699077078942</v>
      </c>
      <c r="I1953" s="62"/>
      <c r="J1953" s="62"/>
      <c r="K1953" s="622"/>
      <c r="L1953" s="62"/>
      <c r="M1953" s="62"/>
      <c r="N1953" s="62"/>
      <c r="O1953" s="62"/>
      <c r="P1953" s="62"/>
      <c r="Q1953" s="63"/>
      <c r="R1953" s="413"/>
      <c r="S1953" s="495"/>
    </row>
    <row r="1954" spans="1:19" s="58" customFormat="1" ht="12.75" customHeight="1">
      <c r="A1954" s="476"/>
      <c r="B1954" s="115">
        <f t="shared" si="156"/>
        <v>32.258999999999631</v>
      </c>
      <c r="C1954" s="117" t="s">
        <v>2124</v>
      </c>
      <c r="D1954" s="55" t="s">
        <v>890</v>
      </c>
      <c r="E1954" s="43">
        <v>7</v>
      </c>
      <c r="F1954" s="43">
        <v>41690.674043585932</v>
      </c>
      <c r="G1954" s="113">
        <f t="shared" si="155"/>
        <v>291834.7183051015</v>
      </c>
      <c r="I1954" s="62"/>
      <c r="J1954" s="62"/>
      <c r="K1954" s="622"/>
      <c r="L1954" s="62"/>
      <c r="M1954" s="62"/>
      <c r="N1954" s="62"/>
      <c r="O1954" s="62"/>
      <c r="P1954" s="62"/>
      <c r="Q1954" s="63"/>
      <c r="R1954" s="413"/>
      <c r="S1954" s="495"/>
    </row>
    <row r="1955" spans="1:19" s="58" customFormat="1" ht="12.75" customHeight="1">
      <c r="A1955" s="476"/>
      <c r="B1955" s="115">
        <f t="shared" si="156"/>
        <v>32.259999999999629</v>
      </c>
      <c r="C1955" s="117" t="s">
        <v>2125</v>
      </c>
      <c r="D1955" s="55" t="s">
        <v>890</v>
      </c>
      <c r="E1955" s="43">
        <v>0</v>
      </c>
      <c r="F1955" s="43">
        <v>28670.156970061518</v>
      </c>
      <c r="G1955" s="113">
        <f t="shared" si="155"/>
        <v>0</v>
      </c>
      <c r="I1955" s="62"/>
      <c r="J1955" s="62"/>
      <c r="K1955" s="622"/>
      <c r="L1955" s="62"/>
      <c r="M1955" s="62"/>
      <c r="N1955" s="62"/>
      <c r="O1955" s="62"/>
      <c r="P1955" s="62"/>
      <c r="Q1955" s="63"/>
      <c r="R1955" s="413"/>
      <c r="S1955" s="495"/>
    </row>
    <row r="1956" spans="1:19" s="91" customFormat="1" ht="18" customHeight="1">
      <c r="A1956" s="477"/>
      <c r="B1956" s="499"/>
      <c r="C1956" s="148" t="s">
        <v>2126</v>
      </c>
      <c r="D1956" s="415"/>
      <c r="E1956" s="149"/>
      <c r="F1956" s="31"/>
      <c r="G1956" s="500"/>
      <c r="I1956" s="36"/>
      <c r="J1956" s="36"/>
      <c r="K1956" s="623"/>
      <c r="L1956" s="36"/>
      <c r="M1956" s="36"/>
      <c r="N1956" s="36"/>
      <c r="O1956" s="36"/>
      <c r="P1956" s="36"/>
      <c r="Q1956" s="63"/>
      <c r="R1956" s="413"/>
      <c r="S1956" s="495"/>
    </row>
    <row r="1957" spans="1:19" s="58" customFormat="1" ht="25.5">
      <c r="A1957" s="476"/>
      <c r="B1957" s="115">
        <f>+B1955+0.001</f>
        <v>32.260999999999626</v>
      </c>
      <c r="C1957" s="117" t="s">
        <v>2127</v>
      </c>
      <c r="D1957" s="55" t="s">
        <v>1</v>
      </c>
      <c r="E1957" s="43">
        <v>43</v>
      </c>
      <c r="F1957" s="43">
        <v>46843.629679649275</v>
      </c>
      <c r="G1957" s="113">
        <f t="shared" si="155"/>
        <v>2014276.0762249189</v>
      </c>
      <c r="I1957" s="62"/>
      <c r="J1957" s="62"/>
      <c r="K1957" s="622"/>
      <c r="L1957" s="62"/>
      <c r="M1957" s="62"/>
      <c r="N1957" s="62"/>
      <c r="O1957" s="62"/>
      <c r="P1957" s="62"/>
      <c r="Q1957" s="63"/>
      <c r="R1957" s="413"/>
      <c r="S1957" s="495"/>
    </row>
    <row r="1958" spans="1:19" s="58" customFormat="1" ht="25.5">
      <c r="A1958" s="476"/>
      <c r="B1958" s="115"/>
      <c r="C1958" s="230" t="s">
        <v>2108</v>
      </c>
      <c r="D1958" s="55"/>
      <c r="E1958" s="43"/>
      <c r="F1958" s="27"/>
      <c r="G1958" s="113"/>
      <c r="I1958" s="62"/>
      <c r="J1958" s="62"/>
      <c r="K1958" s="622"/>
      <c r="L1958" s="62"/>
      <c r="M1958" s="62"/>
      <c r="N1958" s="62"/>
      <c r="O1958" s="62"/>
      <c r="P1958" s="62"/>
      <c r="Q1958" s="63"/>
      <c r="R1958" s="413"/>
      <c r="S1958" s="495"/>
    </row>
    <row r="1959" spans="1:19" s="58" customFormat="1" ht="12.75" customHeight="1">
      <c r="A1959" s="476"/>
      <c r="B1959" s="115">
        <f>+B1957+0.001</f>
        <v>32.261999999999624</v>
      </c>
      <c r="C1959" s="117" t="s">
        <v>2061</v>
      </c>
      <c r="D1959" s="55" t="s">
        <v>890</v>
      </c>
      <c r="E1959" s="43">
        <v>144</v>
      </c>
      <c r="F1959" s="43">
        <v>12314.761264174849</v>
      </c>
      <c r="G1959" s="113">
        <f t="shared" si="155"/>
        <v>1773325.6220411784</v>
      </c>
      <c r="I1959" s="62"/>
      <c r="J1959" s="62"/>
      <c r="K1959" s="622"/>
      <c r="L1959" s="62"/>
      <c r="M1959" s="62"/>
      <c r="N1959" s="62"/>
      <c r="O1959" s="62"/>
      <c r="P1959" s="62"/>
      <c r="Q1959" s="63"/>
      <c r="R1959" s="413"/>
      <c r="S1959" s="495"/>
    </row>
    <row r="1960" spans="1:19" s="58" customFormat="1" ht="12.75" customHeight="1">
      <c r="A1960" s="476"/>
      <c r="B1960" s="115">
        <f t="shared" si="156"/>
        <v>32.262999999999622</v>
      </c>
      <c r="C1960" s="117" t="s">
        <v>2109</v>
      </c>
      <c r="D1960" s="55" t="s">
        <v>890</v>
      </c>
      <c r="E1960" s="43">
        <v>594</v>
      </c>
      <c r="F1960" s="43">
        <v>7790.4182618453106</v>
      </c>
      <c r="G1960" s="113">
        <f t="shared" si="155"/>
        <v>4627508.4475361146</v>
      </c>
      <c r="I1960" s="62"/>
      <c r="J1960" s="62"/>
      <c r="K1960" s="622"/>
      <c r="L1960" s="62"/>
      <c r="M1960" s="62"/>
      <c r="N1960" s="62"/>
      <c r="O1960" s="62"/>
      <c r="P1960" s="62"/>
      <c r="Q1960" s="63"/>
      <c r="R1960" s="413"/>
      <c r="S1960" s="495"/>
    </row>
    <row r="1961" spans="1:19" s="58" customFormat="1" ht="12.75" customHeight="1">
      <c r="A1961" s="476"/>
      <c r="B1961" s="115">
        <f t="shared" si="156"/>
        <v>32.263999999999619</v>
      </c>
      <c r="C1961" s="117" t="s">
        <v>2128</v>
      </c>
      <c r="D1961" s="55" t="s">
        <v>890</v>
      </c>
      <c r="E1961" s="43">
        <v>28</v>
      </c>
      <c r="F1961" s="43">
        <v>17701.231377777782</v>
      </c>
      <c r="G1961" s="113">
        <f t="shared" si="155"/>
        <v>495634.47857777786</v>
      </c>
      <c r="I1961" s="62"/>
      <c r="J1961" s="62"/>
      <c r="K1961" s="622"/>
      <c r="L1961" s="62"/>
      <c r="M1961" s="62"/>
      <c r="N1961" s="62"/>
      <c r="O1961" s="62"/>
      <c r="P1961" s="62"/>
      <c r="Q1961" s="63"/>
      <c r="R1961" s="413"/>
      <c r="S1961" s="495"/>
    </row>
    <row r="1962" spans="1:19" s="58" customFormat="1" ht="12.75" customHeight="1">
      <c r="A1962" s="476"/>
      <c r="B1962" s="115">
        <f t="shared" si="156"/>
        <v>32.264999999999617</v>
      </c>
      <c r="C1962" s="117" t="s">
        <v>2129</v>
      </c>
      <c r="D1962" s="55" t="s">
        <v>890</v>
      </c>
      <c r="E1962" s="43">
        <v>46</v>
      </c>
      <c r="F1962" s="43">
        <v>34929.178948399436</v>
      </c>
      <c r="G1962" s="113">
        <f t="shared" si="155"/>
        <v>1606742.2316263742</v>
      </c>
      <c r="I1962" s="62"/>
      <c r="J1962" s="62"/>
      <c r="K1962" s="622"/>
      <c r="L1962" s="62"/>
      <c r="M1962" s="62"/>
      <c r="N1962" s="62"/>
      <c r="O1962" s="62"/>
      <c r="P1962" s="62"/>
      <c r="Q1962" s="63"/>
      <c r="R1962" s="413"/>
      <c r="S1962" s="495"/>
    </row>
    <row r="1963" spans="1:19" s="91" customFormat="1" ht="18" customHeight="1">
      <c r="A1963" s="477"/>
      <c r="B1963" s="499"/>
      <c r="C1963" s="148" t="s">
        <v>2130</v>
      </c>
      <c r="D1963" s="415"/>
      <c r="E1963" s="149"/>
      <c r="F1963" s="31"/>
      <c r="G1963" s="500"/>
      <c r="I1963" s="36"/>
      <c r="J1963" s="36"/>
      <c r="K1963" s="623"/>
      <c r="L1963" s="36"/>
      <c r="M1963" s="36"/>
      <c r="N1963" s="36"/>
      <c r="O1963" s="36"/>
      <c r="P1963" s="36"/>
      <c r="Q1963" s="63"/>
      <c r="R1963" s="413"/>
      <c r="S1963" s="495"/>
    </row>
    <row r="1964" spans="1:19" s="58" customFormat="1" ht="119.25" customHeight="1">
      <c r="A1964" s="476"/>
      <c r="B1964" s="115"/>
      <c r="C1964" s="230" t="s">
        <v>2131</v>
      </c>
      <c r="D1964" s="55"/>
      <c r="E1964" s="43"/>
      <c r="F1964" s="27"/>
      <c r="G1964" s="113"/>
      <c r="I1964" s="62"/>
      <c r="J1964" s="62"/>
      <c r="K1964" s="622"/>
      <c r="L1964" s="62"/>
      <c r="M1964" s="62"/>
      <c r="N1964" s="62"/>
      <c r="O1964" s="62"/>
      <c r="P1964" s="62"/>
      <c r="Q1964" s="63"/>
      <c r="R1964" s="413"/>
      <c r="S1964" s="495"/>
    </row>
    <row r="1965" spans="1:19" s="58" customFormat="1" ht="25.5">
      <c r="A1965" s="476"/>
      <c r="B1965" s="115">
        <f>+B1962+0.001</f>
        <v>32.265999999999615</v>
      </c>
      <c r="C1965" s="117" t="s">
        <v>1021</v>
      </c>
      <c r="D1965" s="55" t="s">
        <v>890</v>
      </c>
      <c r="E1965" s="43">
        <v>59</v>
      </c>
      <c r="F1965" s="43">
        <v>518687.77838273539</v>
      </c>
      <c r="G1965" s="113">
        <f t="shared" ref="G1965:G1981" si="157">+E1965*F1965</f>
        <v>30602578.924581386</v>
      </c>
      <c r="I1965" s="62"/>
      <c r="J1965" s="62"/>
      <c r="K1965" s="622"/>
      <c r="L1965" s="62"/>
      <c r="M1965" s="62"/>
      <c r="N1965" s="62"/>
      <c r="O1965" s="62"/>
      <c r="P1965" s="62"/>
      <c r="Q1965" s="63"/>
      <c r="R1965" s="413"/>
      <c r="S1965" s="495"/>
    </row>
    <row r="1966" spans="1:19" s="58" customFormat="1" ht="25.5">
      <c r="A1966" s="476"/>
      <c r="B1966" s="115">
        <f t="shared" ref="B1966:B2003" si="158">+B1965+0.001</f>
        <v>32.266999999999612</v>
      </c>
      <c r="C1966" s="117" t="s">
        <v>1022</v>
      </c>
      <c r="D1966" s="55" t="s">
        <v>1</v>
      </c>
      <c r="E1966" s="43">
        <v>1</v>
      </c>
      <c r="F1966" s="43">
        <v>815376.26189955266</v>
      </c>
      <c r="G1966" s="113">
        <f t="shared" si="157"/>
        <v>815376.26189955266</v>
      </c>
      <c r="I1966" s="62"/>
      <c r="J1966" s="62"/>
      <c r="K1966" s="622"/>
      <c r="L1966" s="62"/>
      <c r="M1966" s="62"/>
      <c r="N1966" s="62"/>
      <c r="O1966" s="62"/>
      <c r="P1966" s="62"/>
      <c r="Q1966" s="63"/>
      <c r="R1966" s="413"/>
      <c r="S1966" s="495"/>
    </row>
    <row r="1967" spans="1:19" s="58" customFormat="1">
      <c r="A1967" s="476"/>
      <c r="B1967" s="115">
        <f t="shared" si="158"/>
        <v>32.26799999999961</v>
      </c>
      <c r="C1967" s="117" t="s">
        <v>1023</v>
      </c>
      <c r="D1967" s="55" t="s">
        <v>1</v>
      </c>
      <c r="E1967" s="43">
        <v>1</v>
      </c>
      <c r="F1967" s="43">
        <v>642325.35443717858</v>
      </c>
      <c r="G1967" s="113">
        <f t="shared" si="157"/>
        <v>642325.35443717858</v>
      </c>
      <c r="I1967" s="62"/>
      <c r="J1967" s="62"/>
      <c r="K1967" s="622"/>
      <c r="L1967" s="62"/>
      <c r="M1967" s="62"/>
      <c r="N1967" s="62"/>
      <c r="O1967" s="62"/>
      <c r="P1967" s="62"/>
      <c r="Q1967" s="63"/>
      <c r="R1967" s="413"/>
      <c r="S1967" s="495"/>
    </row>
    <row r="1968" spans="1:19" s="58" customFormat="1" ht="25.5">
      <c r="A1968" s="476"/>
      <c r="B1968" s="115">
        <f t="shared" si="158"/>
        <v>32.268999999999608</v>
      </c>
      <c r="C1968" s="117" t="s">
        <v>1024</v>
      </c>
      <c r="D1968" s="55" t="s">
        <v>1</v>
      </c>
      <c r="E1968" s="43">
        <v>2</v>
      </c>
      <c r="F1968" s="43">
        <v>662132.38601419725</v>
      </c>
      <c r="G1968" s="113">
        <f t="shared" si="157"/>
        <v>1324264.7720283945</v>
      </c>
      <c r="I1968" s="62"/>
      <c r="J1968" s="62"/>
      <c r="K1968" s="622"/>
      <c r="L1968" s="62"/>
      <c r="M1968" s="62"/>
      <c r="N1968" s="62"/>
      <c r="O1968" s="62"/>
      <c r="P1968" s="62"/>
      <c r="Q1968" s="63"/>
      <c r="R1968" s="413"/>
      <c r="S1968" s="495"/>
    </row>
    <row r="1969" spans="1:19" s="58" customFormat="1" ht="25.5">
      <c r="A1969" s="476"/>
      <c r="B1969" s="115">
        <f t="shared" si="158"/>
        <v>32.269999999999605</v>
      </c>
      <c r="C1969" s="117" t="s">
        <v>1025</v>
      </c>
      <c r="D1969" s="55" t="s">
        <v>1</v>
      </c>
      <c r="E1969" s="43">
        <v>1</v>
      </c>
      <c r="F1969" s="43">
        <v>662132.38601419725</v>
      </c>
      <c r="G1969" s="113">
        <f t="shared" si="157"/>
        <v>662132.38601419725</v>
      </c>
      <c r="I1969" s="62"/>
      <c r="J1969" s="62"/>
      <c r="K1969" s="622"/>
      <c r="L1969" s="62"/>
      <c r="M1969" s="62"/>
      <c r="N1969" s="62"/>
      <c r="O1969" s="62"/>
      <c r="P1969" s="62"/>
      <c r="Q1969" s="63"/>
      <c r="R1969" s="413"/>
      <c r="S1969" s="495"/>
    </row>
    <row r="1970" spans="1:19" s="58" customFormat="1" ht="38.25">
      <c r="A1970" s="476"/>
      <c r="B1970" s="115">
        <f t="shared" si="158"/>
        <v>32.270999999999603</v>
      </c>
      <c r="C1970" s="117" t="s">
        <v>2132</v>
      </c>
      <c r="D1970" s="55" t="s">
        <v>1</v>
      </c>
      <c r="E1970" s="43">
        <v>2</v>
      </c>
      <c r="F1970" s="43">
        <v>148192.04035786944</v>
      </c>
      <c r="G1970" s="113">
        <f t="shared" si="157"/>
        <v>296384.08071573888</v>
      </c>
      <c r="I1970" s="62"/>
      <c r="J1970" s="62"/>
      <c r="K1970" s="622"/>
      <c r="L1970" s="62"/>
      <c r="M1970" s="62"/>
      <c r="N1970" s="62"/>
      <c r="O1970" s="62"/>
      <c r="P1970" s="62"/>
      <c r="Q1970" s="63"/>
      <c r="R1970" s="413"/>
      <c r="S1970" s="495"/>
    </row>
    <row r="1971" spans="1:19" s="58" customFormat="1" ht="38.25">
      <c r="A1971" s="476"/>
      <c r="B1971" s="115">
        <f t="shared" si="158"/>
        <v>32.271999999999601</v>
      </c>
      <c r="C1971" s="117" t="s">
        <v>2133</v>
      </c>
      <c r="D1971" s="55" t="s">
        <v>1</v>
      </c>
      <c r="E1971" s="43">
        <v>2</v>
      </c>
      <c r="F1971" s="43">
        <v>123172.63205005632</v>
      </c>
      <c r="G1971" s="113">
        <f t="shared" si="157"/>
        <v>246345.26410011263</v>
      </c>
      <c r="I1971" s="62"/>
      <c r="J1971" s="62"/>
      <c r="K1971" s="622"/>
      <c r="L1971" s="62"/>
      <c r="M1971" s="62"/>
      <c r="N1971" s="62"/>
      <c r="O1971" s="62"/>
      <c r="P1971" s="62"/>
      <c r="Q1971" s="63"/>
      <c r="R1971" s="413"/>
      <c r="S1971" s="495"/>
    </row>
    <row r="1972" spans="1:19" s="58" customFormat="1" ht="25.5">
      <c r="A1972" s="476"/>
      <c r="B1972" s="115">
        <f t="shared" si="158"/>
        <v>32.272999999999598</v>
      </c>
      <c r="C1972" s="117" t="s">
        <v>2134</v>
      </c>
      <c r="D1972" s="55" t="s">
        <v>1</v>
      </c>
      <c r="E1972" s="43">
        <v>1</v>
      </c>
      <c r="F1972" s="43">
        <v>1481518.008095077</v>
      </c>
      <c r="G1972" s="113">
        <f t="shared" si="157"/>
        <v>1481518.008095077</v>
      </c>
      <c r="I1972" s="62"/>
      <c r="J1972" s="62"/>
      <c r="K1972" s="622"/>
      <c r="L1972" s="62"/>
      <c r="M1972" s="62"/>
      <c r="N1972" s="62"/>
      <c r="O1972" s="62"/>
      <c r="P1972" s="62"/>
      <c r="Q1972" s="63"/>
      <c r="R1972" s="413"/>
      <c r="S1972" s="495"/>
    </row>
    <row r="1973" spans="1:19" s="58" customFormat="1" ht="25.5">
      <c r="A1973" s="476"/>
      <c r="B1973" s="115">
        <f t="shared" si="158"/>
        <v>32.273999999999596</v>
      </c>
      <c r="C1973" s="117" t="s">
        <v>2135</v>
      </c>
      <c r="D1973" s="55" t="s">
        <v>1</v>
      </c>
      <c r="E1973" s="43">
        <v>2</v>
      </c>
      <c r="F1973" s="43">
        <v>1481518.008095077</v>
      </c>
      <c r="G1973" s="113">
        <f t="shared" si="157"/>
        <v>2963036.016190154</v>
      </c>
      <c r="I1973" s="62"/>
      <c r="J1973" s="62"/>
      <c r="K1973" s="622"/>
      <c r="L1973" s="62"/>
      <c r="M1973" s="62"/>
      <c r="N1973" s="62"/>
      <c r="O1973" s="62"/>
      <c r="P1973" s="62"/>
      <c r="Q1973" s="63"/>
      <c r="R1973" s="413"/>
      <c r="S1973" s="495"/>
    </row>
    <row r="1974" spans="1:19" s="58" customFormat="1" ht="25.5">
      <c r="A1974" s="476"/>
      <c r="B1974" s="115">
        <f t="shared" si="158"/>
        <v>32.274999999999594</v>
      </c>
      <c r="C1974" s="117" t="s">
        <v>2136</v>
      </c>
      <c r="D1974" s="55" t="s">
        <v>1</v>
      </c>
      <c r="E1974" s="43">
        <v>1</v>
      </c>
      <c r="F1974" s="43">
        <v>1481518.008095077</v>
      </c>
      <c r="G1974" s="113">
        <f t="shared" si="157"/>
        <v>1481518.008095077</v>
      </c>
      <c r="I1974" s="62"/>
      <c r="J1974" s="62"/>
      <c r="K1974" s="622"/>
      <c r="L1974" s="62"/>
      <c r="M1974" s="62"/>
      <c r="N1974" s="62"/>
      <c r="O1974" s="62"/>
      <c r="P1974" s="62"/>
      <c r="Q1974" s="63"/>
      <c r="R1974" s="413"/>
      <c r="S1974" s="495"/>
    </row>
    <row r="1975" spans="1:19" s="58" customFormat="1" ht="25.5">
      <c r="A1975" s="476"/>
      <c r="B1975" s="115">
        <f t="shared" si="158"/>
        <v>32.275999999999591</v>
      </c>
      <c r="C1975" s="117" t="s">
        <v>2137</v>
      </c>
      <c r="D1975" s="55" t="s">
        <v>1</v>
      </c>
      <c r="E1975" s="43">
        <v>1</v>
      </c>
      <c r="F1975" s="43">
        <v>385232.16951816791</v>
      </c>
      <c r="G1975" s="113">
        <f t="shared" si="157"/>
        <v>385232.16951816791</v>
      </c>
      <c r="I1975" s="62"/>
      <c r="J1975" s="62"/>
      <c r="K1975" s="622"/>
      <c r="L1975" s="62"/>
      <c r="M1975" s="62"/>
      <c r="N1975" s="62"/>
      <c r="O1975" s="62"/>
      <c r="P1975" s="62"/>
      <c r="Q1975" s="63"/>
      <c r="R1975" s="413"/>
      <c r="S1975" s="495"/>
    </row>
    <row r="1976" spans="1:19" s="58" customFormat="1" ht="25.5">
      <c r="A1976" s="476"/>
      <c r="B1976" s="115">
        <f t="shared" si="158"/>
        <v>32.276999999999589</v>
      </c>
      <c r="C1976" s="117" t="s">
        <v>2138</v>
      </c>
      <c r="D1976" s="55" t="s">
        <v>1</v>
      </c>
      <c r="E1976" s="43">
        <v>1</v>
      </c>
      <c r="F1976" s="43">
        <v>385232.16951816791</v>
      </c>
      <c r="G1976" s="113">
        <f t="shared" si="157"/>
        <v>385232.16951816791</v>
      </c>
      <c r="I1976" s="62"/>
      <c r="J1976" s="62"/>
      <c r="K1976" s="622"/>
      <c r="L1976" s="62"/>
      <c r="M1976" s="62"/>
      <c r="N1976" s="62"/>
      <c r="O1976" s="62"/>
      <c r="P1976" s="62"/>
      <c r="Q1976" s="63"/>
      <c r="R1976" s="413"/>
      <c r="S1976" s="495"/>
    </row>
    <row r="1977" spans="1:19" s="58" customFormat="1" ht="25.5">
      <c r="A1977" s="476"/>
      <c r="B1977" s="115">
        <f t="shared" si="158"/>
        <v>32.277999999999587</v>
      </c>
      <c r="C1977" s="117" t="s">
        <v>2139</v>
      </c>
      <c r="D1977" s="55" t="s">
        <v>1</v>
      </c>
      <c r="E1977" s="43">
        <v>1</v>
      </c>
      <c r="F1977" s="43">
        <v>172567.19890175638</v>
      </c>
      <c r="G1977" s="113">
        <f t="shared" si="157"/>
        <v>172567.19890175638</v>
      </c>
      <c r="I1977" s="62"/>
      <c r="J1977" s="62"/>
      <c r="K1977" s="622"/>
      <c r="L1977" s="62"/>
      <c r="M1977" s="62"/>
      <c r="N1977" s="62"/>
      <c r="O1977" s="62"/>
      <c r="P1977" s="62"/>
      <c r="Q1977" s="63"/>
      <c r="R1977" s="413"/>
      <c r="S1977" s="495"/>
    </row>
    <row r="1978" spans="1:19" s="58" customFormat="1" ht="25.5">
      <c r="A1978" s="476"/>
      <c r="B1978" s="115">
        <f t="shared" si="158"/>
        <v>32.278999999999584</v>
      </c>
      <c r="C1978" s="117" t="s">
        <v>2140</v>
      </c>
      <c r="D1978" s="55" t="s">
        <v>1</v>
      </c>
      <c r="E1978" s="43">
        <v>1</v>
      </c>
      <c r="F1978" s="43">
        <v>172567.19890175638</v>
      </c>
      <c r="G1978" s="113">
        <f t="shared" si="157"/>
        <v>172567.19890175638</v>
      </c>
      <c r="I1978" s="62"/>
      <c r="J1978" s="62"/>
      <c r="K1978" s="622"/>
      <c r="L1978" s="62"/>
      <c r="M1978" s="62"/>
      <c r="N1978" s="62"/>
      <c r="O1978" s="62"/>
      <c r="P1978" s="62"/>
      <c r="Q1978" s="63"/>
      <c r="R1978" s="413"/>
      <c r="S1978" s="495"/>
    </row>
    <row r="1979" spans="1:19" s="58" customFormat="1" ht="38.25">
      <c r="A1979" s="476"/>
      <c r="B1979" s="115">
        <f t="shared" si="158"/>
        <v>32.279999999999582</v>
      </c>
      <c r="C1979" s="117" t="s">
        <v>2141</v>
      </c>
      <c r="D1979" s="55" t="s">
        <v>1</v>
      </c>
      <c r="E1979" s="43">
        <v>20</v>
      </c>
      <c r="F1979" s="43">
        <v>36826.484078408597</v>
      </c>
      <c r="G1979" s="113">
        <f t="shared" si="157"/>
        <v>736529.68156817195</v>
      </c>
      <c r="I1979" s="62"/>
      <c r="J1979" s="62"/>
      <c r="K1979" s="622"/>
      <c r="L1979" s="62"/>
      <c r="M1979" s="62"/>
      <c r="N1979" s="62"/>
      <c r="O1979" s="62"/>
      <c r="P1979" s="62"/>
      <c r="Q1979" s="63"/>
      <c r="R1979" s="413"/>
      <c r="S1979" s="495"/>
    </row>
    <row r="1980" spans="1:19" s="58" customFormat="1" ht="38.25">
      <c r="A1980" s="476"/>
      <c r="B1980" s="115">
        <f t="shared" si="158"/>
        <v>32.28099999999958</v>
      </c>
      <c r="C1980" s="117" t="s">
        <v>2142</v>
      </c>
      <c r="D1980" s="55" t="s">
        <v>1</v>
      </c>
      <c r="E1980" s="43">
        <v>3</v>
      </c>
      <c r="F1980" s="43">
        <v>393514.63614340022</v>
      </c>
      <c r="G1980" s="113">
        <f t="shared" si="157"/>
        <v>1180543.9084302005</v>
      </c>
      <c r="I1980" s="62"/>
      <c r="J1980" s="62"/>
      <c r="K1980" s="622"/>
      <c r="L1980" s="62"/>
      <c r="M1980" s="62"/>
      <c r="N1980" s="62"/>
      <c r="O1980" s="62"/>
      <c r="P1980" s="62"/>
      <c r="Q1980" s="63"/>
      <c r="R1980" s="413"/>
      <c r="S1980" s="495"/>
    </row>
    <row r="1981" spans="1:19" s="58" customFormat="1" ht="38.25">
      <c r="A1981" s="476"/>
      <c r="B1981" s="115">
        <f t="shared" si="158"/>
        <v>32.281999999999577</v>
      </c>
      <c r="C1981" s="117" t="s">
        <v>2143</v>
      </c>
      <c r="D1981" s="55" t="s">
        <v>1</v>
      </c>
      <c r="E1981" s="43">
        <v>4</v>
      </c>
      <c r="F1981" s="43">
        <v>393514.63614340022</v>
      </c>
      <c r="G1981" s="113">
        <f t="shared" si="157"/>
        <v>1574058.5445736009</v>
      </c>
      <c r="I1981" s="62"/>
      <c r="J1981" s="62"/>
      <c r="K1981" s="622"/>
      <c r="L1981" s="62"/>
      <c r="M1981" s="62"/>
      <c r="N1981" s="62"/>
      <c r="O1981" s="62"/>
      <c r="P1981" s="62"/>
      <c r="Q1981" s="63"/>
      <c r="R1981" s="413"/>
      <c r="S1981" s="495"/>
    </row>
    <row r="1982" spans="1:19" s="58" customFormat="1" ht="183.75" customHeight="1">
      <c r="A1982" s="476"/>
      <c r="B1982" s="115"/>
      <c r="C1982" s="230" t="s">
        <v>2144</v>
      </c>
      <c r="D1982" s="55"/>
      <c r="E1982" s="43"/>
      <c r="F1982" s="27"/>
      <c r="G1982" s="113"/>
      <c r="I1982" s="62"/>
      <c r="J1982" s="62"/>
      <c r="K1982" s="622"/>
      <c r="L1982" s="62"/>
      <c r="M1982" s="62"/>
      <c r="N1982" s="62"/>
      <c r="O1982" s="62"/>
      <c r="P1982" s="62"/>
      <c r="Q1982" s="63"/>
      <c r="R1982" s="413"/>
      <c r="S1982" s="495"/>
    </row>
    <row r="1983" spans="1:19" s="58" customFormat="1" ht="25.5">
      <c r="A1983" s="476"/>
      <c r="B1983" s="115">
        <f>+B1981+0.001</f>
        <v>32.282999999999575</v>
      </c>
      <c r="C1983" s="117" t="s">
        <v>1021</v>
      </c>
      <c r="D1983" s="55" t="s">
        <v>890</v>
      </c>
      <c r="E1983" s="43">
        <v>66</v>
      </c>
      <c r="F1983" s="43">
        <v>764016.62902034307</v>
      </c>
      <c r="G1983" s="113">
        <f t="shared" ref="G1983:G2024" si="159">+E1983*F1983</f>
        <v>50425097.515342645</v>
      </c>
      <c r="I1983" s="62"/>
      <c r="J1983" s="62"/>
      <c r="K1983" s="622"/>
      <c r="L1983" s="62"/>
      <c r="M1983" s="62"/>
      <c r="N1983" s="62"/>
      <c r="O1983" s="62"/>
      <c r="P1983" s="62"/>
      <c r="Q1983" s="63"/>
      <c r="R1983" s="413"/>
      <c r="S1983" s="495"/>
    </row>
    <row r="1984" spans="1:19" s="58" customFormat="1" ht="25.5">
      <c r="A1984" s="476"/>
      <c r="B1984" s="115">
        <f t="shared" si="158"/>
        <v>32.283999999999573</v>
      </c>
      <c r="C1984" s="117" t="s">
        <v>1022</v>
      </c>
      <c r="D1984" s="55" t="s">
        <v>1</v>
      </c>
      <c r="E1984" s="43">
        <v>1</v>
      </c>
      <c r="F1984" s="43">
        <v>1124991.43970874</v>
      </c>
      <c r="G1984" s="113">
        <f t="shared" si="159"/>
        <v>1124991.43970874</v>
      </c>
      <c r="I1984" s="62"/>
      <c r="J1984" s="62"/>
      <c r="K1984" s="622"/>
      <c r="L1984" s="62"/>
      <c r="M1984" s="62"/>
      <c r="N1984" s="62"/>
      <c r="O1984" s="62"/>
      <c r="P1984" s="62"/>
      <c r="Q1984" s="63"/>
      <c r="R1984" s="413"/>
      <c r="S1984" s="495"/>
    </row>
    <row r="1985" spans="1:19" s="58" customFormat="1">
      <c r="A1985" s="476"/>
      <c r="B1985" s="115">
        <f t="shared" si="158"/>
        <v>32.28499999999957</v>
      </c>
      <c r="C1985" s="117" t="s">
        <v>1023</v>
      </c>
      <c r="D1985" s="55" t="s">
        <v>1</v>
      </c>
      <c r="E1985" s="43">
        <v>1</v>
      </c>
      <c r="F1985" s="43">
        <v>647537.73116797302</v>
      </c>
      <c r="G1985" s="113">
        <f t="shared" si="159"/>
        <v>647537.73116797302</v>
      </c>
      <c r="I1985" s="62"/>
      <c r="J1985" s="62"/>
      <c r="K1985" s="622"/>
      <c r="L1985" s="62"/>
      <c r="M1985" s="62"/>
      <c r="N1985" s="62"/>
      <c r="O1985" s="62"/>
      <c r="P1985" s="62"/>
      <c r="Q1985" s="63"/>
      <c r="R1985" s="413"/>
      <c r="S1985" s="495"/>
    </row>
    <row r="1986" spans="1:19" s="58" customFormat="1" ht="25.5">
      <c r="A1986" s="476"/>
      <c r="B1986" s="115">
        <f t="shared" si="158"/>
        <v>32.285999999999568</v>
      </c>
      <c r="C1986" s="117" t="s">
        <v>1024</v>
      </c>
      <c r="D1986" s="55" t="s">
        <v>1</v>
      </c>
      <c r="E1986" s="43">
        <v>2</v>
      </c>
      <c r="F1986" s="43">
        <v>951940.53224636591</v>
      </c>
      <c r="G1986" s="113">
        <f t="shared" si="159"/>
        <v>1903881.0644927318</v>
      </c>
      <c r="I1986" s="62"/>
      <c r="J1986" s="62"/>
      <c r="K1986" s="622"/>
      <c r="L1986" s="62"/>
      <c r="M1986" s="62"/>
      <c r="N1986" s="62"/>
      <c r="O1986" s="62"/>
      <c r="P1986" s="62"/>
      <c r="Q1986" s="63"/>
      <c r="R1986" s="413"/>
      <c r="S1986" s="495"/>
    </row>
    <row r="1987" spans="1:19" s="58" customFormat="1" ht="25.5">
      <c r="A1987" s="476"/>
      <c r="B1987" s="115">
        <f t="shared" si="158"/>
        <v>32.286999999999566</v>
      </c>
      <c r="C1987" s="117" t="s">
        <v>1025</v>
      </c>
      <c r="D1987" s="55" t="s">
        <v>1</v>
      </c>
      <c r="E1987" s="43">
        <v>1</v>
      </c>
      <c r="F1987" s="43">
        <v>152361.94174250495</v>
      </c>
      <c r="G1987" s="113">
        <f t="shared" si="159"/>
        <v>152361.94174250495</v>
      </c>
      <c r="I1987" s="62"/>
      <c r="J1987" s="62"/>
      <c r="K1987" s="622"/>
      <c r="L1987" s="62"/>
      <c r="M1987" s="62"/>
      <c r="N1987" s="62"/>
      <c r="O1987" s="62"/>
      <c r="P1987" s="62"/>
      <c r="Q1987" s="63"/>
      <c r="R1987" s="413"/>
      <c r="S1987" s="495"/>
    </row>
    <row r="1988" spans="1:19" s="58" customFormat="1" ht="38.25">
      <c r="A1988" s="476"/>
      <c r="B1988" s="115">
        <f t="shared" si="158"/>
        <v>32.287999999999563</v>
      </c>
      <c r="C1988" s="117" t="s">
        <v>2132</v>
      </c>
      <c r="D1988" s="55" t="s">
        <v>1</v>
      </c>
      <c r="E1988" s="43">
        <v>2</v>
      </c>
      <c r="F1988" s="43">
        <v>251473.20032786817</v>
      </c>
      <c r="G1988" s="113">
        <f t="shared" si="159"/>
        <v>502946.40065573633</v>
      </c>
      <c r="I1988" s="62"/>
      <c r="J1988" s="62"/>
      <c r="K1988" s="622"/>
      <c r="L1988" s="62"/>
      <c r="M1988" s="62"/>
      <c r="N1988" s="62"/>
      <c r="O1988" s="62"/>
      <c r="P1988" s="62"/>
      <c r="Q1988" s="63"/>
      <c r="R1988" s="413"/>
      <c r="S1988" s="495"/>
    </row>
    <row r="1989" spans="1:19" s="58" customFormat="1" ht="25.5">
      <c r="A1989" s="476"/>
      <c r="B1989" s="115">
        <f t="shared" si="158"/>
        <v>32.288999999999561</v>
      </c>
      <c r="C1989" s="117" t="s">
        <v>1026</v>
      </c>
      <c r="D1989" s="55" t="s">
        <v>1</v>
      </c>
      <c r="E1989" s="43">
        <v>2</v>
      </c>
      <c r="F1989" s="43">
        <v>1501325.0396720958</v>
      </c>
      <c r="G1989" s="113">
        <f t="shared" si="159"/>
        <v>3002650.0793441916</v>
      </c>
      <c r="I1989" s="62"/>
      <c r="J1989" s="62"/>
      <c r="K1989" s="622"/>
      <c r="L1989" s="62"/>
      <c r="M1989" s="62"/>
      <c r="N1989" s="62"/>
      <c r="O1989" s="62"/>
      <c r="P1989" s="62"/>
      <c r="Q1989" s="63"/>
      <c r="R1989" s="413"/>
      <c r="S1989" s="495"/>
    </row>
    <row r="1990" spans="1:19" s="58" customFormat="1" ht="25.5">
      <c r="A1990" s="476"/>
      <c r="B1990" s="115">
        <f t="shared" si="158"/>
        <v>32.289999999999559</v>
      </c>
      <c r="C1990" s="117" t="s">
        <v>2145</v>
      </c>
      <c r="D1990" s="55" t="s">
        <v>1</v>
      </c>
      <c r="E1990" s="43">
        <v>1</v>
      </c>
      <c r="F1990" s="43">
        <v>127342.53343469184</v>
      </c>
      <c r="G1990" s="113">
        <f t="shared" si="159"/>
        <v>127342.53343469184</v>
      </c>
      <c r="I1990" s="62"/>
      <c r="J1990" s="62"/>
      <c r="K1990" s="622"/>
      <c r="L1990" s="62"/>
      <c r="M1990" s="62"/>
      <c r="N1990" s="62"/>
      <c r="O1990" s="62"/>
      <c r="P1990" s="62"/>
      <c r="Q1990" s="63"/>
      <c r="R1990" s="413"/>
      <c r="S1990" s="495"/>
    </row>
    <row r="1991" spans="1:19" s="58" customFormat="1" ht="25.5">
      <c r="A1991" s="476"/>
      <c r="B1991" s="115">
        <f t="shared" si="158"/>
        <v>32.290999999999556</v>
      </c>
      <c r="C1991" s="117" t="s">
        <v>2134</v>
      </c>
      <c r="D1991" s="55" t="s">
        <v>1</v>
      </c>
      <c r="E1991" s="43">
        <v>2</v>
      </c>
      <c r="F1991" s="43">
        <v>1681673.2745575819</v>
      </c>
      <c r="G1991" s="113">
        <f t="shared" si="159"/>
        <v>3363346.5491151637</v>
      </c>
      <c r="I1991" s="62"/>
      <c r="J1991" s="62"/>
      <c r="K1991" s="622"/>
      <c r="L1991" s="62"/>
      <c r="M1991" s="62"/>
      <c r="N1991" s="62"/>
      <c r="O1991" s="62"/>
      <c r="P1991" s="62"/>
      <c r="Q1991" s="63"/>
      <c r="R1991" s="413"/>
      <c r="S1991" s="495"/>
    </row>
    <row r="1992" spans="1:19" s="58" customFormat="1" ht="25.5">
      <c r="A1992" s="476"/>
      <c r="B1992" s="115">
        <f t="shared" si="158"/>
        <v>32.291999999999554</v>
      </c>
      <c r="C1992" s="117" t="s">
        <v>2146</v>
      </c>
      <c r="D1992" s="55" t="s">
        <v>1</v>
      </c>
      <c r="E1992" s="43">
        <v>1</v>
      </c>
      <c r="F1992" s="43">
        <v>1501325.0396720958</v>
      </c>
      <c r="G1992" s="113">
        <f t="shared" si="159"/>
        <v>1501325.0396720958</v>
      </c>
      <c r="I1992" s="62"/>
      <c r="J1992" s="62"/>
      <c r="K1992" s="622"/>
      <c r="L1992" s="62"/>
      <c r="M1992" s="62"/>
      <c r="N1992" s="62"/>
      <c r="O1992" s="62"/>
      <c r="P1992" s="62"/>
      <c r="Q1992" s="63"/>
      <c r="R1992" s="413"/>
      <c r="S1992" s="495"/>
    </row>
    <row r="1993" spans="1:19" s="58" customFormat="1" ht="25.5">
      <c r="A1993" s="476"/>
      <c r="B1993" s="115">
        <f t="shared" si="158"/>
        <v>32.292999999999552</v>
      </c>
      <c r="C1993" s="117" t="s">
        <v>2147</v>
      </c>
      <c r="D1993" s="55" t="s">
        <v>1</v>
      </c>
      <c r="E1993" s="43">
        <v>1</v>
      </c>
      <c r="F1993" s="43">
        <v>1750666.377917069</v>
      </c>
      <c r="G1993" s="113">
        <f t="shared" si="159"/>
        <v>1750666.377917069</v>
      </c>
      <c r="I1993" s="62"/>
      <c r="J1993" s="62"/>
      <c r="K1993" s="622"/>
      <c r="L1993" s="62"/>
      <c r="M1993" s="62"/>
      <c r="N1993" s="62"/>
      <c r="O1993" s="62"/>
      <c r="P1993" s="62"/>
      <c r="Q1993" s="63"/>
      <c r="R1993" s="413"/>
      <c r="S1993" s="495"/>
    </row>
    <row r="1994" spans="1:19" s="58" customFormat="1" ht="25.5">
      <c r="A1994" s="476"/>
      <c r="B1994" s="115">
        <f t="shared" si="158"/>
        <v>32.293999999999549</v>
      </c>
      <c r="C1994" s="117" t="s">
        <v>2148</v>
      </c>
      <c r="D1994" s="55" t="s">
        <v>1</v>
      </c>
      <c r="E1994" s="43">
        <v>2</v>
      </c>
      <c r="F1994" s="43">
        <v>913141.68481302471</v>
      </c>
      <c r="G1994" s="113">
        <f t="shared" si="159"/>
        <v>1826283.3696260494</v>
      </c>
      <c r="I1994" s="62"/>
      <c r="J1994" s="62"/>
      <c r="K1994" s="622"/>
      <c r="L1994" s="62"/>
      <c r="M1994" s="62"/>
      <c r="N1994" s="62"/>
      <c r="O1994" s="62"/>
      <c r="P1994" s="62"/>
      <c r="Q1994" s="63"/>
      <c r="R1994" s="413"/>
      <c r="S1994" s="495"/>
    </row>
    <row r="1995" spans="1:19" s="58" customFormat="1" ht="25.5">
      <c r="A1995" s="476"/>
      <c r="B1995" s="115">
        <f t="shared" si="158"/>
        <v>32.294999999999547</v>
      </c>
      <c r="C1995" s="117" t="s">
        <v>2149</v>
      </c>
      <c r="D1995" s="55" t="s">
        <v>1</v>
      </c>
      <c r="E1995" s="43">
        <v>1</v>
      </c>
      <c r="F1995" s="43">
        <v>385232.16951816791</v>
      </c>
      <c r="G1995" s="113">
        <f t="shared" si="159"/>
        <v>385232.16951816791</v>
      </c>
      <c r="I1995" s="62"/>
      <c r="J1995" s="62"/>
      <c r="K1995" s="622"/>
      <c r="L1995" s="62"/>
      <c r="M1995" s="62"/>
      <c r="N1995" s="62"/>
      <c r="O1995" s="62"/>
      <c r="P1995" s="62"/>
      <c r="Q1995" s="63"/>
      <c r="R1995" s="413"/>
      <c r="S1995" s="495"/>
    </row>
    <row r="1996" spans="1:19" s="58" customFormat="1" ht="51">
      <c r="A1996" s="476"/>
      <c r="B1996" s="115">
        <f t="shared" si="158"/>
        <v>32.295999999999545</v>
      </c>
      <c r="C1996" s="117" t="s">
        <v>2150</v>
      </c>
      <c r="D1996" s="55" t="s">
        <v>1</v>
      </c>
      <c r="E1996" s="43">
        <v>30</v>
      </c>
      <c r="F1996" s="43">
        <v>36826.484078408597</v>
      </c>
      <c r="G1996" s="113">
        <f t="shared" si="159"/>
        <v>1104794.522352258</v>
      </c>
      <c r="I1996" s="62"/>
      <c r="J1996" s="62"/>
      <c r="K1996" s="622"/>
      <c r="L1996" s="62"/>
      <c r="M1996" s="62"/>
      <c r="N1996" s="62"/>
      <c r="O1996" s="62"/>
      <c r="P1996" s="62"/>
      <c r="Q1996" s="63"/>
      <c r="R1996" s="413"/>
      <c r="S1996" s="495"/>
    </row>
    <row r="1997" spans="1:19" s="58" customFormat="1" ht="51">
      <c r="A1997" s="476"/>
      <c r="B1997" s="115">
        <f t="shared" si="158"/>
        <v>32.296999999999542</v>
      </c>
      <c r="C1997" s="117" t="s">
        <v>2151</v>
      </c>
      <c r="D1997" s="55" t="s">
        <v>1</v>
      </c>
      <c r="E1997" s="43">
        <v>4</v>
      </c>
      <c r="F1997" s="43">
        <v>1187936.1011098132</v>
      </c>
      <c r="G1997" s="113">
        <f t="shared" si="159"/>
        <v>4751744.4044392528</v>
      </c>
      <c r="I1997" s="62"/>
      <c r="J1997" s="62"/>
      <c r="K1997" s="622"/>
      <c r="L1997" s="62"/>
      <c r="M1997" s="62"/>
      <c r="N1997" s="62"/>
      <c r="O1997" s="62"/>
      <c r="P1997" s="62"/>
      <c r="Q1997" s="63"/>
      <c r="R1997" s="413"/>
      <c r="S1997" s="495"/>
    </row>
    <row r="1998" spans="1:19" s="91" customFormat="1" ht="18" customHeight="1">
      <c r="A1998" s="477"/>
      <c r="B1998" s="499"/>
      <c r="C1998" s="148" t="s">
        <v>2152</v>
      </c>
      <c r="D1998" s="415"/>
      <c r="E1998" s="149"/>
      <c r="F1998" s="31"/>
      <c r="G1998" s="500"/>
      <c r="I1998" s="36"/>
      <c r="J1998" s="36"/>
      <c r="K1998" s="623"/>
      <c r="L1998" s="36"/>
      <c r="M1998" s="36"/>
      <c r="N1998" s="36"/>
      <c r="O1998" s="36"/>
      <c r="P1998" s="36"/>
      <c r="Q1998" s="63"/>
      <c r="R1998" s="413"/>
      <c r="S1998" s="495"/>
    </row>
    <row r="1999" spans="1:19" s="58" customFormat="1" ht="12.75" customHeight="1">
      <c r="A1999" s="476"/>
      <c r="B1999" s="115">
        <f>+B1997+0.001</f>
        <v>32.29799999999954</v>
      </c>
      <c r="C1999" s="117" t="s">
        <v>2153</v>
      </c>
      <c r="D1999" s="55" t="s">
        <v>890</v>
      </c>
      <c r="E1999" s="43">
        <v>115</v>
      </c>
      <c r="F1999" s="43">
        <v>27319.108921439609</v>
      </c>
      <c r="G1999" s="113">
        <f t="shared" si="159"/>
        <v>3141697.5259655551</v>
      </c>
      <c r="I1999" s="62"/>
      <c r="J1999" s="62"/>
      <c r="K1999" s="622"/>
      <c r="L1999" s="62"/>
      <c r="M1999" s="62"/>
      <c r="N1999" s="62"/>
      <c r="O1999" s="62"/>
      <c r="P1999" s="62"/>
      <c r="Q1999" s="63"/>
      <c r="R1999" s="413"/>
      <c r="S1999" s="495"/>
    </row>
    <row r="2000" spans="1:19" s="58" customFormat="1" ht="51">
      <c r="A2000" s="476"/>
      <c r="B2000" s="115">
        <f t="shared" si="158"/>
        <v>32.298999999999538</v>
      </c>
      <c r="C2000" s="117" t="s">
        <v>2154</v>
      </c>
      <c r="D2000" s="55" t="s">
        <v>890</v>
      </c>
      <c r="E2000" s="43">
        <v>35</v>
      </c>
      <c r="F2000" s="43">
        <v>27319.108921439609</v>
      </c>
      <c r="G2000" s="113">
        <f t="shared" si="159"/>
        <v>956168.81225038634</v>
      </c>
      <c r="I2000" s="62"/>
      <c r="J2000" s="62"/>
      <c r="K2000" s="622"/>
      <c r="L2000" s="62"/>
      <c r="M2000" s="62"/>
      <c r="N2000" s="62"/>
      <c r="O2000" s="62"/>
      <c r="P2000" s="62"/>
      <c r="Q2000" s="63"/>
      <c r="R2000" s="413"/>
      <c r="S2000" s="495"/>
    </row>
    <row r="2001" spans="1:19" s="58" customFormat="1" ht="12.75" customHeight="1">
      <c r="A2001" s="476"/>
      <c r="B2001" s="115">
        <f t="shared" si="158"/>
        <v>32.299999999999535</v>
      </c>
      <c r="C2001" s="117" t="s">
        <v>2155</v>
      </c>
      <c r="D2001" s="55" t="s">
        <v>1</v>
      </c>
      <c r="E2001" s="43">
        <v>2</v>
      </c>
      <c r="F2001" s="43">
        <v>584792.18255801615</v>
      </c>
      <c r="G2001" s="113">
        <f t="shared" si="159"/>
        <v>1169584.3651160323</v>
      </c>
      <c r="I2001" s="62"/>
      <c r="J2001" s="62"/>
      <c r="K2001" s="622"/>
      <c r="L2001" s="62"/>
      <c r="M2001" s="62"/>
      <c r="N2001" s="62"/>
      <c r="O2001" s="62"/>
      <c r="P2001" s="62"/>
      <c r="Q2001" s="63"/>
      <c r="R2001" s="413"/>
      <c r="S2001" s="495"/>
    </row>
    <row r="2002" spans="1:19" s="58" customFormat="1" ht="12.75" customHeight="1">
      <c r="A2002" s="476"/>
      <c r="B2002" s="115">
        <f t="shared" si="158"/>
        <v>32.300999999999533</v>
      </c>
      <c r="C2002" s="117" t="s">
        <v>2156</v>
      </c>
      <c r="D2002" s="55" t="s">
        <v>1</v>
      </c>
      <c r="E2002" s="43">
        <v>59</v>
      </c>
      <c r="F2002" s="43">
        <v>68324.876662599156</v>
      </c>
      <c r="G2002" s="113">
        <f t="shared" si="159"/>
        <v>4031167.7230933504</v>
      </c>
      <c r="I2002" s="62"/>
      <c r="J2002" s="62"/>
      <c r="K2002" s="622"/>
      <c r="L2002" s="62"/>
      <c r="M2002" s="62"/>
      <c r="N2002" s="62"/>
      <c r="O2002" s="62"/>
      <c r="P2002" s="62"/>
      <c r="Q2002" s="63"/>
      <c r="R2002" s="413"/>
      <c r="S2002" s="495"/>
    </row>
    <row r="2003" spans="1:19" s="58" customFormat="1" ht="12.75" customHeight="1">
      <c r="A2003" s="476"/>
      <c r="B2003" s="115">
        <f t="shared" si="158"/>
        <v>32.301999999999531</v>
      </c>
      <c r="C2003" s="117" t="s">
        <v>2157</v>
      </c>
      <c r="D2003" s="55" t="s">
        <v>1</v>
      </c>
      <c r="E2003" s="43">
        <v>12</v>
      </c>
      <c r="F2003" s="43">
        <v>114093.71426035863</v>
      </c>
      <c r="G2003" s="113">
        <f t="shared" si="159"/>
        <v>1369124.5711243036</v>
      </c>
      <c r="I2003" s="62"/>
      <c r="J2003" s="62"/>
      <c r="K2003" s="622"/>
      <c r="L2003" s="62"/>
      <c r="M2003" s="62"/>
      <c r="N2003" s="62"/>
      <c r="O2003" s="62"/>
      <c r="P2003" s="62"/>
      <c r="Q2003" s="63"/>
      <c r="R2003" s="413"/>
      <c r="S2003" s="495"/>
    </row>
    <row r="2004" spans="1:19" s="91" customFormat="1" ht="18" customHeight="1">
      <c r="A2004" s="477"/>
      <c r="B2004" s="499"/>
      <c r="C2004" s="148" t="s">
        <v>2158</v>
      </c>
      <c r="D2004" s="415"/>
      <c r="E2004" s="149"/>
      <c r="F2004" s="31"/>
      <c r="G2004" s="500"/>
      <c r="I2004" s="36"/>
      <c r="J2004" s="36"/>
      <c r="K2004" s="623"/>
      <c r="L2004" s="36"/>
      <c r="M2004" s="36"/>
      <c r="N2004" s="36"/>
      <c r="O2004" s="36"/>
      <c r="P2004" s="36"/>
      <c r="Q2004" s="63"/>
      <c r="R2004" s="413"/>
      <c r="S2004" s="495"/>
    </row>
    <row r="2005" spans="1:19" s="58" customFormat="1" ht="38.25">
      <c r="A2005" s="476"/>
      <c r="B2005" s="115">
        <f>+B2003+0.001</f>
        <v>32.302999999999528</v>
      </c>
      <c r="C2005" s="117" t="s">
        <v>2159</v>
      </c>
      <c r="D2005" s="55" t="s">
        <v>2160</v>
      </c>
      <c r="E2005" s="43">
        <v>8</v>
      </c>
      <c r="F2005" s="43">
        <v>102670.26941714963</v>
      </c>
      <c r="G2005" s="113">
        <f t="shared" si="159"/>
        <v>821362.15533719701</v>
      </c>
      <c r="I2005" s="62"/>
      <c r="J2005" s="62"/>
      <c r="K2005" s="622"/>
      <c r="L2005" s="62"/>
      <c r="M2005" s="62"/>
      <c r="N2005" s="62"/>
      <c r="O2005" s="62"/>
      <c r="P2005" s="62"/>
      <c r="Q2005" s="63"/>
      <c r="R2005" s="413"/>
      <c r="S2005" s="495"/>
    </row>
    <row r="2006" spans="1:19" s="58" customFormat="1" ht="38.25">
      <c r="A2006" s="476"/>
      <c r="B2006" s="115">
        <f t="shared" ref="B2006:B2024" si="160">+B2005+0.001</f>
        <v>32.303999999999526</v>
      </c>
      <c r="C2006" s="117" t="s">
        <v>2161</v>
      </c>
      <c r="D2006" s="55" t="s">
        <v>2160</v>
      </c>
      <c r="E2006" s="43">
        <v>7</v>
      </c>
      <c r="F2006" s="43">
        <v>112656.14075800552</v>
      </c>
      <c r="G2006" s="113">
        <f t="shared" si="159"/>
        <v>788592.98530603864</v>
      </c>
      <c r="I2006" s="62"/>
      <c r="J2006" s="62"/>
      <c r="K2006" s="622"/>
      <c r="L2006" s="62"/>
      <c r="M2006" s="62"/>
      <c r="N2006" s="62"/>
      <c r="O2006" s="62"/>
      <c r="P2006" s="62"/>
      <c r="Q2006" s="63"/>
      <c r="R2006" s="413"/>
      <c r="S2006" s="495"/>
    </row>
    <row r="2007" spans="1:19" s="58" customFormat="1" ht="38.25">
      <c r="A2007" s="476"/>
      <c r="B2007" s="115">
        <f t="shared" si="160"/>
        <v>32.304999999999524</v>
      </c>
      <c r="C2007" s="117" t="s">
        <v>2162</v>
      </c>
      <c r="D2007" s="55" t="s">
        <v>2160</v>
      </c>
      <c r="E2007" s="43">
        <v>1</v>
      </c>
      <c r="F2007" s="43">
        <v>119365.51208588408</v>
      </c>
      <c r="G2007" s="113">
        <f t="shared" si="159"/>
        <v>119365.51208588408</v>
      </c>
      <c r="I2007" s="62"/>
      <c r="J2007" s="62"/>
      <c r="K2007" s="622"/>
      <c r="L2007" s="62"/>
      <c r="M2007" s="62"/>
      <c r="N2007" s="62"/>
      <c r="O2007" s="62"/>
      <c r="P2007" s="62"/>
      <c r="Q2007" s="63"/>
      <c r="R2007" s="413"/>
      <c r="S2007" s="495"/>
    </row>
    <row r="2008" spans="1:19" s="58" customFormat="1" ht="38.25">
      <c r="A2008" s="476"/>
      <c r="B2008" s="115">
        <f t="shared" si="160"/>
        <v>32.305999999999521</v>
      </c>
      <c r="C2008" s="117" t="s">
        <v>2163</v>
      </c>
      <c r="D2008" s="55" t="s">
        <v>2160</v>
      </c>
      <c r="E2008" s="43">
        <v>1</v>
      </c>
      <c r="F2008" s="43">
        <v>128786.36178912189</v>
      </c>
      <c r="G2008" s="113">
        <f t="shared" si="159"/>
        <v>128786.36178912189</v>
      </c>
      <c r="I2008" s="62"/>
      <c r="J2008" s="62"/>
      <c r="K2008" s="622"/>
      <c r="L2008" s="62"/>
      <c r="M2008" s="62"/>
      <c r="N2008" s="62"/>
      <c r="O2008" s="62"/>
      <c r="P2008" s="62"/>
      <c r="Q2008" s="63"/>
      <c r="R2008" s="413"/>
      <c r="S2008" s="495"/>
    </row>
    <row r="2009" spans="1:19" s="58" customFormat="1" ht="38.25">
      <c r="A2009" s="476"/>
      <c r="B2009" s="115">
        <f t="shared" si="160"/>
        <v>32.306999999999519</v>
      </c>
      <c r="C2009" s="117" t="s">
        <v>2164</v>
      </c>
      <c r="D2009" s="55" t="s">
        <v>2160</v>
      </c>
      <c r="E2009" s="43">
        <v>4</v>
      </c>
      <c r="F2009" s="43">
        <v>138263.50516105225</v>
      </c>
      <c r="G2009" s="113">
        <f t="shared" si="159"/>
        <v>553054.020644209</v>
      </c>
      <c r="I2009" s="62"/>
      <c r="J2009" s="62"/>
      <c r="K2009" s="622"/>
      <c r="L2009" s="62"/>
      <c r="M2009" s="62"/>
      <c r="N2009" s="62"/>
      <c r="O2009" s="62"/>
      <c r="P2009" s="62"/>
      <c r="Q2009" s="63"/>
      <c r="R2009" s="413"/>
      <c r="S2009" s="495"/>
    </row>
    <row r="2010" spans="1:19" s="58" customFormat="1" ht="38.25">
      <c r="A2010" s="476"/>
      <c r="B2010" s="115">
        <f t="shared" si="160"/>
        <v>32.307999999999517</v>
      </c>
      <c r="C2010" s="117" t="s">
        <v>2165</v>
      </c>
      <c r="D2010" s="55" t="s">
        <v>2160</v>
      </c>
      <c r="E2010" s="43">
        <v>2</v>
      </c>
      <c r="F2010" s="43">
        <v>149360.65522091353</v>
      </c>
      <c r="G2010" s="113">
        <f t="shared" si="159"/>
        <v>298721.31044182705</v>
      </c>
      <c r="I2010" s="62"/>
      <c r="J2010" s="62"/>
      <c r="K2010" s="622"/>
      <c r="L2010" s="62"/>
      <c r="M2010" s="62"/>
      <c r="N2010" s="62"/>
      <c r="O2010" s="62"/>
      <c r="P2010" s="62"/>
      <c r="Q2010" s="63"/>
      <c r="R2010" s="413"/>
      <c r="S2010" s="495"/>
    </row>
    <row r="2011" spans="1:19" s="58" customFormat="1" ht="25.5">
      <c r="A2011" s="476"/>
      <c r="B2011" s="115">
        <f t="shared" si="160"/>
        <v>32.308999999999514</v>
      </c>
      <c r="C2011" s="117" t="s">
        <v>2166</v>
      </c>
      <c r="D2011" s="55" t="s">
        <v>890</v>
      </c>
      <c r="E2011" s="43">
        <v>462</v>
      </c>
      <c r="F2011" s="43">
        <v>25974.315724894655</v>
      </c>
      <c r="G2011" s="113">
        <f t="shared" si="159"/>
        <v>12000133.86490133</v>
      </c>
      <c r="I2011" s="62"/>
      <c r="J2011" s="62"/>
      <c r="K2011" s="622"/>
      <c r="L2011" s="62"/>
      <c r="M2011" s="62"/>
      <c r="N2011" s="62"/>
      <c r="O2011" s="62"/>
      <c r="P2011" s="62"/>
      <c r="Q2011" s="63"/>
      <c r="R2011" s="413"/>
      <c r="S2011" s="495"/>
    </row>
    <row r="2012" spans="1:19" s="58" customFormat="1" ht="63.75">
      <c r="A2012" s="476"/>
      <c r="B2012" s="115">
        <f t="shared" si="160"/>
        <v>32.309999999999512</v>
      </c>
      <c r="C2012" s="117" t="s">
        <v>2167</v>
      </c>
      <c r="D2012" s="55" t="s">
        <v>2160</v>
      </c>
      <c r="E2012" s="43">
        <v>462</v>
      </c>
      <c r="F2012" s="43">
        <v>5210.2917801020822</v>
      </c>
      <c r="G2012" s="113">
        <f t="shared" si="159"/>
        <v>2407154.8024071618</v>
      </c>
      <c r="I2012" s="62"/>
      <c r="J2012" s="62"/>
      <c r="K2012" s="622"/>
      <c r="L2012" s="62"/>
      <c r="M2012" s="62"/>
      <c r="N2012" s="62"/>
      <c r="O2012" s="62"/>
      <c r="P2012" s="62"/>
      <c r="Q2012" s="63"/>
      <c r="R2012" s="413"/>
      <c r="S2012" s="495"/>
    </row>
    <row r="2013" spans="1:19" s="58" customFormat="1" ht="51">
      <c r="A2013" s="476"/>
      <c r="B2013" s="115">
        <f t="shared" si="160"/>
        <v>32.31099999999951</v>
      </c>
      <c r="C2013" s="117" t="s">
        <v>2168</v>
      </c>
      <c r="D2013" s="55" t="s">
        <v>2160</v>
      </c>
      <c r="E2013" s="43">
        <v>28</v>
      </c>
      <c r="F2013" s="43">
        <v>16049.950429462117</v>
      </c>
      <c r="G2013" s="113">
        <f t="shared" si="159"/>
        <v>449398.61202493927</v>
      </c>
      <c r="I2013" s="62"/>
      <c r="J2013" s="62"/>
      <c r="K2013" s="622"/>
      <c r="L2013" s="62"/>
      <c r="M2013" s="62"/>
      <c r="N2013" s="62"/>
      <c r="O2013" s="62"/>
      <c r="P2013" s="62"/>
      <c r="Q2013" s="63"/>
      <c r="R2013" s="413"/>
      <c r="S2013" s="495"/>
    </row>
    <row r="2014" spans="1:19" s="58" customFormat="1" ht="51">
      <c r="A2014" s="476"/>
      <c r="B2014" s="115">
        <f t="shared" si="160"/>
        <v>32.311999999999507</v>
      </c>
      <c r="C2014" s="117" t="s">
        <v>2169</v>
      </c>
      <c r="D2014" s="55" t="s">
        <v>2160</v>
      </c>
      <c r="E2014" s="43">
        <v>28</v>
      </c>
      <c r="F2014" s="43">
        <v>16049.950429462117</v>
      </c>
      <c r="G2014" s="113">
        <f t="shared" si="159"/>
        <v>449398.61202493927</v>
      </c>
      <c r="I2014" s="62"/>
      <c r="J2014" s="62"/>
      <c r="K2014" s="622"/>
      <c r="L2014" s="62"/>
      <c r="M2014" s="62"/>
      <c r="N2014" s="62"/>
      <c r="O2014" s="62"/>
      <c r="P2014" s="62"/>
      <c r="Q2014" s="63"/>
      <c r="R2014" s="413"/>
      <c r="S2014" s="495"/>
    </row>
    <row r="2015" spans="1:19" s="58" customFormat="1" ht="25.5">
      <c r="A2015" s="476"/>
      <c r="B2015" s="115">
        <f t="shared" si="160"/>
        <v>32.312999999999505</v>
      </c>
      <c r="C2015" s="117" t="s">
        <v>2170</v>
      </c>
      <c r="D2015" s="55" t="s">
        <v>2160</v>
      </c>
      <c r="E2015" s="43">
        <v>36</v>
      </c>
      <c r="F2015" s="43">
        <v>42139.980917780405</v>
      </c>
      <c r="G2015" s="113">
        <f t="shared" si="159"/>
        <v>1517039.3130400947</v>
      </c>
      <c r="I2015" s="62"/>
      <c r="J2015" s="62"/>
      <c r="K2015" s="622"/>
      <c r="L2015" s="62"/>
      <c r="M2015" s="62"/>
      <c r="N2015" s="62"/>
      <c r="O2015" s="62"/>
      <c r="P2015" s="62"/>
      <c r="Q2015" s="63"/>
      <c r="R2015" s="413"/>
      <c r="S2015" s="495"/>
    </row>
    <row r="2016" spans="1:19" s="58" customFormat="1">
      <c r="A2016" s="476"/>
      <c r="B2016" s="115">
        <f t="shared" si="160"/>
        <v>32.313999999999503</v>
      </c>
      <c r="C2016" s="117" t="s">
        <v>2171</v>
      </c>
      <c r="D2016" s="55" t="s">
        <v>2160</v>
      </c>
      <c r="E2016" s="43">
        <v>28</v>
      </c>
      <c r="F2016" s="43">
        <v>31952.911835115832</v>
      </c>
      <c r="G2016" s="113">
        <f t="shared" si="159"/>
        <v>894681.53138324327</v>
      </c>
      <c r="I2016" s="62"/>
      <c r="J2016" s="62"/>
      <c r="K2016" s="622"/>
      <c r="L2016" s="62"/>
      <c r="M2016" s="62"/>
      <c r="N2016" s="62"/>
      <c r="O2016" s="62"/>
      <c r="P2016" s="62"/>
      <c r="Q2016" s="63"/>
      <c r="R2016" s="413"/>
      <c r="S2016" s="495"/>
    </row>
    <row r="2017" spans="1:19" s="58" customFormat="1" ht="25.5">
      <c r="A2017" s="476"/>
      <c r="B2017" s="115">
        <f t="shared" si="160"/>
        <v>32.3149999999995</v>
      </c>
      <c r="C2017" s="117" t="s">
        <v>2172</v>
      </c>
      <c r="D2017" s="55" t="s">
        <v>890</v>
      </c>
      <c r="E2017" s="43">
        <v>404</v>
      </c>
      <c r="F2017" s="43">
        <v>5672.1083584504668</v>
      </c>
      <c r="G2017" s="113">
        <f t="shared" si="159"/>
        <v>2291531.7768139886</v>
      </c>
      <c r="I2017" s="62"/>
      <c r="J2017" s="62"/>
      <c r="K2017" s="622"/>
      <c r="L2017" s="62"/>
      <c r="M2017" s="62"/>
      <c r="N2017" s="62"/>
      <c r="O2017" s="62"/>
      <c r="P2017" s="62"/>
      <c r="Q2017" s="63"/>
      <c r="R2017" s="413"/>
      <c r="S2017" s="495"/>
    </row>
    <row r="2018" spans="1:19" s="58" customFormat="1" ht="25.5">
      <c r="A2018" s="476"/>
      <c r="B2018" s="115">
        <f t="shared" si="160"/>
        <v>32.315999999999498</v>
      </c>
      <c r="C2018" s="117" t="s">
        <v>2173</v>
      </c>
      <c r="D2018" s="55" t="s">
        <v>2160</v>
      </c>
      <c r="E2018" s="43">
        <v>8</v>
      </c>
      <c r="F2018" s="43">
        <v>15884.196849422855</v>
      </c>
      <c r="G2018" s="113">
        <f t="shared" si="159"/>
        <v>127073.57479538284</v>
      </c>
      <c r="I2018" s="62"/>
      <c r="J2018" s="62"/>
      <c r="K2018" s="622"/>
      <c r="L2018" s="62"/>
      <c r="M2018" s="62"/>
      <c r="N2018" s="62"/>
      <c r="O2018" s="62"/>
      <c r="P2018" s="62"/>
      <c r="Q2018" s="63"/>
      <c r="R2018" s="413"/>
      <c r="S2018" s="495"/>
    </row>
    <row r="2019" spans="1:19" s="58" customFormat="1" ht="25.5">
      <c r="A2019" s="476"/>
      <c r="B2019" s="115">
        <f t="shared" si="160"/>
        <v>32.316999999999496</v>
      </c>
      <c r="C2019" s="117" t="s">
        <v>2174</v>
      </c>
      <c r="D2019" s="55" t="s">
        <v>2160</v>
      </c>
      <c r="E2019" s="43">
        <v>28</v>
      </c>
      <c r="F2019" s="43">
        <v>592.1259966182439</v>
      </c>
      <c r="G2019" s="113">
        <f t="shared" si="159"/>
        <v>16579.527905310828</v>
      </c>
      <c r="I2019" s="62"/>
      <c r="J2019" s="62"/>
      <c r="K2019" s="622"/>
      <c r="L2019" s="62"/>
      <c r="M2019" s="62"/>
      <c r="N2019" s="62"/>
      <c r="O2019" s="62"/>
      <c r="P2019" s="62"/>
      <c r="Q2019" s="63"/>
      <c r="R2019" s="413"/>
      <c r="S2019" s="495"/>
    </row>
    <row r="2020" spans="1:19" s="58" customFormat="1">
      <c r="A2020" s="476"/>
      <c r="B2020" s="115">
        <f t="shared" si="160"/>
        <v>32.317999999999493</v>
      </c>
      <c r="C2020" s="117" t="s">
        <v>2175</v>
      </c>
      <c r="D2020" s="55" t="s">
        <v>890</v>
      </c>
      <c r="E2020" s="43">
        <v>342</v>
      </c>
      <c r="F2020" s="43">
        <v>2218.3875366260968</v>
      </c>
      <c r="G2020" s="113">
        <f t="shared" si="159"/>
        <v>758688.53752612509</v>
      </c>
      <c r="I2020" s="62"/>
      <c r="J2020" s="62"/>
      <c r="K2020" s="622"/>
      <c r="L2020" s="62"/>
      <c r="M2020" s="62"/>
      <c r="N2020" s="62"/>
      <c r="O2020" s="62"/>
      <c r="P2020" s="62"/>
      <c r="Q2020" s="63"/>
      <c r="R2020" s="413"/>
      <c r="S2020" s="495"/>
    </row>
    <row r="2021" spans="1:19" s="58" customFormat="1" ht="25.5">
      <c r="A2021" s="476"/>
      <c r="B2021" s="115">
        <f t="shared" si="160"/>
        <v>32.318999999999491</v>
      </c>
      <c r="C2021" s="117" t="s">
        <v>2176</v>
      </c>
      <c r="D2021" s="55" t="s">
        <v>890</v>
      </c>
      <c r="E2021" s="43">
        <v>56</v>
      </c>
      <c r="F2021" s="43">
        <v>21105.955858332687</v>
      </c>
      <c r="G2021" s="113">
        <f t="shared" si="159"/>
        <v>1181933.5280666305</v>
      </c>
      <c r="I2021" s="62"/>
      <c r="J2021" s="62"/>
      <c r="K2021" s="622"/>
      <c r="L2021" s="62"/>
      <c r="M2021" s="62"/>
      <c r="N2021" s="62"/>
      <c r="O2021" s="62"/>
      <c r="P2021" s="62"/>
      <c r="Q2021" s="63"/>
      <c r="R2021" s="413"/>
      <c r="S2021" s="495"/>
    </row>
    <row r="2022" spans="1:19" s="58" customFormat="1" ht="25.5">
      <c r="A2022" s="476"/>
      <c r="B2022" s="115">
        <f t="shared" si="160"/>
        <v>32.319999999999489</v>
      </c>
      <c r="C2022" s="117" t="s">
        <v>2177</v>
      </c>
      <c r="D2022" s="55" t="s">
        <v>2160</v>
      </c>
      <c r="E2022" s="43">
        <v>28</v>
      </c>
      <c r="F2022" s="43">
        <v>114093.71426035863</v>
      </c>
      <c r="G2022" s="113">
        <f t="shared" si="159"/>
        <v>3194623.9992900416</v>
      </c>
      <c r="I2022" s="62"/>
      <c r="J2022" s="62"/>
      <c r="K2022" s="622"/>
      <c r="L2022" s="62"/>
      <c r="M2022" s="62"/>
      <c r="N2022" s="62"/>
      <c r="O2022" s="62"/>
      <c r="P2022" s="62"/>
      <c r="Q2022" s="63"/>
      <c r="R2022" s="413"/>
      <c r="S2022" s="495"/>
    </row>
    <row r="2023" spans="1:19" s="58" customFormat="1" ht="25.5">
      <c r="A2023" s="476"/>
      <c r="B2023" s="115">
        <f t="shared" si="160"/>
        <v>32.320999999999486</v>
      </c>
      <c r="C2023" s="117" t="s">
        <v>2178</v>
      </c>
      <c r="D2023" s="55" t="s">
        <v>2160</v>
      </c>
      <c r="E2023" s="43">
        <v>13</v>
      </c>
      <c r="F2023" s="43">
        <v>68324.876662599156</v>
      </c>
      <c r="G2023" s="113">
        <f t="shared" si="159"/>
        <v>888223.39661378902</v>
      </c>
      <c r="I2023" s="62"/>
      <c r="J2023" s="62"/>
      <c r="K2023" s="622"/>
      <c r="L2023" s="62"/>
      <c r="M2023" s="62"/>
      <c r="N2023" s="62"/>
      <c r="O2023" s="62"/>
      <c r="P2023" s="62"/>
      <c r="Q2023" s="63"/>
      <c r="R2023" s="413"/>
      <c r="S2023" s="495"/>
    </row>
    <row r="2024" spans="1:19" s="58" customFormat="1">
      <c r="A2024" s="476"/>
      <c r="B2024" s="115">
        <f t="shared" si="160"/>
        <v>32.321999999999484</v>
      </c>
      <c r="C2024" s="117" t="s">
        <v>2179</v>
      </c>
      <c r="D2024" s="55" t="s">
        <v>2160</v>
      </c>
      <c r="E2024" s="43">
        <v>28</v>
      </c>
      <c r="F2024" s="43">
        <v>584792.18255801615</v>
      </c>
      <c r="G2024" s="113">
        <f t="shared" si="159"/>
        <v>16374181.111624453</v>
      </c>
      <c r="I2024" s="62"/>
      <c r="J2024" s="62"/>
      <c r="K2024" s="622"/>
      <c r="L2024" s="62"/>
      <c r="M2024" s="62"/>
      <c r="N2024" s="62"/>
      <c r="O2024" s="62"/>
      <c r="P2024" s="62"/>
      <c r="Q2024" s="63"/>
      <c r="R2024" s="413"/>
      <c r="S2024" s="495"/>
    </row>
    <row r="2025" spans="1:19" s="58" customFormat="1" ht="15" customHeight="1">
      <c r="A2025" s="476"/>
      <c r="B2025" s="118"/>
      <c r="C2025" s="7" t="s">
        <v>25</v>
      </c>
      <c r="D2025" s="106"/>
      <c r="E2025" s="107"/>
      <c r="F2025" s="107"/>
      <c r="G2025" s="119">
        <f>SUM(G1495:G2024)</f>
        <v>1836416047.453279</v>
      </c>
      <c r="H2025" s="90"/>
      <c r="I2025" s="62"/>
      <c r="J2025" s="62"/>
      <c r="K2025" s="622"/>
      <c r="L2025" s="62"/>
      <c r="M2025" s="62"/>
      <c r="N2025" s="62"/>
      <c r="O2025" s="62"/>
      <c r="P2025" s="62"/>
      <c r="Q2025" s="107"/>
      <c r="R2025" s="107"/>
      <c r="S2025" s="108"/>
    </row>
    <row r="2026" spans="1:19" s="58" customFormat="1" ht="15" customHeight="1">
      <c r="A2026" s="476"/>
      <c r="B2026" s="118"/>
      <c r="C2026" s="120"/>
      <c r="D2026" s="106"/>
      <c r="E2026" s="107"/>
      <c r="F2026" s="107"/>
      <c r="G2026" s="108"/>
      <c r="H2026" s="90"/>
      <c r="I2026" s="62"/>
      <c r="J2026" s="62"/>
      <c r="K2026" s="622"/>
      <c r="L2026" s="62"/>
      <c r="M2026" s="62"/>
      <c r="N2026" s="62"/>
      <c r="O2026" s="62"/>
      <c r="P2026" s="62"/>
      <c r="Q2026" s="107"/>
      <c r="R2026" s="107"/>
      <c r="S2026" s="108"/>
    </row>
    <row r="2027" spans="1:19" s="58" customFormat="1" ht="15" customHeight="1">
      <c r="A2027" s="476"/>
      <c r="B2027" s="14">
        <v>33</v>
      </c>
      <c r="C2027" s="19" t="s">
        <v>919</v>
      </c>
      <c r="D2027" s="106"/>
      <c r="E2027" s="107"/>
      <c r="F2027" s="121"/>
      <c r="G2027" s="108"/>
      <c r="H2027" s="90"/>
      <c r="I2027" s="62"/>
      <c r="J2027" s="62"/>
      <c r="K2027" s="622"/>
      <c r="L2027" s="62"/>
      <c r="M2027" s="62"/>
      <c r="N2027" s="62"/>
      <c r="O2027" s="62"/>
      <c r="P2027" s="62"/>
      <c r="Q2027" s="107"/>
      <c r="R2027" s="121"/>
      <c r="S2027" s="108"/>
    </row>
    <row r="2028" spans="1:19" s="91" customFormat="1" ht="18" customHeight="1">
      <c r="A2028" s="477"/>
      <c r="B2028" s="122"/>
      <c r="C2028" s="123" t="s">
        <v>920</v>
      </c>
      <c r="D2028" s="124"/>
      <c r="E2028" s="125"/>
      <c r="F2028" s="126"/>
      <c r="G2028" s="127"/>
      <c r="H2028" s="90"/>
      <c r="I2028" s="36"/>
      <c r="J2028" s="36"/>
      <c r="K2028" s="623"/>
      <c r="L2028" s="36"/>
      <c r="M2028" s="36"/>
      <c r="N2028" s="36"/>
      <c r="O2028" s="36"/>
      <c r="P2028" s="36"/>
      <c r="Q2028" s="107"/>
      <c r="R2028" s="121"/>
      <c r="S2028" s="108"/>
    </row>
    <row r="2029" spans="1:19" s="58" customFormat="1" ht="25.5">
      <c r="A2029" s="476"/>
      <c r="B2029" s="55">
        <f>+B2027+0.01</f>
        <v>33.01</v>
      </c>
      <c r="C2029" s="67" t="s">
        <v>1628</v>
      </c>
      <c r="D2029" s="111" t="s">
        <v>79</v>
      </c>
      <c r="E2029" s="128">
        <v>4</v>
      </c>
      <c r="F2029" s="43">
        <v>4826012.4330503037</v>
      </c>
      <c r="G2029" s="27">
        <f t="shared" ref="G2029:G2042" si="161">+E2029*F2029</f>
        <v>19304049.732201215</v>
      </c>
      <c r="H2029" s="90"/>
      <c r="I2029" s="62"/>
      <c r="J2029" s="62"/>
      <c r="K2029" s="622"/>
      <c r="L2029" s="62"/>
      <c r="M2029" s="62"/>
      <c r="N2029" s="62"/>
      <c r="O2029" s="62"/>
      <c r="P2029" s="62"/>
      <c r="Q2029" s="107"/>
      <c r="R2029" s="107"/>
      <c r="S2029" s="413"/>
    </row>
    <row r="2030" spans="1:19" s="58" customFormat="1">
      <c r="A2030" s="476"/>
      <c r="B2030" s="55">
        <f t="shared" ref="B2030:B2102" si="162">+B2029+0.01</f>
        <v>33.019999999999996</v>
      </c>
      <c r="C2030" s="67" t="s">
        <v>1629</v>
      </c>
      <c r="D2030" s="111" t="s">
        <v>79</v>
      </c>
      <c r="E2030" s="128">
        <v>2</v>
      </c>
      <c r="F2030" s="43">
        <v>1108576.6229081224</v>
      </c>
      <c r="G2030" s="27">
        <f t="shared" si="161"/>
        <v>2217153.2458162447</v>
      </c>
      <c r="H2030" s="90"/>
      <c r="I2030" s="62"/>
      <c r="J2030" s="62"/>
      <c r="K2030" s="622"/>
      <c r="L2030" s="62"/>
      <c r="M2030" s="62"/>
      <c r="N2030" s="62"/>
      <c r="O2030" s="62"/>
      <c r="P2030" s="62"/>
      <c r="Q2030" s="107"/>
      <c r="R2030" s="107"/>
      <c r="S2030" s="413"/>
    </row>
    <row r="2031" spans="1:19" s="58" customFormat="1">
      <c r="A2031" s="476"/>
      <c r="B2031" s="55">
        <f t="shared" si="162"/>
        <v>33.029999999999994</v>
      </c>
      <c r="C2031" s="67" t="s">
        <v>1630</v>
      </c>
      <c r="D2031" s="111" t="s">
        <v>79</v>
      </c>
      <c r="E2031" s="128">
        <v>6</v>
      </c>
      <c r="F2031" s="43">
        <v>116984.49839525721</v>
      </c>
      <c r="G2031" s="27">
        <f t="shared" si="161"/>
        <v>701906.99037154322</v>
      </c>
      <c r="H2031" s="90"/>
      <c r="I2031" s="62"/>
      <c r="J2031" s="62"/>
      <c r="K2031" s="622"/>
      <c r="L2031" s="62"/>
      <c r="M2031" s="62"/>
      <c r="N2031" s="62"/>
      <c r="O2031" s="62"/>
      <c r="P2031" s="62"/>
      <c r="Q2031" s="107"/>
      <c r="R2031" s="107"/>
      <c r="S2031" s="413"/>
    </row>
    <row r="2032" spans="1:19" s="58" customFormat="1" ht="25.5">
      <c r="A2032" s="476"/>
      <c r="B2032" s="55">
        <f t="shared" si="162"/>
        <v>33.039999999999992</v>
      </c>
      <c r="C2032" s="67" t="s">
        <v>1631</v>
      </c>
      <c r="D2032" s="111" t="s">
        <v>79</v>
      </c>
      <c r="E2032" s="128">
        <v>1</v>
      </c>
      <c r="F2032" s="43">
        <v>15389681.989366852</v>
      </c>
      <c r="G2032" s="27">
        <f t="shared" si="161"/>
        <v>15389681.989366852</v>
      </c>
      <c r="H2032" s="90"/>
      <c r="I2032" s="62"/>
      <c r="J2032" s="62"/>
      <c r="K2032" s="622"/>
      <c r="L2032" s="62"/>
      <c r="M2032" s="62"/>
      <c r="N2032" s="62"/>
      <c r="O2032" s="62"/>
      <c r="P2032" s="62"/>
      <c r="Q2032" s="107"/>
      <c r="R2032" s="107"/>
      <c r="S2032" s="413"/>
    </row>
    <row r="2033" spans="1:19" s="58" customFormat="1" ht="25.5">
      <c r="A2033" s="476"/>
      <c r="B2033" s="55">
        <f t="shared" si="162"/>
        <v>33.04999999999999</v>
      </c>
      <c r="C2033" s="67" t="s">
        <v>921</v>
      </c>
      <c r="D2033" s="111" t="s">
        <v>79</v>
      </c>
      <c r="E2033" s="128">
        <v>1</v>
      </c>
      <c r="F2033" s="43">
        <v>74826465.974382699</v>
      </c>
      <c r="G2033" s="27">
        <f t="shared" si="161"/>
        <v>74826465.974382699</v>
      </c>
      <c r="H2033" s="90"/>
      <c r="I2033" s="62"/>
      <c r="J2033" s="62"/>
      <c r="K2033" s="622"/>
      <c r="L2033" s="62"/>
      <c r="M2033" s="62"/>
      <c r="N2033" s="62"/>
      <c r="O2033" s="62"/>
      <c r="P2033" s="62"/>
      <c r="Q2033" s="107"/>
      <c r="R2033" s="107"/>
      <c r="S2033" s="413"/>
    </row>
    <row r="2034" spans="1:19" s="58" customFormat="1" ht="25.5">
      <c r="A2034" s="476"/>
      <c r="B2034" s="55">
        <f t="shared" si="162"/>
        <v>33.059999999999988</v>
      </c>
      <c r="C2034" s="67" t="s">
        <v>922</v>
      </c>
      <c r="D2034" s="111" t="s">
        <v>79</v>
      </c>
      <c r="E2034" s="128">
        <v>2</v>
      </c>
      <c r="F2034" s="43">
        <v>3502888.1290506069</v>
      </c>
      <c r="G2034" s="27">
        <f t="shared" si="161"/>
        <v>7005776.2581012137</v>
      </c>
      <c r="H2034" s="90"/>
      <c r="I2034" s="62"/>
      <c r="J2034" s="62"/>
      <c r="K2034" s="622"/>
      <c r="L2034" s="62"/>
      <c r="M2034" s="62"/>
      <c r="N2034" s="62"/>
      <c r="O2034" s="62"/>
      <c r="P2034" s="62"/>
      <c r="Q2034" s="107"/>
      <c r="R2034" s="107"/>
      <c r="S2034" s="413"/>
    </row>
    <row r="2035" spans="1:19" s="58" customFormat="1" ht="25.5">
      <c r="A2035" s="476"/>
      <c r="B2035" s="55">
        <f t="shared" si="162"/>
        <v>33.069999999999986</v>
      </c>
      <c r="C2035" s="67" t="s">
        <v>923</v>
      </c>
      <c r="D2035" s="111" t="s">
        <v>79</v>
      </c>
      <c r="E2035" s="128">
        <v>4</v>
      </c>
      <c r="F2035" s="43">
        <v>3502888.1290506069</v>
      </c>
      <c r="G2035" s="27">
        <f t="shared" si="161"/>
        <v>14011552.516202427</v>
      </c>
      <c r="H2035" s="90"/>
      <c r="I2035" s="62"/>
      <c r="J2035" s="62"/>
      <c r="K2035" s="622"/>
      <c r="L2035" s="62"/>
      <c r="M2035" s="62"/>
      <c r="N2035" s="62"/>
      <c r="O2035" s="62"/>
      <c r="P2035" s="62"/>
      <c r="Q2035" s="107"/>
      <c r="R2035" s="107"/>
      <c r="S2035" s="413"/>
    </row>
    <row r="2036" spans="1:19" s="58" customFormat="1" ht="38.25">
      <c r="A2036" s="476"/>
      <c r="B2036" s="55">
        <f t="shared" si="162"/>
        <v>33.079999999999984</v>
      </c>
      <c r="C2036" s="67" t="s">
        <v>1632</v>
      </c>
      <c r="D2036" s="111" t="s">
        <v>79</v>
      </c>
      <c r="E2036" s="128">
        <v>3</v>
      </c>
      <c r="F2036" s="43">
        <v>1297906.8253761134</v>
      </c>
      <c r="G2036" s="27">
        <f t="shared" si="161"/>
        <v>3893720.4761283402</v>
      </c>
      <c r="H2036" s="90"/>
      <c r="I2036" s="62"/>
      <c r="J2036" s="62"/>
      <c r="K2036" s="622"/>
      <c r="L2036" s="62"/>
      <c r="M2036" s="62"/>
      <c r="N2036" s="62"/>
      <c r="O2036" s="62"/>
      <c r="P2036" s="62"/>
      <c r="Q2036" s="107"/>
      <c r="R2036" s="107"/>
      <c r="S2036" s="413"/>
    </row>
    <row r="2037" spans="1:19" s="58" customFormat="1" ht="38.25">
      <c r="A2037" s="476"/>
      <c r="B2037" s="55">
        <f t="shared" si="162"/>
        <v>33.089999999999982</v>
      </c>
      <c r="C2037" s="67" t="s">
        <v>1391</v>
      </c>
      <c r="D2037" s="111" t="s">
        <v>79</v>
      </c>
      <c r="E2037" s="128">
        <v>1</v>
      </c>
      <c r="F2037" s="43">
        <v>1387634.7633707006</v>
      </c>
      <c r="G2037" s="27">
        <f t="shared" si="161"/>
        <v>1387634.7633707006</v>
      </c>
      <c r="H2037" s="90"/>
      <c r="I2037" s="62"/>
      <c r="J2037" s="62"/>
      <c r="K2037" s="622"/>
      <c r="L2037" s="62"/>
      <c r="M2037" s="62"/>
      <c r="N2037" s="62"/>
      <c r="O2037" s="62"/>
      <c r="P2037" s="62"/>
      <c r="Q2037" s="107"/>
      <c r="R2037" s="107"/>
      <c r="S2037" s="413"/>
    </row>
    <row r="2038" spans="1:19" s="58" customFormat="1" ht="25.5">
      <c r="A2038" s="476"/>
      <c r="B2038" s="228">
        <f t="shared" si="162"/>
        <v>33.09999999999998</v>
      </c>
      <c r="C2038" s="67" t="s">
        <v>1633</v>
      </c>
      <c r="D2038" s="111" t="s">
        <v>79</v>
      </c>
      <c r="E2038" s="128">
        <v>1</v>
      </c>
      <c r="F2038" s="43">
        <v>22626052.751563065</v>
      </c>
      <c r="G2038" s="27">
        <f t="shared" si="161"/>
        <v>22626052.751563065</v>
      </c>
      <c r="H2038" s="90"/>
      <c r="I2038" s="62"/>
      <c r="J2038" s="62"/>
      <c r="K2038" s="622"/>
      <c r="L2038" s="62"/>
      <c r="M2038" s="62"/>
      <c r="N2038" s="62"/>
      <c r="O2038" s="62"/>
      <c r="P2038" s="62"/>
      <c r="Q2038" s="107"/>
      <c r="R2038" s="107"/>
      <c r="S2038" s="413"/>
    </row>
    <row r="2039" spans="1:19" s="58" customFormat="1">
      <c r="A2039" s="476"/>
      <c r="B2039" s="55">
        <f t="shared" si="162"/>
        <v>33.109999999999978</v>
      </c>
      <c r="C2039" s="67" t="s">
        <v>1634</v>
      </c>
      <c r="D2039" s="111" t="s">
        <v>79</v>
      </c>
      <c r="E2039" s="128">
        <v>8</v>
      </c>
      <c r="F2039" s="43">
        <v>1158813.5098395187</v>
      </c>
      <c r="G2039" s="27">
        <f t="shared" si="161"/>
        <v>9270508.0787161496</v>
      </c>
      <c r="H2039" s="90"/>
      <c r="I2039" s="62"/>
      <c r="J2039" s="62"/>
      <c r="K2039" s="622"/>
      <c r="L2039" s="62"/>
      <c r="M2039" s="62"/>
      <c r="N2039" s="62"/>
      <c r="O2039" s="62"/>
      <c r="P2039" s="62"/>
      <c r="Q2039" s="107"/>
      <c r="R2039" s="107"/>
      <c r="S2039" s="413"/>
    </row>
    <row r="2040" spans="1:19" s="58" customFormat="1">
      <c r="A2040" s="476"/>
      <c r="B2040" s="55">
        <f t="shared" si="162"/>
        <v>33.119999999999976</v>
      </c>
      <c r="C2040" s="67" t="s">
        <v>1392</v>
      </c>
      <c r="D2040" s="111" t="s">
        <v>79</v>
      </c>
      <c r="E2040" s="128">
        <v>1</v>
      </c>
      <c r="F2040" s="43">
        <v>1121251.038166722</v>
      </c>
      <c r="G2040" s="27">
        <f t="shared" si="161"/>
        <v>1121251.038166722</v>
      </c>
      <c r="H2040" s="90"/>
      <c r="I2040" s="62"/>
      <c r="J2040" s="62"/>
      <c r="K2040" s="622"/>
      <c r="L2040" s="62"/>
      <c r="M2040" s="62"/>
      <c r="N2040" s="62"/>
      <c r="O2040" s="62"/>
      <c r="P2040" s="62"/>
      <c r="Q2040" s="107"/>
      <c r="R2040" s="107"/>
      <c r="S2040" s="413"/>
    </row>
    <row r="2041" spans="1:19" s="58" customFormat="1">
      <c r="A2041" s="476"/>
      <c r="B2041" s="55">
        <f t="shared" si="162"/>
        <v>33.129999999999974</v>
      </c>
      <c r="C2041" s="67" t="s">
        <v>1635</v>
      </c>
      <c r="D2041" s="111" t="s">
        <v>79</v>
      </c>
      <c r="E2041" s="128">
        <v>2</v>
      </c>
      <c r="F2041" s="43">
        <v>1098887.8570409217</v>
      </c>
      <c r="G2041" s="27">
        <f t="shared" si="161"/>
        <v>2197775.7140818434</v>
      </c>
      <c r="H2041" s="90"/>
      <c r="I2041" s="62"/>
      <c r="J2041" s="62"/>
      <c r="K2041" s="622"/>
      <c r="L2041" s="62"/>
      <c r="M2041" s="62"/>
      <c r="N2041" s="62"/>
      <c r="O2041" s="62"/>
      <c r="P2041" s="62"/>
      <c r="Q2041" s="107"/>
      <c r="R2041" s="107"/>
      <c r="S2041" s="413"/>
    </row>
    <row r="2042" spans="1:19" s="58" customFormat="1" ht="15" customHeight="1">
      <c r="A2042" s="476"/>
      <c r="B2042" s="55">
        <f t="shared" si="162"/>
        <v>33.139999999999972</v>
      </c>
      <c r="C2042" s="67" t="s">
        <v>1636</v>
      </c>
      <c r="D2042" s="111" t="s">
        <v>79</v>
      </c>
      <c r="E2042" s="128">
        <v>25</v>
      </c>
      <c r="F2042" s="43">
        <v>180689.12432368021</v>
      </c>
      <c r="G2042" s="27">
        <f t="shared" si="161"/>
        <v>4517228.1080920054</v>
      </c>
      <c r="H2042" s="90"/>
      <c r="I2042" s="62"/>
      <c r="J2042" s="62"/>
      <c r="K2042" s="622"/>
      <c r="L2042" s="62"/>
      <c r="M2042" s="62"/>
      <c r="N2042" s="62"/>
      <c r="O2042" s="62"/>
      <c r="P2042" s="62"/>
      <c r="Q2042" s="107"/>
      <c r="R2042" s="107"/>
      <c r="S2042" s="413"/>
    </row>
    <row r="2043" spans="1:19" s="91" customFormat="1" ht="18" customHeight="1">
      <c r="A2043" s="477"/>
      <c r="B2043" s="122"/>
      <c r="C2043" s="123" t="s">
        <v>924</v>
      </c>
      <c r="D2043" s="124"/>
      <c r="E2043" s="125"/>
      <c r="F2043" s="126"/>
      <c r="G2043" s="127"/>
      <c r="H2043" s="90"/>
      <c r="I2043" s="36"/>
      <c r="J2043" s="36"/>
      <c r="K2043" s="623"/>
      <c r="L2043" s="36"/>
      <c r="M2043" s="36"/>
      <c r="N2043" s="36"/>
      <c r="O2043" s="36"/>
      <c r="P2043" s="36"/>
      <c r="Q2043" s="107"/>
      <c r="R2043" s="121"/>
      <c r="S2043" s="108"/>
    </row>
    <row r="2044" spans="1:19" s="58" customFormat="1" ht="38.25">
      <c r="A2044" s="476"/>
      <c r="B2044" s="55">
        <f>B2042+0.01</f>
        <v>33.14999999999997</v>
      </c>
      <c r="C2044" s="67" t="s">
        <v>1637</v>
      </c>
      <c r="D2044" s="111" t="s">
        <v>54</v>
      </c>
      <c r="E2044" s="128">
        <v>649</v>
      </c>
      <c r="F2044" s="43">
        <v>6753.1552924172247</v>
      </c>
      <c r="G2044" s="27">
        <f t="shared" ref="G2044:G2123" si="163">+E2044*F2044</f>
        <v>4382797.7847787784</v>
      </c>
      <c r="H2044" s="90"/>
      <c r="I2044" s="62"/>
      <c r="J2044" s="62"/>
      <c r="K2044" s="622"/>
      <c r="L2044" s="62"/>
      <c r="M2044" s="62"/>
      <c r="N2044" s="62"/>
      <c r="O2044" s="62"/>
      <c r="P2044" s="62"/>
      <c r="Q2044" s="107"/>
      <c r="R2044" s="121"/>
      <c r="S2044" s="413"/>
    </row>
    <row r="2045" spans="1:19" s="58" customFormat="1" ht="51">
      <c r="A2045" s="476"/>
      <c r="B2045" s="55">
        <f t="shared" si="162"/>
        <v>33.159999999999968</v>
      </c>
      <c r="C2045" s="67" t="s">
        <v>1638</v>
      </c>
      <c r="D2045" s="111" t="s">
        <v>54</v>
      </c>
      <c r="E2045" s="128">
        <v>1033</v>
      </c>
      <c r="F2045" s="43">
        <v>15399.445813458977</v>
      </c>
      <c r="G2045" s="27">
        <f t="shared" si="163"/>
        <v>15907627.525303124</v>
      </c>
      <c r="H2045" s="90"/>
      <c r="I2045" s="62"/>
      <c r="J2045" s="62"/>
      <c r="K2045" s="622"/>
      <c r="L2045" s="62"/>
      <c r="M2045" s="62"/>
      <c r="N2045" s="62"/>
      <c r="O2045" s="62"/>
      <c r="P2045" s="62"/>
      <c r="Q2045" s="107"/>
      <c r="R2045" s="121"/>
      <c r="S2045" s="413"/>
    </row>
    <row r="2046" spans="1:19" s="58" customFormat="1" ht="38.25">
      <c r="A2046" s="476"/>
      <c r="B2046" s="55">
        <f t="shared" si="162"/>
        <v>33.169999999999966</v>
      </c>
      <c r="C2046" s="67" t="s">
        <v>925</v>
      </c>
      <c r="D2046" s="111" t="s">
        <v>54</v>
      </c>
      <c r="E2046" s="128">
        <v>674</v>
      </c>
      <c r="F2046" s="43">
        <v>35178.330556131405</v>
      </c>
      <c r="G2046" s="27">
        <f t="shared" si="163"/>
        <v>23710194.794832565</v>
      </c>
      <c r="H2046" s="90"/>
      <c r="I2046" s="62"/>
      <c r="J2046" s="62"/>
      <c r="K2046" s="622"/>
      <c r="L2046" s="62"/>
      <c r="M2046" s="62"/>
      <c r="N2046" s="62"/>
      <c r="O2046" s="62"/>
      <c r="P2046" s="62"/>
      <c r="Q2046" s="107"/>
      <c r="R2046" s="121"/>
      <c r="S2046" s="413"/>
    </row>
    <row r="2047" spans="1:19" s="58" customFormat="1" ht="25.5">
      <c r="A2047" s="476"/>
      <c r="B2047" s="55">
        <f t="shared" si="162"/>
        <v>33.179999999999964</v>
      </c>
      <c r="C2047" s="67" t="s">
        <v>926</v>
      </c>
      <c r="D2047" s="111" t="s">
        <v>54</v>
      </c>
      <c r="E2047" s="128">
        <v>35</v>
      </c>
      <c r="F2047" s="43">
        <v>31423.334359267123</v>
      </c>
      <c r="G2047" s="27">
        <f t="shared" si="163"/>
        <v>1099816.7025743492</v>
      </c>
      <c r="H2047" s="90"/>
      <c r="I2047" s="62"/>
      <c r="J2047" s="62"/>
      <c r="K2047" s="622"/>
      <c r="L2047" s="62"/>
      <c r="M2047" s="62"/>
      <c r="N2047" s="62"/>
      <c r="O2047" s="62"/>
      <c r="P2047" s="62"/>
      <c r="Q2047" s="107"/>
      <c r="R2047" s="121"/>
      <c r="S2047" s="413"/>
    </row>
    <row r="2048" spans="1:19" s="58" customFormat="1">
      <c r="A2048" s="476"/>
      <c r="B2048" s="55">
        <f t="shared" si="162"/>
        <v>33.189999999999962</v>
      </c>
      <c r="C2048" s="67" t="s">
        <v>1393</v>
      </c>
      <c r="D2048" s="111" t="s">
        <v>79</v>
      </c>
      <c r="E2048" s="128">
        <v>200</v>
      </c>
      <c r="F2048" s="43">
        <v>40314.606586656206</v>
      </c>
      <c r="G2048" s="27">
        <f t="shared" si="163"/>
        <v>8062921.3173312414</v>
      </c>
      <c r="H2048" s="90"/>
      <c r="I2048" s="62"/>
      <c r="J2048" s="62"/>
      <c r="K2048" s="622"/>
      <c r="L2048" s="62"/>
      <c r="M2048" s="62"/>
      <c r="N2048" s="62"/>
      <c r="O2048" s="62"/>
      <c r="P2048" s="62"/>
      <c r="Q2048" s="107"/>
      <c r="R2048" s="121"/>
      <c r="S2048" s="413"/>
    </row>
    <row r="2049" spans="1:19" s="58" customFormat="1" ht="25.5">
      <c r="A2049" s="476"/>
      <c r="B2049" s="228">
        <f t="shared" si="162"/>
        <v>33.19999999999996</v>
      </c>
      <c r="C2049" s="67" t="s">
        <v>927</v>
      </c>
      <c r="D2049" s="111" t="s">
        <v>79</v>
      </c>
      <c r="E2049" s="128">
        <v>8</v>
      </c>
      <c r="F2049" s="43">
        <v>28777.531930715882</v>
      </c>
      <c r="G2049" s="27">
        <f t="shared" si="163"/>
        <v>230220.25544572706</v>
      </c>
      <c r="H2049" s="90"/>
      <c r="I2049" s="62"/>
      <c r="J2049" s="62"/>
      <c r="K2049" s="622"/>
      <c r="L2049" s="62"/>
      <c r="M2049" s="62"/>
      <c r="N2049" s="62"/>
      <c r="O2049" s="62"/>
      <c r="P2049" s="62"/>
      <c r="Q2049" s="107"/>
      <c r="R2049" s="121"/>
      <c r="S2049" s="413"/>
    </row>
    <row r="2050" spans="1:19" s="58" customFormat="1" ht="38.25">
      <c r="A2050" s="476"/>
      <c r="B2050" s="55">
        <f t="shared" si="162"/>
        <v>33.209999999999958</v>
      </c>
      <c r="C2050" s="67" t="s">
        <v>1639</v>
      </c>
      <c r="D2050" s="111" t="s">
        <v>79</v>
      </c>
      <c r="E2050" s="128">
        <v>51</v>
      </c>
      <c r="F2050" s="43">
        <v>223270.07231288581</v>
      </c>
      <c r="G2050" s="27">
        <f t="shared" si="163"/>
        <v>11386773.687957177</v>
      </c>
      <c r="H2050" s="90"/>
      <c r="I2050" s="62"/>
      <c r="J2050" s="62"/>
      <c r="K2050" s="622"/>
      <c r="L2050" s="62"/>
      <c r="M2050" s="62"/>
      <c r="N2050" s="62"/>
      <c r="O2050" s="62"/>
      <c r="P2050" s="62"/>
      <c r="Q2050" s="107"/>
      <c r="R2050" s="121"/>
      <c r="S2050" s="413"/>
    </row>
    <row r="2051" spans="1:19" s="58" customFormat="1" ht="25.5">
      <c r="A2051" s="476"/>
      <c r="B2051" s="55">
        <f t="shared" si="162"/>
        <v>33.219999999999956</v>
      </c>
      <c r="C2051" s="67" t="s">
        <v>928</v>
      </c>
      <c r="D2051" s="111" t="s">
        <v>79</v>
      </c>
      <c r="E2051" s="128">
        <v>5</v>
      </c>
      <c r="F2051" s="43">
        <v>13641249.636116602</v>
      </c>
      <c r="G2051" s="27">
        <f t="shared" si="163"/>
        <v>68206248.180583</v>
      </c>
      <c r="H2051" s="90"/>
      <c r="I2051" s="62"/>
      <c r="J2051" s="62"/>
      <c r="K2051" s="622"/>
      <c r="L2051" s="62"/>
      <c r="M2051" s="62"/>
      <c r="N2051" s="62"/>
      <c r="O2051" s="62"/>
      <c r="P2051" s="62"/>
      <c r="Q2051" s="107"/>
      <c r="R2051" s="121"/>
      <c r="S2051" s="413"/>
    </row>
    <row r="2052" spans="1:19" s="58" customFormat="1" ht="25.5">
      <c r="A2052" s="476"/>
      <c r="B2052" s="55">
        <f t="shared" si="162"/>
        <v>33.229999999999954</v>
      </c>
      <c r="C2052" s="67" t="s">
        <v>929</v>
      </c>
      <c r="D2052" s="111" t="s">
        <v>79</v>
      </c>
      <c r="E2052" s="128">
        <v>51</v>
      </c>
      <c r="F2052" s="43">
        <v>2181710.126522189</v>
      </c>
      <c r="G2052" s="27">
        <f t="shared" si="163"/>
        <v>111267216.45263164</v>
      </c>
      <c r="H2052" s="90"/>
      <c r="I2052" s="62"/>
      <c r="J2052" s="62"/>
      <c r="K2052" s="622"/>
      <c r="L2052" s="62"/>
      <c r="M2052" s="62"/>
      <c r="N2052" s="62"/>
      <c r="O2052" s="62"/>
      <c r="P2052" s="62"/>
      <c r="Q2052" s="107"/>
      <c r="R2052" s="121"/>
      <c r="S2052" s="413"/>
    </row>
    <row r="2053" spans="1:19" s="58" customFormat="1">
      <c r="A2053" s="476"/>
      <c r="B2053" s="228">
        <f t="shared" si="162"/>
        <v>33.239999999999952</v>
      </c>
      <c r="C2053" s="67" t="s">
        <v>930</v>
      </c>
      <c r="D2053" s="111" t="s">
        <v>79</v>
      </c>
      <c r="E2053" s="128">
        <v>48</v>
      </c>
      <c r="F2053" s="43">
        <v>3733643.1743489136</v>
      </c>
      <c r="G2053" s="27">
        <f t="shared" si="163"/>
        <v>179214872.36874786</v>
      </c>
      <c r="H2053" s="90"/>
      <c r="I2053" s="62"/>
      <c r="J2053" s="62"/>
      <c r="K2053" s="622"/>
      <c r="L2053" s="62"/>
      <c r="M2053" s="62"/>
      <c r="N2053" s="62"/>
      <c r="O2053" s="62"/>
      <c r="P2053" s="62"/>
      <c r="Q2053" s="107"/>
      <c r="R2053" s="121"/>
      <c r="S2053" s="413"/>
    </row>
    <row r="2054" spans="1:19" s="58" customFormat="1" ht="25.5">
      <c r="A2054" s="476"/>
      <c r="B2054" s="55">
        <f t="shared" si="162"/>
        <v>33.24999999999995</v>
      </c>
      <c r="C2054" s="67" t="s">
        <v>931</v>
      </c>
      <c r="D2054" s="111" t="s">
        <v>79</v>
      </c>
      <c r="E2054" s="128">
        <v>54</v>
      </c>
      <c r="F2054" s="43">
        <v>509271.09858088224</v>
      </c>
      <c r="G2054" s="27">
        <f t="shared" si="163"/>
        <v>27500639.32336764</v>
      </c>
      <c r="H2054" s="90"/>
      <c r="I2054" s="62"/>
      <c r="J2054" s="62"/>
      <c r="K2054" s="622"/>
      <c r="L2054" s="62"/>
      <c r="M2054" s="62"/>
      <c r="N2054" s="62"/>
      <c r="O2054" s="62"/>
      <c r="P2054" s="62"/>
      <c r="Q2054" s="107"/>
      <c r="R2054" s="121"/>
      <c r="S2054" s="413"/>
    </row>
    <row r="2055" spans="1:19" s="58" customFormat="1">
      <c r="A2055" s="476"/>
      <c r="B2055" s="55">
        <f>+B2054+0.01</f>
        <v>33.259999999999948</v>
      </c>
      <c r="C2055" s="67" t="s">
        <v>932</v>
      </c>
      <c r="D2055" s="111" t="s">
        <v>79</v>
      </c>
      <c r="E2055" s="128">
        <v>55</v>
      </c>
      <c r="F2055" s="43">
        <v>62708.019497495108</v>
      </c>
      <c r="G2055" s="27">
        <f t="shared" si="163"/>
        <v>3448941.0723622311</v>
      </c>
      <c r="H2055" s="90"/>
      <c r="I2055" s="62"/>
      <c r="J2055" s="62"/>
      <c r="K2055" s="622"/>
      <c r="L2055" s="62"/>
      <c r="M2055" s="62"/>
      <c r="N2055" s="62"/>
      <c r="O2055" s="62"/>
      <c r="P2055" s="62"/>
      <c r="Q2055" s="107"/>
      <c r="R2055" s="121"/>
      <c r="S2055" s="413"/>
    </row>
    <row r="2056" spans="1:19" s="58" customFormat="1">
      <c r="A2056" s="476"/>
      <c r="B2056" s="55">
        <f t="shared" si="162"/>
        <v>33.269999999999946</v>
      </c>
      <c r="C2056" s="67" t="s">
        <v>933</v>
      </c>
      <c r="D2056" s="111" t="s">
        <v>79</v>
      </c>
      <c r="E2056" s="128">
        <v>55</v>
      </c>
      <c r="F2056" s="43">
        <v>453846.85432699922</v>
      </c>
      <c r="G2056" s="27">
        <f t="shared" si="163"/>
        <v>24961576.987984959</v>
      </c>
      <c r="H2056" s="90"/>
      <c r="I2056" s="62"/>
      <c r="J2056" s="62"/>
      <c r="K2056" s="622"/>
      <c r="L2056" s="62"/>
      <c r="M2056" s="62"/>
      <c r="N2056" s="62"/>
      <c r="O2056" s="62"/>
      <c r="P2056" s="62"/>
      <c r="Q2056" s="107"/>
      <c r="R2056" s="121"/>
      <c r="S2056" s="413"/>
    </row>
    <row r="2057" spans="1:19" s="58" customFormat="1">
      <c r="A2057" s="476"/>
      <c r="B2057" s="55">
        <f t="shared" si="162"/>
        <v>33.279999999999944</v>
      </c>
      <c r="C2057" s="67" t="s">
        <v>934</v>
      </c>
      <c r="D2057" s="111" t="s">
        <v>79</v>
      </c>
      <c r="E2057" s="128">
        <v>100</v>
      </c>
      <c r="F2057" s="43">
        <v>15894.621602884445</v>
      </c>
      <c r="G2057" s="27">
        <f t="shared" si="163"/>
        <v>1589462.1602884445</v>
      </c>
      <c r="H2057" s="90"/>
      <c r="I2057" s="62"/>
      <c r="J2057" s="62"/>
      <c r="K2057" s="622"/>
      <c r="L2057" s="62"/>
      <c r="M2057" s="62"/>
      <c r="N2057" s="62"/>
      <c r="O2057" s="62"/>
      <c r="P2057" s="62"/>
      <c r="Q2057" s="107"/>
      <c r="R2057" s="121"/>
      <c r="S2057" s="413"/>
    </row>
    <row r="2058" spans="1:19" s="58" customFormat="1">
      <c r="A2058" s="476"/>
      <c r="B2058" s="55">
        <f t="shared" si="162"/>
        <v>33.289999999999942</v>
      </c>
      <c r="C2058" s="67" t="s">
        <v>935</v>
      </c>
      <c r="D2058" s="111" t="s">
        <v>79</v>
      </c>
      <c r="E2058" s="128">
        <v>4</v>
      </c>
      <c r="F2058" s="43">
        <v>12418245.706837351</v>
      </c>
      <c r="G2058" s="27">
        <f t="shared" si="163"/>
        <v>49672982.827349402</v>
      </c>
      <c r="H2058" s="90"/>
      <c r="I2058" s="62"/>
      <c r="J2058" s="62"/>
      <c r="K2058" s="622"/>
      <c r="L2058" s="62"/>
      <c r="M2058" s="62"/>
      <c r="N2058" s="62"/>
      <c r="O2058" s="62"/>
      <c r="P2058" s="62"/>
      <c r="Q2058" s="107"/>
      <c r="R2058" s="121"/>
      <c r="S2058" s="413"/>
    </row>
    <row r="2059" spans="1:19" s="58" customFormat="1" ht="25.5">
      <c r="A2059" s="476"/>
      <c r="B2059" s="55">
        <f t="shared" si="162"/>
        <v>33.29999999999994</v>
      </c>
      <c r="C2059" s="67" t="s">
        <v>936</v>
      </c>
      <c r="D2059" s="111" t="s">
        <v>79</v>
      </c>
      <c r="E2059" s="128">
        <v>12</v>
      </c>
      <c r="F2059" s="43">
        <v>3495152.9619821082</v>
      </c>
      <c r="G2059" s="27">
        <f t="shared" si="163"/>
        <v>41941835.543785296</v>
      </c>
      <c r="H2059" s="90"/>
      <c r="I2059" s="62"/>
      <c r="J2059" s="62"/>
      <c r="K2059" s="622"/>
      <c r="L2059" s="62"/>
      <c r="M2059" s="62"/>
      <c r="N2059" s="62"/>
      <c r="O2059" s="62"/>
      <c r="P2059" s="62"/>
      <c r="Q2059" s="107"/>
      <c r="R2059" s="121"/>
      <c r="S2059" s="413"/>
    </row>
    <row r="2060" spans="1:19" s="58" customFormat="1" ht="25.5">
      <c r="A2060" s="476"/>
      <c r="B2060" s="55">
        <f t="shared" si="162"/>
        <v>33.309999999999938</v>
      </c>
      <c r="C2060" s="67" t="s">
        <v>937</v>
      </c>
      <c r="D2060" s="111" t="s">
        <v>79</v>
      </c>
      <c r="E2060" s="128">
        <v>53</v>
      </c>
      <c r="F2060" s="43">
        <v>2159414.7062938889</v>
      </c>
      <c r="G2060" s="27">
        <f t="shared" si="163"/>
        <v>114448979.43357611</v>
      </c>
      <c r="H2060" s="90"/>
      <c r="I2060" s="62"/>
      <c r="J2060" s="62"/>
      <c r="K2060" s="622"/>
      <c r="L2060" s="62"/>
      <c r="M2060" s="62"/>
      <c r="N2060" s="62"/>
      <c r="O2060" s="62"/>
      <c r="P2060" s="62"/>
      <c r="Q2060" s="107"/>
      <c r="R2060" s="121"/>
      <c r="S2060" s="413"/>
    </row>
    <row r="2061" spans="1:19" s="58" customFormat="1">
      <c r="A2061" s="476"/>
      <c r="B2061" s="55">
        <f t="shared" si="162"/>
        <v>33.319999999999936</v>
      </c>
      <c r="C2061" s="67" t="s">
        <v>1640</v>
      </c>
      <c r="D2061" s="111" t="s">
        <v>79</v>
      </c>
      <c r="E2061" s="128">
        <v>2</v>
      </c>
      <c r="F2061" s="43">
        <v>27953640.730188906</v>
      </c>
      <c r="G2061" s="27">
        <f t="shared" si="163"/>
        <v>55907281.460377812</v>
      </c>
      <c r="H2061" s="90"/>
      <c r="I2061" s="62"/>
      <c r="J2061" s="62"/>
      <c r="K2061" s="622"/>
      <c r="L2061" s="62"/>
      <c r="M2061" s="62"/>
      <c r="N2061" s="62"/>
      <c r="O2061" s="62"/>
      <c r="P2061" s="62"/>
      <c r="Q2061" s="107"/>
      <c r="R2061" s="121"/>
      <c r="S2061" s="413"/>
    </row>
    <row r="2062" spans="1:19" s="58" customFormat="1">
      <c r="A2062" s="476"/>
      <c r="B2062" s="228">
        <f t="shared" si="162"/>
        <v>33.329999999999934</v>
      </c>
      <c r="C2062" s="67" t="s">
        <v>938</v>
      </c>
      <c r="D2062" s="111" t="s">
        <v>79</v>
      </c>
      <c r="E2062" s="128">
        <v>1</v>
      </c>
      <c r="F2062" s="43">
        <v>60549267.805521376</v>
      </c>
      <c r="G2062" s="27">
        <f t="shared" si="163"/>
        <v>60549267.805521376</v>
      </c>
      <c r="H2062" s="90"/>
      <c r="I2062" s="62"/>
      <c r="J2062" s="62"/>
      <c r="K2062" s="622"/>
      <c r="L2062" s="62"/>
      <c r="M2062" s="62"/>
      <c r="N2062" s="62"/>
      <c r="O2062" s="62"/>
      <c r="P2062" s="62"/>
      <c r="Q2062" s="107"/>
      <c r="R2062" s="121"/>
      <c r="S2062" s="413"/>
    </row>
    <row r="2063" spans="1:19" s="58" customFormat="1">
      <c r="A2063" s="476"/>
      <c r="B2063" s="55">
        <f t="shared" si="162"/>
        <v>33.339999999999932</v>
      </c>
      <c r="C2063" s="67" t="s">
        <v>939</v>
      </c>
      <c r="D2063" s="111" t="s">
        <v>79</v>
      </c>
      <c r="E2063" s="128">
        <v>4</v>
      </c>
      <c r="F2063" s="43">
        <v>2879088.6039900179</v>
      </c>
      <c r="G2063" s="27">
        <f t="shared" si="163"/>
        <v>11516354.415960072</v>
      </c>
      <c r="H2063" s="90"/>
      <c r="I2063" s="62"/>
      <c r="J2063" s="62"/>
      <c r="K2063" s="622"/>
      <c r="L2063" s="62"/>
      <c r="M2063" s="62"/>
      <c r="N2063" s="62"/>
      <c r="O2063" s="62"/>
      <c r="P2063" s="62"/>
      <c r="Q2063" s="107"/>
      <c r="R2063" s="121"/>
      <c r="S2063" s="413"/>
    </row>
    <row r="2064" spans="1:19" s="58" customFormat="1">
      <c r="A2064" s="476"/>
      <c r="B2064" s="55">
        <f t="shared" si="162"/>
        <v>33.34999999999993</v>
      </c>
      <c r="C2064" s="67" t="s">
        <v>940</v>
      </c>
      <c r="D2064" s="111" t="s">
        <v>79</v>
      </c>
      <c r="E2064" s="128">
        <v>4</v>
      </c>
      <c r="F2064" s="43">
        <v>3901668.3081674557</v>
      </c>
      <c r="G2064" s="27">
        <f t="shared" si="163"/>
        <v>15606673.232669823</v>
      </c>
      <c r="H2064" s="90"/>
      <c r="I2064" s="62"/>
      <c r="J2064" s="62"/>
      <c r="K2064" s="622"/>
      <c r="L2064" s="62"/>
      <c r="M2064" s="62"/>
      <c r="N2064" s="62"/>
      <c r="O2064" s="62"/>
      <c r="P2064" s="62"/>
      <c r="Q2064" s="107"/>
      <c r="R2064" s="121"/>
      <c r="S2064" s="413"/>
    </row>
    <row r="2065" spans="1:19" s="58" customFormat="1">
      <c r="A2065" s="476"/>
      <c r="B2065" s="55">
        <f t="shared" si="162"/>
        <v>33.359999999999928</v>
      </c>
      <c r="C2065" s="67" t="s">
        <v>941</v>
      </c>
      <c r="D2065" s="111" t="s">
        <v>79</v>
      </c>
      <c r="E2065" s="128">
        <v>2</v>
      </c>
      <c r="F2065" s="43">
        <v>25635369.460745942</v>
      </c>
      <c r="G2065" s="27">
        <f t="shared" si="163"/>
        <v>51270738.921491884</v>
      </c>
      <c r="H2065" s="90"/>
      <c r="I2065" s="62"/>
      <c r="J2065" s="62"/>
      <c r="K2065" s="622"/>
      <c r="L2065" s="62"/>
      <c r="M2065" s="62"/>
      <c r="N2065" s="62"/>
      <c r="O2065" s="62"/>
      <c r="P2065" s="62"/>
      <c r="Q2065" s="107"/>
      <c r="R2065" s="121"/>
      <c r="S2065" s="413"/>
    </row>
    <row r="2066" spans="1:19" s="58" customFormat="1" ht="25.5">
      <c r="A2066" s="476"/>
      <c r="B2066" s="55">
        <f t="shared" si="162"/>
        <v>33.369999999999926</v>
      </c>
      <c r="C2066" s="67" t="s">
        <v>1120</v>
      </c>
      <c r="D2066" s="111" t="s">
        <v>79</v>
      </c>
      <c r="E2066" s="128">
        <v>2</v>
      </c>
      <c r="F2066" s="43">
        <v>13127627.245440852</v>
      </c>
      <c r="G2066" s="27">
        <f t="shared" si="163"/>
        <v>26255254.490881704</v>
      </c>
      <c r="H2066" s="90"/>
      <c r="I2066" s="62"/>
      <c r="J2066" s="62"/>
      <c r="K2066" s="622"/>
      <c r="L2066" s="62"/>
      <c r="M2066" s="62"/>
      <c r="N2066" s="62"/>
      <c r="O2066" s="62"/>
      <c r="P2066" s="62"/>
      <c r="Q2066" s="107"/>
      <c r="R2066" s="121"/>
      <c r="S2066" s="413"/>
    </row>
    <row r="2067" spans="1:19" s="58" customFormat="1">
      <c r="A2067" s="476"/>
      <c r="B2067" s="55">
        <f t="shared" si="162"/>
        <v>33.379999999999924</v>
      </c>
      <c r="C2067" s="67" t="s">
        <v>942</v>
      </c>
      <c r="D2067" s="111" t="s">
        <v>79</v>
      </c>
      <c r="E2067" s="128">
        <v>2</v>
      </c>
      <c r="F2067" s="43">
        <v>216659950.89281365</v>
      </c>
      <c r="G2067" s="27">
        <f t="shared" si="163"/>
        <v>433319901.78562731</v>
      </c>
      <c r="H2067" s="90"/>
      <c r="I2067" s="62"/>
      <c r="J2067" s="62"/>
      <c r="K2067" s="622"/>
      <c r="L2067" s="62"/>
      <c r="M2067" s="62"/>
      <c r="N2067" s="62"/>
      <c r="O2067" s="62"/>
      <c r="P2067" s="62"/>
      <c r="Q2067" s="107"/>
      <c r="R2067" s="121"/>
      <c r="S2067" s="413"/>
    </row>
    <row r="2068" spans="1:19" s="58" customFormat="1">
      <c r="A2068" s="476"/>
      <c r="B2068" s="55">
        <f t="shared" si="162"/>
        <v>33.389999999999922</v>
      </c>
      <c r="C2068" s="67" t="s">
        <v>1641</v>
      </c>
      <c r="D2068" s="111" t="s">
        <v>79</v>
      </c>
      <c r="E2068" s="128">
        <v>8</v>
      </c>
      <c r="F2068" s="43">
        <v>13461053.602631655</v>
      </c>
      <c r="G2068" s="27">
        <f t="shared" si="163"/>
        <v>107688428.82105324</v>
      </c>
      <c r="H2068" s="90"/>
      <c r="I2068" s="62"/>
      <c r="J2068" s="62"/>
      <c r="K2068" s="622"/>
      <c r="L2068" s="62"/>
      <c r="M2068" s="62"/>
      <c r="N2068" s="62"/>
      <c r="O2068" s="62"/>
      <c r="P2068" s="62"/>
      <c r="Q2068" s="107"/>
      <c r="R2068" s="121"/>
      <c r="S2068" s="413"/>
    </row>
    <row r="2069" spans="1:19" s="58" customFormat="1" ht="25.5">
      <c r="A2069" s="476"/>
      <c r="B2069" s="55">
        <f t="shared" si="162"/>
        <v>33.39999999999992</v>
      </c>
      <c r="C2069" s="67" t="s">
        <v>1642</v>
      </c>
      <c r="D2069" s="111" t="s">
        <v>79</v>
      </c>
      <c r="E2069" s="128">
        <v>1</v>
      </c>
      <c r="F2069" s="43">
        <v>79191186.194183737</v>
      </c>
      <c r="G2069" s="27">
        <f t="shared" si="163"/>
        <v>79191186.194183737</v>
      </c>
      <c r="H2069" s="90"/>
      <c r="I2069" s="62"/>
      <c r="J2069" s="62"/>
      <c r="K2069" s="622"/>
      <c r="L2069" s="62"/>
      <c r="M2069" s="62"/>
      <c r="N2069" s="62"/>
      <c r="O2069" s="62"/>
      <c r="P2069" s="62"/>
      <c r="Q2069" s="107"/>
      <c r="R2069" s="121"/>
      <c r="S2069" s="413"/>
    </row>
    <row r="2070" spans="1:19" s="58" customFormat="1">
      <c r="A2070" s="476"/>
      <c r="B2070" s="55">
        <f t="shared" si="162"/>
        <v>33.409999999999918</v>
      </c>
      <c r="C2070" s="67" t="s">
        <v>1643</v>
      </c>
      <c r="D2070" s="111" t="s">
        <v>79</v>
      </c>
      <c r="E2070" s="128">
        <v>16</v>
      </c>
      <c r="F2070" s="43">
        <v>184182.45920865861</v>
      </c>
      <c r="G2070" s="27">
        <f t="shared" si="163"/>
        <v>2946919.3473385377</v>
      </c>
      <c r="H2070" s="90"/>
      <c r="I2070" s="62"/>
      <c r="J2070" s="62"/>
      <c r="K2070" s="622"/>
      <c r="L2070" s="62"/>
      <c r="M2070" s="62"/>
      <c r="N2070" s="62"/>
      <c r="O2070" s="62"/>
      <c r="P2070" s="62"/>
      <c r="Q2070" s="107"/>
      <c r="R2070" s="121"/>
      <c r="S2070" s="413"/>
    </row>
    <row r="2071" spans="1:19" s="58" customFormat="1">
      <c r="A2071" s="476"/>
      <c r="B2071" s="55">
        <f t="shared" si="162"/>
        <v>33.419999999999916</v>
      </c>
      <c r="C2071" s="67" t="s">
        <v>1121</v>
      </c>
      <c r="D2071" s="111" t="s">
        <v>79</v>
      </c>
      <c r="E2071" s="128">
        <v>4</v>
      </c>
      <c r="F2071" s="43">
        <v>691763.70525341725</v>
      </c>
      <c r="G2071" s="27">
        <f t="shared" si="163"/>
        <v>2767054.821013669</v>
      </c>
      <c r="H2071" s="90"/>
      <c r="I2071" s="62"/>
      <c r="J2071" s="62"/>
      <c r="K2071" s="622"/>
      <c r="L2071" s="62"/>
      <c r="M2071" s="62"/>
      <c r="N2071" s="62"/>
      <c r="O2071" s="62"/>
      <c r="P2071" s="62"/>
      <c r="Q2071" s="107"/>
      <c r="R2071" s="121"/>
      <c r="S2071" s="413"/>
    </row>
    <row r="2072" spans="1:19" s="91" customFormat="1" ht="18" customHeight="1">
      <c r="A2072" s="477"/>
      <c r="B2072" s="122"/>
      <c r="C2072" s="123" t="s">
        <v>944</v>
      </c>
      <c r="D2072" s="124"/>
      <c r="E2072" s="125"/>
      <c r="F2072" s="126"/>
      <c r="G2072" s="127"/>
      <c r="H2072" s="90"/>
      <c r="I2072" s="36"/>
      <c r="J2072" s="36"/>
      <c r="K2072" s="623"/>
      <c r="L2072" s="36"/>
      <c r="M2072" s="36"/>
      <c r="N2072" s="36"/>
      <c r="O2072" s="36"/>
      <c r="P2072" s="36"/>
      <c r="Q2072" s="107"/>
      <c r="R2072" s="121"/>
      <c r="S2072" s="108"/>
    </row>
    <row r="2073" spans="1:19" s="58" customFormat="1">
      <c r="A2073" s="476"/>
      <c r="B2073" s="55">
        <f>+B2071+0.01</f>
        <v>33.429999999999914</v>
      </c>
      <c r="C2073" s="67" t="s">
        <v>1644</v>
      </c>
      <c r="D2073" s="111" t="s">
        <v>79</v>
      </c>
      <c r="E2073" s="128">
        <v>18</v>
      </c>
      <c r="F2073" s="43">
        <v>2572531.0063711144</v>
      </c>
      <c r="G2073" s="27">
        <f t="shared" si="163"/>
        <v>46305558.114680059</v>
      </c>
      <c r="H2073" s="90"/>
      <c r="I2073" s="62"/>
      <c r="J2073" s="62"/>
      <c r="K2073" s="622"/>
      <c r="L2073" s="62"/>
      <c r="M2073" s="62"/>
      <c r="N2073" s="62"/>
      <c r="O2073" s="62"/>
      <c r="P2073" s="62"/>
      <c r="Q2073" s="107"/>
      <c r="R2073" s="121"/>
      <c r="S2073" s="413"/>
    </row>
    <row r="2074" spans="1:19" s="58" customFormat="1">
      <c r="A2074" s="476"/>
      <c r="B2074" s="55">
        <f t="shared" si="162"/>
        <v>33.439999999999912</v>
      </c>
      <c r="C2074" s="67" t="s">
        <v>945</v>
      </c>
      <c r="D2074" s="111" t="s">
        <v>79</v>
      </c>
      <c r="E2074" s="128">
        <v>117</v>
      </c>
      <c r="F2074" s="43">
        <v>611693.25886564609</v>
      </c>
      <c r="G2074" s="27">
        <f t="shared" si="163"/>
        <v>71568111.287280589</v>
      </c>
      <c r="H2074" s="90"/>
      <c r="I2074" s="62"/>
      <c r="J2074" s="62"/>
      <c r="K2074" s="622"/>
      <c r="L2074" s="62"/>
      <c r="M2074" s="62"/>
      <c r="N2074" s="62"/>
      <c r="O2074" s="62"/>
      <c r="P2074" s="62"/>
      <c r="Q2074" s="107"/>
      <c r="R2074" s="121"/>
      <c r="S2074" s="413"/>
    </row>
    <row r="2075" spans="1:19" s="58" customFormat="1">
      <c r="A2075" s="476"/>
      <c r="B2075" s="55">
        <f t="shared" si="162"/>
        <v>33.44999999999991</v>
      </c>
      <c r="C2075" s="67" t="s">
        <v>946</v>
      </c>
      <c r="D2075" s="111" t="s">
        <v>79</v>
      </c>
      <c r="E2075" s="128">
        <v>2</v>
      </c>
      <c r="F2075" s="43">
        <v>1013497.6589617017</v>
      </c>
      <c r="G2075" s="27">
        <f t="shared" si="163"/>
        <v>2026995.3179234033</v>
      </c>
      <c r="H2075" s="90"/>
      <c r="I2075" s="62"/>
      <c r="J2075" s="62"/>
      <c r="K2075" s="622"/>
      <c r="L2075" s="62"/>
      <c r="M2075" s="62"/>
      <c r="N2075" s="62"/>
      <c r="O2075" s="62"/>
      <c r="P2075" s="62"/>
      <c r="Q2075" s="107"/>
      <c r="R2075" s="121"/>
      <c r="S2075" s="413"/>
    </row>
    <row r="2076" spans="1:19" s="58" customFormat="1">
      <c r="A2076" s="476"/>
      <c r="B2076" s="55">
        <f t="shared" si="162"/>
        <v>33.459999999999908</v>
      </c>
      <c r="C2076" s="67" t="s">
        <v>947</v>
      </c>
      <c r="D2076" s="111" t="s">
        <v>79</v>
      </c>
      <c r="E2076" s="128">
        <v>75</v>
      </c>
      <c r="F2076" s="43">
        <v>36259.377490098166</v>
      </c>
      <c r="G2076" s="27">
        <f t="shared" si="163"/>
        <v>2719453.3117573624</v>
      </c>
      <c r="H2076" s="90"/>
      <c r="I2076" s="62"/>
      <c r="J2076" s="62"/>
      <c r="K2076" s="622"/>
      <c r="L2076" s="62"/>
      <c r="M2076" s="62"/>
      <c r="N2076" s="62"/>
      <c r="O2076" s="62"/>
      <c r="P2076" s="62"/>
      <c r="Q2076" s="107"/>
      <c r="R2076" s="121"/>
      <c r="S2076" s="413"/>
    </row>
    <row r="2077" spans="1:19" s="58" customFormat="1">
      <c r="A2077" s="476"/>
      <c r="B2077" s="55">
        <f t="shared" si="162"/>
        <v>33.469999999999906</v>
      </c>
      <c r="C2077" s="67" t="s">
        <v>1645</v>
      </c>
      <c r="D2077" s="111" t="s">
        <v>79</v>
      </c>
      <c r="E2077" s="128">
        <v>17</v>
      </c>
      <c r="F2077" s="43">
        <v>56721.08358450466</v>
      </c>
      <c r="G2077" s="27">
        <f t="shared" si="163"/>
        <v>964258.42093657923</v>
      </c>
      <c r="H2077" s="90"/>
      <c r="I2077" s="62"/>
      <c r="J2077" s="62"/>
      <c r="K2077" s="622"/>
      <c r="L2077" s="62"/>
      <c r="M2077" s="62"/>
      <c r="N2077" s="62"/>
      <c r="O2077" s="62"/>
      <c r="P2077" s="62"/>
      <c r="Q2077" s="107"/>
      <c r="R2077" s="121"/>
      <c r="S2077" s="413"/>
    </row>
    <row r="2078" spans="1:19" s="58" customFormat="1">
      <c r="A2078" s="476"/>
      <c r="B2078" s="55">
        <f t="shared" si="162"/>
        <v>33.479999999999905</v>
      </c>
      <c r="C2078" s="67" t="s">
        <v>948</v>
      </c>
      <c r="D2078" s="111" t="s">
        <v>79</v>
      </c>
      <c r="E2078" s="128">
        <v>6</v>
      </c>
      <c r="F2078" s="43">
        <v>75327.183562748352</v>
      </c>
      <c r="G2078" s="27">
        <f t="shared" si="163"/>
        <v>451963.10137649009</v>
      </c>
      <c r="H2078" s="90"/>
      <c r="I2078" s="62"/>
      <c r="J2078" s="62"/>
      <c r="K2078" s="622"/>
      <c r="L2078" s="62"/>
      <c r="M2078" s="62"/>
      <c r="N2078" s="62"/>
      <c r="O2078" s="62"/>
      <c r="P2078" s="62"/>
      <c r="Q2078" s="107"/>
      <c r="R2078" s="121"/>
      <c r="S2078" s="413"/>
    </row>
    <row r="2079" spans="1:19" s="58" customFormat="1" ht="25.5">
      <c r="A2079" s="476"/>
      <c r="B2079" s="55">
        <f t="shared" si="162"/>
        <v>33.489999999999903</v>
      </c>
      <c r="C2079" s="67" t="s">
        <v>1646</v>
      </c>
      <c r="D2079" s="111" t="s">
        <v>79</v>
      </c>
      <c r="E2079" s="128">
        <v>1</v>
      </c>
      <c r="F2079" s="43">
        <v>30545171.892219111</v>
      </c>
      <c r="G2079" s="27">
        <f t="shared" si="163"/>
        <v>30545171.892219111</v>
      </c>
      <c r="H2079" s="90"/>
      <c r="I2079" s="62"/>
      <c r="J2079" s="62"/>
      <c r="K2079" s="622"/>
      <c r="L2079" s="62"/>
      <c r="M2079" s="62"/>
      <c r="N2079" s="62"/>
      <c r="O2079" s="62"/>
      <c r="P2079" s="62"/>
      <c r="Q2079" s="107"/>
      <c r="R2079" s="121"/>
      <c r="S2079" s="413"/>
    </row>
    <row r="2080" spans="1:19" s="58" customFormat="1" ht="25.5">
      <c r="A2080" s="476"/>
      <c r="B2080" s="228">
        <f t="shared" si="162"/>
        <v>33.499999999999901</v>
      </c>
      <c r="C2080" s="67" t="s">
        <v>1435</v>
      </c>
      <c r="D2080" s="111" t="s">
        <v>79</v>
      </c>
      <c r="E2080" s="128">
        <v>4</v>
      </c>
      <c r="F2080" s="43">
        <v>1579633.7027248584</v>
      </c>
      <c r="G2080" s="27">
        <f t="shared" si="163"/>
        <v>6318534.8108994337</v>
      </c>
      <c r="H2080" s="90"/>
      <c r="I2080" s="62"/>
      <c r="J2080" s="62"/>
      <c r="K2080" s="622"/>
      <c r="L2080" s="62"/>
      <c r="M2080" s="62"/>
      <c r="N2080" s="62"/>
      <c r="O2080" s="62"/>
      <c r="P2080" s="62"/>
      <c r="Q2080" s="107"/>
      <c r="R2080" s="121"/>
      <c r="S2080" s="413"/>
    </row>
    <row r="2081" spans="1:19" s="58" customFormat="1">
      <c r="A2081" s="476"/>
      <c r="B2081" s="55">
        <f t="shared" si="162"/>
        <v>33.509999999999899</v>
      </c>
      <c r="C2081" s="67" t="s">
        <v>1436</v>
      </c>
      <c r="D2081" s="111" t="s">
        <v>54</v>
      </c>
      <c r="E2081" s="128">
        <v>4070</v>
      </c>
      <c r="F2081" s="43">
        <v>7631.9620092291607</v>
      </c>
      <c r="G2081" s="27">
        <f t="shared" si="163"/>
        <v>31062085.377562683</v>
      </c>
      <c r="H2081" s="90"/>
      <c r="I2081" s="62"/>
      <c r="J2081" s="62"/>
      <c r="K2081" s="622"/>
      <c r="L2081" s="62"/>
      <c r="M2081" s="62"/>
      <c r="N2081" s="62"/>
      <c r="O2081" s="62"/>
      <c r="P2081" s="62"/>
      <c r="Q2081" s="107"/>
      <c r="R2081" s="121"/>
      <c r="S2081" s="413"/>
    </row>
    <row r="2082" spans="1:19" s="58" customFormat="1" ht="25.5">
      <c r="A2082" s="476"/>
      <c r="B2082" s="55">
        <f t="shared" si="162"/>
        <v>33.519999999999897</v>
      </c>
      <c r="C2082" s="67" t="s">
        <v>1437</v>
      </c>
      <c r="D2082" s="111" t="s">
        <v>54</v>
      </c>
      <c r="E2082" s="128">
        <v>3720</v>
      </c>
      <c r="F2082" s="43">
        <v>35178.330556131405</v>
      </c>
      <c r="G2082" s="27">
        <f t="shared" si="163"/>
        <v>130863389.66880882</v>
      </c>
      <c r="H2082" s="90"/>
      <c r="I2082" s="62"/>
      <c r="J2082" s="62"/>
      <c r="K2082" s="622"/>
      <c r="L2082" s="62"/>
      <c r="M2082" s="62"/>
      <c r="N2082" s="62"/>
      <c r="O2082" s="62"/>
      <c r="P2082" s="62"/>
      <c r="Q2082" s="107"/>
      <c r="R2082" s="121"/>
      <c r="S2082" s="413"/>
    </row>
    <row r="2083" spans="1:19" s="58" customFormat="1" ht="25.5">
      <c r="A2083" s="476"/>
      <c r="B2083" s="55">
        <f t="shared" si="162"/>
        <v>33.529999999999895</v>
      </c>
      <c r="C2083" s="67" t="s">
        <v>1438</v>
      </c>
      <c r="D2083" s="111" t="s">
        <v>54</v>
      </c>
      <c r="E2083" s="128">
        <v>70</v>
      </c>
      <c r="F2083" s="43">
        <v>54901.964105457417</v>
      </c>
      <c r="G2083" s="27">
        <f t="shared" si="163"/>
        <v>3843137.4873820189</v>
      </c>
      <c r="H2083" s="90"/>
      <c r="I2083" s="62"/>
      <c r="J2083" s="62"/>
      <c r="K2083" s="622"/>
      <c r="L2083" s="62"/>
      <c r="M2083" s="62"/>
      <c r="N2083" s="62"/>
      <c r="O2083" s="62"/>
      <c r="P2083" s="62"/>
      <c r="Q2083" s="107"/>
      <c r="R2083" s="121"/>
      <c r="S2083" s="413"/>
    </row>
    <row r="2084" spans="1:19" s="58" customFormat="1">
      <c r="A2084" s="476"/>
      <c r="B2084" s="55">
        <f t="shared" si="162"/>
        <v>33.539999999999893</v>
      </c>
      <c r="C2084" s="67" t="s">
        <v>1439</v>
      </c>
      <c r="D2084" s="111" t="s">
        <v>79</v>
      </c>
      <c r="E2084" s="128">
        <v>2</v>
      </c>
      <c r="F2084" s="43">
        <v>686756.69616581616</v>
      </c>
      <c r="G2084" s="27">
        <f t="shared" si="163"/>
        <v>1373513.3923316323</v>
      </c>
      <c r="H2084" s="90"/>
      <c r="I2084" s="62"/>
      <c r="J2084" s="62"/>
      <c r="K2084" s="622"/>
      <c r="L2084" s="62"/>
      <c r="M2084" s="62"/>
      <c r="N2084" s="62"/>
      <c r="O2084" s="62"/>
      <c r="P2084" s="62"/>
      <c r="Q2084" s="107"/>
      <c r="R2084" s="121"/>
      <c r="S2084" s="413"/>
    </row>
    <row r="2085" spans="1:19" s="58" customFormat="1">
      <c r="A2085" s="476"/>
      <c r="B2085" s="55">
        <f t="shared" si="162"/>
        <v>33.549999999999891</v>
      </c>
      <c r="C2085" s="67" t="s">
        <v>1440</v>
      </c>
      <c r="D2085" s="111" t="s">
        <v>79</v>
      </c>
      <c r="E2085" s="128">
        <v>2</v>
      </c>
      <c r="F2085" s="43">
        <v>854798.50958989689</v>
      </c>
      <c r="G2085" s="27">
        <f t="shared" si="163"/>
        <v>1709597.0191797938</v>
      </c>
      <c r="H2085" s="90"/>
      <c r="I2085" s="62"/>
      <c r="J2085" s="62"/>
      <c r="K2085" s="622"/>
      <c r="L2085" s="62"/>
      <c r="M2085" s="62"/>
      <c r="N2085" s="62"/>
      <c r="O2085" s="62"/>
      <c r="P2085" s="62"/>
      <c r="Q2085" s="107"/>
      <c r="R2085" s="121"/>
      <c r="S2085" s="413"/>
    </row>
    <row r="2086" spans="1:19" s="58" customFormat="1" ht="25.5">
      <c r="A2086" s="476"/>
      <c r="B2086" s="228">
        <f>+B2085+0.01</f>
        <v>33.559999999999889</v>
      </c>
      <c r="C2086" s="67" t="s">
        <v>1122</v>
      </c>
      <c r="D2086" s="111" t="s">
        <v>79</v>
      </c>
      <c r="E2086" s="128">
        <v>31</v>
      </c>
      <c r="F2086" s="43">
        <v>568092.76998789702</v>
      </c>
      <c r="G2086" s="27">
        <f t="shared" si="163"/>
        <v>17610875.869624808</v>
      </c>
      <c r="H2086" s="90"/>
      <c r="I2086" s="62"/>
      <c r="J2086" s="62"/>
      <c r="K2086" s="622"/>
      <c r="L2086" s="62"/>
      <c r="M2086" s="62"/>
      <c r="N2086" s="62"/>
      <c r="O2086" s="62"/>
      <c r="P2086" s="62"/>
      <c r="Q2086" s="107"/>
      <c r="R2086" s="121"/>
      <c r="S2086" s="413"/>
    </row>
    <row r="2087" spans="1:19" s="91" customFormat="1" ht="25.5">
      <c r="A2087" s="477"/>
      <c r="B2087" s="122"/>
      <c r="C2087" s="123" t="s">
        <v>949</v>
      </c>
      <c r="D2087" s="124"/>
      <c r="E2087" s="125"/>
      <c r="F2087" s="126"/>
      <c r="G2087" s="127"/>
      <c r="H2087" s="90"/>
      <c r="I2087" s="36"/>
      <c r="J2087" s="36"/>
      <c r="K2087" s="623"/>
      <c r="L2087" s="36"/>
      <c r="M2087" s="36"/>
      <c r="N2087" s="36"/>
      <c r="O2087" s="36"/>
      <c r="P2087" s="36"/>
      <c r="Q2087" s="107"/>
      <c r="R2087" s="121"/>
      <c r="S2087" s="108"/>
    </row>
    <row r="2088" spans="1:19" s="58" customFormat="1">
      <c r="A2088" s="476"/>
      <c r="B2088" s="55">
        <f>+B2086+0.01</f>
        <v>33.569999999999887</v>
      </c>
      <c r="C2088" s="67" t="s">
        <v>950</v>
      </c>
      <c r="D2088" s="111" t="s">
        <v>79</v>
      </c>
      <c r="E2088" s="128">
        <v>26</v>
      </c>
      <c r="F2088" s="43">
        <v>2467149.2585786055</v>
      </c>
      <c r="G2088" s="27">
        <f t="shared" si="163"/>
        <v>64145880.72304374</v>
      </c>
      <c r="H2088" s="90"/>
      <c r="I2088" s="62"/>
      <c r="J2088" s="62"/>
      <c r="K2088" s="622"/>
      <c r="L2088" s="62"/>
      <c r="M2088" s="62"/>
      <c r="N2088" s="62"/>
      <c r="O2088" s="62"/>
      <c r="P2088" s="62"/>
      <c r="Q2088" s="107"/>
      <c r="R2088" s="121"/>
      <c r="S2088" s="413"/>
    </row>
    <row r="2089" spans="1:19" s="58" customFormat="1">
      <c r="A2089" s="476"/>
      <c r="B2089" s="55">
        <f t="shared" si="162"/>
        <v>33.579999999999885</v>
      </c>
      <c r="C2089" s="67" t="s">
        <v>951</v>
      </c>
      <c r="D2089" s="111" t="s">
        <v>79</v>
      </c>
      <c r="E2089" s="128">
        <v>44</v>
      </c>
      <c r="F2089" s="43">
        <v>1253258.6487754749</v>
      </c>
      <c r="G2089" s="27">
        <f t="shared" si="163"/>
        <v>55143380.546120897</v>
      </c>
      <c r="H2089" s="90"/>
      <c r="I2089" s="62"/>
      <c r="J2089" s="62"/>
      <c r="K2089" s="622"/>
      <c r="L2089" s="62"/>
      <c r="M2089" s="62"/>
      <c r="N2089" s="62"/>
      <c r="O2089" s="62"/>
      <c r="P2089" s="62"/>
      <c r="Q2089" s="107"/>
      <c r="R2089" s="121"/>
      <c r="S2089" s="413"/>
    </row>
    <row r="2090" spans="1:19" s="58" customFormat="1">
      <c r="A2090" s="476"/>
      <c r="B2090" s="55">
        <f t="shared" si="162"/>
        <v>33.589999999999883</v>
      </c>
      <c r="C2090" s="67" t="s">
        <v>952</v>
      </c>
      <c r="D2090" s="111" t="s">
        <v>79</v>
      </c>
      <c r="E2090" s="128">
        <v>39</v>
      </c>
      <c r="F2090" s="43">
        <v>3457877.1710295049</v>
      </c>
      <c r="G2090" s="27">
        <f t="shared" si="163"/>
        <v>134857209.6701507</v>
      </c>
      <c r="H2090" s="90"/>
      <c r="I2090" s="62"/>
      <c r="J2090" s="62"/>
      <c r="K2090" s="622"/>
      <c r="L2090" s="62"/>
      <c r="M2090" s="62"/>
      <c r="N2090" s="62"/>
      <c r="O2090" s="62"/>
      <c r="P2090" s="62"/>
      <c r="Q2090" s="107"/>
      <c r="R2090" s="121"/>
      <c r="S2090" s="413"/>
    </row>
    <row r="2091" spans="1:19" s="58" customFormat="1">
      <c r="A2091" s="476"/>
      <c r="B2091" s="55">
        <f t="shared" si="162"/>
        <v>33.599999999999881</v>
      </c>
      <c r="C2091" s="67" t="s">
        <v>953</v>
      </c>
      <c r="D2091" s="111" t="s">
        <v>79</v>
      </c>
      <c r="E2091" s="128">
        <v>22</v>
      </c>
      <c r="F2091" s="43">
        <v>1054078.0967616283</v>
      </c>
      <c r="G2091" s="27">
        <f t="shared" si="163"/>
        <v>23189718.128755823</v>
      </c>
      <c r="H2091" s="90"/>
      <c r="I2091" s="62"/>
      <c r="J2091" s="62"/>
      <c r="K2091" s="622"/>
      <c r="L2091" s="62"/>
      <c r="M2091" s="62"/>
      <c r="N2091" s="62"/>
      <c r="O2091" s="62"/>
      <c r="P2091" s="62"/>
      <c r="Q2091" s="107"/>
      <c r="R2091" s="121"/>
      <c r="S2091" s="413"/>
    </row>
    <row r="2092" spans="1:19" s="58" customFormat="1">
      <c r="A2092" s="476"/>
      <c r="B2092" s="55">
        <f t="shared" si="162"/>
        <v>33.609999999999879</v>
      </c>
      <c r="C2092" s="67" t="s">
        <v>954</v>
      </c>
      <c r="D2092" s="111" t="s">
        <v>79</v>
      </c>
      <c r="E2092" s="128">
        <v>12</v>
      </c>
      <c r="F2092" s="43">
        <v>845681.02021239127</v>
      </c>
      <c r="G2092" s="27">
        <f t="shared" si="163"/>
        <v>10148172.242548695</v>
      </c>
      <c r="H2092" s="90"/>
      <c r="I2092" s="62"/>
      <c r="J2092" s="62"/>
      <c r="K2092" s="622"/>
      <c r="L2092" s="62"/>
      <c r="M2092" s="62"/>
      <c r="N2092" s="62"/>
      <c r="O2092" s="62"/>
      <c r="P2092" s="62"/>
      <c r="Q2092" s="107"/>
      <c r="R2092" s="121"/>
      <c r="S2092" s="413"/>
    </row>
    <row r="2093" spans="1:19" s="58" customFormat="1">
      <c r="A2093" s="476"/>
      <c r="B2093" s="55">
        <f t="shared" si="162"/>
        <v>33.619999999999877</v>
      </c>
      <c r="C2093" s="67" t="s">
        <v>955</v>
      </c>
      <c r="D2093" s="111" t="s">
        <v>79</v>
      </c>
      <c r="E2093" s="128">
        <v>8</v>
      </c>
      <c r="F2093" s="43">
        <v>1504255.4378701483</v>
      </c>
      <c r="G2093" s="27">
        <f t="shared" si="163"/>
        <v>12034043.502961187</v>
      </c>
      <c r="H2093" s="90"/>
      <c r="I2093" s="62"/>
      <c r="J2093" s="62"/>
      <c r="K2093" s="622"/>
      <c r="L2093" s="62"/>
      <c r="M2093" s="62"/>
      <c r="N2093" s="62"/>
      <c r="O2093" s="62"/>
      <c r="P2093" s="62"/>
      <c r="Q2093" s="107"/>
      <c r="R2093" s="121"/>
      <c r="S2093" s="413"/>
    </row>
    <row r="2094" spans="1:19" s="58" customFormat="1">
      <c r="A2094" s="476"/>
      <c r="B2094" s="55">
        <f t="shared" si="162"/>
        <v>33.629999999999875</v>
      </c>
      <c r="C2094" s="67" t="s">
        <v>956</v>
      </c>
      <c r="D2094" s="111" t="s">
        <v>79</v>
      </c>
      <c r="E2094" s="128">
        <v>19</v>
      </c>
      <c r="F2094" s="43">
        <v>1778982.0932694364</v>
      </c>
      <c r="G2094" s="27">
        <f t="shared" si="163"/>
        <v>33800659.772119291</v>
      </c>
      <c r="H2094" s="90"/>
      <c r="I2094" s="62"/>
      <c r="J2094" s="62"/>
      <c r="K2094" s="622"/>
      <c r="L2094" s="62"/>
      <c r="M2094" s="62"/>
      <c r="N2094" s="62"/>
      <c r="O2094" s="62"/>
      <c r="P2094" s="62"/>
      <c r="Q2094" s="107"/>
      <c r="R2094" s="121"/>
      <c r="S2094" s="413"/>
    </row>
    <row r="2095" spans="1:19" s="58" customFormat="1">
      <c r="A2095" s="476"/>
      <c r="B2095" s="55">
        <f t="shared" si="162"/>
        <v>33.639999999999873</v>
      </c>
      <c r="C2095" s="67" t="s">
        <v>957</v>
      </c>
      <c r="D2095" s="111" t="s">
        <v>79</v>
      </c>
      <c r="E2095" s="128">
        <v>15</v>
      </c>
      <c r="F2095" s="43">
        <v>1778982.0932694364</v>
      </c>
      <c r="G2095" s="27">
        <f t="shared" si="163"/>
        <v>26684731.399041545</v>
      </c>
      <c r="H2095" s="90"/>
      <c r="I2095" s="62"/>
      <c r="J2095" s="62"/>
      <c r="K2095" s="622"/>
      <c r="L2095" s="62"/>
      <c r="M2095" s="62"/>
      <c r="N2095" s="62"/>
      <c r="O2095" s="62"/>
      <c r="P2095" s="62"/>
      <c r="Q2095" s="107"/>
      <c r="R2095" s="121"/>
      <c r="S2095" s="413"/>
    </row>
    <row r="2096" spans="1:19" s="58" customFormat="1">
      <c r="A2096" s="476"/>
      <c r="B2096" s="55">
        <f t="shared" si="162"/>
        <v>33.649999999999871</v>
      </c>
      <c r="C2096" s="67" t="s">
        <v>958</v>
      </c>
      <c r="D2096" s="111" t="s">
        <v>79</v>
      </c>
      <c r="E2096" s="128">
        <v>11</v>
      </c>
      <c r="F2096" s="43">
        <v>369440.75297455321</v>
      </c>
      <c r="G2096" s="27">
        <f t="shared" si="163"/>
        <v>4063848.2827200852</v>
      </c>
      <c r="H2096" s="90"/>
      <c r="I2096" s="62"/>
      <c r="J2096" s="62"/>
      <c r="K2096" s="622"/>
      <c r="L2096" s="62"/>
      <c r="M2096" s="62"/>
      <c r="N2096" s="62"/>
      <c r="O2096" s="62"/>
      <c r="P2096" s="62"/>
      <c r="Q2096" s="107"/>
      <c r="R2096" s="121"/>
      <c r="S2096" s="413"/>
    </row>
    <row r="2097" spans="1:19" s="58" customFormat="1">
      <c r="A2097" s="476"/>
      <c r="B2097" s="55">
        <f t="shared" si="162"/>
        <v>33.659999999999869</v>
      </c>
      <c r="C2097" s="67" t="s">
        <v>959</v>
      </c>
      <c r="D2097" s="111" t="s">
        <v>79</v>
      </c>
      <c r="E2097" s="128">
        <v>2</v>
      </c>
      <c r="F2097" s="43">
        <v>1956638.6568111405</v>
      </c>
      <c r="G2097" s="27">
        <f t="shared" si="163"/>
        <v>3913277.313622281</v>
      </c>
      <c r="H2097" s="90"/>
      <c r="I2097" s="62"/>
      <c r="J2097" s="62"/>
      <c r="K2097" s="622"/>
      <c r="L2097" s="62"/>
      <c r="M2097" s="62"/>
      <c r="N2097" s="62"/>
      <c r="O2097" s="62"/>
      <c r="P2097" s="62"/>
      <c r="Q2097" s="107"/>
      <c r="R2097" s="121"/>
      <c r="S2097" s="413"/>
    </row>
    <row r="2098" spans="1:19" s="58" customFormat="1" ht="25.5">
      <c r="A2098" s="476"/>
      <c r="B2098" s="55">
        <f t="shared" si="162"/>
        <v>33.669999999999867</v>
      </c>
      <c r="C2098" s="67" t="s">
        <v>1647</v>
      </c>
      <c r="D2098" s="111" t="s">
        <v>79</v>
      </c>
      <c r="E2098" s="128">
        <v>3</v>
      </c>
      <c r="F2098" s="43">
        <v>1001228.7666127578</v>
      </c>
      <c r="G2098" s="27">
        <f t="shared" si="163"/>
        <v>3003686.2998382733</v>
      </c>
      <c r="H2098" s="90"/>
      <c r="I2098" s="62"/>
      <c r="J2098" s="62"/>
      <c r="K2098" s="622"/>
      <c r="L2098" s="62"/>
      <c r="M2098" s="62"/>
      <c r="N2098" s="62"/>
      <c r="O2098" s="62"/>
      <c r="P2098" s="62"/>
      <c r="Q2098" s="107"/>
      <c r="R2098" s="121"/>
      <c r="S2098" s="413"/>
    </row>
    <row r="2099" spans="1:19" s="58" customFormat="1" ht="25.5">
      <c r="A2099" s="476"/>
      <c r="B2099" s="55">
        <f t="shared" si="162"/>
        <v>33.679999999999865</v>
      </c>
      <c r="C2099" s="67" t="s">
        <v>1648</v>
      </c>
      <c r="D2099" s="111" t="s">
        <v>79</v>
      </c>
      <c r="E2099" s="128">
        <v>4</v>
      </c>
      <c r="F2099" s="43">
        <v>1533186.2136767495</v>
      </c>
      <c r="G2099" s="27">
        <f t="shared" si="163"/>
        <v>6132744.854706998</v>
      </c>
      <c r="H2099" s="90"/>
      <c r="I2099" s="62"/>
      <c r="J2099" s="62"/>
      <c r="K2099" s="622"/>
      <c r="L2099" s="62"/>
      <c r="M2099" s="62"/>
      <c r="N2099" s="62"/>
      <c r="O2099" s="62"/>
      <c r="P2099" s="62"/>
      <c r="Q2099" s="107"/>
      <c r="R2099" s="121"/>
      <c r="S2099" s="413"/>
    </row>
    <row r="2100" spans="1:19" s="58" customFormat="1">
      <c r="A2100" s="476"/>
      <c r="B2100" s="55">
        <f t="shared" si="162"/>
        <v>33.689999999999863</v>
      </c>
      <c r="C2100" s="67" t="s">
        <v>960</v>
      </c>
      <c r="D2100" s="111" t="s">
        <v>79</v>
      </c>
      <c r="E2100" s="128">
        <v>22</v>
      </c>
      <c r="F2100" s="43">
        <v>1103011.8895103263</v>
      </c>
      <c r="G2100" s="27">
        <f t="shared" si="163"/>
        <v>24266261.569227178</v>
      </c>
      <c r="H2100" s="90"/>
      <c r="I2100" s="62"/>
      <c r="J2100" s="62"/>
      <c r="K2100" s="622"/>
      <c r="L2100" s="62"/>
      <c r="M2100" s="62"/>
      <c r="N2100" s="62"/>
      <c r="O2100" s="62"/>
      <c r="P2100" s="62"/>
      <c r="Q2100" s="107"/>
      <c r="R2100" s="121"/>
      <c r="S2100" s="413"/>
    </row>
    <row r="2101" spans="1:19" s="58" customFormat="1">
      <c r="A2101" s="476"/>
      <c r="B2101" s="55">
        <f t="shared" si="162"/>
        <v>33.699999999999861</v>
      </c>
      <c r="C2101" s="67" t="s">
        <v>1649</v>
      </c>
      <c r="D2101" s="111" t="s">
        <v>79</v>
      </c>
      <c r="E2101" s="128">
        <v>1</v>
      </c>
      <c r="F2101" s="43">
        <v>755257.75116191618</v>
      </c>
      <c r="G2101" s="27">
        <f t="shared" si="163"/>
        <v>755257.75116191618</v>
      </c>
      <c r="H2101" s="90"/>
      <c r="I2101" s="62"/>
      <c r="J2101" s="62"/>
      <c r="K2101" s="622"/>
      <c r="L2101" s="62"/>
      <c r="M2101" s="62"/>
      <c r="N2101" s="62"/>
      <c r="O2101" s="62"/>
      <c r="P2101" s="62"/>
      <c r="Q2101" s="107"/>
      <c r="R2101" s="121"/>
      <c r="S2101" s="413"/>
    </row>
    <row r="2102" spans="1:19" s="58" customFormat="1">
      <c r="A2102" s="476"/>
      <c r="B2102" s="55">
        <f t="shared" si="162"/>
        <v>33.709999999999859</v>
      </c>
      <c r="C2102" s="67" t="s">
        <v>961</v>
      </c>
      <c r="D2102" s="111" t="s">
        <v>79</v>
      </c>
      <c r="E2102" s="128">
        <v>1</v>
      </c>
      <c r="F2102" s="43">
        <v>4112005.4313358944</v>
      </c>
      <c r="G2102" s="27">
        <f t="shared" si="163"/>
        <v>4112005.4313358944</v>
      </c>
      <c r="H2102" s="90"/>
      <c r="I2102" s="62"/>
      <c r="J2102" s="62"/>
      <c r="K2102" s="622"/>
      <c r="L2102" s="62"/>
      <c r="M2102" s="62"/>
      <c r="N2102" s="62"/>
      <c r="O2102" s="62"/>
      <c r="P2102" s="62"/>
      <c r="Q2102" s="107"/>
      <c r="R2102" s="121"/>
      <c r="S2102" s="413"/>
    </row>
    <row r="2103" spans="1:19" s="58" customFormat="1">
      <c r="A2103" s="476"/>
      <c r="B2103" s="55">
        <f t="shared" ref="B2103:B2131" si="164">+B2102+0.01</f>
        <v>33.719999999999857</v>
      </c>
      <c r="C2103" s="67" t="s">
        <v>962</v>
      </c>
      <c r="D2103" s="111" t="s">
        <v>54</v>
      </c>
      <c r="E2103" s="128">
        <v>1823</v>
      </c>
      <c r="F2103" s="43">
        <v>8013.507985923311</v>
      </c>
      <c r="G2103" s="27">
        <f t="shared" si="163"/>
        <v>14608625.058338195</v>
      </c>
      <c r="H2103" s="90"/>
      <c r="I2103" s="62"/>
      <c r="J2103" s="62"/>
      <c r="K2103" s="622"/>
      <c r="L2103" s="62"/>
      <c r="M2103" s="62"/>
      <c r="N2103" s="62"/>
      <c r="O2103" s="62"/>
      <c r="P2103" s="62"/>
      <c r="Q2103" s="107"/>
      <c r="R2103" s="121"/>
      <c r="S2103" s="413"/>
    </row>
    <row r="2104" spans="1:19" s="58" customFormat="1" ht="51">
      <c r="A2104" s="476"/>
      <c r="B2104" s="55">
        <f t="shared" si="164"/>
        <v>33.729999999999855</v>
      </c>
      <c r="C2104" s="67" t="s">
        <v>1650</v>
      </c>
      <c r="D2104" s="111" t="s">
        <v>54</v>
      </c>
      <c r="E2104" s="128">
        <v>654</v>
      </c>
      <c r="F2104" s="43">
        <v>15399.445813458977</v>
      </c>
      <c r="G2104" s="27">
        <f t="shared" si="163"/>
        <v>10071237.562002171</v>
      </c>
      <c r="H2104" s="90"/>
      <c r="I2104" s="62"/>
      <c r="J2104" s="62"/>
      <c r="K2104" s="622"/>
      <c r="L2104" s="62"/>
      <c r="M2104" s="62"/>
      <c r="N2104" s="62"/>
      <c r="O2104" s="62"/>
      <c r="P2104" s="62"/>
      <c r="Q2104" s="107"/>
      <c r="R2104" s="121"/>
      <c r="S2104" s="413"/>
    </row>
    <row r="2105" spans="1:19" s="58" customFormat="1" ht="25.5">
      <c r="A2105" s="476"/>
      <c r="B2105" s="55">
        <f t="shared" si="164"/>
        <v>33.739999999999853</v>
      </c>
      <c r="C2105" s="67" t="s">
        <v>1651</v>
      </c>
      <c r="D2105" s="111" t="s">
        <v>79</v>
      </c>
      <c r="E2105" s="128">
        <v>1</v>
      </c>
      <c r="F2105" s="43">
        <v>61090343.784438223</v>
      </c>
      <c r="G2105" s="27">
        <f t="shared" si="163"/>
        <v>61090343.784438223</v>
      </c>
      <c r="H2105" s="90"/>
      <c r="I2105" s="62"/>
      <c r="J2105" s="62"/>
      <c r="K2105" s="622"/>
      <c r="L2105" s="62"/>
      <c r="M2105" s="62"/>
      <c r="N2105" s="62"/>
      <c r="O2105" s="62"/>
      <c r="P2105" s="62"/>
      <c r="Q2105" s="107"/>
      <c r="R2105" s="121"/>
      <c r="S2105" s="413"/>
    </row>
    <row r="2106" spans="1:19" s="58" customFormat="1">
      <c r="A2106" s="476"/>
      <c r="B2106" s="55">
        <f t="shared" si="164"/>
        <v>33.749999999999851</v>
      </c>
      <c r="C2106" s="67" t="s">
        <v>1123</v>
      </c>
      <c r="D2106" s="111" t="s">
        <v>79</v>
      </c>
      <c r="E2106" s="128">
        <v>39</v>
      </c>
      <c r="F2106" s="43">
        <v>184182.45920865861</v>
      </c>
      <c r="G2106" s="27">
        <f t="shared" si="163"/>
        <v>7183115.9091376858</v>
      </c>
      <c r="H2106" s="90"/>
      <c r="I2106" s="62"/>
      <c r="J2106" s="62"/>
      <c r="K2106" s="622"/>
      <c r="L2106" s="62"/>
      <c r="M2106" s="62"/>
      <c r="N2106" s="62"/>
      <c r="O2106" s="62"/>
      <c r="P2106" s="62"/>
      <c r="Q2106" s="107"/>
      <c r="R2106" s="121"/>
      <c r="S2106" s="413"/>
    </row>
    <row r="2107" spans="1:19" s="58" customFormat="1" ht="25.5">
      <c r="A2107" s="476"/>
      <c r="B2107" s="55">
        <f t="shared" si="164"/>
        <v>33.759999999999849</v>
      </c>
      <c r="C2107" s="67" t="s">
        <v>1437</v>
      </c>
      <c r="D2107" s="111" t="s">
        <v>54</v>
      </c>
      <c r="E2107" s="128">
        <v>1350</v>
      </c>
      <c r="F2107" s="43">
        <v>35178.330556131405</v>
      </c>
      <c r="G2107" s="27">
        <f t="shared" si="163"/>
        <v>47490746.250777394</v>
      </c>
      <c r="H2107" s="90"/>
      <c r="I2107" s="62"/>
      <c r="J2107" s="62"/>
      <c r="K2107" s="622"/>
      <c r="L2107" s="62"/>
      <c r="M2107" s="62"/>
      <c r="N2107" s="62"/>
      <c r="O2107" s="62"/>
      <c r="P2107" s="62"/>
      <c r="Q2107" s="107"/>
      <c r="R2107" s="121"/>
      <c r="S2107" s="413"/>
    </row>
    <row r="2108" spans="1:19" s="58" customFormat="1" ht="25.5">
      <c r="A2108" s="476"/>
      <c r="B2108" s="55">
        <f t="shared" si="164"/>
        <v>33.769999999999847</v>
      </c>
      <c r="C2108" s="67" t="s">
        <v>1438</v>
      </c>
      <c r="D2108" s="111" t="s">
        <v>54</v>
      </c>
      <c r="E2108" s="128">
        <v>25</v>
      </c>
      <c r="F2108" s="43">
        <v>54901.964105457417</v>
      </c>
      <c r="G2108" s="27">
        <f t="shared" si="163"/>
        <v>1372549.1026364355</v>
      </c>
      <c r="H2108" s="90"/>
      <c r="I2108" s="62"/>
      <c r="J2108" s="62"/>
      <c r="K2108" s="622"/>
      <c r="L2108" s="62"/>
      <c r="M2108" s="62"/>
      <c r="N2108" s="62"/>
      <c r="O2108" s="62"/>
      <c r="P2108" s="62"/>
      <c r="Q2108" s="107"/>
      <c r="R2108" s="121"/>
      <c r="S2108" s="413"/>
    </row>
    <row r="2109" spans="1:19" s="58" customFormat="1">
      <c r="A2109" s="476"/>
      <c r="B2109" s="55">
        <f t="shared" si="164"/>
        <v>33.779999999999845</v>
      </c>
      <c r="C2109" s="67" t="s">
        <v>1441</v>
      </c>
      <c r="D2109" s="111" t="s">
        <v>79</v>
      </c>
      <c r="E2109" s="128">
        <v>3</v>
      </c>
      <c r="F2109" s="43">
        <v>2428715.27751642</v>
      </c>
      <c r="G2109" s="27">
        <f t="shared" si="163"/>
        <v>7286145.83254926</v>
      </c>
      <c r="H2109" s="90"/>
      <c r="I2109" s="62"/>
      <c r="J2109" s="62"/>
      <c r="K2109" s="622"/>
      <c r="L2109" s="62"/>
      <c r="M2109" s="62"/>
      <c r="N2109" s="62"/>
      <c r="O2109" s="62"/>
      <c r="P2109" s="62"/>
      <c r="Q2109" s="107"/>
      <c r="R2109" s="121"/>
      <c r="S2109" s="413"/>
    </row>
    <row r="2110" spans="1:19" s="58" customFormat="1">
      <c r="A2110" s="476"/>
      <c r="B2110" s="55">
        <f t="shared" si="164"/>
        <v>33.789999999999843</v>
      </c>
      <c r="C2110" s="67" t="s">
        <v>1442</v>
      </c>
      <c r="D2110" s="111" t="s">
        <v>79</v>
      </c>
      <c r="E2110" s="128">
        <v>3</v>
      </c>
      <c r="F2110" s="43">
        <v>2428715.27751642</v>
      </c>
      <c r="G2110" s="27">
        <f t="shared" si="163"/>
        <v>7286145.83254926</v>
      </c>
      <c r="H2110" s="90"/>
      <c r="I2110" s="62"/>
      <c r="J2110" s="62"/>
      <c r="K2110" s="622"/>
      <c r="L2110" s="62"/>
      <c r="M2110" s="62"/>
      <c r="N2110" s="62"/>
      <c r="O2110" s="62"/>
      <c r="P2110" s="62"/>
      <c r="Q2110" s="107"/>
      <c r="R2110" s="121"/>
      <c r="S2110" s="413"/>
    </row>
    <row r="2111" spans="1:19" s="58" customFormat="1">
      <c r="A2111" s="476"/>
      <c r="B2111" s="228">
        <f t="shared" si="164"/>
        <v>33.799999999999841</v>
      </c>
      <c r="C2111" s="67" t="s">
        <v>1443</v>
      </c>
      <c r="D2111" s="111" t="s">
        <v>79</v>
      </c>
      <c r="E2111" s="128">
        <v>3</v>
      </c>
      <c r="F2111" s="43">
        <v>2428715.27751642</v>
      </c>
      <c r="G2111" s="27">
        <f t="shared" si="163"/>
        <v>7286145.83254926</v>
      </c>
      <c r="H2111" s="90"/>
      <c r="I2111" s="62"/>
      <c r="J2111" s="62"/>
      <c r="K2111" s="622"/>
      <c r="L2111" s="62"/>
      <c r="M2111" s="62"/>
      <c r="N2111" s="62"/>
      <c r="O2111" s="62"/>
      <c r="P2111" s="62"/>
      <c r="Q2111" s="107"/>
      <c r="R2111" s="121"/>
      <c r="S2111" s="413"/>
    </row>
    <row r="2112" spans="1:19" s="58" customFormat="1">
      <c r="A2112" s="476"/>
      <c r="B2112" s="228">
        <f>+B2111+0.01</f>
        <v>33.809999999999839</v>
      </c>
      <c r="C2112" s="67" t="s">
        <v>1124</v>
      </c>
      <c r="D2112" s="111" t="s">
        <v>79</v>
      </c>
      <c r="E2112" s="128">
        <v>4</v>
      </c>
      <c r="F2112" s="43">
        <v>595554.6980317604</v>
      </c>
      <c r="G2112" s="27">
        <f t="shared" si="163"/>
        <v>2382218.7921270416</v>
      </c>
      <c r="H2112" s="90"/>
      <c r="I2112" s="62"/>
      <c r="J2112" s="62"/>
      <c r="K2112" s="622"/>
      <c r="L2112" s="62"/>
      <c r="M2112" s="62"/>
      <c r="N2112" s="62"/>
      <c r="O2112" s="62"/>
      <c r="P2112" s="62"/>
      <c r="Q2112" s="107"/>
      <c r="R2112" s="121"/>
      <c r="S2112" s="413"/>
    </row>
    <row r="2113" spans="1:19" s="58" customFormat="1">
      <c r="A2113" s="476"/>
      <c r="B2113" s="55">
        <f t="shared" si="164"/>
        <v>33.819999999999837</v>
      </c>
      <c r="C2113" s="67" t="s">
        <v>1125</v>
      </c>
      <c r="D2113" s="111" t="s">
        <v>79</v>
      </c>
      <c r="E2113" s="128">
        <v>39</v>
      </c>
      <c r="F2113" s="43">
        <v>763138.86477887735</v>
      </c>
      <c r="G2113" s="27">
        <f t="shared" si="163"/>
        <v>29762415.726376217</v>
      </c>
      <c r="H2113" s="90"/>
      <c r="I2113" s="62"/>
      <c r="J2113" s="62"/>
      <c r="K2113" s="622"/>
      <c r="L2113" s="62"/>
      <c r="M2113" s="62"/>
      <c r="N2113" s="62"/>
      <c r="O2113" s="62"/>
      <c r="P2113" s="62"/>
      <c r="Q2113" s="107"/>
      <c r="R2113" s="121"/>
      <c r="S2113" s="413"/>
    </row>
    <row r="2114" spans="1:19" s="91" customFormat="1" ht="20.100000000000001" customHeight="1">
      <c r="A2114" s="477"/>
      <c r="B2114" s="122"/>
      <c r="C2114" s="123" t="s">
        <v>998</v>
      </c>
      <c r="D2114" s="124"/>
      <c r="E2114" s="125"/>
      <c r="F2114" s="126"/>
      <c r="G2114" s="127"/>
      <c r="H2114" s="90"/>
      <c r="I2114" s="36"/>
      <c r="J2114" s="36"/>
      <c r="K2114" s="623"/>
      <c r="L2114" s="36"/>
      <c r="M2114" s="36"/>
      <c r="N2114" s="36"/>
      <c r="O2114" s="36"/>
      <c r="P2114" s="36"/>
      <c r="Q2114" s="107"/>
      <c r="R2114" s="121"/>
      <c r="S2114" s="108"/>
    </row>
    <row r="2115" spans="1:19" s="58" customFormat="1" ht="25.5">
      <c r="A2115" s="476"/>
      <c r="B2115" s="55">
        <f>+B2113+0.01</f>
        <v>33.829999999999835</v>
      </c>
      <c r="C2115" s="67" t="s">
        <v>1652</v>
      </c>
      <c r="D2115" s="111" t="s">
        <v>79</v>
      </c>
      <c r="E2115" s="128">
        <v>164</v>
      </c>
      <c r="F2115" s="43">
        <v>454567.20479119499</v>
      </c>
      <c r="G2115" s="27">
        <f t="shared" si="163"/>
        <v>74549021.585755974</v>
      </c>
      <c r="H2115" s="90"/>
      <c r="I2115" s="62"/>
      <c r="J2115" s="62"/>
      <c r="K2115" s="622"/>
      <c r="L2115" s="62"/>
      <c r="M2115" s="62"/>
      <c r="N2115" s="62"/>
      <c r="O2115" s="62"/>
      <c r="P2115" s="62"/>
      <c r="Q2115" s="107"/>
      <c r="R2115" s="121"/>
      <c r="S2115" s="413"/>
    </row>
    <row r="2116" spans="1:19" s="58" customFormat="1">
      <c r="A2116" s="476"/>
      <c r="B2116" s="55">
        <f t="shared" si="164"/>
        <v>33.839999999999833</v>
      </c>
      <c r="C2116" s="67" t="s">
        <v>1653</v>
      </c>
      <c r="D2116" s="111" t="s">
        <v>79</v>
      </c>
      <c r="E2116" s="128">
        <v>19</v>
      </c>
      <c r="F2116" s="43">
        <v>1533186.2136767495</v>
      </c>
      <c r="G2116" s="27">
        <f t="shared" si="163"/>
        <v>29130538.05985824</v>
      </c>
      <c r="H2116" s="90"/>
      <c r="I2116" s="62"/>
      <c r="J2116" s="62"/>
      <c r="K2116" s="622"/>
      <c r="L2116" s="62"/>
      <c r="M2116" s="62"/>
      <c r="N2116" s="62"/>
      <c r="O2116" s="62"/>
      <c r="P2116" s="62"/>
      <c r="Q2116" s="107"/>
      <c r="R2116" s="121"/>
      <c r="S2116" s="413"/>
    </row>
    <row r="2117" spans="1:19" s="58" customFormat="1">
      <c r="A2117" s="476"/>
      <c r="B2117" s="55">
        <f t="shared" si="164"/>
        <v>33.849999999999831</v>
      </c>
      <c r="C2117" s="67" t="s">
        <v>1654</v>
      </c>
      <c r="D2117" s="111" t="s">
        <v>79</v>
      </c>
      <c r="E2117" s="128">
        <v>1</v>
      </c>
      <c r="F2117" s="43">
        <v>2428715.27751642</v>
      </c>
      <c r="G2117" s="27">
        <f t="shared" si="163"/>
        <v>2428715.27751642</v>
      </c>
      <c r="H2117" s="90"/>
      <c r="I2117" s="62"/>
      <c r="J2117" s="62"/>
      <c r="K2117" s="622"/>
      <c r="L2117" s="62"/>
      <c r="M2117" s="62"/>
      <c r="N2117" s="62"/>
      <c r="O2117" s="62"/>
      <c r="P2117" s="62"/>
      <c r="Q2117" s="107"/>
      <c r="R2117" s="121"/>
      <c r="S2117" s="413"/>
    </row>
    <row r="2118" spans="1:19" s="58" customFormat="1">
      <c r="A2118" s="476"/>
      <c r="B2118" s="55">
        <f t="shared" si="164"/>
        <v>33.859999999999829</v>
      </c>
      <c r="C2118" s="67" t="s">
        <v>1655</v>
      </c>
      <c r="D2118" s="111" t="s">
        <v>79</v>
      </c>
      <c r="E2118" s="128">
        <v>1</v>
      </c>
      <c r="F2118" s="43">
        <v>2428715.27751642</v>
      </c>
      <c r="G2118" s="27">
        <f t="shared" si="163"/>
        <v>2428715.27751642</v>
      </c>
      <c r="H2118" s="90"/>
      <c r="I2118" s="62"/>
      <c r="J2118" s="62"/>
      <c r="K2118" s="622"/>
      <c r="L2118" s="62"/>
      <c r="M2118" s="62"/>
      <c r="N2118" s="62"/>
      <c r="O2118" s="62"/>
      <c r="P2118" s="62"/>
      <c r="Q2118" s="107"/>
      <c r="R2118" s="121"/>
      <c r="S2118" s="413"/>
    </row>
    <row r="2119" spans="1:19" s="58" customFormat="1">
      <c r="A2119" s="476"/>
      <c r="B2119" s="55">
        <f t="shared" si="164"/>
        <v>33.869999999999827</v>
      </c>
      <c r="C2119" s="67" t="s">
        <v>1656</v>
      </c>
      <c r="D2119" s="111" t="s">
        <v>79</v>
      </c>
      <c r="E2119" s="128">
        <v>1</v>
      </c>
      <c r="F2119" s="43">
        <v>2428715.27751642</v>
      </c>
      <c r="G2119" s="27">
        <f t="shared" si="163"/>
        <v>2428715.27751642</v>
      </c>
      <c r="H2119" s="90"/>
      <c r="I2119" s="62"/>
      <c r="J2119" s="62"/>
      <c r="K2119" s="622"/>
      <c r="L2119" s="62"/>
      <c r="M2119" s="62"/>
      <c r="N2119" s="62"/>
      <c r="O2119" s="62"/>
      <c r="P2119" s="62"/>
      <c r="Q2119" s="107"/>
      <c r="R2119" s="121"/>
      <c r="S2119" s="413"/>
    </row>
    <row r="2120" spans="1:19" s="58" customFormat="1" ht="25.5">
      <c r="A2120" s="476"/>
      <c r="B2120" s="55">
        <f t="shared" si="164"/>
        <v>33.879999999999825</v>
      </c>
      <c r="C2120" s="67" t="s">
        <v>1657</v>
      </c>
      <c r="D2120" s="111" t="s">
        <v>79</v>
      </c>
      <c r="E2120" s="128">
        <v>1</v>
      </c>
      <c r="F2120" s="43">
        <v>2428715.27751642</v>
      </c>
      <c r="G2120" s="27">
        <f t="shared" si="163"/>
        <v>2428715.27751642</v>
      </c>
      <c r="H2120" s="90"/>
      <c r="I2120" s="62"/>
      <c r="J2120" s="62"/>
      <c r="K2120" s="622"/>
      <c r="L2120" s="62"/>
      <c r="M2120" s="62"/>
      <c r="N2120" s="62"/>
      <c r="O2120" s="62"/>
      <c r="P2120" s="62"/>
      <c r="Q2120" s="107"/>
      <c r="R2120" s="121"/>
      <c r="S2120" s="413"/>
    </row>
    <row r="2121" spans="1:19" s="58" customFormat="1">
      <c r="A2121" s="476"/>
      <c r="B2121" s="55">
        <f t="shared" si="164"/>
        <v>33.889999999999823</v>
      </c>
      <c r="C2121" s="67" t="s">
        <v>1658</v>
      </c>
      <c r="D2121" s="111" t="s">
        <v>79</v>
      </c>
      <c r="E2121" s="128">
        <v>1</v>
      </c>
      <c r="F2121" s="43">
        <v>2428715.27751642</v>
      </c>
      <c r="G2121" s="27">
        <f t="shared" si="163"/>
        <v>2428715.27751642</v>
      </c>
      <c r="H2121" s="90"/>
      <c r="I2121" s="62"/>
      <c r="J2121" s="62"/>
      <c r="K2121" s="622"/>
      <c r="L2121" s="62"/>
      <c r="M2121" s="62"/>
      <c r="N2121" s="62"/>
      <c r="O2121" s="62"/>
      <c r="P2121" s="62"/>
      <c r="Q2121" s="107"/>
      <c r="R2121" s="121"/>
      <c r="S2121" s="413"/>
    </row>
    <row r="2122" spans="1:19" s="58" customFormat="1" ht="25.5">
      <c r="A2122" s="476"/>
      <c r="B2122" s="55">
        <f t="shared" si="164"/>
        <v>33.899999999999821</v>
      </c>
      <c r="C2122" s="67" t="s">
        <v>1659</v>
      </c>
      <c r="D2122" s="111" t="s">
        <v>79</v>
      </c>
      <c r="E2122" s="128">
        <v>1</v>
      </c>
      <c r="F2122" s="43">
        <v>26022722.025118198</v>
      </c>
      <c r="G2122" s="27">
        <f t="shared" si="163"/>
        <v>26022722.025118198</v>
      </c>
      <c r="H2122" s="90"/>
      <c r="I2122" s="62"/>
      <c r="J2122" s="62"/>
      <c r="K2122" s="622"/>
      <c r="L2122" s="62"/>
      <c r="M2122" s="62"/>
      <c r="N2122" s="62"/>
      <c r="O2122" s="62"/>
      <c r="P2122" s="62"/>
      <c r="Q2122" s="107"/>
      <c r="R2122" s="121"/>
      <c r="S2122" s="413"/>
    </row>
    <row r="2123" spans="1:19" s="58" customFormat="1">
      <c r="A2123" s="476"/>
      <c r="B2123" s="55">
        <f t="shared" si="164"/>
        <v>33.909999999999819</v>
      </c>
      <c r="C2123" s="67" t="s">
        <v>1126</v>
      </c>
      <c r="D2123" s="111" t="s">
        <v>54</v>
      </c>
      <c r="E2123" s="128">
        <v>1023</v>
      </c>
      <c r="F2123" s="43">
        <v>35178.330556131405</v>
      </c>
      <c r="G2123" s="27">
        <f t="shared" si="163"/>
        <v>35987432.158922426</v>
      </c>
      <c r="H2123" s="90"/>
      <c r="I2123" s="62"/>
      <c r="J2123" s="62"/>
      <c r="K2123" s="622"/>
      <c r="L2123" s="62"/>
      <c r="M2123" s="62"/>
      <c r="N2123" s="62"/>
      <c r="O2123" s="62"/>
      <c r="P2123" s="62"/>
      <c r="Q2123" s="107"/>
      <c r="R2123" s="121"/>
      <c r="S2123" s="413"/>
    </row>
    <row r="2124" spans="1:19" s="58" customFormat="1">
      <c r="A2124" s="476"/>
      <c r="B2124" s="55">
        <f t="shared" si="164"/>
        <v>33.919999999999817</v>
      </c>
      <c r="C2124" s="67" t="s">
        <v>1127</v>
      </c>
      <c r="D2124" s="111" t="s">
        <v>54</v>
      </c>
      <c r="E2124" s="128">
        <v>25</v>
      </c>
      <c r="F2124" s="43">
        <v>54901.964105457417</v>
      </c>
      <c r="G2124" s="27">
        <f t="shared" ref="G2124:G2140" si="165">+E2124*F2124</f>
        <v>1372549.1026364355</v>
      </c>
      <c r="H2124" s="90"/>
      <c r="I2124" s="62"/>
      <c r="J2124" s="62"/>
      <c r="K2124" s="622"/>
      <c r="L2124" s="62"/>
      <c r="M2124" s="62"/>
      <c r="N2124" s="62"/>
      <c r="O2124" s="62"/>
      <c r="P2124" s="62"/>
      <c r="Q2124" s="107"/>
      <c r="R2124" s="121"/>
      <c r="S2124" s="413"/>
    </row>
    <row r="2125" spans="1:19" s="58" customFormat="1">
      <c r="A2125" s="476"/>
      <c r="B2125" s="55">
        <f t="shared" si="164"/>
        <v>33.929999999999815</v>
      </c>
      <c r="C2125" s="67" t="s">
        <v>1660</v>
      </c>
      <c r="D2125" s="111" t="s">
        <v>79</v>
      </c>
      <c r="E2125" s="128">
        <v>2</v>
      </c>
      <c r="F2125" s="43">
        <v>356998.80971814692</v>
      </c>
      <c r="G2125" s="27">
        <f t="shared" si="165"/>
        <v>713997.61943629384</v>
      </c>
      <c r="H2125" s="90"/>
      <c r="I2125" s="62"/>
      <c r="J2125" s="62"/>
      <c r="K2125" s="622"/>
      <c r="L2125" s="62"/>
      <c r="M2125" s="62"/>
      <c r="N2125" s="62"/>
      <c r="O2125" s="62"/>
      <c r="P2125" s="62"/>
      <c r="Q2125" s="107"/>
      <c r="R2125" s="121"/>
      <c r="S2125" s="413"/>
    </row>
    <row r="2126" spans="1:19" s="58" customFormat="1" ht="51">
      <c r="A2126" s="476"/>
      <c r="B2126" s="55">
        <f t="shared" si="164"/>
        <v>33.939999999999813</v>
      </c>
      <c r="C2126" s="67" t="s">
        <v>1661</v>
      </c>
      <c r="D2126" s="111" t="s">
        <v>54</v>
      </c>
      <c r="E2126" s="128">
        <v>1050</v>
      </c>
      <c r="F2126" s="43">
        <v>15399.445813458977</v>
      </c>
      <c r="G2126" s="27">
        <f t="shared" si="165"/>
        <v>16169418.104131926</v>
      </c>
      <c r="H2126" s="90"/>
      <c r="I2126" s="62"/>
      <c r="J2126" s="62"/>
      <c r="K2126" s="622"/>
      <c r="L2126" s="62"/>
      <c r="M2126" s="62"/>
      <c r="N2126" s="62"/>
      <c r="O2126" s="62"/>
      <c r="P2126" s="62"/>
      <c r="Q2126" s="107"/>
      <c r="R2126" s="121"/>
      <c r="S2126" s="413"/>
    </row>
    <row r="2127" spans="1:19" s="58" customFormat="1" ht="25.5">
      <c r="A2127" s="476"/>
      <c r="B2127" s="228">
        <f t="shared" si="164"/>
        <v>33.949999999999811</v>
      </c>
      <c r="C2127" s="67" t="s">
        <v>1662</v>
      </c>
      <c r="D2127" s="111" t="s">
        <v>79</v>
      </c>
      <c r="E2127" s="128">
        <v>1</v>
      </c>
      <c r="F2127" s="43">
        <v>56565133.44262068</v>
      </c>
      <c r="G2127" s="27">
        <f t="shared" si="165"/>
        <v>56565133.44262068</v>
      </c>
      <c r="H2127" s="90"/>
      <c r="I2127" s="62"/>
      <c r="J2127" s="62"/>
      <c r="K2127" s="622"/>
      <c r="L2127" s="62"/>
      <c r="M2127" s="62"/>
      <c r="N2127" s="62"/>
      <c r="O2127" s="62"/>
      <c r="P2127" s="62"/>
      <c r="Q2127" s="107"/>
      <c r="R2127" s="121"/>
      <c r="S2127" s="413"/>
    </row>
    <row r="2128" spans="1:19" s="58" customFormat="1">
      <c r="A2128" s="476"/>
      <c r="B2128" s="228">
        <f t="shared" si="164"/>
        <v>33.959999999999809</v>
      </c>
      <c r="C2128" s="67" t="s">
        <v>1128</v>
      </c>
      <c r="D2128" s="111" t="s">
        <v>79</v>
      </c>
      <c r="E2128" s="128">
        <v>138</v>
      </c>
      <c r="F2128" s="43">
        <v>151955.376357503</v>
      </c>
      <c r="G2128" s="27">
        <f t="shared" si="165"/>
        <v>20969841.937335413</v>
      </c>
      <c r="H2128" s="90"/>
      <c r="I2128" s="62"/>
      <c r="J2128" s="62"/>
      <c r="K2128" s="622"/>
      <c r="L2128" s="62"/>
      <c r="M2128" s="62"/>
      <c r="N2128" s="62"/>
      <c r="O2128" s="62"/>
      <c r="P2128" s="62"/>
      <c r="Q2128" s="107"/>
      <c r="R2128" s="121"/>
      <c r="S2128" s="413"/>
    </row>
    <row r="2129" spans="1:19" s="58" customFormat="1">
      <c r="A2129" s="476"/>
      <c r="B2129" s="228">
        <f t="shared" si="164"/>
        <v>33.969999999999807</v>
      </c>
      <c r="C2129" s="67" t="s">
        <v>1129</v>
      </c>
      <c r="D2129" s="111" t="s">
        <v>79</v>
      </c>
      <c r="E2129" s="128">
        <v>5</v>
      </c>
      <c r="F2129" s="43">
        <v>6205348.0501902336</v>
      </c>
      <c r="G2129" s="27">
        <f t="shared" si="165"/>
        <v>31026740.250951167</v>
      </c>
      <c r="H2129" s="90"/>
      <c r="I2129" s="62"/>
      <c r="J2129" s="62"/>
      <c r="K2129" s="622"/>
      <c r="L2129" s="62"/>
      <c r="M2129" s="62"/>
      <c r="N2129" s="62"/>
      <c r="O2129" s="62"/>
      <c r="P2129" s="62"/>
      <c r="Q2129" s="107"/>
      <c r="R2129" s="121"/>
      <c r="S2129" s="413"/>
    </row>
    <row r="2130" spans="1:19" s="58" customFormat="1">
      <c r="A2130" s="476"/>
      <c r="B2130" s="228">
        <f t="shared" si="164"/>
        <v>33.979999999999805</v>
      </c>
      <c r="C2130" s="67" t="s">
        <v>1130</v>
      </c>
      <c r="D2130" s="111" t="s">
        <v>79</v>
      </c>
      <c r="E2130" s="128">
        <v>2</v>
      </c>
      <c r="F2130" s="43">
        <v>422047.18636776874</v>
      </c>
      <c r="G2130" s="27">
        <f t="shared" si="165"/>
        <v>844094.37273553747</v>
      </c>
      <c r="H2130" s="90"/>
      <c r="I2130" s="62"/>
      <c r="J2130" s="62"/>
      <c r="K2130" s="622"/>
      <c r="L2130" s="62"/>
      <c r="M2130" s="62"/>
      <c r="N2130" s="62"/>
      <c r="O2130" s="62"/>
      <c r="P2130" s="62"/>
      <c r="Q2130" s="107"/>
      <c r="R2130" s="121"/>
      <c r="S2130" s="413"/>
    </row>
    <row r="2131" spans="1:19" s="58" customFormat="1">
      <c r="A2131" s="476"/>
      <c r="B2131" s="228">
        <f t="shared" si="164"/>
        <v>33.989999999999803</v>
      </c>
      <c r="C2131" s="67" t="s">
        <v>1131</v>
      </c>
      <c r="D2131" s="111" t="s">
        <v>79</v>
      </c>
      <c r="E2131" s="128">
        <v>1</v>
      </c>
      <c r="F2131" s="43">
        <v>1653683.8539885622</v>
      </c>
      <c r="G2131" s="27">
        <f t="shared" si="165"/>
        <v>1653683.8539885622</v>
      </c>
      <c r="H2131" s="90"/>
      <c r="I2131" s="62"/>
      <c r="J2131" s="62"/>
      <c r="K2131" s="622"/>
      <c r="L2131" s="62"/>
      <c r="M2131" s="62"/>
      <c r="N2131" s="62"/>
      <c r="O2131" s="62"/>
      <c r="P2131" s="62"/>
      <c r="Q2131" s="107"/>
      <c r="R2131" s="121"/>
      <c r="S2131" s="413"/>
    </row>
    <row r="2132" spans="1:19" s="58" customFormat="1">
      <c r="A2132" s="476"/>
      <c r="B2132" s="115">
        <v>33.1</v>
      </c>
      <c r="C2132" s="67" t="s">
        <v>1132</v>
      </c>
      <c r="D2132" s="111" t="s">
        <v>79</v>
      </c>
      <c r="E2132" s="128">
        <v>1</v>
      </c>
      <c r="F2132" s="43">
        <v>550229.95493146463</v>
      </c>
      <c r="G2132" s="27">
        <f t="shared" si="165"/>
        <v>550229.95493146463</v>
      </c>
      <c r="H2132" s="90"/>
      <c r="I2132" s="62"/>
      <c r="J2132" s="62"/>
      <c r="K2132" s="622"/>
      <c r="L2132" s="62"/>
      <c r="M2132" s="62"/>
      <c r="N2132" s="62"/>
      <c r="O2132" s="62"/>
      <c r="P2132" s="62"/>
      <c r="Q2132" s="107"/>
      <c r="R2132" s="121"/>
      <c r="S2132" s="413"/>
    </row>
    <row r="2133" spans="1:19" s="58" customFormat="1" ht="25.5">
      <c r="A2133" s="476"/>
      <c r="B2133" s="115">
        <f t="shared" ref="B2133:B2140" si="166">+B2132+0.001</f>
        <v>33.100999999999999</v>
      </c>
      <c r="C2133" s="67" t="s">
        <v>1133</v>
      </c>
      <c r="D2133" s="111" t="s">
        <v>54</v>
      </c>
      <c r="E2133" s="128">
        <v>900</v>
      </c>
      <c r="F2133" s="43">
        <v>35178.330556131405</v>
      </c>
      <c r="G2133" s="27">
        <f t="shared" si="165"/>
        <v>31660497.500518262</v>
      </c>
      <c r="H2133" s="90"/>
      <c r="I2133" s="62"/>
      <c r="J2133" s="62"/>
      <c r="K2133" s="622"/>
      <c r="L2133" s="62"/>
      <c r="M2133" s="62"/>
      <c r="N2133" s="62"/>
      <c r="O2133" s="62"/>
      <c r="P2133" s="62"/>
      <c r="Q2133" s="107"/>
      <c r="R2133" s="121"/>
      <c r="S2133" s="413"/>
    </row>
    <row r="2134" spans="1:19" s="58" customFormat="1">
      <c r="A2134" s="476"/>
      <c r="B2134" s="115">
        <f t="shared" si="166"/>
        <v>33.101999999999997</v>
      </c>
      <c r="C2134" s="67" t="s">
        <v>1663</v>
      </c>
      <c r="D2134" s="111" t="s">
        <v>54</v>
      </c>
      <c r="E2134" s="128">
        <v>1000</v>
      </c>
      <c r="F2134" s="43">
        <v>9750.2719126240045</v>
      </c>
      <c r="G2134" s="27">
        <f t="shared" si="165"/>
        <v>9750271.9126240052</v>
      </c>
      <c r="H2134" s="90"/>
      <c r="I2134" s="62"/>
      <c r="J2134" s="62"/>
      <c r="K2134" s="622"/>
      <c r="L2134" s="62"/>
      <c r="M2134" s="62"/>
      <c r="N2134" s="62"/>
      <c r="O2134" s="62"/>
      <c r="P2134" s="62"/>
      <c r="Q2134" s="107"/>
      <c r="R2134" s="121"/>
      <c r="S2134" s="413"/>
    </row>
    <row r="2135" spans="1:19" s="58" customFormat="1" ht="25.5">
      <c r="A2135" s="476"/>
      <c r="B2135" s="115">
        <f t="shared" si="166"/>
        <v>33.102999999999994</v>
      </c>
      <c r="C2135" s="67" t="s">
        <v>1664</v>
      </c>
      <c r="D2135" s="111"/>
      <c r="E2135" s="128">
        <v>1</v>
      </c>
      <c r="F2135" s="43">
        <v>24888658.964947183</v>
      </c>
      <c r="G2135" s="27">
        <f t="shared" si="165"/>
        <v>24888658.964947183</v>
      </c>
      <c r="H2135" s="90"/>
      <c r="I2135" s="62"/>
      <c r="J2135" s="62"/>
      <c r="K2135" s="622"/>
      <c r="L2135" s="62"/>
      <c r="M2135" s="62"/>
      <c r="N2135" s="62"/>
      <c r="O2135" s="62"/>
      <c r="P2135" s="62"/>
      <c r="Q2135" s="107"/>
      <c r="R2135" s="121"/>
      <c r="S2135" s="413"/>
    </row>
    <row r="2136" spans="1:19" s="58" customFormat="1">
      <c r="A2136" s="476"/>
      <c r="B2136" s="115">
        <f t="shared" si="166"/>
        <v>33.103999999999992</v>
      </c>
      <c r="C2136" s="67" t="s">
        <v>1665</v>
      </c>
      <c r="D2136" s="111" t="s">
        <v>79</v>
      </c>
      <c r="E2136" s="128">
        <v>1</v>
      </c>
      <c r="F2136" s="43">
        <v>2428715.27751642</v>
      </c>
      <c r="G2136" s="27">
        <f t="shared" si="165"/>
        <v>2428715.27751642</v>
      </c>
      <c r="H2136" s="90"/>
      <c r="I2136" s="62"/>
      <c r="J2136" s="62"/>
      <c r="K2136" s="622"/>
      <c r="L2136" s="62"/>
      <c r="M2136" s="62"/>
      <c r="N2136" s="62"/>
      <c r="O2136" s="62"/>
      <c r="P2136" s="62"/>
      <c r="Q2136" s="107"/>
      <c r="R2136" s="121"/>
      <c r="S2136" s="413"/>
    </row>
    <row r="2137" spans="1:19" s="58" customFormat="1">
      <c r="A2137" s="476"/>
      <c r="B2137" s="115">
        <f t="shared" si="166"/>
        <v>33.10499999999999</v>
      </c>
      <c r="C2137" s="67" t="s">
        <v>1666</v>
      </c>
      <c r="D2137" s="111" t="s">
        <v>79</v>
      </c>
      <c r="E2137" s="128">
        <v>1</v>
      </c>
      <c r="F2137" s="43">
        <v>2428715.27751642</v>
      </c>
      <c r="G2137" s="27">
        <f t="shared" si="165"/>
        <v>2428715.27751642</v>
      </c>
      <c r="H2137" s="90"/>
      <c r="I2137" s="62"/>
      <c r="J2137" s="62"/>
      <c r="K2137" s="622"/>
      <c r="L2137" s="62"/>
      <c r="M2137" s="62"/>
      <c r="N2137" s="62"/>
      <c r="O2137" s="62"/>
      <c r="P2137" s="62"/>
      <c r="Q2137" s="107"/>
      <c r="R2137" s="121"/>
      <c r="S2137" s="413"/>
    </row>
    <row r="2138" spans="1:19" s="58" customFormat="1">
      <c r="A2138" s="476"/>
      <c r="B2138" s="115">
        <f t="shared" si="166"/>
        <v>33.105999999999987</v>
      </c>
      <c r="C2138" s="67" t="s">
        <v>1667</v>
      </c>
      <c r="D2138" s="111" t="s">
        <v>79</v>
      </c>
      <c r="E2138" s="128">
        <v>1</v>
      </c>
      <c r="F2138" s="43">
        <v>2428715.27751642</v>
      </c>
      <c r="G2138" s="27">
        <f t="shared" si="165"/>
        <v>2428715.27751642</v>
      </c>
      <c r="H2138" s="90"/>
      <c r="I2138" s="62"/>
      <c r="J2138" s="62"/>
      <c r="K2138" s="622"/>
      <c r="L2138" s="62"/>
      <c r="M2138" s="62"/>
      <c r="N2138" s="62"/>
      <c r="O2138" s="62"/>
      <c r="P2138" s="62"/>
      <c r="Q2138" s="107"/>
      <c r="R2138" s="121"/>
      <c r="S2138" s="413"/>
    </row>
    <row r="2139" spans="1:19" s="58" customFormat="1">
      <c r="A2139" s="476"/>
      <c r="B2139" s="115">
        <f t="shared" si="166"/>
        <v>33.106999999999985</v>
      </c>
      <c r="C2139" s="67" t="s">
        <v>1668</v>
      </c>
      <c r="D2139" s="111" t="s">
        <v>79</v>
      </c>
      <c r="E2139" s="128">
        <v>1</v>
      </c>
      <c r="F2139" s="43">
        <v>2428715.27751642</v>
      </c>
      <c r="G2139" s="27">
        <f t="shared" si="165"/>
        <v>2428715.27751642</v>
      </c>
      <c r="H2139" s="90"/>
      <c r="I2139" s="62"/>
      <c r="J2139" s="62"/>
      <c r="K2139" s="622"/>
      <c r="L2139" s="62"/>
      <c r="M2139" s="62"/>
      <c r="N2139" s="62"/>
      <c r="O2139" s="62"/>
      <c r="P2139" s="62"/>
      <c r="Q2139" s="107"/>
      <c r="R2139" s="121"/>
      <c r="S2139" s="413"/>
    </row>
    <row r="2140" spans="1:19" s="58" customFormat="1">
      <c r="A2140" s="476"/>
      <c r="B2140" s="115">
        <f t="shared" si="166"/>
        <v>33.107999999999983</v>
      </c>
      <c r="C2140" s="67" t="s">
        <v>1669</v>
      </c>
      <c r="D2140" s="111" t="s">
        <v>79</v>
      </c>
      <c r="E2140" s="128">
        <v>1</v>
      </c>
      <c r="F2140" s="43">
        <v>2428715.27751642</v>
      </c>
      <c r="G2140" s="27">
        <f t="shared" si="165"/>
        <v>2428715.27751642</v>
      </c>
      <c r="H2140" s="90"/>
      <c r="I2140" s="62"/>
      <c r="J2140" s="62"/>
      <c r="K2140" s="622"/>
      <c r="L2140" s="62"/>
      <c r="M2140" s="62"/>
      <c r="N2140" s="62"/>
      <c r="O2140" s="62"/>
      <c r="P2140" s="62"/>
      <c r="Q2140" s="107"/>
      <c r="R2140" s="121"/>
      <c r="S2140" s="413"/>
    </row>
    <row r="2141" spans="1:19" ht="15" customHeight="1">
      <c r="B2141" s="130"/>
      <c r="C2141" s="7"/>
      <c r="D2141" s="106"/>
      <c r="E2141" s="107"/>
      <c r="F2141" s="107"/>
      <c r="G2141" s="57">
        <f>SUM(G2029:G2140)</f>
        <v>3048098121.216053</v>
      </c>
      <c r="H2141" s="131"/>
      <c r="K2141" s="622"/>
      <c r="Q2141" s="107"/>
      <c r="R2141" s="107"/>
      <c r="S2141" s="59"/>
    </row>
    <row r="2142" spans="1:19" ht="15" customHeight="1">
      <c r="B2142" s="132"/>
      <c r="C2142" s="7"/>
      <c r="D2142" s="106"/>
      <c r="E2142" s="107"/>
      <c r="F2142" s="107"/>
      <c r="G2142" s="59"/>
      <c r="H2142" s="131"/>
      <c r="K2142" s="622"/>
      <c r="Q2142" s="107"/>
      <c r="R2142" s="107"/>
      <c r="S2142" s="59"/>
    </row>
    <row r="2143" spans="1:19" s="58" customFormat="1" ht="25.5">
      <c r="A2143" s="476"/>
      <c r="B2143" s="14">
        <v>34</v>
      </c>
      <c r="C2143" s="133" t="s">
        <v>1670</v>
      </c>
      <c r="D2143" s="106"/>
      <c r="E2143" s="107"/>
      <c r="F2143" s="107"/>
      <c r="G2143" s="59"/>
      <c r="H2143" s="131"/>
      <c r="I2143" s="62"/>
      <c r="J2143" s="62"/>
      <c r="K2143" s="622"/>
      <c r="L2143" s="62"/>
      <c r="M2143" s="62"/>
      <c r="N2143" s="62"/>
      <c r="O2143" s="62"/>
      <c r="P2143" s="62"/>
      <c r="Q2143" s="107"/>
      <c r="R2143" s="107"/>
      <c r="S2143" s="59"/>
    </row>
    <row r="2144" spans="1:19" s="91" customFormat="1" ht="15" customHeight="1">
      <c r="A2144" s="477"/>
      <c r="B2144" s="118"/>
      <c r="C2144" s="412" t="s">
        <v>852</v>
      </c>
      <c r="D2144" s="118"/>
      <c r="E2144" s="63"/>
      <c r="F2144" s="63"/>
      <c r="G2144" s="413"/>
      <c r="I2144" s="36"/>
      <c r="J2144" s="36"/>
      <c r="K2144" s="623"/>
      <c r="L2144" s="36"/>
      <c r="M2144" s="36"/>
      <c r="N2144" s="36"/>
      <c r="O2144" s="36"/>
      <c r="P2144" s="36"/>
      <c r="Q2144" s="63"/>
      <c r="R2144" s="63"/>
      <c r="S2144" s="413"/>
    </row>
    <row r="2145" spans="1:19" s="91" customFormat="1" ht="15" customHeight="1">
      <c r="A2145" s="477"/>
      <c r="B2145" s="122"/>
      <c r="C2145" s="414" t="s">
        <v>943</v>
      </c>
      <c r="D2145" s="118"/>
      <c r="E2145" s="135"/>
      <c r="F2145" s="135"/>
      <c r="G2145" s="22"/>
      <c r="I2145" s="36"/>
      <c r="J2145" s="36"/>
      <c r="K2145" s="623"/>
      <c r="L2145" s="36"/>
      <c r="M2145" s="36"/>
      <c r="N2145" s="36"/>
      <c r="O2145" s="36"/>
      <c r="P2145" s="36"/>
      <c r="Q2145" s="63"/>
      <c r="R2145" s="63"/>
      <c r="S2145" s="413"/>
    </row>
    <row r="2146" spans="1:19" s="58" customFormat="1" ht="63.75">
      <c r="A2146" s="476"/>
      <c r="B2146" s="45">
        <f>+B2143+0.01</f>
        <v>34.01</v>
      </c>
      <c r="C2146" s="67" t="s">
        <v>853</v>
      </c>
      <c r="D2146" s="430" t="s">
        <v>79</v>
      </c>
      <c r="E2146" s="128">
        <v>4</v>
      </c>
      <c r="F2146" s="43">
        <v>203403.61964113603</v>
      </c>
      <c r="G2146" s="128">
        <f>+E2146*F2146</f>
        <v>813614.47856454412</v>
      </c>
      <c r="H2146" s="90"/>
      <c r="I2146" s="62"/>
      <c r="J2146" s="62"/>
      <c r="K2146" s="622"/>
      <c r="L2146" s="62"/>
      <c r="M2146" s="62"/>
      <c r="N2146" s="62"/>
      <c r="O2146" s="62"/>
      <c r="P2146" s="62"/>
      <c r="Q2146" s="107"/>
      <c r="R2146" s="121"/>
      <c r="S2146" s="107"/>
    </row>
    <row r="2147" spans="1:19" s="58" customFormat="1" ht="76.5">
      <c r="A2147" s="476"/>
      <c r="B2147" s="45">
        <f t="shared" ref="B2147:B2202" si="167">+B2146+0.01</f>
        <v>34.019999999999996</v>
      </c>
      <c r="C2147" s="67" t="s">
        <v>854</v>
      </c>
      <c r="D2147" s="215" t="s">
        <v>79</v>
      </c>
      <c r="E2147" s="128">
        <v>1</v>
      </c>
      <c r="F2147" s="43">
        <v>138441.76844524543</v>
      </c>
      <c r="G2147" s="128">
        <f t="shared" ref="G2147:G2202" si="168">+E2147*F2147</f>
        <v>138441.76844524543</v>
      </c>
      <c r="H2147" s="90"/>
      <c r="I2147" s="62"/>
      <c r="J2147" s="62"/>
      <c r="K2147" s="622"/>
      <c r="L2147" s="62"/>
      <c r="M2147" s="62"/>
      <c r="N2147" s="62"/>
      <c r="O2147" s="62"/>
      <c r="P2147" s="62"/>
      <c r="Q2147" s="107"/>
      <c r="R2147" s="121"/>
      <c r="S2147" s="107"/>
    </row>
    <row r="2148" spans="1:19" s="58" customFormat="1" ht="66.2" customHeight="1">
      <c r="A2148" s="476"/>
      <c r="B2148" s="45">
        <f t="shared" si="167"/>
        <v>34.029999999999994</v>
      </c>
      <c r="C2148" s="67" t="s">
        <v>855</v>
      </c>
      <c r="D2148" s="216" t="s">
        <v>79</v>
      </c>
      <c r="E2148" s="128">
        <v>1</v>
      </c>
      <c r="F2148" s="43">
        <v>272094.40515023697</v>
      </c>
      <c r="G2148" s="128">
        <f t="shared" si="168"/>
        <v>272094.40515023697</v>
      </c>
      <c r="H2148" s="90"/>
      <c r="I2148" s="62"/>
      <c r="J2148" s="62"/>
      <c r="K2148" s="622"/>
      <c r="L2148" s="62"/>
      <c r="M2148" s="62"/>
      <c r="N2148" s="62"/>
      <c r="O2148" s="62"/>
      <c r="P2148" s="62"/>
      <c r="Q2148" s="107"/>
      <c r="R2148" s="121"/>
      <c r="S2148" s="107"/>
    </row>
    <row r="2149" spans="1:19" s="58" customFormat="1" ht="51">
      <c r="A2149" s="476"/>
      <c r="B2149" s="45">
        <f t="shared" si="167"/>
        <v>34.039999999999992</v>
      </c>
      <c r="C2149" s="67" t="s">
        <v>856</v>
      </c>
      <c r="D2149" s="217" t="s">
        <v>889</v>
      </c>
      <c r="E2149" s="128">
        <v>1198</v>
      </c>
      <c r="F2149" s="43">
        <v>16190.684601193567</v>
      </c>
      <c r="G2149" s="128">
        <f t="shared" si="168"/>
        <v>19396440.152229894</v>
      </c>
      <c r="H2149" s="90"/>
      <c r="I2149" s="62"/>
      <c r="J2149" s="62"/>
      <c r="K2149" s="622"/>
      <c r="L2149" s="62"/>
      <c r="M2149" s="62"/>
      <c r="N2149" s="62"/>
      <c r="O2149" s="62"/>
      <c r="P2149" s="62"/>
      <c r="Q2149" s="107"/>
      <c r="R2149" s="121"/>
      <c r="S2149" s="107"/>
    </row>
    <row r="2150" spans="1:19" s="58" customFormat="1" ht="76.5">
      <c r="A2150" s="476"/>
      <c r="B2150" s="45">
        <f t="shared" si="167"/>
        <v>34.04999999999999</v>
      </c>
      <c r="C2150" s="67" t="s">
        <v>1444</v>
      </c>
      <c r="D2150" s="484" t="s">
        <v>890</v>
      </c>
      <c r="E2150" s="128">
        <v>23</v>
      </c>
      <c r="F2150" s="43">
        <v>18264.168064703579</v>
      </c>
      <c r="G2150" s="128">
        <f t="shared" si="168"/>
        <v>420075.86548818235</v>
      </c>
      <c r="H2150" s="90"/>
      <c r="I2150" s="62"/>
      <c r="J2150" s="62"/>
      <c r="K2150" s="622"/>
      <c r="L2150" s="62"/>
      <c r="M2150" s="62"/>
      <c r="N2150" s="62"/>
      <c r="O2150" s="62"/>
      <c r="P2150" s="62"/>
      <c r="Q2150" s="107"/>
      <c r="R2150" s="413"/>
      <c r="S2150" s="107"/>
    </row>
    <row r="2151" spans="1:19" s="58" customFormat="1" ht="63.75">
      <c r="A2151" s="476"/>
      <c r="B2151" s="45">
        <f t="shared" si="167"/>
        <v>34.059999999999988</v>
      </c>
      <c r="C2151" s="67" t="s">
        <v>857</v>
      </c>
      <c r="D2151" s="484" t="s">
        <v>79</v>
      </c>
      <c r="E2151" s="128">
        <v>329</v>
      </c>
      <c r="F2151" s="43">
        <v>2988.7768174375092</v>
      </c>
      <c r="G2151" s="128">
        <f t="shared" si="168"/>
        <v>983307.57293694047</v>
      </c>
      <c r="H2151" s="90"/>
      <c r="I2151" s="62"/>
      <c r="J2151" s="62"/>
      <c r="K2151" s="622"/>
      <c r="L2151" s="62"/>
      <c r="M2151" s="62"/>
      <c r="N2151" s="62"/>
      <c r="O2151" s="62"/>
      <c r="P2151" s="62"/>
      <c r="Q2151" s="107"/>
      <c r="R2151" s="413"/>
      <c r="S2151" s="107"/>
    </row>
    <row r="2152" spans="1:19" s="58" customFormat="1" ht="191.25">
      <c r="A2152" s="476"/>
      <c r="B2152" s="45">
        <f t="shared" si="167"/>
        <v>34.069999999999986</v>
      </c>
      <c r="C2152" s="67" t="s">
        <v>1445</v>
      </c>
      <c r="D2152" s="485" t="s">
        <v>889</v>
      </c>
      <c r="E2152" s="128">
        <v>420</v>
      </c>
      <c r="F2152" s="43">
        <v>16980.880913581997</v>
      </c>
      <c r="G2152" s="128">
        <f t="shared" si="168"/>
        <v>7131969.9837044394</v>
      </c>
      <c r="H2152" s="90"/>
      <c r="I2152" s="62"/>
      <c r="J2152" s="62"/>
      <c r="K2152" s="622"/>
      <c r="L2152" s="62"/>
      <c r="M2152" s="62"/>
      <c r="N2152" s="62"/>
      <c r="O2152" s="62"/>
      <c r="P2152" s="62"/>
      <c r="Q2152" s="107"/>
      <c r="R2152" s="413"/>
      <c r="S2152" s="107"/>
    </row>
    <row r="2153" spans="1:19" s="58" customFormat="1" ht="178.5">
      <c r="A2153" s="476"/>
      <c r="B2153" s="45">
        <f t="shared" si="167"/>
        <v>34.079999999999984</v>
      </c>
      <c r="C2153" s="67" t="s">
        <v>1446</v>
      </c>
      <c r="D2153" s="486" t="s">
        <v>889</v>
      </c>
      <c r="E2153" s="128">
        <v>181</v>
      </c>
      <c r="F2153" s="43">
        <v>15313.962835073948</v>
      </c>
      <c r="G2153" s="128">
        <f t="shared" si="168"/>
        <v>2771827.2731483844</v>
      </c>
      <c r="H2153" s="90"/>
      <c r="I2153" s="62"/>
      <c r="J2153" s="62"/>
      <c r="K2153" s="622"/>
      <c r="L2153" s="62"/>
      <c r="M2153" s="62"/>
      <c r="N2153" s="62"/>
      <c r="O2153" s="62"/>
      <c r="P2153" s="62"/>
      <c r="Q2153" s="107"/>
      <c r="R2153" s="121"/>
      <c r="S2153" s="107"/>
    </row>
    <row r="2154" spans="1:19" s="58" customFormat="1" ht="165.75">
      <c r="A2154" s="476"/>
      <c r="B2154" s="45">
        <f t="shared" si="167"/>
        <v>34.089999999999982</v>
      </c>
      <c r="C2154" s="67" t="s">
        <v>1447</v>
      </c>
      <c r="D2154" s="486" t="s">
        <v>890</v>
      </c>
      <c r="E2154" s="128">
        <v>85</v>
      </c>
      <c r="F2154" s="43">
        <v>15717.400794037434</v>
      </c>
      <c r="G2154" s="128">
        <f t="shared" si="168"/>
        <v>1335979.0674931819</v>
      </c>
      <c r="H2154" s="90"/>
      <c r="I2154" s="62"/>
      <c r="J2154" s="62"/>
      <c r="K2154" s="622"/>
      <c r="L2154" s="62"/>
      <c r="M2154" s="62"/>
      <c r="N2154" s="62"/>
      <c r="O2154" s="62"/>
      <c r="P2154" s="62"/>
      <c r="Q2154" s="107"/>
      <c r="R2154" s="121"/>
      <c r="S2154" s="107"/>
    </row>
    <row r="2155" spans="1:19" s="58" customFormat="1" ht="140.25">
      <c r="A2155" s="476"/>
      <c r="B2155" s="45">
        <f t="shared" si="167"/>
        <v>34.09999999999998</v>
      </c>
      <c r="C2155" s="67" t="s">
        <v>1448</v>
      </c>
      <c r="D2155" s="487" t="s">
        <v>890</v>
      </c>
      <c r="E2155" s="128">
        <v>17</v>
      </c>
      <c r="F2155" s="43">
        <v>15313.962835073948</v>
      </c>
      <c r="G2155" s="128">
        <f t="shared" si="168"/>
        <v>260337.3681962571</v>
      </c>
      <c r="H2155" s="90"/>
      <c r="I2155" s="62"/>
      <c r="J2155" s="62"/>
      <c r="K2155" s="622"/>
      <c r="L2155" s="62"/>
      <c r="M2155" s="62"/>
      <c r="N2155" s="62"/>
      <c r="O2155" s="62"/>
      <c r="P2155" s="62"/>
      <c r="Q2155" s="107"/>
      <c r="R2155" s="121"/>
      <c r="S2155" s="107"/>
    </row>
    <row r="2156" spans="1:19" s="58" customFormat="1" ht="25.5">
      <c r="A2156" s="476"/>
      <c r="B2156" s="45">
        <f t="shared" si="167"/>
        <v>34.109999999999978</v>
      </c>
      <c r="C2156" s="67" t="s">
        <v>858</v>
      </c>
      <c r="D2156" s="484" t="s">
        <v>889</v>
      </c>
      <c r="E2156" s="128">
        <v>26</v>
      </c>
      <c r="F2156" s="43">
        <v>11218.077200015709</v>
      </c>
      <c r="G2156" s="128">
        <f t="shared" si="168"/>
        <v>291670.00720040844</v>
      </c>
      <c r="H2156" s="90"/>
      <c r="I2156" s="62"/>
      <c r="J2156" s="62"/>
      <c r="K2156" s="622"/>
      <c r="L2156" s="62"/>
      <c r="M2156" s="62"/>
      <c r="N2156" s="62"/>
      <c r="O2156" s="62"/>
      <c r="P2156" s="62"/>
      <c r="Q2156" s="107"/>
      <c r="R2156" s="413"/>
      <c r="S2156" s="107"/>
    </row>
    <row r="2157" spans="1:19" s="58" customFormat="1" ht="15" customHeight="1">
      <c r="A2157" s="476"/>
      <c r="B2157" s="45">
        <f>+B2156+0.01</f>
        <v>34.119999999999976</v>
      </c>
      <c r="C2157" s="67" t="s">
        <v>1449</v>
      </c>
      <c r="D2157" s="489" t="s">
        <v>79</v>
      </c>
      <c r="E2157" s="128">
        <v>26</v>
      </c>
      <c r="F2157" s="43">
        <v>10285.061765203511</v>
      </c>
      <c r="G2157" s="128">
        <f t="shared" si="168"/>
        <v>267411.60589529126</v>
      </c>
      <c r="H2157" s="90"/>
      <c r="I2157" s="62"/>
      <c r="J2157" s="62"/>
      <c r="K2157" s="622"/>
      <c r="L2157" s="62"/>
      <c r="M2157" s="62"/>
      <c r="N2157" s="62"/>
      <c r="O2157" s="62"/>
      <c r="P2157" s="62"/>
      <c r="Q2157" s="107"/>
      <c r="R2157" s="413"/>
      <c r="S2157" s="107"/>
    </row>
    <row r="2158" spans="1:19" s="58" customFormat="1" ht="25.5">
      <c r="A2158" s="476"/>
      <c r="B2158" s="45">
        <f t="shared" si="167"/>
        <v>34.129999999999974</v>
      </c>
      <c r="C2158" s="67" t="s">
        <v>859</v>
      </c>
      <c r="D2158" s="218" t="s">
        <v>79</v>
      </c>
      <c r="E2158" s="128">
        <v>107</v>
      </c>
      <c r="F2158" s="43">
        <v>10285.061765203511</v>
      </c>
      <c r="G2158" s="128">
        <f t="shared" si="168"/>
        <v>1100501.6088767757</v>
      </c>
      <c r="H2158" s="90"/>
      <c r="I2158" s="62"/>
      <c r="J2158" s="62"/>
      <c r="K2158" s="622"/>
      <c r="L2158" s="62"/>
      <c r="M2158" s="62"/>
      <c r="N2158" s="62"/>
      <c r="O2158" s="62"/>
      <c r="P2158" s="62"/>
      <c r="Q2158" s="107"/>
      <c r="R2158" s="413"/>
      <c r="S2158" s="107"/>
    </row>
    <row r="2159" spans="1:19" s="58" customFormat="1" ht="38.25">
      <c r="A2159" s="476"/>
      <c r="B2159" s="45">
        <f t="shared" si="167"/>
        <v>34.139999999999972</v>
      </c>
      <c r="C2159" s="67" t="s">
        <v>860</v>
      </c>
      <c r="D2159" s="216" t="s">
        <v>79</v>
      </c>
      <c r="E2159" s="128">
        <v>3</v>
      </c>
      <c r="F2159" s="43">
        <v>23477.587270844138</v>
      </c>
      <c r="G2159" s="128">
        <f t="shared" si="168"/>
        <v>70432.761812532408</v>
      </c>
      <c r="H2159" s="90"/>
      <c r="I2159" s="62"/>
      <c r="J2159" s="62"/>
      <c r="K2159" s="622"/>
      <c r="L2159" s="62"/>
      <c r="M2159" s="62"/>
      <c r="N2159" s="62"/>
      <c r="O2159" s="62"/>
      <c r="P2159" s="62"/>
      <c r="Q2159" s="107"/>
      <c r="R2159" s="413"/>
      <c r="S2159" s="107"/>
    </row>
    <row r="2160" spans="1:19" s="58" customFormat="1" ht="38.25">
      <c r="A2160" s="476"/>
      <c r="B2160" s="45">
        <f t="shared" si="167"/>
        <v>34.14999999999997</v>
      </c>
      <c r="C2160" s="67" t="s">
        <v>861</v>
      </c>
      <c r="D2160" s="219" t="s">
        <v>890</v>
      </c>
      <c r="E2160" s="128">
        <v>385</v>
      </c>
      <c r="F2160" s="43">
        <v>14145.347972029844</v>
      </c>
      <c r="G2160" s="128">
        <f t="shared" si="168"/>
        <v>5445958.96923149</v>
      </c>
      <c r="H2160" s="90"/>
      <c r="I2160" s="62"/>
      <c r="J2160" s="62"/>
      <c r="K2160" s="622"/>
      <c r="L2160" s="62"/>
      <c r="M2160" s="62"/>
      <c r="N2160" s="62"/>
      <c r="O2160" s="62"/>
      <c r="P2160" s="62"/>
      <c r="Q2160" s="107"/>
      <c r="R2160" s="413"/>
      <c r="S2160" s="107"/>
    </row>
    <row r="2161" spans="1:19" s="58" customFormat="1" ht="51">
      <c r="A2161" s="476"/>
      <c r="B2161" s="45">
        <f t="shared" si="167"/>
        <v>34.159999999999968</v>
      </c>
      <c r="C2161" s="67" t="s">
        <v>1450</v>
      </c>
      <c r="D2161" s="488" t="s">
        <v>79</v>
      </c>
      <c r="E2161" s="128">
        <v>30</v>
      </c>
      <c r="F2161" s="43">
        <v>123995.14509817566</v>
      </c>
      <c r="G2161" s="128">
        <f t="shared" si="168"/>
        <v>3719854.35294527</v>
      </c>
      <c r="H2161" s="90"/>
      <c r="I2161" s="62"/>
      <c r="J2161" s="62"/>
      <c r="K2161" s="622"/>
      <c r="L2161" s="62"/>
      <c r="M2161" s="62"/>
      <c r="N2161" s="62"/>
      <c r="O2161" s="62"/>
      <c r="P2161" s="62"/>
      <c r="Q2161" s="107"/>
      <c r="R2161" s="121"/>
      <c r="S2161" s="107"/>
    </row>
    <row r="2162" spans="1:19" s="58" customFormat="1" ht="51">
      <c r="A2162" s="476"/>
      <c r="B2162" s="45">
        <f t="shared" si="167"/>
        <v>34.169999999999966</v>
      </c>
      <c r="C2162" s="67" t="s">
        <v>1451</v>
      </c>
      <c r="D2162" s="488" t="s">
        <v>79</v>
      </c>
      <c r="E2162" s="128">
        <v>15</v>
      </c>
      <c r="F2162" s="43">
        <v>97863.415596011022</v>
      </c>
      <c r="G2162" s="128">
        <f t="shared" si="168"/>
        <v>1467951.2339401653</v>
      </c>
      <c r="H2162" s="90"/>
      <c r="I2162" s="62"/>
      <c r="J2162" s="62"/>
      <c r="K2162" s="622"/>
      <c r="L2162" s="62"/>
      <c r="M2162" s="62"/>
      <c r="N2162" s="62"/>
      <c r="O2162" s="62"/>
      <c r="P2162" s="62"/>
      <c r="Q2162" s="107"/>
      <c r="R2162" s="121"/>
      <c r="S2162" s="107"/>
    </row>
    <row r="2163" spans="1:19" s="58" customFormat="1" ht="38.25">
      <c r="A2163" s="476"/>
      <c r="B2163" s="45">
        <f t="shared" si="167"/>
        <v>34.179999999999964</v>
      </c>
      <c r="C2163" s="67" t="s">
        <v>862</v>
      </c>
      <c r="D2163" s="220" t="s">
        <v>890</v>
      </c>
      <c r="E2163" s="128">
        <v>690</v>
      </c>
      <c r="F2163" s="43">
        <v>1441.7434037377311</v>
      </c>
      <c r="G2163" s="128">
        <f t="shared" si="168"/>
        <v>994802.94857903442</v>
      </c>
      <c r="H2163" s="90"/>
      <c r="I2163" s="62"/>
      <c r="J2163" s="62"/>
      <c r="K2163" s="622"/>
      <c r="L2163" s="62"/>
      <c r="M2163" s="62"/>
      <c r="N2163" s="62"/>
      <c r="O2163" s="62"/>
      <c r="P2163" s="62"/>
      <c r="Q2163" s="107"/>
      <c r="R2163" s="413"/>
      <c r="S2163" s="107"/>
    </row>
    <row r="2164" spans="1:19" s="58" customFormat="1" ht="38.25">
      <c r="A2164" s="476"/>
      <c r="B2164" s="45">
        <f t="shared" si="167"/>
        <v>34.189999999999962</v>
      </c>
      <c r="C2164" s="67" t="s">
        <v>863</v>
      </c>
      <c r="D2164" s="220" t="s">
        <v>890</v>
      </c>
      <c r="E2164" s="128">
        <v>795</v>
      </c>
      <c r="F2164" s="43">
        <v>12848.508641408196</v>
      </c>
      <c r="G2164" s="128">
        <f t="shared" si="168"/>
        <v>10214564.369919516</v>
      </c>
      <c r="H2164" s="90"/>
      <c r="I2164" s="62"/>
      <c r="J2164" s="62"/>
      <c r="K2164" s="622"/>
      <c r="L2164" s="62"/>
      <c r="M2164" s="62"/>
      <c r="N2164" s="62"/>
      <c r="O2164" s="62"/>
      <c r="P2164" s="62"/>
      <c r="Q2164" s="107"/>
      <c r="R2164" s="413"/>
      <c r="S2164" s="107"/>
    </row>
    <row r="2165" spans="1:19" s="58" customFormat="1" ht="25.5">
      <c r="A2165" s="476"/>
      <c r="B2165" s="45">
        <f t="shared" si="167"/>
        <v>34.19999999999996</v>
      </c>
      <c r="C2165" s="67" t="s">
        <v>864</v>
      </c>
      <c r="D2165" s="221" t="s">
        <v>79</v>
      </c>
      <c r="E2165" s="128">
        <v>4</v>
      </c>
      <c r="F2165" s="43">
        <v>6757.3251938018602</v>
      </c>
      <c r="G2165" s="128">
        <f t="shared" si="168"/>
        <v>27029.300775207441</v>
      </c>
      <c r="H2165" s="90"/>
      <c r="I2165" s="62"/>
      <c r="J2165" s="62"/>
      <c r="K2165" s="622"/>
      <c r="L2165" s="62"/>
      <c r="M2165" s="62"/>
      <c r="N2165" s="62"/>
      <c r="O2165" s="62"/>
      <c r="P2165" s="62"/>
      <c r="Q2165" s="107"/>
      <c r="R2165" s="121"/>
      <c r="S2165" s="107"/>
    </row>
    <row r="2166" spans="1:19" s="58" customFormat="1">
      <c r="A2166" s="476"/>
      <c r="B2166" s="45">
        <f t="shared" si="167"/>
        <v>34.209999999999958</v>
      </c>
      <c r="C2166" s="67" t="s">
        <v>865</v>
      </c>
      <c r="D2166" s="222" t="s">
        <v>79</v>
      </c>
      <c r="E2166" s="128">
        <v>856</v>
      </c>
      <c r="F2166" s="43">
        <v>7992.6584790001334</v>
      </c>
      <c r="G2166" s="128">
        <f t="shared" si="168"/>
        <v>6841715.6580241146</v>
      </c>
      <c r="H2166" s="90"/>
      <c r="I2166" s="62"/>
      <c r="J2166" s="62"/>
      <c r="K2166" s="622"/>
      <c r="L2166" s="62"/>
      <c r="M2166" s="62"/>
      <c r="N2166" s="62"/>
      <c r="O2166" s="62"/>
      <c r="P2166" s="62"/>
      <c r="Q2166" s="107"/>
      <c r="R2166" s="413"/>
      <c r="S2166" s="107"/>
    </row>
    <row r="2167" spans="1:19" s="58" customFormat="1">
      <c r="A2167" s="476"/>
      <c r="B2167" s="45">
        <f t="shared" si="167"/>
        <v>34.219999999999956</v>
      </c>
      <c r="C2167" s="67" t="s">
        <v>866</v>
      </c>
      <c r="D2167" s="222" t="s">
        <v>79</v>
      </c>
      <c r="E2167" s="128">
        <v>375</v>
      </c>
      <c r="F2167" s="43">
        <v>727.64779161889828</v>
      </c>
      <c r="G2167" s="128">
        <f t="shared" si="168"/>
        <v>272867.92185708688</v>
      </c>
      <c r="H2167" s="90"/>
      <c r="I2167" s="62"/>
      <c r="J2167" s="62"/>
      <c r="K2167" s="622"/>
      <c r="L2167" s="62"/>
      <c r="M2167" s="62"/>
      <c r="N2167" s="62"/>
      <c r="O2167" s="62"/>
      <c r="P2167" s="62"/>
      <c r="Q2167" s="107"/>
      <c r="R2167" s="121"/>
      <c r="S2167" s="107"/>
    </row>
    <row r="2168" spans="1:19" s="58" customFormat="1" ht="25.5">
      <c r="A2168" s="476"/>
      <c r="B2168" s="45">
        <f t="shared" si="167"/>
        <v>34.229999999999954</v>
      </c>
      <c r="C2168" s="67" t="s">
        <v>867</v>
      </c>
      <c r="D2168" s="223" t="s">
        <v>79</v>
      </c>
      <c r="E2168" s="128">
        <v>386</v>
      </c>
      <c r="F2168" s="43">
        <v>1551.2033150844136</v>
      </c>
      <c r="G2168" s="128">
        <f t="shared" si="168"/>
        <v>598764.4796225836</v>
      </c>
      <c r="H2168" s="90"/>
      <c r="I2168" s="62"/>
      <c r="J2168" s="62"/>
      <c r="K2168" s="622"/>
      <c r="L2168" s="62"/>
      <c r="M2168" s="62"/>
      <c r="N2168" s="62"/>
      <c r="O2168" s="62"/>
      <c r="P2168" s="62"/>
      <c r="Q2168" s="107"/>
      <c r="R2168" s="413"/>
      <c r="S2168" s="107"/>
    </row>
    <row r="2169" spans="1:19" s="58" customFormat="1" ht="25.5">
      <c r="A2169" s="476"/>
      <c r="B2169" s="45">
        <f t="shared" si="167"/>
        <v>34.239999999999952</v>
      </c>
      <c r="C2169" s="67" t="s">
        <v>868</v>
      </c>
      <c r="D2169" s="224" t="s">
        <v>79</v>
      </c>
      <c r="E2169" s="128">
        <v>8</v>
      </c>
      <c r="F2169" s="43">
        <v>1551.2033150844136</v>
      </c>
      <c r="G2169" s="128">
        <f t="shared" si="168"/>
        <v>12409.626520675309</v>
      </c>
      <c r="H2169" s="90"/>
      <c r="I2169" s="62"/>
      <c r="J2169" s="62"/>
      <c r="K2169" s="622"/>
      <c r="L2169" s="62"/>
      <c r="M2169" s="62"/>
      <c r="N2169" s="62"/>
      <c r="O2169" s="62"/>
      <c r="P2169" s="62"/>
      <c r="Q2169" s="107"/>
      <c r="R2169" s="413"/>
      <c r="S2169" s="107"/>
    </row>
    <row r="2170" spans="1:19" s="58" customFormat="1">
      <c r="A2170" s="476"/>
      <c r="B2170" s="45">
        <f t="shared" si="167"/>
        <v>34.24999999999995</v>
      </c>
      <c r="C2170" s="67" t="s">
        <v>869</v>
      </c>
      <c r="D2170" s="224" t="s">
        <v>889</v>
      </c>
      <c r="E2170" s="128">
        <v>18603</v>
      </c>
      <c r="F2170" s="43">
        <v>1176.9546658133756</v>
      </c>
      <c r="G2170" s="128">
        <f t="shared" si="168"/>
        <v>21894887.648126226</v>
      </c>
      <c r="H2170" s="90"/>
      <c r="I2170" s="62"/>
      <c r="J2170" s="62"/>
      <c r="K2170" s="622"/>
      <c r="L2170" s="62"/>
      <c r="M2170" s="62"/>
      <c r="N2170" s="62"/>
      <c r="O2170" s="62"/>
      <c r="P2170" s="62"/>
      <c r="Q2170" s="107"/>
      <c r="R2170" s="413"/>
      <c r="S2170" s="107"/>
    </row>
    <row r="2171" spans="1:19" s="58" customFormat="1">
      <c r="A2171" s="476"/>
      <c r="B2171" s="45">
        <f t="shared" si="167"/>
        <v>34.259999999999948</v>
      </c>
      <c r="C2171" s="67" t="s">
        <v>870</v>
      </c>
      <c r="D2171" s="224" t="s">
        <v>79</v>
      </c>
      <c r="E2171" s="128">
        <v>428</v>
      </c>
      <c r="F2171" s="43">
        <v>2003.6376153173674</v>
      </c>
      <c r="G2171" s="128">
        <f t="shared" si="168"/>
        <v>857556.89935583319</v>
      </c>
      <c r="H2171" s="90"/>
      <c r="I2171" s="62"/>
      <c r="J2171" s="62"/>
      <c r="K2171" s="622"/>
      <c r="L2171" s="62"/>
      <c r="M2171" s="62"/>
      <c r="N2171" s="62"/>
      <c r="O2171" s="62"/>
      <c r="P2171" s="62"/>
      <c r="Q2171" s="107"/>
      <c r="R2171" s="121"/>
      <c r="S2171" s="107"/>
    </row>
    <row r="2172" spans="1:19" s="58" customFormat="1">
      <c r="A2172" s="476"/>
      <c r="B2172" s="45">
        <f t="shared" si="167"/>
        <v>34.269999999999946</v>
      </c>
      <c r="C2172" s="67" t="s">
        <v>871</v>
      </c>
      <c r="D2172" s="224" t="s">
        <v>79</v>
      </c>
      <c r="E2172" s="128">
        <v>428</v>
      </c>
      <c r="F2172" s="43">
        <v>1720.084321162152</v>
      </c>
      <c r="G2172" s="128">
        <f t="shared" si="168"/>
        <v>736196.08945740107</v>
      </c>
      <c r="H2172" s="90"/>
      <c r="I2172" s="62"/>
      <c r="J2172" s="62"/>
      <c r="K2172" s="622"/>
      <c r="L2172" s="62"/>
      <c r="M2172" s="62"/>
      <c r="N2172" s="62"/>
      <c r="O2172" s="62"/>
      <c r="P2172" s="62"/>
      <c r="Q2172" s="107"/>
      <c r="R2172" s="121"/>
      <c r="S2172" s="107"/>
    </row>
    <row r="2173" spans="1:19" s="58" customFormat="1" ht="25.5">
      <c r="A2173" s="476"/>
      <c r="B2173" s="45">
        <f t="shared" si="167"/>
        <v>34.279999999999944</v>
      </c>
      <c r="C2173" s="67" t="s">
        <v>872</v>
      </c>
      <c r="D2173" s="224" t="s">
        <v>79</v>
      </c>
      <c r="E2173" s="128">
        <v>22</v>
      </c>
      <c r="F2173" s="43">
        <v>11366.108699170269</v>
      </c>
      <c r="G2173" s="128">
        <f t="shared" si="168"/>
        <v>250054.39138174593</v>
      </c>
      <c r="H2173" s="90"/>
      <c r="I2173" s="62"/>
      <c r="J2173" s="62"/>
      <c r="K2173" s="622"/>
      <c r="L2173" s="62"/>
      <c r="M2173" s="62"/>
      <c r="N2173" s="62"/>
      <c r="O2173" s="62"/>
      <c r="P2173" s="62"/>
      <c r="Q2173" s="107"/>
      <c r="R2173" s="121"/>
      <c r="S2173" s="107"/>
    </row>
    <row r="2174" spans="1:19" s="58" customFormat="1" ht="25.5">
      <c r="A2174" s="476"/>
      <c r="B2174" s="45">
        <f t="shared" si="167"/>
        <v>34.289999999999942</v>
      </c>
      <c r="C2174" s="67" t="s">
        <v>873</v>
      </c>
      <c r="D2174" s="224" t="s">
        <v>79</v>
      </c>
      <c r="E2174" s="128">
        <v>10</v>
      </c>
      <c r="F2174" s="43">
        <v>25552.11320970031</v>
      </c>
      <c r="G2174" s="128">
        <f t="shared" si="168"/>
        <v>255521.13209700311</v>
      </c>
      <c r="H2174" s="90"/>
      <c r="I2174" s="62"/>
      <c r="J2174" s="62"/>
      <c r="K2174" s="622"/>
      <c r="L2174" s="62"/>
      <c r="M2174" s="62"/>
      <c r="N2174" s="62"/>
      <c r="O2174" s="62"/>
      <c r="P2174" s="62"/>
      <c r="Q2174" s="107"/>
      <c r="R2174" s="121"/>
      <c r="S2174" s="107"/>
    </row>
    <row r="2175" spans="1:19" s="58" customFormat="1" ht="76.5">
      <c r="A2175" s="476"/>
      <c r="B2175" s="45">
        <f t="shared" si="167"/>
        <v>34.29999999999994</v>
      </c>
      <c r="C2175" s="67" t="s">
        <v>874</v>
      </c>
      <c r="D2175" s="224" t="s">
        <v>79</v>
      </c>
      <c r="E2175" s="128">
        <v>7</v>
      </c>
      <c r="F2175" s="43">
        <v>21714.76146048947</v>
      </c>
      <c r="G2175" s="128">
        <f t="shared" si="168"/>
        <v>152003.33022342628</v>
      </c>
      <c r="H2175" s="90"/>
      <c r="I2175" s="62"/>
      <c r="J2175" s="62"/>
      <c r="K2175" s="622"/>
      <c r="L2175" s="62"/>
      <c r="M2175" s="62"/>
      <c r="N2175" s="62"/>
      <c r="O2175" s="62"/>
      <c r="P2175" s="62"/>
      <c r="Q2175" s="107"/>
      <c r="R2175" s="413"/>
      <c r="S2175" s="107"/>
    </row>
    <row r="2176" spans="1:19" s="58" customFormat="1" ht="25.5">
      <c r="A2176" s="476"/>
      <c r="B2176" s="45">
        <f t="shared" si="167"/>
        <v>34.309999999999938</v>
      </c>
      <c r="C2176" s="67" t="s">
        <v>875</v>
      </c>
      <c r="D2176" s="224" t="s">
        <v>79</v>
      </c>
      <c r="E2176" s="128">
        <v>10</v>
      </c>
      <c r="F2176" s="43">
        <v>76121.549776521424</v>
      </c>
      <c r="G2176" s="128">
        <f t="shared" si="168"/>
        <v>761215.49776521418</v>
      </c>
      <c r="H2176" s="90"/>
      <c r="I2176" s="62"/>
      <c r="J2176" s="62"/>
      <c r="K2176" s="622"/>
      <c r="L2176" s="62"/>
      <c r="M2176" s="62"/>
      <c r="N2176" s="62"/>
      <c r="O2176" s="62"/>
      <c r="P2176" s="62"/>
      <c r="Q2176" s="107"/>
      <c r="R2176" s="121"/>
      <c r="S2176" s="107"/>
    </row>
    <row r="2177" spans="1:19" s="58" customFormat="1" ht="38.25">
      <c r="A2177" s="476"/>
      <c r="B2177" s="45">
        <f t="shared" si="167"/>
        <v>34.319999999999936</v>
      </c>
      <c r="C2177" s="67" t="s">
        <v>876</v>
      </c>
      <c r="D2177" s="224" t="s">
        <v>79</v>
      </c>
      <c r="E2177" s="128">
        <v>30</v>
      </c>
      <c r="F2177" s="43">
        <v>5244.6934665253257</v>
      </c>
      <c r="G2177" s="128">
        <f t="shared" si="168"/>
        <v>157340.80399575978</v>
      </c>
      <c r="H2177" s="90"/>
      <c r="I2177" s="62"/>
      <c r="J2177" s="62"/>
      <c r="K2177" s="622"/>
      <c r="L2177" s="62"/>
      <c r="M2177" s="62"/>
      <c r="N2177" s="62"/>
      <c r="O2177" s="62"/>
      <c r="P2177" s="62"/>
      <c r="Q2177" s="107"/>
      <c r="R2177" s="413"/>
      <c r="S2177" s="107"/>
    </row>
    <row r="2178" spans="1:19" s="58" customFormat="1" ht="38.25">
      <c r="A2178" s="476"/>
      <c r="B2178" s="45">
        <f t="shared" si="167"/>
        <v>34.329999999999934</v>
      </c>
      <c r="C2178" s="67" t="s">
        <v>877</v>
      </c>
      <c r="D2178" s="224" t="s">
        <v>79</v>
      </c>
      <c r="E2178" s="128">
        <v>120</v>
      </c>
      <c r="F2178" s="43">
        <v>36065.477075712617</v>
      </c>
      <c r="G2178" s="128">
        <f t="shared" si="168"/>
        <v>4327857.2490855139</v>
      </c>
      <c r="H2178" s="90"/>
      <c r="I2178" s="62"/>
      <c r="J2178" s="62"/>
      <c r="K2178" s="622"/>
      <c r="L2178" s="62"/>
      <c r="M2178" s="62"/>
      <c r="N2178" s="62"/>
      <c r="O2178" s="62"/>
      <c r="P2178" s="62"/>
      <c r="Q2178" s="107"/>
      <c r="R2178" s="413"/>
      <c r="S2178" s="107"/>
    </row>
    <row r="2179" spans="1:19" s="58" customFormat="1" ht="38.25">
      <c r="A2179" s="476"/>
      <c r="B2179" s="45">
        <f t="shared" si="167"/>
        <v>34.339999999999932</v>
      </c>
      <c r="C2179" s="67" t="s">
        <v>878</v>
      </c>
      <c r="D2179" s="224" t="s">
        <v>889</v>
      </c>
      <c r="E2179" s="128">
        <v>310</v>
      </c>
      <c r="F2179" s="43">
        <v>5494.887549603457</v>
      </c>
      <c r="G2179" s="128">
        <f t="shared" si="168"/>
        <v>1703415.1403770717</v>
      </c>
      <c r="H2179" s="90"/>
      <c r="I2179" s="62"/>
      <c r="J2179" s="62"/>
      <c r="K2179" s="622"/>
      <c r="L2179" s="62"/>
      <c r="M2179" s="62"/>
      <c r="N2179" s="62"/>
      <c r="O2179" s="62"/>
      <c r="P2179" s="62"/>
      <c r="Q2179" s="107"/>
      <c r="R2179" s="413"/>
      <c r="S2179" s="107"/>
    </row>
    <row r="2180" spans="1:19" s="58" customFormat="1">
      <c r="A2180" s="476"/>
      <c r="B2180" s="45">
        <f t="shared" si="167"/>
        <v>34.34999999999993</v>
      </c>
      <c r="C2180" s="67" t="s">
        <v>879</v>
      </c>
      <c r="D2180" s="224" t="s">
        <v>79</v>
      </c>
      <c r="E2180" s="128">
        <v>38</v>
      </c>
      <c r="F2180" s="43">
        <v>11958.234695788513</v>
      </c>
      <c r="G2180" s="128">
        <f t="shared" si="168"/>
        <v>454412.91843996348</v>
      </c>
      <c r="H2180" s="90"/>
      <c r="I2180" s="62"/>
      <c r="J2180" s="62"/>
      <c r="K2180" s="622"/>
      <c r="L2180" s="62"/>
      <c r="M2180" s="62"/>
      <c r="N2180" s="62"/>
      <c r="O2180" s="62"/>
      <c r="P2180" s="62"/>
      <c r="Q2180" s="107"/>
      <c r="R2180" s="413"/>
      <c r="S2180" s="107"/>
    </row>
    <row r="2181" spans="1:19" s="58" customFormat="1" ht="25.5">
      <c r="A2181" s="476"/>
      <c r="B2181" s="45">
        <f>+B2180+0.01</f>
        <v>34.359999999999928</v>
      </c>
      <c r="C2181" s="67" t="s">
        <v>880</v>
      </c>
      <c r="D2181" s="225" t="s">
        <v>79</v>
      </c>
      <c r="E2181" s="128">
        <v>428</v>
      </c>
      <c r="F2181" s="43">
        <v>9869.1141020861178</v>
      </c>
      <c r="G2181" s="128">
        <f t="shared" si="168"/>
        <v>4223980.8356928583</v>
      </c>
      <c r="H2181" s="90"/>
      <c r="I2181" s="62"/>
      <c r="J2181" s="62"/>
      <c r="K2181" s="622"/>
      <c r="L2181" s="62"/>
      <c r="M2181" s="62"/>
      <c r="N2181" s="62"/>
      <c r="O2181" s="62"/>
      <c r="P2181" s="62"/>
      <c r="Q2181" s="107"/>
      <c r="R2181" s="121"/>
      <c r="S2181" s="107"/>
    </row>
    <row r="2182" spans="1:19" s="58" customFormat="1" ht="25.5">
      <c r="A2182" s="476"/>
      <c r="B2182" s="45">
        <f>+B2181+0.01</f>
        <v>34.369999999999926</v>
      </c>
      <c r="C2182" s="67" t="s">
        <v>881</v>
      </c>
      <c r="D2182" s="225" t="s">
        <v>79</v>
      </c>
      <c r="E2182" s="128">
        <v>428</v>
      </c>
      <c r="F2182" s="43">
        <v>2583.2539077817046</v>
      </c>
      <c r="G2182" s="128">
        <f t="shared" si="168"/>
        <v>1105632.6725305696</v>
      </c>
      <c r="H2182" s="90"/>
      <c r="I2182" s="62"/>
      <c r="J2182" s="62"/>
      <c r="K2182" s="622"/>
      <c r="L2182" s="62"/>
      <c r="M2182" s="62"/>
      <c r="N2182" s="62"/>
      <c r="O2182" s="62"/>
      <c r="P2182" s="62"/>
      <c r="Q2182" s="107"/>
      <c r="R2182" s="413"/>
      <c r="S2182" s="107"/>
    </row>
    <row r="2183" spans="1:19" s="58" customFormat="1" ht="25.5">
      <c r="A2183" s="476"/>
      <c r="B2183" s="45">
        <f t="shared" si="167"/>
        <v>34.379999999999924</v>
      </c>
      <c r="C2183" s="67" t="s">
        <v>882</v>
      </c>
      <c r="D2183" s="225" t="s">
        <v>79</v>
      </c>
      <c r="E2183" s="128">
        <v>428</v>
      </c>
      <c r="F2183" s="43">
        <v>2355.994282319069</v>
      </c>
      <c r="G2183" s="128">
        <f t="shared" si="168"/>
        <v>1008365.5528325615</v>
      </c>
      <c r="H2183" s="90"/>
      <c r="I2183" s="62"/>
      <c r="J2183" s="62"/>
      <c r="K2183" s="622"/>
      <c r="L2183" s="62"/>
      <c r="M2183" s="62"/>
      <c r="N2183" s="62"/>
      <c r="O2183" s="62"/>
      <c r="P2183" s="62"/>
      <c r="Q2183" s="107"/>
      <c r="R2183" s="413"/>
      <c r="S2183" s="107"/>
    </row>
    <row r="2184" spans="1:19" s="58" customFormat="1" ht="25.5">
      <c r="A2184" s="476"/>
      <c r="B2184" s="45">
        <f t="shared" si="167"/>
        <v>34.389999999999922</v>
      </c>
      <c r="C2184" s="67" t="s">
        <v>883</v>
      </c>
      <c r="D2184" s="225" t="s">
        <v>79</v>
      </c>
      <c r="E2184" s="128">
        <v>428</v>
      </c>
      <c r="F2184" s="43">
        <v>2583.2539077817046</v>
      </c>
      <c r="G2184" s="128">
        <f t="shared" si="168"/>
        <v>1105632.6725305696</v>
      </c>
      <c r="H2184" s="90"/>
      <c r="I2184" s="62"/>
      <c r="J2184" s="62"/>
      <c r="K2184" s="622"/>
      <c r="L2184" s="62"/>
      <c r="M2184" s="62"/>
      <c r="N2184" s="62"/>
      <c r="O2184" s="62"/>
      <c r="P2184" s="62"/>
      <c r="Q2184" s="107"/>
      <c r="R2184" s="413"/>
      <c r="S2184" s="107"/>
    </row>
    <row r="2185" spans="1:19" s="58" customFormat="1" ht="38.25">
      <c r="A2185" s="476"/>
      <c r="B2185" s="45">
        <f t="shared" si="167"/>
        <v>34.39999999999992</v>
      </c>
      <c r="C2185" s="67" t="s">
        <v>884</v>
      </c>
      <c r="D2185" s="226" t="s">
        <v>79</v>
      </c>
      <c r="E2185" s="128">
        <v>22</v>
      </c>
      <c r="F2185" s="43">
        <v>9674.1712123544075</v>
      </c>
      <c r="G2185" s="128">
        <f t="shared" si="168"/>
        <v>212831.76667179697</v>
      </c>
      <c r="H2185" s="90"/>
      <c r="I2185" s="62"/>
      <c r="J2185" s="62"/>
      <c r="K2185" s="622"/>
      <c r="L2185" s="62"/>
      <c r="M2185" s="62"/>
      <c r="N2185" s="62"/>
      <c r="O2185" s="62"/>
      <c r="P2185" s="62"/>
      <c r="Q2185" s="107"/>
      <c r="R2185" s="413"/>
      <c r="S2185" s="107"/>
    </row>
    <row r="2186" spans="1:19" s="58" customFormat="1" ht="38.25">
      <c r="A2186" s="476"/>
      <c r="B2186" s="45">
        <f t="shared" si="167"/>
        <v>34.409999999999918</v>
      </c>
      <c r="C2186" s="67" t="s">
        <v>885</v>
      </c>
      <c r="D2186" s="226" t="s">
        <v>79</v>
      </c>
      <c r="E2186" s="128">
        <v>7</v>
      </c>
      <c r="F2186" s="43">
        <v>7195.1648391885901</v>
      </c>
      <c r="G2186" s="128">
        <f t="shared" si="168"/>
        <v>50366.153874320131</v>
      </c>
      <c r="H2186" s="90"/>
      <c r="I2186" s="62"/>
      <c r="J2186" s="62"/>
      <c r="K2186" s="622"/>
      <c r="L2186" s="62"/>
      <c r="M2186" s="62"/>
      <c r="N2186" s="62"/>
      <c r="O2186" s="62"/>
      <c r="P2186" s="62"/>
      <c r="Q2186" s="107"/>
      <c r="R2186" s="413"/>
      <c r="S2186" s="107"/>
    </row>
    <row r="2187" spans="1:19" s="58" customFormat="1" ht="38.25">
      <c r="A2187" s="476"/>
      <c r="B2187" s="45">
        <f t="shared" si="167"/>
        <v>34.419999999999916</v>
      </c>
      <c r="C2187" s="67" t="s">
        <v>886</v>
      </c>
      <c r="D2187" s="226" t="s">
        <v>79</v>
      </c>
      <c r="E2187" s="128">
        <v>260</v>
      </c>
      <c r="F2187" s="43">
        <v>14713.497035686432</v>
      </c>
      <c r="G2187" s="128">
        <f t="shared" si="168"/>
        <v>3825509.2292784723</v>
      </c>
      <c r="H2187" s="90"/>
      <c r="I2187" s="62"/>
      <c r="J2187" s="62"/>
      <c r="K2187" s="622"/>
      <c r="L2187" s="62"/>
      <c r="M2187" s="62"/>
      <c r="N2187" s="62"/>
      <c r="O2187" s="62"/>
      <c r="P2187" s="62"/>
      <c r="Q2187" s="107"/>
      <c r="R2187" s="413"/>
      <c r="S2187" s="107"/>
    </row>
    <row r="2188" spans="1:19" s="58" customFormat="1" ht="25.5">
      <c r="A2188" s="476"/>
      <c r="B2188" s="45">
        <f t="shared" si="167"/>
        <v>34.429999999999914</v>
      </c>
      <c r="C2188" s="67" t="s">
        <v>887</v>
      </c>
      <c r="D2188" s="226" t="s">
        <v>79</v>
      </c>
      <c r="E2188" s="128">
        <v>30</v>
      </c>
      <c r="F2188" s="43">
        <v>40564.800669734337</v>
      </c>
      <c r="G2188" s="128">
        <f t="shared" si="168"/>
        <v>1216944.0200920301</v>
      </c>
      <c r="H2188" s="90"/>
      <c r="I2188" s="62"/>
      <c r="J2188" s="62"/>
      <c r="K2188" s="622"/>
      <c r="L2188" s="62"/>
      <c r="M2188" s="62"/>
      <c r="N2188" s="62"/>
      <c r="O2188" s="62"/>
      <c r="P2188" s="62"/>
      <c r="Q2188" s="107"/>
      <c r="R2188" s="413"/>
      <c r="S2188" s="107"/>
    </row>
    <row r="2189" spans="1:19" s="58" customFormat="1" ht="63.75">
      <c r="A2189" s="476"/>
      <c r="B2189" s="45">
        <f t="shared" si="167"/>
        <v>34.439999999999912</v>
      </c>
      <c r="C2189" s="67" t="s">
        <v>888</v>
      </c>
      <c r="D2189" s="227" t="s">
        <v>79</v>
      </c>
      <c r="E2189" s="128">
        <v>5</v>
      </c>
      <c r="F2189" s="43">
        <v>106405.45858243688</v>
      </c>
      <c r="G2189" s="128">
        <f t="shared" si="168"/>
        <v>532027.29291218438</v>
      </c>
      <c r="H2189" s="90"/>
      <c r="I2189" s="62"/>
      <c r="J2189" s="62"/>
      <c r="K2189" s="622"/>
      <c r="L2189" s="62"/>
      <c r="M2189" s="62"/>
      <c r="N2189" s="62"/>
      <c r="O2189" s="62"/>
      <c r="P2189" s="62"/>
      <c r="Q2189" s="107"/>
      <c r="R2189" s="121"/>
      <c r="S2189" s="107"/>
    </row>
    <row r="2190" spans="1:19" s="91" customFormat="1" ht="15" customHeight="1">
      <c r="A2190" s="477"/>
      <c r="B2190" s="122"/>
      <c r="C2190" s="414" t="s">
        <v>1406</v>
      </c>
      <c r="D2190" s="415"/>
      <c r="E2190" s="135"/>
      <c r="F2190" s="135"/>
      <c r="G2190" s="22"/>
      <c r="I2190" s="36"/>
      <c r="J2190" s="36"/>
      <c r="K2190" s="623"/>
      <c r="L2190" s="36"/>
      <c r="M2190" s="36"/>
      <c r="N2190" s="36"/>
      <c r="O2190" s="36"/>
      <c r="P2190" s="36"/>
      <c r="Q2190" s="63"/>
      <c r="R2190" s="63"/>
      <c r="S2190" s="413"/>
    </row>
    <row r="2191" spans="1:19" s="58" customFormat="1">
      <c r="A2191" s="476"/>
      <c r="B2191" s="45">
        <f>+B2189+0.01</f>
        <v>34.44999999999991</v>
      </c>
      <c r="C2191" s="67" t="s">
        <v>891</v>
      </c>
      <c r="D2191" s="55" t="s">
        <v>79</v>
      </c>
      <c r="E2191" s="128">
        <v>856</v>
      </c>
      <c r="F2191" s="43">
        <v>83789.998422866149</v>
      </c>
      <c r="G2191" s="128">
        <f t="shared" si="168"/>
        <v>71724238.649973422</v>
      </c>
      <c r="H2191" s="90"/>
      <c r="I2191" s="62"/>
      <c r="J2191" s="62"/>
      <c r="K2191" s="622"/>
      <c r="L2191" s="62"/>
      <c r="M2191" s="62"/>
      <c r="N2191" s="62"/>
      <c r="O2191" s="62"/>
      <c r="P2191" s="62"/>
      <c r="Q2191" s="107"/>
      <c r="R2191" s="413"/>
      <c r="S2191" s="107"/>
    </row>
    <row r="2192" spans="1:19" s="58" customFormat="1">
      <c r="A2192" s="476"/>
      <c r="B2192" s="45">
        <f t="shared" si="167"/>
        <v>34.459999999999908</v>
      </c>
      <c r="C2192" s="67" t="s">
        <v>892</v>
      </c>
      <c r="D2192" s="55" t="s">
        <v>79</v>
      </c>
      <c r="E2192" s="128">
        <v>375</v>
      </c>
      <c r="F2192" s="43">
        <v>864.21206196571154</v>
      </c>
      <c r="G2192" s="128">
        <f t="shared" si="168"/>
        <v>324079.52323714184</v>
      </c>
      <c r="H2192" s="90"/>
      <c r="I2192" s="62"/>
      <c r="J2192" s="62"/>
      <c r="K2192" s="622"/>
      <c r="L2192" s="62"/>
      <c r="M2192" s="62"/>
      <c r="N2192" s="62"/>
      <c r="O2192" s="62"/>
      <c r="P2192" s="62"/>
      <c r="Q2192" s="107"/>
      <c r="R2192" s="413"/>
      <c r="S2192" s="107"/>
    </row>
    <row r="2193" spans="1:19" s="58" customFormat="1" ht="25.5">
      <c r="A2193" s="476"/>
      <c r="B2193" s="45">
        <f t="shared" si="167"/>
        <v>34.469999999999906</v>
      </c>
      <c r="C2193" s="67" t="s">
        <v>893</v>
      </c>
      <c r="D2193" s="55" t="s">
        <v>79</v>
      </c>
      <c r="E2193" s="128">
        <v>386</v>
      </c>
      <c r="F2193" s="43">
        <v>8568.1048700798347</v>
      </c>
      <c r="G2193" s="128">
        <f t="shared" si="168"/>
        <v>3307288.4798508161</v>
      </c>
      <c r="H2193" s="90"/>
      <c r="I2193" s="62"/>
      <c r="J2193" s="62"/>
      <c r="K2193" s="622"/>
      <c r="L2193" s="62"/>
      <c r="M2193" s="62"/>
      <c r="N2193" s="62"/>
      <c r="O2193" s="62"/>
      <c r="P2193" s="62"/>
      <c r="Q2193" s="107"/>
      <c r="R2193" s="413"/>
      <c r="S2193" s="107"/>
    </row>
    <row r="2194" spans="1:19" s="58" customFormat="1" ht="25.5">
      <c r="A2194" s="476"/>
      <c r="B2194" s="45">
        <f t="shared" si="167"/>
        <v>34.479999999999905</v>
      </c>
      <c r="C2194" s="67" t="s">
        <v>894</v>
      </c>
      <c r="D2194" s="55" t="s">
        <v>79</v>
      </c>
      <c r="E2194" s="128">
        <v>8</v>
      </c>
      <c r="F2194" s="43">
        <v>7782.0784590760395</v>
      </c>
      <c r="G2194" s="128">
        <f t="shared" si="168"/>
        <v>62256.627672608316</v>
      </c>
      <c r="H2194" s="90"/>
      <c r="I2194" s="62"/>
      <c r="J2194" s="62"/>
      <c r="K2194" s="622"/>
      <c r="L2194" s="62"/>
      <c r="M2194" s="62"/>
      <c r="N2194" s="62"/>
      <c r="O2194" s="62"/>
      <c r="P2194" s="62"/>
      <c r="Q2194" s="107"/>
      <c r="R2194" s="413"/>
      <c r="S2194" s="107"/>
    </row>
    <row r="2195" spans="1:19" s="58" customFormat="1">
      <c r="A2195" s="476"/>
      <c r="B2195" s="45">
        <f t="shared" si="167"/>
        <v>34.489999999999903</v>
      </c>
      <c r="C2195" s="67" t="s">
        <v>895</v>
      </c>
      <c r="D2195" s="55" t="s">
        <v>889</v>
      </c>
      <c r="E2195" s="128">
        <v>18603</v>
      </c>
      <c r="F2195" s="43">
        <v>11947.809942326925</v>
      </c>
      <c r="G2195" s="128">
        <f t="shared" si="168"/>
        <v>222265108.35710779</v>
      </c>
      <c r="H2195" s="90"/>
      <c r="I2195" s="62"/>
      <c r="J2195" s="62"/>
      <c r="K2195" s="622"/>
      <c r="L2195" s="62"/>
      <c r="M2195" s="62"/>
      <c r="N2195" s="62"/>
      <c r="O2195" s="62"/>
      <c r="P2195" s="62"/>
      <c r="Q2195" s="107"/>
      <c r="R2195" s="413"/>
      <c r="S2195" s="107"/>
    </row>
    <row r="2196" spans="1:19" s="58" customFormat="1">
      <c r="A2196" s="476"/>
      <c r="B2196" s="45">
        <f t="shared" si="167"/>
        <v>34.499999999999901</v>
      </c>
      <c r="C2196" s="67" t="s">
        <v>896</v>
      </c>
      <c r="D2196" s="55" t="s">
        <v>79</v>
      </c>
      <c r="E2196" s="128">
        <v>428</v>
      </c>
      <c r="F2196" s="43">
        <v>72629.257366889171</v>
      </c>
      <c r="G2196" s="128">
        <f t="shared" si="168"/>
        <v>31085322.153028566</v>
      </c>
      <c r="H2196" s="90"/>
      <c r="I2196" s="62"/>
      <c r="J2196" s="62"/>
      <c r="K2196" s="622"/>
      <c r="L2196" s="62"/>
      <c r="M2196" s="62"/>
      <c r="N2196" s="62"/>
      <c r="O2196" s="62"/>
      <c r="P2196" s="62"/>
      <c r="Q2196" s="107"/>
      <c r="R2196" s="413"/>
      <c r="S2196" s="107"/>
    </row>
    <row r="2197" spans="1:19" s="58" customFormat="1">
      <c r="A2197" s="476"/>
      <c r="B2197" s="45">
        <f t="shared" si="167"/>
        <v>34.509999999999899</v>
      </c>
      <c r="C2197" s="67" t="s">
        <v>897</v>
      </c>
      <c r="D2197" s="55" t="s">
        <v>79</v>
      </c>
      <c r="E2197" s="128">
        <v>428</v>
      </c>
      <c r="F2197" s="43">
        <v>96248.621284810913</v>
      </c>
      <c r="G2197" s="128">
        <f t="shared" si="168"/>
        <v>41194409.909899071</v>
      </c>
      <c r="H2197" s="90"/>
      <c r="I2197" s="62"/>
      <c r="J2197" s="62"/>
      <c r="K2197" s="622"/>
      <c r="L2197" s="62"/>
      <c r="M2197" s="62"/>
      <c r="N2197" s="62"/>
      <c r="O2197" s="62"/>
      <c r="P2197" s="62"/>
      <c r="Q2197" s="107"/>
      <c r="R2197" s="413"/>
      <c r="S2197" s="107"/>
    </row>
    <row r="2198" spans="1:19" s="58" customFormat="1" ht="25.5">
      <c r="A2198" s="476"/>
      <c r="B2198" s="45">
        <f t="shared" si="167"/>
        <v>34.519999999999897</v>
      </c>
      <c r="C2198" s="67" t="s">
        <v>898</v>
      </c>
      <c r="D2198" s="55" t="s">
        <v>79</v>
      </c>
      <c r="E2198" s="128">
        <v>22</v>
      </c>
      <c r="F2198" s="43">
        <v>614633.03934181412</v>
      </c>
      <c r="G2198" s="128">
        <f t="shared" si="168"/>
        <v>13521926.865519911</v>
      </c>
      <c r="H2198" s="90"/>
      <c r="I2198" s="62"/>
      <c r="J2198" s="62"/>
      <c r="K2198" s="622"/>
      <c r="L2198" s="62"/>
      <c r="M2198" s="62"/>
      <c r="N2198" s="62"/>
      <c r="O2198" s="62"/>
      <c r="P2198" s="62"/>
      <c r="Q2198" s="107"/>
      <c r="R2198" s="413"/>
      <c r="S2198" s="107"/>
    </row>
    <row r="2199" spans="1:19" s="58" customFormat="1" ht="25.5">
      <c r="A2199" s="476"/>
      <c r="B2199" s="45">
        <f t="shared" si="167"/>
        <v>34.529999999999895</v>
      </c>
      <c r="C2199" s="67" t="s">
        <v>899</v>
      </c>
      <c r="D2199" s="55" t="s">
        <v>79</v>
      </c>
      <c r="E2199" s="128">
        <v>10</v>
      </c>
      <c r="F2199" s="43">
        <v>223546.32827961791</v>
      </c>
      <c r="G2199" s="128">
        <f t="shared" si="168"/>
        <v>2235463.2827961789</v>
      </c>
      <c r="H2199" s="90"/>
      <c r="I2199" s="62"/>
      <c r="J2199" s="62"/>
      <c r="K2199" s="622"/>
      <c r="L2199" s="62"/>
      <c r="M2199" s="62"/>
      <c r="N2199" s="62"/>
      <c r="O2199" s="62"/>
      <c r="P2199" s="62"/>
      <c r="Q2199" s="107"/>
      <c r="R2199" s="413"/>
      <c r="S2199" s="107"/>
    </row>
    <row r="2200" spans="1:19" s="58" customFormat="1" ht="76.5">
      <c r="A2200" s="476"/>
      <c r="B2200" s="45">
        <f t="shared" si="167"/>
        <v>34.539999999999893</v>
      </c>
      <c r="C2200" s="67" t="s">
        <v>900</v>
      </c>
      <c r="D2200" s="55" t="s">
        <v>79</v>
      </c>
      <c r="E2200" s="128">
        <v>7</v>
      </c>
      <c r="F2200" s="43">
        <v>1071471.7979122894</v>
      </c>
      <c r="G2200" s="128">
        <f t="shared" si="168"/>
        <v>7500302.5853860257</v>
      </c>
      <c r="H2200" s="90"/>
      <c r="I2200" s="62"/>
      <c r="J2200" s="62"/>
      <c r="K2200" s="622"/>
      <c r="L2200" s="62"/>
      <c r="M2200" s="62"/>
      <c r="N2200" s="62"/>
      <c r="O2200" s="62"/>
      <c r="P2200" s="62"/>
      <c r="Q2200" s="107"/>
      <c r="R2200" s="413"/>
      <c r="S2200" s="107"/>
    </row>
    <row r="2201" spans="1:19" s="58" customFormat="1" ht="25.5">
      <c r="A2201" s="476"/>
      <c r="B2201" s="45">
        <f t="shared" si="167"/>
        <v>34.549999999999891</v>
      </c>
      <c r="C2201" s="67" t="s">
        <v>901</v>
      </c>
      <c r="D2201" s="55" t="s">
        <v>79</v>
      </c>
      <c r="E2201" s="128">
        <v>10</v>
      </c>
      <c r="F2201" s="43">
        <v>207078.3452363461</v>
      </c>
      <c r="G2201" s="128">
        <f t="shared" si="168"/>
        <v>2070783.452363461</v>
      </c>
      <c r="H2201" s="90"/>
      <c r="I2201" s="62"/>
      <c r="J2201" s="62"/>
      <c r="K2201" s="622"/>
      <c r="L2201" s="62"/>
      <c r="M2201" s="62"/>
      <c r="N2201" s="62"/>
      <c r="O2201" s="62"/>
      <c r="P2201" s="62"/>
      <c r="Q2201" s="107"/>
      <c r="R2201" s="413"/>
      <c r="S2201" s="107"/>
    </row>
    <row r="2202" spans="1:19" s="58" customFormat="1" ht="38.25">
      <c r="A2202" s="476"/>
      <c r="B2202" s="45">
        <f t="shared" si="167"/>
        <v>34.559999999999889</v>
      </c>
      <c r="C2202" s="67" t="s">
        <v>902</v>
      </c>
      <c r="D2202" s="55" t="s">
        <v>79</v>
      </c>
      <c r="E2202" s="128">
        <v>30</v>
      </c>
      <c r="F2202" s="43">
        <v>224332.35469062172</v>
      </c>
      <c r="G2202" s="128">
        <f t="shared" si="168"/>
        <v>6729970.6407186519</v>
      </c>
      <c r="H2202" s="90"/>
      <c r="I2202" s="62"/>
      <c r="J2202" s="62"/>
      <c r="K2202" s="622"/>
      <c r="L2202" s="62"/>
      <c r="M2202" s="62"/>
      <c r="N2202" s="62"/>
      <c r="O2202" s="62"/>
      <c r="P2202" s="62"/>
      <c r="Q2202" s="107"/>
      <c r="R2202" s="413"/>
      <c r="S2202" s="107"/>
    </row>
    <row r="2203" spans="1:19" s="58" customFormat="1" ht="38.25">
      <c r="A2203" s="476"/>
      <c r="B2203" s="45">
        <f t="shared" ref="B2203:B2225" si="169">+B2202+0.01</f>
        <v>34.569999999999887</v>
      </c>
      <c r="C2203" s="67" t="s">
        <v>903</v>
      </c>
      <c r="D2203" s="55" t="s">
        <v>79</v>
      </c>
      <c r="E2203" s="128">
        <v>120</v>
      </c>
      <c r="F2203" s="43">
        <v>46257.758535107983</v>
      </c>
      <c r="G2203" s="128">
        <f t="shared" ref="G2203:G2225" si="170">+E2203*F2203</f>
        <v>5550931.0242129583</v>
      </c>
      <c r="H2203" s="90"/>
      <c r="I2203" s="62"/>
      <c r="J2203" s="62"/>
      <c r="K2203" s="622"/>
      <c r="L2203" s="62"/>
      <c r="M2203" s="62"/>
      <c r="N2203" s="62"/>
      <c r="O2203" s="62"/>
      <c r="P2203" s="62"/>
      <c r="Q2203" s="107"/>
      <c r="R2203" s="413"/>
      <c r="S2203" s="107"/>
    </row>
    <row r="2204" spans="1:19" s="58" customFormat="1" ht="38.25">
      <c r="A2204" s="476"/>
      <c r="B2204" s="45">
        <f t="shared" si="169"/>
        <v>34.579999999999885</v>
      </c>
      <c r="C2204" s="67" t="s">
        <v>904</v>
      </c>
      <c r="D2204" s="55" t="s">
        <v>889</v>
      </c>
      <c r="E2204" s="128">
        <v>310</v>
      </c>
      <c r="F2204" s="43">
        <v>51602.529634864564</v>
      </c>
      <c r="G2204" s="128">
        <f t="shared" si="170"/>
        <v>15996784.186808014</v>
      </c>
      <c r="H2204" s="90"/>
      <c r="I2204" s="62"/>
      <c r="J2204" s="62"/>
      <c r="K2204" s="622"/>
      <c r="L2204" s="62"/>
      <c r="M2204" s="62"/>
      <c r="N2204" s="62"/>
      <c r="O2204" s="62"/>
      <c r="P2204" s="62"/>
      <c r="Q2204" s="107"/>
      <c r="R2204" s="413"/>
      <c r="S2204" s="107"/>
    </row>
    <row r="2205" spans="1:19" s="58" customFormat="1">
      <c r="A2205" s="476"/>
      <c r="B2205" s="45">
        <f t="shared" si="169"/>
        <v>34.589999999999883</v>
      </c>
      <c r="C2205" s="67" t="s">
        <v>905</v>
      </c>
      <c r="D2205" s="55" t="s">
        <v>79</v>
      </c>
      <c r="E2205" s="128">
        <v>38</v>
      </c>
      <c r="F2205" s="43">
        <v>275227.04356544442</v>
      </c>
      <c r="G2205" s="128">
        <f t="shared" si="170"/>
        <v>10458627.655486887</v>
      </c>
      <c r="H2205" s="90"/>
      <c r="I2205" s="62"/>
      <c r="J2205" s="62"/>
      <c r="K2205" s="622"/>
      <c r="L2205" s="62"/>
      <c r="M2205" s="62"/>
      <c r="N2205" s="62"/>
      <c r="O2205" s="62"/>
      <c r="P2205" s="62"/>
      <c r="Q2205" s="107"/>
      <c r="R2205" s="413"/>
      <c r="S2205" s="107"/>
    </row>
    <row r="2206" spans="1:19" s="58" customFormat="1" ht="63.75">
      <c r="A2206" s="476"/>
      <c r="B2206" s="45">
        <f>+B2205+0.01</f>
        <v>34.599999999999881</v>
      </c>
      <c r="C2206" s="67" t="s">
        <v>1408</v>
      </c>
      <c r="D2206" s="55" t="s">
        <v>79</v>
      </c>
      <c r="E2206" s="128">
        <v>4</v>
      </c>
      <c r="F2206" s="43">
        <v>7079965.0585859567</v>
      </c>
      <c r="G2206" s="128">
        <f t="shared" si="170"/>
        <v>28319860.234343827</v>
      </c>
      <c r="H2206" s="90"/>
      <c r="I2206" s="62"/>
      <c r="J2206" s="62"/>
      <c r="K2206" s="622"/>
      <c r="L2206" s="62"/>
      <c r="M2206" s="62"/>
      <c r="N2206" s="62"/>
      <c r="O2206" s="62"/>
      <c r="P2206" s="62"/>
      <c r="Q2206" s="107"/>
      <c r="R2206" s="413"/>
      <c r="S2206" s="107"/>
    </row>
    <row r="2207" spans="1:19" s="58" customFormat="1" ht="76.5">
      <c r="A2207" s="476"/>
      <c r="B2207" s="45">
        <f t="shared" si="169"/>
        <v>34.609999999999879</v>
      </c>
      <c r="C2207" s="67" t="s">
        <v>1409</v>
      </c>
      <c r="D2207" s="55" t="s">
        <v>79</v>
      </c>
      <c r="E2207" s="128">
        <v>1</v>
      </c>
      <c r="F2207" s="43">
        <v>4737074.6913681049</v>
      </c>
      <c r="G2207" s="128">
        <f t="shared" si="170"/>
        <v>4737074.6913681049</v>
      </c>
      <c r="H2207" s="90"/>
      <c r="I2207" s="62"/>
      <c r="J2207" s="62"/>
      <c r="K2207" s="622"/>
      <c r="L2207" s="62"/>
      <c r="M2207" s="62"/>
      <c r="N2207" s="62"/>
      <c r="O2207" s="62"/>
      <c r="P2207" s="62"/>
      <c r="Q2207" s="107"/>
      <c r="R2207" s="413"/>
      <c r="S2207" s="107"/>
    </row>
    <row r="2208" spans="1:19" s="58" customFormat="1" ht="76.5">
      <c r="A2208" s="476"/>
      <c r="B2208" s="45">
        <f t="shared" si="169"/>
        <v>34.619999999999877</v>
      </c>
      <c r="C2208" s="67" t="s">
        <v>1410</v>
      </c>
      <c r="D2208" s="55" t="s">
        <v>79</v>
      </c>
      <c r="E2208" s="128">
        <v>1</v>
      </c>
      <c r="F2208" s="43">
        <v>9266890.6892649792</v>
      </c>
      <c r="G2208" s="128">
        <f t="shared" si="170"/>
        <v>9266890.6892649792</v>
      </c>
      <c r="H2208" s="90"/>
      <c r="I2208" s="62"/>
      <c r="J2208" s="62"/>
      <c r="K2208" s="622"/>
      <c r="L2208" s="62"/>
      <c r="M2208" s="62"/>
      <c r="N2208" s="62"/>
      <c r="O2208" s="62"/>
      <c r="P2208" s="62"/>
      <c r="Q2208" s="107"/>
      <c r="R2208" s="413"/>
      <c r="S2208" s="107"/>
    </row>
    <row r="2209" spans="1:19" s="58" customFormat="1" ht="51">
      <c r="A2209" s="476"/>
      <c r="B2209" s="45">
        <f t="shared" si="169"/>
        <v>34.629999999999875</v>
      </c>
      <c r="C2209" s="67" t="s">
        <v>1411</v>
      </c>
      <c r="D2209" s="55" t="s">
        <v>889</v>
      </c>
      <c r="E2209" s="128">
        <v>1198</v>
      </c>
      <c r="F2209" s="43">
        <v>40435.533726810638</v>
      </c>
      <c r="G2209" s="128">
        <f t="shared" si="170"/>
        <v>48441769.404719144</v>
      </c>
      <c r="H2209" s="90"/>
      <c r="I2209" s="62"/>
      <c r="J2209" s="62"/>
      <c r="K2209" s="622"/>
      <c r="L2209" s="62"/>
      <c r="M2209" s="62"/>
      <c r="N2209" s="62"/>
      <c r="O2209" s="62"/>
      <c r="P2209" s="62"/>
      <c r="Q2209" s="107"/>
      <c r="R2209" s="413"/>
      <c r="S2209" s="107"/>
    </row>
    <row r="2210" spans="1:19" s="58" customFormat="1" ht="76.5">
      <c r="A2210" s="476"/>
      <c r="B2210" s="45">
        <f t="shared" si="169"/>
        <v>34.639999999999873</v>
      </c>
      <c r="C2210" s="67" t="s">
        <v>1452</v>
      </c>
      <c r="D2210" s="55" t="s">
        <v>890</v>
      </c>
      <c r="E2210" s="128">
        <v>23</v>
      </c>
      <c r="F2210" s="43">
        <v>47082.356533919658</v>
      </c>
      <c r="G2210" s="128">
        <f t="shared" si="170"/>
        <v>1082894.200280152</v>
      </c>
      <c r="H2210" s="90"/>
      <c r="I2210" s="62"/>
      <c r="J2210" s="62"/>
      <c r="K2210" s="622"/>
      <c r="L2210" s="62"/>
      <c r="M2210" s="62"/>
      <c r="N2210" s="62"/>
      <c r="O2210" s="62"/>
      <c r="P2210" s="62"/>
      <c r="Q2210" s="107"/>
      <c r="R2210" s="413"/>
      <c r="S2210" s="107"/>
    </row>
    <row r="2211" spans="1:19" s="58" customFormat="1" ht="63.75">
      <c r="A2211" s="476"/>
      <c r="B2211" s="45">
        <f t="shared" si="169"/>
        <v>34.649999999999871</v>
      </c>
      <c r="C2211" s="67" t="s">
        <v>1412</v>
      </c>
      <c r="D2211" s="55" t="s">
        <v>79</v>
      </c>
      <c r="E2211" s="128">
        <v>329</v>
      </c>
      <c r="F2211" s="43">
        <v>8058.3344258081424</v>
      </c>
      <c r="G2211" s="128">
        <f t="shared" si="170"/>
        <v>2651192.026090879</v>
      </c>
      <c r="H2211" s="90"/>
      <c r="I2211" s="62"/>
      <c r="J2211" s="62"/>
      <c r="K2211" s="622"/>
      <c r="L2211" s="62"/>
      <c r="M2211" s="62"/>
      <c r="N2211" s="62"/>
      <c r="O2211" s="62"/>
      <c r="P2211" s="62"/>
      <c r="Q2211" s="107"/>
      <c r="R2211" s="121"/>
      <c r="S2211" s="107"/>
    </row>
    <row r="2212" spans="1:19" s="58" customFormat="1" ht="191.25">
      <c r="A2212" s="476"/>
      <c r="B2212" s="45">
        <f t="shared" si="169"/>
        <v>34.659999999999869</v>
      </c>
      <c r="C2212" s="67" t="s">
        <v>1453</v>
      </c>
      <c r="D2212" s="55" t="s">
        <v>889</v>
      </c>
      <c r="E2212" s="128">
        <v>420</v>
      </c>
      <c r="F2212" s="43">
        <v>501754.85133507673</v>
      </c>
      <c r="G2212" s="128">
        <f t="shared" si="170"/>
        <v>210737037.56073222</v>
      </c>
      <c r="H2212" s="90"/>
      <c r="I2212" s="62"/>
      <c r="J2212" s="62"/>
      <c r="K2212" s="622"/>
      <c r="L2212" s="62"/>
      <c r="M2212" s="62"/>
      <c r="N2212" s="62"/>
      <c r="O2212" s="62"/>
      <c r="P2212" s="62"/>
      <c r="Q2212" s="107"/>
      <c r="R2212" s="413"/>
      <c r="S2212" s="107"/>
    </row>
    <row r="2213" spans="1:19" s="58" customFormat="1" ht="178.5">
      <c r="A2213" s="476"/>
      <c r="B2213" s="45">
        <f t="shared" si="169"/>
        <v>34.669999999999867</v>
      </c>
      <c r="C2213" s="67" t="s">
        <v>1454</v>
      </c>
      <c r="D2213" s="55" t="s">
        <v>890</v>
      </c>
      <c r="E2213" s="128">
        <v>181</v>
      </c>
      <c r="F2213" s="43">
        <v>314369.90786301804</v>
      </c>
      <c r="G2213" s="128">
        <f t="shared" si="170"/>
        <v>56900953.323206268</v>
      </c>
      <c r="H2213" s="90"/>
      <c r="I2213" s="62"/>
      <c r="J2213" s="62"/>
      <c r="K2213" s="622"/>
      <c r="L2213" s="62"/>
      <c r="M2213" s="62"/>
      <c r="N2213" s="62"/>
      <c r="O2213" s="62"/>
      <c r="P2213" s="62"/>
      <c r="Q2213" s="107"/>
      <c r="R2213" s="413"/>
      <c r="S2213" s="107"/>
    </row>
    <row r="2214" spans="1:19" s="58" customFormat="1" ht="165.75">
      <c r="A2214" s="476"/>
      <c r="B2214" s="45">
        <f t="shared" si="169"/>
        <v>34.679999999999865</v>
      </c>
      <c r="C2214" s="67" t="s">
        <v>1455</v>
      </c>
      <c r="D2214" s="55" t="s">
        <v>890</v>
      </c>
      <c r="E2214" s="128">
        <v>85</v>
      </c>
      <c r="F2214" s="43">
        <v>316450.68865395116</v>
      </c>
      <c r="G2214" s="128">
        <f t="shared" si="170"/>
        <v>26898308.53558585</v>
      </c>
      <c r="H2214" s="90"/>
      <c r="I2214" s="62"/>
      <c r="J2214" s="62"/>
      <c r="K2214" s="622"/>
      <c r="L2214" s="62"/>
      <c r="M2214" s="62"/>
      <c r="N2214" s="62"/>
      <c r="O2214" s="62"/>
      <c r="P2214" s="62"/>
      <c r="Q2214" s="107"/>
      <c r="R2214" s="413"/>
      <c r="S2214" s="107"/>
    </row>
    <row r="2215" spans="1:19" s="58" customFormat="1" ht="140.25">
      <c r="A2215" s="476"/>
      <c r="B2215" s="45">
        <f t="shared" si="169"/>
        <v>34.689999999999863</v>
      </c>
      <c r="C2215" s="67" t="s">
        <v>1456</v>
      </c>
      <c r="D2215" s="55" t="s">
        <v>890</v>
      </c>
      <c r="E2215" s="128">
        <v>17</v>
      </c>
      <c r="F2215" s="43">
        <v>316450.68865395116</v>
      </c>
      <c r="G2215" s="128">
        <f t="shared" si="170"/>
        <v>5379661.7071171701</v>
      </c>
      <c r="H2215" s="90"/>
      <c r="I2215" s="62"/>
      <c r="J2215" s="62"/>
      <c r="K2215" s="622"/>
      <c r="L2215" s="62"/>
      <c r="M2215" s="62"/>
      <c r="N2215" s="62"/>
      <c r="O2215" s="62"/>
      <c r="P2215" s="62"/>
      <c r="Q2215" s="107"/>
      <c r="R2215" s="413"/>
      <c r="S2215" s="107"/>
    </row>
    <row r="2216" spans="1:19" s="58" customFormat="1" ht="38.25">
      <c r="A2216" s="476"/>
      <c r="B2216" s="45">
        <f t="shared" si="169"/>
        <v>34.699999999999861</v>
      </c>
      <c r="C2216" s="67" t="s">
        <v>1413</v>
      </c>
      <c r="D2216" s="55" t="s">
        <v>890</v>
      </c>
      <c r="E2216" s="128">
        <v>26</v>
      </c>
      <c r="F2216" s="43">
        <v>4531.6403297526513</v>
      </c>
      <c r="G2216" s="128">
        <f t="shared" si="170"/>
        <v>117822.64857356893</v>
      </c>
      <c r="H2216" s="90"/>
      <c r="I2216" s="62"/>
      <c r="J2216" s="62"/>
      <c r="K2216" s="622"/>
      <c r="L2216" s="62"/>
      <c r="M2216" s="62"/>
      <c r="N2216" s="62"/>
      <c r="O2216" s="62"/>
      <c r="P2216" s="62"/>
      <c r="Q2216" s="107"/>
      <c r="R2216" s="413"/>
      <c r="S2216" s="107"/>
    </row>
    <row r="2217" spans="1:19" s="58" customFormat="1" ht="15" customHeight="1">
      <c r="A2217" s="476"/>
      <c r="B2217" s="45">
        <f>+B2216+0.01</f>
        <v>34.709999999999859</v>
      </c>
      <c r="C2217" s="67" t="s">
        <v>1457</v>
      </c>
      <c r="D2217" s="55" t="s">
        <v>79</v>
      </c>
      <c r="E2217" s="128">
        <v>26</v>
      </c>
      <c r="F2217" s="43">
        <v>10410.158806742576</v>
      </c>
      <c r="G2217" s="128">
        <f t="shared" si="170"/>
        <v>270664.12897530699</v>
      </c>
      <c r="H2217" s="90"/>
      <c r="I2217" s="62"/>
      <c r="J2217" s="62"/>
      <c r="K2217" s="622"/>
      <c r="L2217" s="62"/>
      <c r="M2217" s="62"/>
      <c r="N2217" s="62"/>
      <c r="O2217" s="62"/>
      <c r="P2217" s="62"/>
      <c r="Q2217" s="107"/>
      <c r="R2217" s="413"/>
      <c r="S2217" s="107"/>
    </row>
    <row r="2218" spans="1:19" s="58" customFormat="1" ht="25.5">
      <c r="A2218" s="476"/>
      <c r="B2218" s="45">
        <f t="shared" si="169"/>
        <v>34.719999999999857</v>
      </c>
      <c r="C2218" s="67" t="s">
        <v>1414</v>
      </c>
      <c r="D2218" s="55" t="s">
        <v>79</v>
      </c>
      <c r="E2218" s="128">
        <v>107</v>
      </c>
      <c r="F2218" s="43">
        <v>12168.814715712606</v>
      </c>
      <c r="G2218" s="128">
        <f t="shared" si="170"/>
        <v>1302063.1745812488</v>
      </c>
      <c r="H2218" s="90"/>
      <c r="I2218" s="62"/>
      <c r="J2218" s="62"/>
      <c r="K2218" s="622"/>
      <c r="L2218" s="62"/>
      <c r="M2218" s="62"/>
      <c r="N2218" s="62"/>
      <c r="O2218" s="62"/>
      <c r="P2218" s="62"/>
      <c r="Q2218" s="107"/>
      <c r="R2218" s="413"/>
      <c r="S2218" s="107"/>
    </row>
    <row r="2219" spans="1:19" s="58" customFormat="1" ht="38.25">
      <c r="A2219" s="476"/>
      <c r="B2219" s="45">
        <f t="shared" si="169"/>
        <v>34.729999999999855</v>
      </c>
      <c r="C2219" s="67" t="s">
        <v>1415</v>
      </c>
      <c r="D2219" s="55" t="s">
        <v>79</v>
      </c>
      <c r="E2219" s="128">
        <v>3</v>
      </c>
      <c r="F2219" s="43">
        <v>39854.874959000146</v>
      </c>
      <c r="G2219" s="128">
        <f t="shared" si="170"/>
        <v>119564.62487700043</v>
      </c>
      <c r="H2219" s="90"/>
      <c r="I2219" s="62"/>
      <c r="J2219" s="62"/>
      <c r="K2219" s="622"/>
      <c r="L2219" s="62"/>
      <c r="M2219" s="62"/>
      <c r="N2219" s="62"/>
      <c r="O2219" s="62"/>
      <c r="P2219" s="62"/>
      <c r="Q2219" s="107"/>
      <c r="R2219" s="413"/>
      <c r="S2219" s="107"/>
    </row>
    <row r="2220" spans="1:19" s="58" customFormat="1" ht="51">
      <c r="A2220" s="476"/>
      <c r="B2220" s="45">
        <f t="shared" si="169"/>
        <v>34.739999999999853</v>
      </c>
      <c r="C2220" s="67" t="s">
        <v>1416</v>
      </c>
      <c r="D2220" s="55" t="s">
        <v>79</v>
      </c>
      <c r="E2220" s="128">
        <v>385</v>
      </c>
      <c r="F2220" s="43">
        <v>27112.698802900151</v>
      </c>
      <c r="G2220" s="128">
        <f t="shared" si="170"/>
        <v>10438389.039116558</v>
      </c>
      <c r="H2220" s="90"/>
      <c r="I2220" s="62"/>
      <c r="J2220" s="62"/>
      <c r="K2220" s="622"/>
      <c r="L2220" s="62"/>
      <c r="M2220" s="62"/>
      <c r="N2220" s="62"/>
      <c r="O2220" s="62"/>
      <c r="P2220" s="62"/>
      <c r="Q2220" s="107"/>
      <c r="R2220" s="413"/>
      <c r="S2220" s="107"/>
    </row>
    <row r="2221" spans="1:19" s="58" customFormat="1" ht="51">
      <c r="A2221" s="476"/>
      <c r="B2221" s="45">
        <f t="shared" si="169"/>
        <v>34.749999999999851</v>
      </c>
      <c r="C2221" s="67" t="s">
        <v>1458</v>
      </c>
      <c r="D2221" s="55" t="s">
        <v>79</v>
      </c>
      <c r="E2221" s="128">
        <v>30</v>
      </c>
      <c r="F2221" s="43">
        <v>956976.73064365948</v>
      </c>
      <c r="G2221" s="128">
        <f t="shared" si="170"/>
        <v>28709301.919309784</v>
      </c>
      <c r="H2221" s="90"/>
      <c r="I2221" s="62"/>
      <c r="J2221" s="62"/>
      <c r="K2221" s="622"/>
      <c r="L2221" s="62"/>
      <c r="M2221" s="62"/>
      <c r="N2221" s="62"/>
      <c r="O2221" s="62"/>
      <c r="P2221" s="62"/>
      <c r="Q2221" s="107"/>
      <c r="R2221" s="413"/>
      <c r="S2221" s="107"/>
    </row>
    <row r="2222" spans="1:19" s="58" customFormat="1" ht="51">
      <c r="A2222" s="476"/>
      <c r="B2222" s="45">
        <f t="shared" si="169"/>
        <v>34.759999999999849</v>
      </c>
      <c r="C2222" s="67" t="s">
        <v>1459</v>
      </c>
      <c r="D2222" s="55" t="s">
        <v>79</v>
      </c>
      <c r="E2222" s="128">
        <v>15</v>
      </c>
      <c r="F2222" s="43">
        <v>595296.16414591298</v>
      </c>
      <c r="G2222" s="128">
        <f t="shared" si="170"/>
        <v>8929442.4621886946</v>
      </c>
      <c r="H2222" s="90"/>
      <c r="I2222" s="62"/>
      <c r="J2222" s="62"/>
      <c r="K2222" s="622"/>
      <c r="L2222" s="62"/>
      <c r="M2222" s="62"/>
      <c r="N2222" s="62"/>
      <c r="O2222" s="62"/>
      <c r="P2222" s="62"/>
      <c r="Q2222" s="107"/>
      <c r="R2222" s="413"/>
      <c r="S2222" s="107"/>
    </row>
    <row r="2223" spans="1:19" s="58" customFormat="1" ht="38.25">
      <c r="A2223" s="476"/>
      <c r="B2223" s="45">
        <f t="shared" si="169"/>
        <v>34.769999999999847</v>
      </c>
      <c r="C2223" s="67" t="s">
        <v>1417</v>
      </c>
      <c r="D2223" s="55" t="s">
        <v>890</v>
      </c>
      <c r="E2223" s="128">
        <v>690</v>
      </c>
      <c r="F2223" s="43">
        <v>3149.3180207459768</v>
      </c>
      <c r="G2223" s="128">
        <f t="shared" si="170"/>
        <v>2173029.4343147241</v>
      </c>
      <c r="H2223" s="90"/>
      <c r="I2223" s="62"/>
      <c r="J2223" s="62"/>
      <c r="K2223" s="622"/>
      <c r="L2223" s="62"/>
      <c r="M2223" s="62"/>
      <c r="N2223" s="62"/>
      <c r="O2223" s="62"/>
      <c r="P2223" s="62"/>
      <c r="Q2223" s="107"/>
      <c r="R2223" s="413"/>
      <c r="S2223" s="107"/>
    </row>
    <row r="2224" spans="1:19" s="58" customFormat="1" ht="51">
      <c r="A2224" s="476"/>
      <c r="B2224" s="45">
        <f t="shared" si="169"/>
        <v>34.779999999999845</v>
      </c>
      <c r="C2224" s="67" t="s">
        <v>1418</v>
      </c>
      <c r="D2224" s="55" t="s">
        <v>890</v>
      </c>
      <c r="E2224" s="128">
        <v>795</v>
      </c>
      <c r="F2224" s="43">
        <v>20997.538422332163</v>
      </c>
      <c r="G2224" s="128">
        <f t="shared" si="170"/>
        <v>16693043.045754069</v>
      </c>
      <c r="H2224" s="90"/>
      <c r="I2224" s="62"/>
      <c r="J2224" s="62"/>
      <c r="K2224" s="622"/>
      <c r="L2224" s="62"/>
      <c r="M2224" s="62"/>
      <c r="N2224" s="62"/>
      <c r="O2224" s="62"/>
      <c r="P2224" s="62"/>
      <c r="Q2224" s="107"/>
      <c r="R2224" s="413"/>
      <c r="S2224" s="107"/>
    </row>
    <row r="2225" spans="1:19" s="58" customFormat="1" ht="25.5">
      <c r="A2225" s="476"/>
      <c r="B2225" s="45">
        <f t="shared" si="169"/>
        <v>34.789999999999843</v>
      </c>
      <c r="C2225" s="67" t="s">
        <v>1419</v>
      </c>
      <c r="D2225" s="55" t="s">
        <v>79</v>
      </c>
      <c r="E2225" s="128">
        <v>4</v>
      </c>
      <c r="F2225" s="43">
        <v>2794.8764030519574</v>
      </c>
      <c r="G2225" s="128">
        <f t="shared" si="170"/>
        <v>11179.505612207829</v>
      </c>
      <c r="H2225" s="90"/>
      <c r="I2225" s="62"/>
      <c r="J2225" s="62"/>
      <c r="K2225" s="622"/>
      <c r="L2225" s="62"/>
      <c r="M2225" s="62"/>
      <c r="N2225" s="62"/>
      <c r="O2225" s="62"/>
      <c r="P2225" s="62"/>
      <c r="Q2225" s="107"/>
      <c r="R2225" s="413"/>
      <c r="S2225" s="107"/>
    </row>
    <row r="2226" spans="1:19" s="58" customFormat="1" ht="15" customHeight="1">
      <c r="A2226" s="476"/>
      <c r="B2226" s="51"/>
      <c r="C2226" s="7"/>
      <c r="D2226" s="51"/>
      <c r="E2226" s="47"/>
      <c r="F2226" s="59"/>
      <c r="G2226" s="57">
        <f>SUM(G2146:G2225)</f>
        <v>1006889409.8273512</v>
      </c>
      <c r="H2226" s="131"/>
      <c r="I2226" s="62"/>
      <c r="J2226" s="62"/>
      <c r="K2226" s="622"/>
      <c r="L2226" s="62"/>
      <c r="M2226" s="62"/>
      <c r="N2226" s="62"/>
      <c r="O2226" s="62"/>
      <c r="P2226" s="62"/>
      <c r="Q2226" s="63"/>
      <c r="R2226" s="59"/>
      <c r="S2226" s="59"/>
    </row>
    <row r="2227" spans="1:19" ht="15" customHeight="1">
      <c r="C2227" s="160"/>
      <c r="D2227" s="448"/>
      <c r="E2227" s="161"/>
      <c r="F2227" s="47"/>
      <c r="G2227" s="59"/>
      <c r="H2227" s="58"/>
      <c r="I2227" s="621"/>
      <c r="J2227" s="621"/>
      <c r="K2227" s="630"/>
      <c r="L2227" s="621"/>
      <c r="M2227" s="621"/>
      <c r="N2227" s="621"/>
      <c r="Q2227" s="59"/>
      <c r="R2227" s="63"/>
      <c r="S2227" s="59"/>
    </row>
    <row r="2228" spans="1:19" ht="15" customHeight="1">
      <c r="B2228" s="239">
        <v>35</v>
      </c>
      <c r="C2228" s="19" t="s">
        <v>5</v>
      </c>
      <c r="E2228" s="47"/>
      <c r="F2228" s="63"/>
      <c r="G2228" s="63"/>
      <c r="H2228" s="58"/>
      <c r="K2228" s="622"/>
      <c r="Q2228" s="63"/>
      <c r="R2228" s="63"/>
      <c r="S2228" s="63"/>
    </row>
    <row r="2229" spans="1:19" ht="15" customHeight="1">
      <c r="B2229" s="239"/>
      <c r="C2229" s="52" t="s">
        <v>558</v>
      </c>
      <c r="D2229" s="51"/>
      <c r="E2229" s="47"/>
      <c r="F2229" s="47"/>
      <c r="G2229" s="47"/>
      <c r="H2229" s="88"/>
      <c r="K2229" s="622"/>
      <c r="Q2229" s="63"/>
      <c r="R2229" s="63"/>
      <c r="S2229" s="63"/>
    </row>
    <row r="2230" spans="1:19" ht="51">
      <c r="B2230" s="45">
        <f>+B2228+0.01</f>
        <v>35.01</v>
      </c>
      <c r="C2230" s="67" t="s">
        <v>1579</v>
      </c>
      <c r="D2230" s="139" t="s">
        <v>79</v>
      </c>
      <c r="E2230" s="43">
        <v>1</v>
      </c>
      <c r="F2230" s="43">
        <v>158384874.32919827</v>
      </c>
      <c r="G2230" s="27">
        <f t="shared" ref="G2230:G2236" si="171">+E2230*F2230</f>
        <v>158384874.32919827</v>
      </c>
      <c r="H2230" s="58"/>
      <c r="K2230" s="622"/>
      <c r="Q2230" s="63"/>
      <c r="R2230" s="63"/>
      <c r="S2230" s="413"/>
    </row>
    <row r="2231" spans="1:19" ht="51">
      <c r="B2231" s="45">
        <f t="shared" ref="B2231:B2236" si="172">+B2230+0.01</f>
        <v>35.019999999999996</v>
      </c>
      <c r="C2231" s="67" t="s">
        <v>1625</v>
      </c>
      <c r="D2231" s="139" t="s">
        <v>79</v>
      </c>
      <c r="E2231" s="43">
        <v>1</v>
      </c>
      <c r="F2231" s="43">
        <v>184662752.62004232</v>
      </c>
      <c r="G2231" s="27">
        <f t="shared" si="171"/>
        <v>184662752.62004232</v>
      </c>
      <c r="H2231" s="58"/>
      <c r="K2231" s="622"/>
      <c r="Q2231" s="63"/>
      <c r="R2231" s="63"/>
      <c r="S2231" s="413"/>
    </row>
    <row r="2232" spans="1:19" ht="38.25">
      <c r="B2232" s="45">
        <f t="shared" si="172"/>
        <v>35.029999999999994</v>
      </c>
      <c r="C2232" s="67" t="s">
        <v>1626</v>
      </c>
      <c r="D2232" s="139" t="s">
        <v>79</v>
      </c>
      <c r="E2232" s="43">
        <v>1</v>
      </c>
      <c r="F2232" s="43">
        <v>171830261.61232784</v>
      </c>
      <c r="G2232" s="27">
        <f t="shared" si="171"/>
        <v>171830261.61232784</v>
      </c>
      <c r="H2232" s="58"/>
      <c r="K2232" s="622"/>
      <c r="Q2232" s="63"/>
      <c r="R2232" s="63"/>
      <c r="S2232" s="413"/>
    </row>
    <row r="2233" spans="1:19" ht="38.25">
      <c r="B2233" s="45">
        <f t="shared" si="172"/>
        <v>35.039999999999992</v>
      </c>
      <c r="C2233" s="67" t="s">
        <v>1627</v>
      </c>
      <c r="D2233" s="139" t="s">
        <v>79</v>
      </c>
      <c r="E2233" s="43">
        <v>1</v>
      </c>
      <c r="F2233" s="43">
        <v>171830261.61232784</v>
      </c>
      <c r="G2233" s="27">
        <f t="shared" si="171"/>
        <v>171830261.61232784</v>
      </c>
      <c r="H2233" s="58"/>
      <c r="K2233" s="622"/>
      <c r="Q2233" s="63"/>
      <c r="R2233" s="63"/>
      <c r="S2233" s="413"/>
    </row>
    <row r="2234" spans="1:19" ht="38.25">
      <c r="B2234" s="45">
        <f t="shared" si="172"/>
        <v>35.04999999999999</v>
      </c>
      <c r="C2234" s="67" t="s">
        <v>1522</v>
      </c>
      <c r="D2234" s="139" t="s">
        <v>79</v>
      </c>
      <c r="E2234" s="43">
        <v>1</v>
      </c>
      <c r="F2234" s="43">
        <v>181714138.20779091</v>
      </c>
      <c r="G2234" s="27">
        <f t="shared" si="171"/>
        <v>181714138.20779091</v>
      </c>
      <c r="H2234" s="58"/>
      <c r="K2234" s="622"/>
      <c r="Q2234" s="63"/>
      <c r="R2234" s="63"/>
      <c r="S2234" s="413"/>
    </row>
    <row r="2235" spans="1:19" ht="38.25">
      <c r="B2235" s="45">
        <f t="shared" si="172"/>
        <v>35.059999999999988</v>
      </c>
      <c r="C2235" s="67" t="s">
        <v>1523</v>
      </c>
      <c r="D2235" s="139" t="s">
        <v>79</v>
      </c>
      <c r="E2235" s="43">
        <v>1</v>
      </c>
      <c r="F2235" s="43">
        <v>171830261.61232784</v>
      </c>
      <c r="G2235" s="27">
        <f t="shared" si="171"/>
        <v>171830261.61232784</v>
      </c>
      <c r="H2235" s="58"/>
      <c r="K2235" s="622"/>
      <c r="Q2235" s="63"/>
      <c r="R2235" s="63"/>
      <c r="S2235" s="413"/>
    </row>
    <row r="2236" spans="1:19" ht="38.25">
      <c r="B2236" s="45">
        <f t="shared" si="172"/>
        <v>35.069999999999986</v>
      </c>
      <c r="C2236" s="67" t="s">
        <v>1524</v>
      </c>
      <c r="D2236" s="139" t="s">
        <v>79</v>
      </c>
      <c r="E2236" s="43">
        <v>1</v>
      </c>
      <c r="F2236" s="43">
        <v>171830261.61232784</v>
      </c>
      <c r="G2236" s="27">
        <f t="shared" si="171"/>
        <v>171830261.61232784</v>
      </c>
      <c r="H2236" s="58"/>
      <c r="K2236" s="622"/>
      <c r="Q2236" s="63"/>
      <c r="R2236" s="63"/>
      <c r="S2236" s="413"/>
    </row>
    <row r="2237" spans="1:19" ht="15" customHeight="1">
      <c r="B2237" s="239"/>
      <c r="C2237" s="52" t="s">
        <v>1583</v>
      </c>
      <c r="D2237" s="51"/>
      <c r="E2237" s="47"/>
      <c r="F2237" s="47"/>
      <c r="G2237" s="47"/>
      <c r="H2237" s="88"/>
      <c r="K2237" s="622"/>
      <c r="Q2237" s="63"/>
      <c r="R2237" s="63"/>
      <c r="S2237" s="63"/>
    </row>
    <row r="2238" spans="1:19" ht="36.75" customHeight="1">
      <c r="B2238" s="45">
        <f>+B2236+0.01</f>
        <v>35.079999999999984</v>
      </c>
      <c r="C2238" s="67" t="s">
        <v>1580</v>
      </c>
      <c r="D2238" s="139" t="s">
        <v>79</v>
      </c>
      <c r="E2238" s="43">
        <v>1</v>
      </c>
      <c r="F2238" s="43">
        <v>34399771.396032147</v>
      </c>
      <c r="G2238" s="27">
        <f>+E2238*F2238</f>
        <v>34399771.396032147</v>
      </c>
      <c r="H2238" s="58"/>
      <c r="K2238" s="622"/>
      <c r="Q2238" s="63"/>
      <c r="R2238" s="63"/>
      <c r="S2238" s="413"/>
    </row>
    <row r="2239" spans="1:19" ht="37.5" customHeight="1">
      <c r="B2239" s="45">
        <f>+B2238+0.01</f>
        <v>35.089999999999982</v>
      </c>
      <c r="C2239" s="67" t="s">
        <v>1581</v>
      </c>
      <c r="D2239" s="139" t="s">
        <v>79</v>
      </c>
      <c r="E2239" s="43">
        <v>1</v>
      </c>
      <c r="F2239" s="43">
        <v>33491675.291894533</v>
      </c>
      <c r="G2239" s="27">
        <f>+E2239*F2239</f>
        <v>33491675.291894533</v>
      </c>
      <c r="H2239" s="58"/>
      <c r="K2239" s="622"/>
      <c r="Q2239" s="63"/>
      <c r="R2239" s="63"/>
      <c r="S2239" s="413"/>
    </row>
    <row r="2240" spans="1:19" ht="33.75" customHeight="1">
      <c r="B2240" s="45">
        <f>+B2239+0.01</f>
        <v>35.09999999999998</v>
      </c>
      <c r="C2240" s="67" t="s">
        <v>1582</v>
      </c>
      <c r="D2240" s="139" t="s">
        <v>79</v>
      </c>
      <c r="E2240" s="43">
        <v>1</v>
      </c>
      <c r="F2240" s="43">
        <v>36223250.506977029</v>
      </c>
      <c r="G2240" s="27">
        <f>+E2240*F2240</f>
        <v>36223250.506977029</v>
      </c>
      <c r="H2240" s="58"/>
      <c r="K2240" s="622"/>
      <c r="Q2240" s="63"/>
      <c r="R2240" s="63"/>
      <c r="S2240" s="413"/>
    </row>
    <row r="2241" spans="1:19" ht="15" customHeight="1">
      <c r="C2241" s="7"/>
      <c r="E2241" s="47"/>
      <c r="F2241" s="59"/>
      <c r="G2241" s="57">
        <f>SUM(G2230:G2240)</f>
        <v>1316197508.8012464</v>
      </c>
      <c r="H2241" s="131"/>
      <c r="K2241" s="622"/>
      <c r="Q2241" s="63"/>
      <c r="R2241" s="59"/>
      <c r="S2241" s="59"/>
    </row>
    <row r="2242" spans="1:19" ht="15" customHeight="1">
      <c r="C2242" s="160"/>
      <c r="D2242" s="448"/>
      <c r="E2242" s="161"/>
      <c r="F2242" s="47"/>
      <c r="G2242" s="59"/>
      <c r="H2242" s="58"/>
      <c r="I2242" s="621"/>
      <c r="J2242" s="621"/>
      <c r="K2242" s="630"/>
      <c r="L2242" s="621"/>
      <c r="M2242" s="621"/>
      <c r="N2242" s="621"/>
      <c r="Q2242" s="59"/>
      <c r="R2242" s="63"/>
      <c r="S2242" s="59"/>
    </row>
    <row r="2243" spans="1:19" s="91" customFormat="1" ht="15" customHeight="1">
      <c r="A2243" s="477"/>
      <c r="B2243" s="14">
        <v>36</v>
      </c>
      <c r="C2243" s="70" t="s">
        <v>2380</v>
      </c>
      <c r="D2243" s="118"/>
      <c r="E2243" s="63"/>
      <c r="F2243" s="63"/>
      <c r="G2243" s="413"/>
      <c r="I2243" s="623"/>
      <c r="J2243" s="36"/>
      <c r="K2243" s="623"/>
      <c r="L2243" s="36"/>
      <c r="M2243" s="36"/>
      <c r="N2243" s="36"/>
      <c r="O2243" s="36"/>
      <c r="P2243" s="36"/>
      <c r="Q2243" s="63"/>
      <c r="R2243" s="63"/>
      <c r="S2243" s="413"/>
    </row>
    <row r="2244" spans="1:19" s="91" customFormat="1" ht="15" customHeight="1">
      <c r="A2244" s="477"/>
      <c r="B2244" s="122"/>
      <c r="C2244" s="134" t="s">
        <v>1406</v>
      </c>
      <c r="D2244" s="122"/>
      <c r="E2244" s="135"/>
      <c r="F2244" s="135"/>
      <c r="G2244" s="22"/>
      <c r="I2244" s="36"/>
      <c r="J2244" s="36"/>
      <c r="K2244" s="623"/>
      <c r="L2244" s="36"/>
      <c r="M2244" s="36"/>
      <c r="N2244" s="36"/>
      <c r="O2244" s="36"/>
      <c r="P2244" s="36"/>
      <c r="Q2244" s="63"/>
      <c r="R2244" s="63"/>
      <c r="S2244" s="413"/>
    </row>
    <row r="2245" spans="1:19" s="58" customFormat="1" ht="38.25">
      <c r="A2245" s="476"/>
      <c r="B2245" s="45">
        <f>+B2243+0.01</f>
        <v>36.01</v>
      </c>
      <c r="C2245" s="67" t="s">
        <v>1394</v>
      </c>
      <c r="D2245" s="55" t="s">
        <v>79</v>
      </c>
      <c r="E2245" s="128">
        <v>2</v>
      </c>
      <c r="F2245" s="43">
        <v>353194546.60553712</v>
      </c>
      <c r="G2245" s="128">
        <f>+E2245*F2245</f>
        <v>706389093.21107423</v>
      </c>
      <c r="H2245" s="90"/>
      <c r="I2245" s="62"/>
      <c r="J2245" s="62"/>
      <c r="K2245" s="622"/>
      <c r="L2245" s="62"/>
      <c r="M2245" s="62"/>
      <c r="N2245" s="62"/>
      <c r="O2245" s="62"/>
      <c r="P2245" s="62"/>
      <c r="Q2245" s="107"/>
      <c r="R2245" s="121"/>
      <c r="S2245" s="107"/>
    </row>
    <row r="2246" spans="1:19" s="58" customFormat="1" ht="38.25">
      <c r="A2246" s="476"/>
      <c r="B2246" s="45">
        <f t="shared" ref="B2246:B2264" si="173">+B2245+0.01</f>
        <v>36.019999999999996</v>
      </c>
      <c r="C2246" s="67" t="s">
        <v>1395</v>
      </c>
      <c r="D2246" s="55" t="s">
        <v>79</v>
      </c>
      <c r="E2246" s="128">
        <v>11</v>
      </c>
      <c r="F2246" s="43">
        <v>15747416.220615275</v>
      </c>
      <c r="G2246" s="128">
        <f t="shared" ref="G2246:G2256" si="174">+E2246*F2246</f>
        <v>173221578.42676803</v>
      </c>
      <c r="H2246" s="90"/>
      <c r="I2246" s="62"/>
      <c r="J2246" s="62"/>
      <c r="K2246" s="622"/>
      <c r="L2246" s="62"/>
      <c r="M2246" s="62"/>
      <c r="N2246" s="62"/>
      <c r="O2246" s="62"/>
      <c r="P2246" s="62"/>
      <c r="Q2246" s="107"/>
      <c r="R2246" s="121"/>
      <c r="S2246" s="107"/>
    </row>
    <row r="2247" spans="1:19" s="58" customFormat="1" ht="38.25">
      <c r="A2247" s="476"/>
      <c r="B2247" s="45">
        <f t="shared" si="173"/>
        <v>36.029999999999994</v>
      </c>
      <c r="C2247" s="67" t="s">
        <v>1396</v>
      </c>
      <c r="D2247" s="55" t="s">
        <v>79</v>
      </c>
      <c r="E2247" s="128">
        <v>5</v>
      </c>
      <c r="F2247" s="43">
        <v>10833333.640777236</v>
      </c>
      <c r="G2247" s="128">
        <f t="shared" si="174"/>
        <v>54166668.203886181</v>
      </c>
      <c r="H2247" s="90"/>
      <c r="I2247" s="62"/>
      <c r="J2247" s="62"/>
      <c r="K2247" s="622"/>
      <c r="L2247" s="62"/>
      <c r="M2247" s="62"/>
      <c r="N2247" s="62"/>
      <c r="O2247" s="62"/>
      <c r="P2247" s="62"/>
      <c r="Q2247" s="107"/>
      <c r="R2247" s="121"/>
      <c r="S2247" s="107"/>
    </row>
    <row r="2248" spans="1:19" s="58" customFormat="1">
      <c r="A2248" s="476"/>
      <c r="B2248" s="45">
        <f t="shared" si="173"/>
        <v>36.039999999999992</v>
      </c>
      <c r="C2248" s="67" t="s">
        <v>1397</v>
      </c>
      <c r="D2248" s="55" t="s">
        <v>79</v>
      </c>
      <c r="E2248" s="128">
        <v>22</v>
      </c>
      <c r="F2248" s="43">
        <v>3116272.0000159014</v>
      </c>
      <c r="G2248" s="128">
        <f t="shared" si="174"/>
        <v>68557984.000349835</v>
      </c>
      <c r="H2248" s="90"/>
      <c r="I2248" s="62"/>
      <c r="J2248" s="62"/>
      <c r="K2248" s="622"/>
      <c r="L2248" s="62"/>
      <c r="M2248" s="62"/>
      <c r="N2248" s="62"/>
      <c r="O2248" s="62"/>
      <c r="P2248" s="62"/>
      <c r="Q2248" s="107"/>
      <c r="R2248" s="121"/>
      <c r="S2248" s="107"/>
    </row>
    <row r="2249" spans="1:19" s="58" customFormat="1">
      <c r="A2249" s="476"/>
      <c r="B2249" s="45">
        <f t="shared" si="173"/>
        <v>36.04999999999999</v>
      </c>
      <c r="C2249" s="67" t="s">
        <v>1398</v>
      </c>
      <c r="D2249" s="55" t="s">
        <v>79</v>
      </c>
      <c r="E2249" s="128">
        <v>20</v>
      </c>
      <c r="F2249" s="43">
        <v>3116272.0000159014</v>
      </c>
      <c r="G2249" s="128">
        <f t="shared" si="174"/>
        <v>62325440.000318028</v>
      </c>
      <c r="H2249" s="90"/>
      <c r="I2249" s="62"/>
      <c r="J2249" s="62"/>
      <c r="K2249" s="622"/>
      <c r="L2249" s="62"/>
      <c r="M2249" s="62"/>
      <c r="N2249" s="62"/>
      <c r="O2249" s="62"/>
      <c r="P2249" s="62"/>
      <c r="Q2249" s="107"/>
      <c r="R2249" s="121"/>
      <c r="S2249" s="107"/>
    </row>
    <row r="2250" spans="1:19" s="58" customFormat="1" ht="38.25">
      <c r="A2250" s="476"/>
      <c r="B2250" s="45">
        <f t="shared" si="173"/>
        <v>36.059999999999988</v>
      </c>
      <c r="C2250" s="67" t="s">
        <v>1399</v>
      </c>
      <c r="D2250" s="55" t="s">
        <v>79</v>
      </c>
      <c r="E2250" s="128">
        <v>1</v>
      </c>
      <c r="F2250" s="43">
        <v>14467355.111093728</v>
      </c>
      <c r="G2250" s="128">
        <f t="shared" si="174"/>
        <v>14467355.111093728</v>
      </c>
      <c r="H2250" s="90"/>
      <c r="I2250" s="62"/>
      <c r="J2250" s="62"/>
      <c r="K2250" s="622"/>
      <c r="L2250" s="62"/>
      <c r="M2250" s="62"/>
      <c r="N2250" s="62"/>
      <c r="O2250" s="62"/>
      <c r="P2250" s="62"/>
      <c r="Q2250" s="107"/>
      <c r="R2250" s="121"/>
      <c r="S2250" s="107"/>
    </row>
    <row r="2251" spans="1:19" s="58" customFormat="1">
      <c r="A2251" s="476"/>
      <c r="B2251" s="45">
        <f t="shared" si="173"/>
        <v>36.069999999999986</v>
      </c>
      <c r="C2251" s="67" t="s">
        <v>1400</v>
      </c>
      <c r="D2251" s="55" t="s">
        <v>79</v>
      </c>
      <c r="E2251" s="128">
        <v>1</v>
      </c>
      <c r="F2251" s="43">
        <v>141546681.72145751</v>
      </c>
      <c r="G2251" s="128">
        <f t="shared" si="174"/>
        <v>141546681.72145751</v>
      </c>
      <c r="H2251" s="90"/>
      <c r="I2251" s="62"/>
      <c r="J2251" s="62"/>
      <c r="K2251" s="622"/>
      <c r="L2251" s="62"/>
      <c r="M2251" s="62"/>
      <c r="N2251" s="62"/>
      <c r="O2251" s="62"/>
      <c r="P2251" s="62"/>
      <c r="Q2251" s="107"/>
      <c r="R2251" s="121"/>
      <c r="S2251" s="107"/>
    </row>
    <row r="2252" spans="1:19" s="58" customFormat="1" ht="38.25">
      <c r="A2252" s="476"/>
      <c r="B2252" s="45">
        <f t="shared" si="173"/>
        <v>36.079999999999984</v>
      </c>
      <c r="C2252" s="67" t="s">
        <v>1401</v>
      </c>
      <c r="D2252" s="55" t="s">
        <v>79</v>
      </c>
      <c r="E2252" s="128">
        <v>2</v>
      </c>
      <c r="F2252" s="43">
        <v>62245959.57933905</v>
      </c>
      <c r="G2252" s="128">
        <f t="shared" si="174"/>
        <v>124491919.1586781</v>
      </c>
      <c r="H2252" s="90"/>
      <c r="I2252" s="62"/>
      <c r="J2252" s="62"/>
      <c r="K2252" s="622"/>
      <c r="L2252" s="62"/>
      <c r="M2252" s="62"/>
      <c r="N2252" s="62"/>
      <c r="O2252" s="62"/>
      <c r="P2252" s="62"/>
      <c r="Q2252" s="107"/>
      <c r="R2252" s="121"/>
      <c r="S2252" s="107"/>
    </row>
    <row r="2253" spans="1:19" s="58" customFormat="1" ht="38.25">
      <c r="A2253" s="476"/>
      <c r="B2253" s="45">
        <f t="shared" si="173"/>
        <v>36.089999999999982</v>
      </c>
      <c r="C2253" s="67" t="s">
        <v>1402</v>
      </c>
      <c r="D2253" s="55" t="s">
        <v>79</v>
      </c>
      <c r="E2253" s="128">
        <v>11</v>
      </c>
      <c r="F2253" s="43">
        <v>745410.63016220811</v>
      </c>
      <c r="G2253" s="128">
        <f t="shared" si="174"/>
        <v>8199516.931784289</v>
      </c>
      <c r="H2253" s="90"/>
      <c r="I2253" s="62"/>
      <c r="J2253" s="62"/>
      <c r="K2253" s="622"/>
      <c r="L2253" s="62"/>
      <c r="M2253" s="62"/>
      <c r="N2253" s="62"/>
      <c r="O2253" s="62"/>
      <c r="P2253" s="62"/>
      <c r="Q2253" s="107"/>
      <c r="R2253" s="121"/>
      <c r="S2253" s="107"/>
    </row>
    <row r="2254" spans="1:19" s="58" customFormat="1" ht="38.25">
      <c r="A2254" s="476"/>
      <c r="B2254" s="45">
        <f t="shared" si="173"/>
        <v>36.09999999999998</v>
      </c>
      <c r="C2254" s="67" t="s">
        <v>1403</v>
      </c>
      <c r="D2254" s="55" t="s">
        <v>79</v>
      </c>
      <c r="E2254" s="128">
        <v>5</v>
      </c>
      <c r="F2254" s="43">
        <v>512785.75052297657</v>
      </c>
      <c r="G2254" s="128">
        <f t="shared" si="174"/>
        <v>2563928.7526148828</v>
      </c>
      <c r="H2254" s="90"/>
      <c r="I2254" s="62"/>
      <c r="J2254" s="62"/>
      <c r="K2254" s="622"/>
      <c r="L2254" s="62"/>
      <c r="M2254" s="62"/>
      <c r="N2254" s="62"/>
      <c r="O2254" s="62"/>
      <c r="P2254" s="62"/>
      <c r="Q2254" s="107"/>
      <c r="R2254" s="121"/>
      <c r="S2254" s="107"/>
    </row>
    <row r="2255" spans="1:19" s="58" customFormat="1" ht="25.5">
      <c r="A2255" s="476"/>
      <c r="B2255" s="45">
        <f t="shared" si="173"/>
        <v>36.109999999999978</v>
      </c>
      <c r="C2255" s="67" t="s">
        <v>1404</v>
      </c>
      <c r="D2255" s="55" t="s">
        <v>79</v>
      </c>
      <c r="E2255" s="128">
        <v>1</v>
      </c>
      <c r="F2255" s="43">
        <v>7205889.8604727965</v>
      </c>
      <c r="G2255" s="128">
        <f t="shared" si="174"/>
        <v>7205889.8604727965</v>
      </c>
      <c r="H2255" s="90"/>
      <c r="I2255" s="62"/>
      <c r="J2255" s="62"/>
      <c r="K2255" s="622"/>
      <c r="L2255" s="62"/>
      <c r="M2255" s="62"/>
      <c r="N2255" s="62"/>
      <c r="O2255" s="62"/>
      <c r="P2255" s="62"/>
      <c r="Q2255" s="107"/>
      <c r="R2255" s="121"/>
      <c r="S2255" s="107"/>
    </row>
    <row r="2256" spans="1:19" s="58" customFormat="1" ht="25.5">
      <c r="A2256" s="476"/>
      <c r="B2256" s="45">
        <f t="shared" si="173"/>
        <v>36.119999999999976</v>
      </c>
      <c r="C2256" s="67" t="s">
        <v>1405</v>
      </c>
      <c r="D2256" s="55" t="s">
        <v>79</v>
      </c>
      <c r="E2256" s="128">
        <v>5</v>
      </c>
      <c r="F2256" s="43">
        <v>31531801.495279774</v>
      </c>
      <c r="G2256" s="128">
        <f t="shared" si="174"/>
        <v>157659007.47639889</v>
      </c>
      <c r="H2256" s="90"/>
      <c r="I2256" s="62"/>
      <c r="J2256" s="62"/>
      <c r="K2256" s="622"/>
      <c r="L2256" s="62"/>
      <c r="M2256" s="62"/>
      <c r="N2256" s="62"/>
      <c r="O2256" s="62"/>
      <c r="P2256" s="62"/>
      <c r="Q2256" s="107"/>
      <c r="R2256" s="121"/>
      <c r="S2256" s="107"/>
    </row>
    <row r="2257" spans="1:19" s="91" customFormat="1" ht="15" customHeight="1">
      <c r="A2257" s="477"/>
      <c r="B2257" s="122"/>
      <c r="C2257" s="134" t="s">
        <v>943</v>
      </c>
      <c r="D2257" s="122"/>
      <c r="E2257" s="135"/>
      <c r="F2257" s="135"/>
      <c r="G2257" s="22"/>
      <c r="I2257" s="36"/>
      <c r="J2257" s="36"/>
      <c r="K2257" s="623"/>
      <c r="L2257" s="36"/>
      <c r="M2257" s="36"/>
      <c r="N2257" s="36"/>
      <c r="O2257" s="36"/>
      <c r="P2257" s="36"/>
      <c r="Q2257" s="63"/>
      <c r="R2257" s="63"/>
      <c r="S2257" s="413"/>
    </row>
    <row r="2258" spans="1:19" s="58" customFormat="1" ht="38.25">
      <c r="A2258" s="476"/>
      <c r="B2258" s="45">
        <f>+B2256+0.01</f>
        <v>36.129999999999974</v>
      </c>
      <c r="C2258" s="67" t="s">
        <v>906</v>
      </c>
      <c r="D2258" s="55" t="s">
        <v>79</v>
      </c>
      <c r="E2258" s="128">
        <v>2</v>
      </c>
      <c r="F2258" s="43">
        <v>13745793.479588185</v>
      </c>
      <c r="G2258" s="128">
        <f t="shared" ref="G2258:G2264" si="175">+E2258*F2258</f>
        <v>27491586.959176369</v>
      </c>
      <c r="H2258" s="90"/>
      <c r="I2258" s="62"/>
      <c r="J2258" s="62"/>
      <c r="K2258" s="622"/>
      <c r="L2258" s="62"/>
      <c r="M2258" s="62"/>
      <c r="N2258" s="62"/>
      <c r="O2258" s="62"/>
      <c r="P2258" s="62"/>
      <c r="Q2258" s="107"/>
      <c r="R2258" s="413"/>
      <c r="S2258" s="107"/>
    </row>
    <row r="2259" spans="1:19" s="58" customFormat="1" ht="51">
      <c r="A2259" s="476"/>
      <c r="B2259" s="45">
        <f t="shared" si="173"/>
        <v>36.139999999999972</v>
      </c>
      <c r="C2259" s="67" t="s">
        <v>907</v>
      </c>
      <c r="D2259" s="55" t="s">
        <v>79</v>
      </c>
      <c r="E2259" s="128">
        <v>11</v>
      </c>
      <c r="F2259" s="43">
        <v>1979397.457330808</v>
      </c>
      <c r="G2259" s="128">
        <f t="shared" si="175"/>
        <v>21773372.030638888</v>
      </c>
      <c r="H2259" s="90"/>
      <c r="I2259" s="62"/>
      <c r="J2259" s="62"/>
      <c r="K2259" s="622"/>
      <c r="L2259" s="62"/>
      <c r="M2259" s="62"/>
      <c r="N2259" s="62"/>
      <c r="O2259" s="62"/>
      <c r="P2259" s="62"/>
      <c r="Q2259" s="107"/>
      <c r="R2259" s="413"/>
      <c r="S2259" s="107"/>
    </row>
    <row r="2260" spans="1:19" s="58" customFormat="1" ht="51">
      <c r="A2260" s="476"/>
      <c r="B2260" s="45">
        <f t="shared" si="173"/>
        <v>36.14999999999997</v>
      </c>
      <c r="C2260" s="67" t="s">
        <v>908</v>
      </c>
      <c r="D2260" s="55" t="s">
        <v>79</v>
      </c>
      <c r="E2260" s="128">
        <v>5</v>
      </c>
      <c r="F2260" s="43">
        <v>1370352.0858444057</v>
      </c>
      <c r="G2260" s="128">
        <f t="shared" si="175"/>
        <v>6851760.4292220287</v>
      </c>
      <c r="H2260" s="90"/>
      <c r="I2260" s="62"/>
      <c r="J2260" s="62"/>
      <c r="K2260" s="622"/>
      <c r="L2260" s="62"/>
      <c r="M2260" s="62"/>
      <c r="N2260" s="62"/>
      <c r="O2260" s="62"/>
      <c r="P2260" s="62"/>
      <c r="Q2260" s="107"/>
      <c r="R2260" s="413"/>
      <c r="S2260" s="107"/>
    </row>
    <row r="2261" spans="1:19" s="58" customFormat="1">
      <c r="A2261" s="476"/>
      <c r="B2261" s="45">
        <f t="shared" si="173"/>
        <v>36.159999999999968</v>
      </c>
      <c r="C2261" s="67" t="s">
        <v>909</v>
      </c>
      <c r="D2261" s="55" t="s">
        <v>79</v>
      </c>
      <c r="E2261" s="128">
        <v>22</v>
      </c>
      <c r="F2261" s="43">
        <v>254405.68347661308</v>
      </c>
      <c r="G2261" s="128">
        <f t="shared" si="175"/>
        <v>5596925.0364854876</v>
      </c>
      <c r="H2261" s="90"/>
      <c r="I2261" s="62"/>
      <c r="J2261" s="62"/>
      <c r="K2261" s="622"/>
      <c r="L2261" s="62"/>
      <c r="M2261" s="62"/>
      <c r="N2261" s="62"/>
      <c r="O2261" s="62"/>
      <c r="P2261" s="62"/>
      <c r="Q2261" s="107"/>
      <c r="R2261" s="413"/>
      <c r="S2261" s="107"/>
    </row>
    <row r="2262" spans="1:19" s="58" customFormat="1">
      <c r="A2262" s="476"/>
      <c r="B2262" s="45">
        <f t="shared" si="173"/>
        <v>36.169999999999966</v>
      </c>
      <c r="C2262" s="67" t="s">
        <v>910</v>
      </c>
      <c r="D2262" s="55" t="s">
        <v>79</v>
      </c>
      <c r="E2262" s="128">
        <v>20</v>
      </c>
      <c r="F2262" s="43">
        <v>254405.68347661308</v>
      </c>
      <c r="G2262" s="128">
        <f t="shared" si="175"/>
        <v>5088113.6695322618</v>
      </c>
      <c r="H2262" s="90"/>
      <c r="I2262" s="62"/>
      <c r="J2262" s="62"/>
      <c r="K2262" s="622"/>
      <c r="L2262" s="62"/>
      <c r="M2262" s="62"/>
      <c r="N2262" s="62"/>
      <c r="O2262" s="62"/>
      <c r="P2262" s="62"/>
      <c r="Q2262" s="107"/>
      <c r="R2262" s="413"/>
      <c r="S2262" s="107"/>
    </row>
    <row r="2263" spans="1:19" s="58" customFormat="1" ht="38.25">
      <c r="A2263" s="476"/>
      <c r="B2263" s="45">
        <f t="shared" si="173"/>
        <v>36.179999999999964</v>
      </c>
      <c r="C2263" s="67" t="s">
        <v>911</v>
      </c>
      <c r="D2263" s="55" t="s">
        <v>79</v>
      </c>
      <c r="E2263" s="128">
        <v>1</v>
      </c>
      <c r="F2263" s="43">
        <v>3502010.8860468143</v>
      </c>
      <c r="G2263" s="128">
        <f t="shared" si="175"/>
        <v>3502010.8860468143</v>
      </c>
      <c r="H2263" s="90"/>
      <c r="I2263" s="62"/>
      <c r="J2263" s="62"/>
      <c r="K2263" s="622"/>
      <c r="L2263" s="62"/>
      <c r="M2263" s="62"/>
      <c r="N2263" s="62"/>
      <c r="O2263" s="62"/>
      <c r="P2263" s="62"/>
      <c r="Q2263" s="107"/>
      <c r="R2263" s="413"/>
      <c r="S2263" s="107"/>
    </row>
    <row r="2264" spans="1:19" s="58" customFormat="1" ht="25.5">
      <c r="A2264" s="476"/>
      <c r="B2264" s="45">
        <f t="shared" si="173"/>
        <v>36.189999999999962</v>
      </c>
      <c r="C2264" s="67" t="s">
        <v>912</v>
      </c>
      <c r="D2264" s="55" t="s">
        <v>79</v>
      </c>
      <c r="E2264" s="128">
        <v>1</v>
      </c>
      <c r="F2264" s="43">
        <v>8424315.578399919</v>
      </c>
      <c r="G2264" s="128">
        <f t="shared" si="175"/>
        <v>8424315.578399919</v>
      </c>
      <c r="H2264" s="90"/>
      <c r="I2264" s="62"/>
      <c r="J2264" s="62"/>
      <c r="K2264" s="622"/>
      <c r="L2264" s="62"/>
      <c r="M2264" s="62"/>
      <c r="N2264" s="62"/>
      <c r="O2264" s="62"/>
      <c r="P2264" s="62"/>
      <c r="Q2264" s="107"/>
      <c r="R2264" s="413"/>
      <c r="S2264" s="107"/>
    </row>
    <row r="2265" spans="1:19" s="91" customFormat="1" ht="15" customHeight="1">
      <c r="A2265" s="477"/>
      <c r="B2265" s="122"/>
      <c r="C2265" s="134" t="s">
        <v>1407</v>
      </c>
      <c r="D2265" s="122"/>
      <c r="E2265" s="135"/>
      <c r="F2265" s="135"/>
      <c r="G2265" s="22"/>
      <c r="I2265" s="36"/>
      <c r="J2265" s="36"/>
      <c r="K2265" s="623"/>
      <c r="L2265" s="36"/>
      <c r="M2265" s="36"/>
      <c r="N2265" s="36"/>
      <c r="O2265" s="36"/>
      <c r="P2265" s="36"/>
      <c r="Q2265" s="63"/>
      <c r="R2265" s="63"/>
      <c r="S2265" s="413"/>
    </row>
    <row r="2266" spans="1:19" s="58" customFormat="1" ht="51">
      <c r="A2266" s="476"/>
      <c r="B2266" s="45">
        <f>+B2264+0.01</f>
        <v>36.19999999999996</v>
      </c>
      <c r="C2266" s="67" t="s">
        <v>913</v>
      </c>
      <c r="D2266" s="55" t="s">
        <v>79</v>
      </c>
      <c r="E2266" s="128">
        <v>2</v>
      </c>
      <c r="F2266" s="43">
        <v>14708445.721396619</v>
      </c>
      <c r="G2266" s="128">
        <f t="shared" ref="G2266:G2271" si="176">+E2266*F2266</f>
        <v>29416891.442793239</v>
      </c>
      <c r="H2266" s="90"/>
      <c r="I2266" s="62"/>
      <c r="J2266" s="62"/>
      <c r="K2266" s="622"/>
      <c r="L2266" s="62"/>
      <c r="M2266" s="62"/>
      <c r="N2266" s="62"/>
      <c r="O2266" s="62"/>
      <c r="P2266" s="62"/>
      <c r="Q2266" s="107"/>
      <c r="R2266" s="413"/>
      <c r="S2266" s="107"/>
    </row>
    <row r="2267" spans="1:19" s="58" customFormat="1" ht="51">
      <c r="A2267" s="476"/>
      <c r="B2267" s="86">
        <f>+B2266+0.001</f>
        <v>36.200999999999958</v>
      </c>
      <c r="C2267" s="67" t="s">
        <v>914</v>
      </c>
      <c r="D2267" s="55" t="s">
        <v>79</v>
      </c>
      <c r="E2267" s="128">
        <v>11</v>
      </c>
      <c r="F2267" s="43">
        <v>4529774.9504301185</v>
      </c>
      <c r="G2267" s="128">
        <f t="shared" si="176"/>
        <v>49827524.4547313</v>
      </c>
      <c r="H2267" s="90"/>
      <c r="I2267" s="62"/>
      <c r="J2267" s="62"/>
      <c r="K2267" s="622"/>
      <c r="L2267" s="62"/>
      <c r="M2267" s="62"/>
      <c r="N2267" s="62"/>
      <c r="O2267" s="62"/>
      <c r="P2267" s="62"/>
      <c r="Q2267" s="107"/>
      <c r="R2267" s="413"/>
      <c r="S2267" s="107"/>
    </row>
    <row r="2268" spans="1:19" s="58" customFormat="1" ht="51">
      <c r="A2268" s="476"/>
      <c r="B2268" s="86">
        <f>+B2267+0.001</f>
        <v>36.201999999999956</v>
      </c>
      <c r="C2268" s="67" t="s">
        <v>915</v>
      </c>
      <c r="D2268" s="55" t="s">
        <v>79</v>
      </c>
      <c r="E2268" s="128">
        <v>5</v>
      </c>
      <c r="F2268" s="43">
        <v>4529774.9504301185</v>
      </c>
      <c r="G2268" s="128">
        <f t="shared" si="176"/>
        <v>22648874.752150591</v>
      </c>
      <c r="H2268" s="90"/>
      <c r="I2268" s="62"/>
      <c r="J2268" s="62"/>
      <c r="K2268" s="622"/>
      <c r="L2268" s="62"/>
      <c r="M2268" s="62"/>
      <c r="N2268" s="62"/>
      <c r="O2268" s="62"/>
      <c r="P2268" s="62"/>
      <c r="Q2268" s="107"/>
      <c r="R2268" s="413"/>
      <c r="S2268" s="107"/>
    </row>
    <row r="2269" spans="1:19" s="58" customFormat="1" ht="102">
      <c r="A2269" s="476"/>
      <c r="B2269" s="86">
        <f>+B2268+0.001</f>
        <v>36.202999999999953</v>
      </c>
      <c r="C2269" s="67" t="s">
        <v>916</v>
      </c>
      <c r="D2269" s="55" t="s">
        <v>79</v>
      </c>
      <c r="E2269" s="128">
        <v>6</v>
      </c>
      <c r="F2269" s="43">
        <v>9135680.5722960364</v>
      </c>
      <c r="G2269" s="128">
        <f t="shared" si="176"/>
        <v>54814083.433776215</v>
      </c>
      <c r="H2269" s="90"/>
      <c r="I2269" s="62"/>
      <c r="J2269" s="62"/>
      <c r="K2269" s="622"/>
      <c r="L2269" s="62"/>
      <c r="M2269" s="62"/>
      <c r="N2269" s="62"/>
      <c r="O2269" s="62"/>
      <c r="P2269" s="62"/>
      <c r="Q2269" s="107"/>
      <c r="R2269" s="413"/>
      <c r="S2269" s="107"/>
    </row>
    <row r="2270" spans="1:19" s="58" customFormat="1" ht="38.25">
      <c r="A2270" s="476"/>
      <c r="B2270" s="86">
        <f>+B2269+0.001</f>
        <v>36.203999999999951</v>
      </c>
      <c r="C2270" s="67" t="s">
        <v>917</v>
      </c>
      <c r="D2270" s="55" t="s">
        <v>79</v>
      </c>
      <c r="E2270" s="128">
        <v>1</v>
      </c>
      <c r="F2270" s="43">
        <v>13246736.829829253</v>
      </c>
      <c r="G2270" s="128">
        <f t="shared" si="176"/>
        <v>13246736.829829253</v>
      </c>
      <c r="H2270" s="90"/>
      <c r="I2270" s="62"/>
      <c r="J2270" s="62"/>
      <c r="K2270" s="622"/>
      <c r="L2270" s="62"/>
      <c r="M2270" s="62"/>
      <c r="N2270" s="62"/>
      <c r="O2270" s="62"/>
      <c r="P2270" s="62"/>
      <c r="Q2270" s="107"/>
      <c r="R2270" s="413"/>
      <c r="S2270" s="107"/>
    </row>
    <row r="2271" spans="1:19" s="58" customFormat="1" ht="25.5">
      <c r="A2271" s="476"/>
      <c r="B2271" s="86">
        <f>+B2270+0.001</f>
        <v>36.204999999999949</v>
      </c>
      <c r="C2271" s="67" t="s">
        <v>918</v>
      </c>
      <c r="D2271" s="55" t="s">
        <v>79</v>
      </c>
      <c r="E2271" s="128">
        <v>1</v>
      </c>
      <c r="F2271" s="43">
        <v>282555637.28442967</v>
      </c>
      <c r="G2271" s="128">
        <f t="shared" si="176"/>
        <v>282555637.28442967</v>
      </c>
      <c r="H2271" s="90"/>
      <c r="I2271" s="62"/>
      <c r="J2271" s="62"/>
      <c r="K2271" s="622"/>
      <c r="L2271" s="62"/>
      <c r="M2271" s="62"/>
      <c r="N2271" s="62"/>
      <c r="O2271" s="62"/>
      <c r="P2271" s="62"/>
      <c r="Q2271" s="107"/>
      <c r="R2271" s="413"/>
      <c r="S2271" s="107"/>
    </row>
    <row r="2272" spans="1:19" s="58" customFormat="1" ht="15" customHeight="1">
      <c r="A2272" s="476"/>
      <c r="B2272" s="51"/>
      <c r="C2272" s="7"/>
      <c r="D2272" s="51"/>
      <c r="E2272" s="47"/>
      <c r="F2272" s="59"/>
      <c r="G2272" s="57">
        <f>SUM(G2245:G2271)</f>
        <v>2052032895.6421084</v>
      </c>
      <c r="H2272" s="131"/>
      <c r="I2272" s="62"/>
      <c r="J2272" s="62"/>
      <c r="K2272" s="622"/>
      <c r="L2272" s="62"/>
      <c r="M2272" s="62"/>
      <c r="N2272" s="62"/>
      <c r="O2272" s="62"/>
      <c r="P2272" s="62"/>
      <c r="Q2272" s="63"/>
      <c r="R2272" s="59"/>
      <c r="S2272" s="59"/>
    </row>
    <row r="2273" spans="1:19" ht="15" customHeight="1">
      <c r="C2273" s="160"/>
      <c r="D2273" s="614"/>
      <c r="E2273" s="161"/>
      <c r="F2273" s="47"/>
      <c r="G2273" s="59"/>
      <c r="H2273" s="58"/>
      <c r="I2273" s="621"/>
      <c r="J2273" s="621"/>
      <c r="K2273" s="630"/>
      <c r="L2273" s="621"/>
      <c r="M2273" s="621"/>
      <c r="N2273" s="621"/>
      <c r="Q2273" s="59"/>
      <c r="R2273" s="63"/>
      <c r="S2273" s="59"/>
    </row>
    <row r="2274" spans="1:19" s="58" customFormat="1" ht="24.95" customHeight="1">
      <c r="A2274" s="478"/>
      <c r="B2274" s="450"/>
      <c r="C2274" s="165" t="s">
        <v>2418</v>
      </c>
      <c r="D2274" s="450"/>
      <c r="E2274" s="149"/>
      <c r="F2274" s="151"/>
      <c r="G2274" s="429">
        <f>+G983+G1079+G1144+G1185+G1469+G1491+G2025+G2141+G2226+G2241+G2272</f>
        <v>14797038976.998064</v>
      </c>
      <c r="H2274" s="152"/>
      <c r="I2274" s="493"/>
      <c r="J2274" s="644"/>
      <c r="K2274" s="644"/>
      <c r="L2274" s="644"/>
      <c r="M2274" s="644"/>
      <c r="Q2274" s="63"/>
      <c r="R2274" s="59"/>
      <c r="S2274" s="520"/>
    </row>
    <row r="2275" spans="1:19" s="58" customFormat="1" ht="15" customHeight="1">
      <c r="A2275" s="476"/>
      <c r="B2275" s="1"/>
      <c r="C2275" s="2"/>
      <c r="D2275" s="1"/>
      <c r="E2275" s="424"/>
      <c r="F2275" s="451"/>
      <c r="G2275" s="50"/>
      <c r="I2275" s="645"/>
      <c r="J2275" s="646"/>
      <c r="K2275" s="646"/>
      <c r="L2275" s="646"/>
      <c r="M2275" s="646"/>
      <c r="N2275" s="116"/>
      <c r="Q2275" s="59"/>
      <c r="R2275" s="63"/>
      <c r="S2275" s="59"/>
    </row>
    <row r="2276" spans="1:19" s="193" customFormat="1" ht="15" customHeight="1">
      <c r="A2276" s="480"/>
      <c r="B2276" s="1"/>
      <c r="C2276" s="7"/>
      <c r="D2276" s="1"/>
      <c r="E2276" s="47"/>
      <c r="F2276" s="47" t="s">
        <v>628</v>
      </c>
      <c r="G2276" s="59">
        <f>+G$608</f>
        <v>6325</v>
      </c>
      <c r="I2276" s="673"/>
      <c r="J2276" s="647"/>
      <c r="K2276" s="647"/>
      <c r="L2276" s="647"/>
      <c r="M2276" s="647"/>
      <c r="Q2276" s="182"/>
      <c r="R2276" s="526"/>
      <c r="S2276" s="520"/>
    </row>
    <row r="2277" spans="1:19" s="58" customFormat="1" ht="15" customHeight="1">
      <c r="A2277" s="477"/>
      <c r="B2277" s="1"/>
      <c r="C2277" s="7"/>
      <c r="D2277" s="1"/>
      <c r="E2277" s="47"/>
      <c r="F2277" s="47" t="s">
        <v>630</v>
      </c>
      <c r="G2277" s="59">
        <f>+G2274/G2276</f>
        <v>2339452.802687441</v>
      </c>
      <c r="I2277" s="493"/>
      <c r="J2277" s="644"/>
      <c r="K2277" s="644"/>
      <c r="L2277" s="644"/>
      <c r="M2277" s="644"/>
      <c r="Q2277" s="63"/>
      <c r="R2277" s="63"/>
      <c r="S2277" s="63"/>
    </row>
    <row r="2278" spans="1:19" s="462" customFormat="1" ht="15" customHeight="1">
      <c r="A2278" s="481"/>
      <c r="B2278" s="1"/>
      <c r="C2278" s="7"/>
      <c r="D2278" s="1"/>
      <c r="E2278" s="47"/>
      <c r="F2278" s="59"/>
      <c r="G2278" s="59"/>
      <c r="H2278" s="461"/>
      <c r="I2278" s="648"/>
      <c r="J2278" s="649"/>
      <c r="K2278" s="649"/>
      <c r="L2278" s="649"/>
      <c r="M2278" s="650"/>
      <c r="Q2278" s="527"/>
      <c r="R2278" s="520"/>
      <c r="S2278" s="520"/>
    </row>
    <row r="2279" spans="1:19" ht="18" customHeight="1">
      <c r="B2279" s="24"/>
      <c r="C2279" s="153" t="s">
        <v>12</v>
      </c>
      <c r="D2279" s="55" t="s">
        <v>634</v>
      </c>
      <c r="E2279" s="455">
        <f>+'3. A.I.U.'!AH136</f>
        <v>0.19610434373679286</v>
      </c>
      <c r="F2279" s="154"/>
      <c r="G2279" s="43">
        <f>+G$2274*$E2279</f>
        <v>2901763617.8319502</v>
      </c>
      <c r="H2279" s="58"/>
      <c r="I2279" s="621"/>
      <c r="J2279" s="621"/>
      <c r="K2279" s="630"/>
      <c r="L2279" s="621"/>
      <c r="M2279" s="621"/>
      <c r="N2279" s="621"/>
      <c r="Q2279" s="59"/>
      <c r="R2279" s="63"/>
      <c r="S2279" s="59"/>
    </row>
    <row r="2280" spans="1:19" ht="18" customHeight="1">
      <c r="B2280" s="24"/>
      <c r="C2280" s="153" t="s">
        <v>13</v>
      </c>
      <c r="D2280" s="55" t="s">
        <v>634</v>
      </c>
      <c r="E2280" s="455">
        <f>+'3. A.I.U.'!AH137</f>
        <v>0.01</v>
      </c>
      <c r="F2280" s="154"/>
      <c r="G2280" s="43">
        <f t="shared" ref="G2280:G2281" si="177">+G$2274*$E2280</f>
        <v>147970389.76998064</v>
      </c>
      <c r="H2280" s="58"/>
      <c r="I2280" s="621"/>
      <c r="J2280" s="621"/>
      <c r="K2280" s="630"/>
      <c r="L2280" s="621"/>
      <c r="M2280" s="621"/>
      <c r="N2280" s="621"/>
      <c r="Q2280" s="59"/>
      <c r="R2280" s="63"/>
      <c r="S2280" s="59"/>
    </row>
    <row r="2281" spans="1:19" ht="18" customHeight="1">
      <c r="B2281" s="24"/>
      <c r="C2281" s="236" t="s">
        <v>1239</v>
      </c>
      <c r="D2281" s="55" t="s">
        <v>634</v>
      </c>
      <c r="E2281" s="455">
        <f>+'3. A.I.U.'!AH138</f>
        <v>0.02</v>
      </c>
      <c r="F2281" s="154"/>
      <c r="G2281" s="43">
        <f t="shared" si="177"/>
        <v>295940779.53996128</v>
      </c>
      <c r="H2281" s="58"/>
      <c r="I2281" s="621"/>
      <c r="J2281" s="621"/>
      <c r="K2281" s="630"/>
      <c r="L2281" s="621"/>
      <c r="M2281" s="621"/>
      <c r="N2281" s="621"/>
      <c r="Q2281" s="59"/>
      <c r="R2281" s="63"/>
      <c r="S2281" s="59"/>
    </row>
    <row r="2282" spans="1:19" ht="18" customHeight="1">
      <c r="B2282" s="24"/>
      <c r="C2282" s="41" t="s">
        <v>14</v>
      </c>
      <c r="D2282" s="55" t="s">
        <v>634</v>
      </c>
      <c r="E2282" s="455">
        <f>+'3. A.I.U.'!AH139</f>
        <v>0.16</v>
      </c>
      <c r="F2282" s="456"/>
      <c r="G2282" s="43">
        <f>+G2281*E2282</f>
        <v>47350524.726393804</v>
      </c>
      <c r="H2282" s="58"/>
      <c r="I2282" s="621"/>
      <c r="J2282" s="621"/>
      <c r="K2282" s="630"/>
      <c r="L2282" s="621"/>
      <c r="M2282" s="621"/>
      <c r="N2282" s="621"/>
      <c r="Q2282" s="59"/>
      <c r="R2282" s="63"/>
      <c r="S2282" s="59"/>
    </row>
    <row r="2283" spans="1:19" ht="15" customHeight="1">
      <c r="B2283" s="145"/>
      <c r="C2283" s="189"/>
      <c r="D2283" s="190"/>
      <c r="E2283" s="457"/>
      <c r="F2283" s="458"/>
      <c r="G2283" s="135"/>
      <c r="H2283" s="58"/>
      <c r="I2283" s="621"/>
      <c r="J2283" s="621"/>
      <c r="K2283" s="630"/>
      <c r="L2283" s="621"/>
      <c r="M2283" s="621"/>
      <c r="N2283" s="621"/>
      <c r="Q2283" s="59"/>
      <c r="R2283" s="63"/>
      <c r="S2283" s="59"/>
    </row>
    <row r="2284" spans="1:19" ht="20.100000000000001" customHeight="1">
      <c r="B2284" s="452"/>
      <c r="C2284" s="453" t="s">
        <v>1525</v>
      </c>
      <c r="D2284" s="452" t="s">
        <v>634</v>
      </c>
      <c r="E2284" s="472">
        <f>+E2279+E2280+E2281*(1+E2282)</f>
        <v>0.22930434373679287</v>
      </c>
      <c r="F2284" s="184"/>
      <c r="G2284" s="429">
        <f>SUM(G2279:G2282)</f>
        <v>3393025311.8682857</v>
      </c>
      <c r="H2284" s="58"/>
      <c r="I2284" s="621"/>
      <c r="J2284" s="621"/>
      <c r="K2284" s="630"/>
      <c r="L2284" s="621"/>
      <c r="M2284" s="621"/>
      <c r="N2284" s="621"/>
      <c r="Q2284" s="59"/>
      <c r="R2284" s="63"/>
      <c r="S2284" s="59"/>
    </row>
    <row r="2285" spans="1:19" ht="15" customHeight="1">
      <c r="E2285" s="47"/>
      <c r="F2285" s="47"/>
      <c r="G2285" s="47"/>
      <c r="H2285" s="58"/>
      <c r="I2285" s="621"/>
      <c r="J2285" s="621"/>
      <c r="K2285" s="630"/>
      <c r="L2285" s="621"/>
      <c r="M2285" s="621"/>
      <c r="N2285" s="621"/>
      <c r="Q2285" s="59"/>
      <c r="R2285" s="63"/>
      <c r="S2285" s="59"/>
    </row>
    <row r="2286" spans="1:19" ht="24.95" customHeight="1">
      <c r="B2286" s="449"/>
      <c r="C2286" s="165" t="s">
        <v>2414</v>
      </c>
      <c r="D2286" s="450"/>
      <c r="E2286" s="460"/>
      <c r="F2286" s="158"/>
      <c r="G2286" s="158">
        <f>+G2274+G2284</f>
        <v>18190064288.866348</v>
      </c>
      <c r="H2286" s="58"/>
      <c r="I2286" s="621"/>
      <c r="J2286" s="621"/>
      <c r="K2286" s="630"/>
      <c r="L2286" s="621"/>
      <c r="M2286" s="621"/>
      <c r="N2286" s="621"/>
      <c r="Q2286" s="59"/>
      <c r="R2286" s="63"/>
      <c r="S2286" s="59"/>
    </row>
    <row r="2287" spans="1:19" ht="15" customHeight="1">
      <c r="E2287" s="47"/>
      <c r="F2287" s="47"/>
      <c r="G2287" s="47"/>
      <c r="H2287" s="58"/>
      <c r="I2287" s="621"/>
      <c r="J2287" s="621"/>
      <c r="K2287" s="630"/>
      <c r="L2287" s="621"/>
      <c r="M2287" s="621"/>
      <c r="N2287" s="621"/>
      <c r="Q2287" s="59"/>
      <c r="R2287" s="63"/>
      <c r="S2287" s="59"/>
    </row>
    <row r="2288" spans="1:19" ht="15" customHeight="1">
      <c r="E2288" s="47"/>
      <c r="F2288" s="47" t="s">
        <v>628</v>
      </c>
      <c r="G2288" s="59">
        <f>+G2276</f>
        <v>6325</v>
      </c>
      <c r="H2288" s="58"/>
      <c r="I2288" s="621"/>
      <c r="J2288" s="621"/>
      <c r="K2288" s="630"/>
      <c r="L2288" s="621"/>
      <c r="M2288" s="621"/>
      <c r="N2288" s="621"/>
      <c r="Q2288" s="59"/>
      <c r="R2288" s="63"/>
      <c r="S2288" s="59"/>
    </row>
    <row r="2289" spans="1:19" ht="15" customHeight="1">
      <c r="C2289" s="160"/>
      <c r="D2289" s="704"/>
      <c r="E2289" s="161"/>
      <c r="F2289" s="47" t="s">
        <v>631</v>
      </c>
      <c r="G2289" s="59">
        <f>+G2286/G2288</f>
        <v>2875899.4923108849</v>
      </c>
      <c r="H2289" s="58"/>
      <c r="I2289" s="621"/>
      <c r="J2289" s="621"/>
      <c r="K2289" s="630"/>
      <c r="L2289" s="621"/>
      <c r="M2289" s="621"/>
      <c r="N2289" s="621"/>
      <c r="Q2289" s="59"/>
      <c r="R2289" s="63"/>
      <c r="S2289" s="59"/>
    </row>
    <row r="2290" spans="1:19" ht="15" customHeight="1">
      <c r="C2290" s="160"/>
      <c r="D2290" s="704"/>
      <c r="E2290" s="161"/>
      <c r="F2290" s="47"/>
      <c r="G2290" s="59"/>
      <c r="H2290" s="58"/>
      <c r="I2290" s="621"/>
      <c r="J2290" s="621"/>
      <c r="K2290" s="630"/>
      <c r="L2290" s="621"/>
      <c r="M2290" s="621"/>
      <c r="N2290" s="621"/>
      <c r="Q2290" s="59"/>
      <c r="R2290" s="63"/>
      <c r="S2290" s="59"/>
    </row>
    <row r="2291" spans="1:19" ht="19.5" customHeight="1">
      <c r="B2291" s="239">
        <v>37</v>
      </c>
      <c r="C2291" s="19" t="s">
        <v>2259</v>
      </c>
      <c r="E2291" s="47"/>
      <c r="F2291" s="63"/>
      <c r="G2291" s="64"/>
      <c r="K2291" s="622"/>
      <c r="Q2291" s="63"/>
      <c r="R2291" s="63"/>
    </row>
    <row r="2292" spans="1:19" s="66" customFormat="1" ht="18" customHeight="1">
      <c r="A2292" s="477"/>
      <c r="B2292" s="144"/>
      <c r="C2292" s="410" t="s">
        <v>621</v>
      </c>
      <c r="D2292" s="145"/>
      <c r="E2292" s="135"/>
      <c r="F2292" s="135"/>
      <c r="G2292" s="411"/>
      <c r="I2292" s="36"/>
      <c r="J2292" s="36"/>
      <c r="K2292" s="623"/>
      <c r="L2292" s="36"/>
      <c r="M2292" s="36"/>
      <c r="N2292" s="36"/>
      <c r="O2292" s="36"/>
      <c r="P2292" s="36"/>
      <c r="Q2292" s="63"/>
      <c r="R2292" s="63"/>
      <c r="S2292" s="532"/>
    </row>
    <row r="2293" spans="1:19">
      <c r="B2293" s="24"/>
      <c r="C2293" s="72" t="s">
        <v>1387</v>
      </c>
      <c r="D2293" s="55"/>
      <c r="E2293" s="43"/>
      <c r="F2293" s="43"/>
      <c r="G2293" s="28"/>
      <c r="K2293" s="622"/>
      <c r="Q2293" s="63"/>
      <c r="R2293" s="63"/>
      <c r="S2293" s="428"/>
    </row>
    <row r="2294" spans="1:19" ht="38.25">
      <c r="B2294" s="24">
        <f>+B2291+0.01</f>
        <v>37.01</v>
      </c>
      <c r="C2294" s="67" t="s">
        <v>1385</v>
      </c>
      <c r="D2294" s="55" t="s">
        <v>79</v>
      </c>
      <c r="E2294" s="43">
        <v>1</v>
      </c>
      <c r="F2294" s="43">
        <v>7485389.9755592216</v>
      </c>
      <c r="G2294" s="28">
        <f>+E2294*F2294</f>
        <v>7485389.9755592216</v>
      </c>
      <c r="K2294" s="622"/>
      <c r="Q2294" s="63"/>
      <c r="R2294" s="63"/>
      <c r="S2294" s="428"/>
    </row>
    <row r="2295" spans="1:19" ht="25.5">
      <c r="B2295" s="24">
        <f>+B2294+0.01</f>
        <v>37.019999999999996</v>
      </c>
      <c r="C2295" s="67" t="s">
        <v>1384</v>
      </c>
      <c r="D2295" s="55" t="s">
        <v>79</v>
      </c>
      <c r="E2295" s="43">
        <v>1</v>
      </c>
      <c r="F2295" s="43">
        <v>16147401.024821047</v>
      </c>
      <c r="G2295" s="28">
        <f>+E2295*F2295</f>
        <v>16147401.024821047</v>
      </c>
      <c r="K2295" s="622"/>
      <c r="Q2295" s="63"/>
      <c r="R2295" s="63"/>
      <c r="S2295" s="428"/>
    </row>
    <row r="2296" spans="1:19" ht="51">
      <c r="B2296" s="24">
        <f>+B2295+0.01</f>
        <v>37.029999999999994</v>
      </c>
      <c r="C2296" s="67" t="s">
        <v>1386</v>
      </c>
      <c r="D2296" s="55" t="s">
        <v>79</v>
      </c>
      <c r="E2296" s="43">
        <v>1</v>
      </c>
      <c r="F2296" s="43">
        <v>63964410.784685783</v>
      </c>
      <c r="G2296" s="28">
        <f t="shared" ref="G2296:G2303" si="178">+E2296*F2296</f>
        <v>63964410.784685783</v>
      </c>
      <c r="K2296" s="622"/>
      <c r="Q2296" s="63"/>
      <c r="R2296" s="63"/>
      <c r="S2296" s="428"/>
    </row>
    <row r="2297" spans="1:19">
      <c r="B2297" s="24"/>
      <c r="C2297" s="72" t="s">
        <v>620</v>
      </c>
      <c r="D2297" s="55"/>
      <c r="E2297" s="43"/>
      <c r="F2297" s="43"/>
      <c r="G2297" s="28"/>
      <c r="K2297" s="622"/>
      <c r="Q2297" s="63"/>
      <c r="R2297" s="63"/>
      <c r="S2297" s="428"/>
    </row>
    <row r="2298" spans="1:19" ht="25.5">
      <c r="B2298" s="24">
        <f>+B2296+0.01</f>
        <v>37.039999999999992</v>
      </c>
      <c r="C2298" s="67" t="s">
        <v>1378</v>
      </c>
      <c r="D2298" s="55" t="s">
        <v>79</v>
      </c>
      <c r="E2298" s="43">
        <v>8</v>
      </c>
      <c r="F2298" s="43">
        <v>751441.24891962856</v>
      </c>
      <c r="G2298" s="28">
        <f t="shared" si="178"/>
        <v>6011529.9913570285</v>
      </c>
      <c r="K2298" s="622"/>
      <c r="Q2298" s="63"/>
      <c r="R2298" s="63"/>
      <c r="S2298" s="428"/>
    </row>
    <row r="2299" spans="1:19" ht="15" customHeight="1">
      <c r="B2299" s="24">
        <f>+B2298+0.01</f>
        <v>37.04999999999999</v>
      </c>
      <c r="C2299" s="67" t="s">
        <v>1379</v>
      </c>
      <c r="D2299" s="55" t="s">
        <v>79</v>
      </c>
      <c r="E2299" s="43">
        <v>12</v>
      </c>
      <c r="F2299" s="43">
        <v>751441.24891962856</v>
      </c>
      <c r="G2299" s="28">
        <f t="shared" si="178"/>
        <v>9017294.9870355427</v>
      </c>
      <c r="K2299" s="622"/>
      <c r="Q2299" s="63"/>
      <c r="R2299" s="63"/>
      <c r="S2299" s="428"/>
    </row>
    <row r="2300" spans="1:19" ht="15" customHeight="1">
      <c r="B2300" s="24">
        <f>+B2299+0.01</f>
        <v>37.059999999999988</v>
      </c>
      <c r="C2300" s="67" t="s">
        <v>1380</v>
      </c>
      <c r="D2300" s="55" t="s">
        <v>79</v>
      </c>
      <c r="E2300" s="43">
        <v>9</v>
      </c>
      <c r="F2300" s="43">
        <v>598226.56234396563</v>
      </c>
      <c r="G2300" s="28">
        <f t="shared" si="178"/>
        <v>5384039.0610956904</v>
      </c>
      <c r="K2300" s="622"/>
      <c r="Q2300" s="63"/>
      <c r="R2300" s="63"/>
      <c r="S2300" s="428"/>
    </row>
    <row r="2301" spans="1:19" ht="15" customHeight="1">
      <c r="B2301" s="24">
        <f>+B2300+0.01</f>
        <v>37.069999999999986</v>
      </c>
      <c r="C2301" s="67" t="s">
        <v>1381</v>
      </c>
      <c r="D2301" s="55" t="s">
        <v>79</v>
      </c>
      <c r="E2301" s="43">
        <v>8</v>
      </c>
      <c r="F2301" s="43">
        <v>751441.24891962856</v>
      </c>
      <c r="G2301" s="28">
        <f t="shared" si="178"/>
        <v>6011529.9913570285</v>
      </c>
      <c r="K2301" s="622"/>
      <c r="Q2301" s="63"/>
      <c r="R2301" s="63"/>
      <c r="S2301" s="428"/>
    </row>
    <row r="2302" spans="1:19">
      <c r="B2302" s="24"/>
      <c r="C2302" s="72" t="s">
        <v>1382</v>
      </c>
      <c r="D2302" s="55"/>
      <c r="E2302" s="43"/>
      <c r="F2302" s="43"/>
      <c r="G2302" s="28"/>
      <c r="K2302" s="622"/>
      <c r="Q2302" s="63"/>
      <c r="R2302" s="63"/>
      <c r="S2302" s="428"/>
    </row>
    <row r="2303" spans="1:19" ht="25.5">
      <c r="B2303" s="24">
        <f>+B2301+0.01</f>
        <v>37.079999999999984</v>
      </c>
      <c r="C2303" s="67" t="s">
        <v>1383</v>
      </c>
      <c r="D2303" s="55" t="s">
        <v>79</v>
      </c>
      <c r="E2303" s="43">
        <v>15</v>
      </c>
      <c r="F2303" s="43">
        <v>1042391.9481311872</v>
      </c>
      <c r="G2303" s="28">
        <f t="shared" si="178"/>
        <v>15635879.221967809</v>
      </c>
      <c r="K2303" s="622"/>
      <c r="Q2303" s="63"/>
      <c r="R2303" s="63"/>
      <c r="S2303" s="428"/>
    </row>
    <row r="2304" spans="1:19" s="66" customFormat="1" ht="18" customHeight="1">
      <c r="A2304" s="477"/>
      <c r="B2304" s="144"/>
      <c r="C2304" s="410" t="s">
        <v>622</v>
      </c>
      <c r="D2304" s="145"/>
      <c r="E2304" s="135"/>
      <c r="F2304" s="135"/>
      <c r="G2304" s="411"/>
      <c r="I2304" s="36"/>
      <c r="J2304" s="36"/>
      <c r="K2304" s="623"/>
      <c r="L2304" s="36"/>
      <c r="M2304" s="36"/>
      <c r="N2304" s="36"/>
      <c r="O2304" s="36"/>
      <c r="P2304" s="36"/>
      <c r="Q2304" s="63"/>
      <c r="R2304" s="63"/>
      <c r="S2304" s="532"/>
    </row>
    <row r="2305" spans="2:19" ht="20.100000000000001" customHeight="1">
      <c r="B2305" s="24"/>
      <c r="C2305" s="72" t="s">
        <v>623</v>
      </c>
      <c r="D2305" s="55"/>
      <c r="E2305" s="43"/>
      <c r="F2305" s="43"/>
      <c r="G2305" s="409"/>
      <c r="K2305" s="622"/>
      <c r="Q2305" s="63"/>
      <c r="R2305" s="63"/>
      <c r="S2305" s="518"/>
    </row>
    <row r="2306" spans="2:19">
      <c r="B2306" s="24"/>
      <c r="C2306" s="72" t="s">
        <v>1242</v>
      </c>
      <c r="D2306" s="55"/>
      <c r="E2306" s="43"/>
      <c r="F2306" s="43"/>
      <c r="G2306" s="28"/>
      <c r="K2306" s="622"/>
      <c r="Q2306" s="63"/>
      <c r="R2306" s="63"/>
      <c r="S2306" s="428"/>
    </row>
    <row r="2307" spans="2:19" ht="51">
      <c r="B2307" s="24">
        <f>+B2303+0.01</f>
        <v>37.089999999999982</v>
      </c>
      <c r="C2307" s="67" t="s">
        <v>1243</v>
      </c>
      <c r="D2307" s="55" t="s">
        <v>79</v>
      </c>
      <c r="E2307" s="43">
        <v>1</v>
      </c>
      <c r="F2307" s="43">
        <v>3237925.2977434429</v>
      </c>
      <c r="G2307" s="28">
        <f t="shared" ref="G2307:G2368" si="179">+E2307*F2307</f>
        <v>3237925.2977434429</v>
      </c>
      <c r="K2307" s="622"/>
      <c r="Q2307" s="63"/>
      <c r="R2307" s="63"/>
      <c r="S2307" s="428"/>
    </row>
    <row r="2308" spans="2:19" ht="25.5">
      <c r="B2308" s="45">
        <f t="shared" ref="B2308:B2313" si="180">+B2307+0.01</f>
        <v>37.09999999999998</v>
      </c>
      <c r="C2308" s="67" t="s">
        <v>1244</v>
      </c>
      <c r="D2308" s="55" t="s">
        <v>79</v>
      </c>
      <c r="E2308" s="43">
        <v>1</v>
      </c>
      <c r="F2308" s="43">
        <v>830612.03908366465</v>
      </c>
      <c r="G2308" s="28">
        <f t="shared" si="179"/>
        <v>830612.03908366465</v>
      </c>
      <c r="K2308" s="622"/>
      <c r="Q2308" s="63"/>
      <c r="R2308" s="63"/>
      <c r="S2308" s="428"/>
    </row>
    <row r="2309" spans="2:19" ht="25.5">
      <c r="B2309" s="24">
        <f t="shared" si="180"/>
        <v>37.109999999999978</v>
      </c>
      <c r="C2309" s="67" t="s">
        <v>1245</v>
      </c>
      <c r="D2309" s="55" t="s">
        <v>79</v>
      </c>
      <c r="E2309" s="43">
        <v>1</v>
      </c>
      <c r="F2309" s="43">
        <v>1300636.0258323574</v>
      </c>
      <c r="G2309" s="28">
        <f t="shared" si="179"/>
        <v>1300636.0258323574</v>
      </c>
      <c r="K2309" s="622"/>
      <c r="Q2309" s="63"/>
      <c r="R2309" s="63"/>
      <c r="S2309" s="428"/>
    </row>
    <row r="2310" spans="2:19" ht="51">
      <c r="B2310" s="24">
        <f t="shared" si="180"/>
        <v>37.119999999999976</v>
      </c>
      <c r="C2310" s="67" t="s">
        <v>1251</v>
      </c>
      <c r="D2310" s="55" t="s">
        <v>79</v>
      </c>
      <c r="E2310" s="43">
        <v>1</v>
      </c>
      <c r="F2310" s="43">
        <v>169176.02660070153</v>
      </c>
      <c r="G2310" s="28">
        <f t="shared" si="179"/>
        <v>169176.02660070153</v>
      </c>
      <c r="K2310" s="622"/>
      <c r="Q2310" s="63"/>
      <c r="R2310" s="63"/>
      <c r="S2310" s="428"/>
    </row>
    <row r="2311" spans="2:19" ht="25.5">
      <c r="B2311" s="24">
        <f t="shared" si="180"/>
        <v>37.129999999999974</v>
      </c>
      <c r="C2311" s="67" t="s">
        <v>1246</v>
      </c>
      <c r="D2311" s="55" t="s">
        <v>79</v>
      </c>
      <c r="E2311" s="43">
        <v>1</v>
      </c>
      <c r="F2311" s="43">
        <v>2756475.781200849</v>
      </c>
      <c r="G2311" s="28">
        <f t="shared" si="179"/>
        <v>2756475.781200849</v>
      </c>
      <c r="K2311" s="622"/>
      <c r="Q2311" s="63"/>
      <c r="R2311" s="63"/>
      <c r="S2311" s="428"/>
    </row>
    <row r="2312" spans="2:19" ht="89.25">
      <c r="B2312" s="24">
        <f t="shared" si="180"/>
        <v>37.139999999999972</v>
      </c>
      <c r="C2312" s="67" t="s">
        <v>1247</v>
      </c>
      <c r="D2312" s="55" t="s">
        <v>79</v>
      </c>
      <c r="E2312" s="43">
        <v>1</v>
      </c>
      <c r="F2312" s="43">
        <v>2578510.6449566819</v>
      </c>
      <c r="G2312" s="28">
        <f t="shared" si="179"/>
        <v>2578510.6449566819</v>
      </c>
      <c r="K2312" s="622"/>
      <c r="Q2312" s="63"/>
      <c r="R2312" s="63"/>
      <c r="S2312" s="428"/>
    </row>
    <row r="2313" spans="2:19" ht="25.5">
      <c r="B2313" s="24">
        <f t="shared" si="180"/>
        <v>37.14999999999997</v>
      </c>
      <c r="C2313" s="67" t="s">
        <v>1248</v>
      </c>
      <c r="D2313" s="55" t="s">
        <v>79</v>
      </c>
      <c r="E2313" s="43">
        <v>4</v>
      </c>
      <c r="F2313" s="43">
        <v>1178286.9493057667</v>
      </c>
      <c r="G2313" s="28">
        <f t="shared" si="179"/>
        <v>4713147.7972230669</v>
      </c>
      <c r="K2313" s="622"/>
      <c r="Q2313" s="63"/>
      <c r="R2313" s="63"/>
      <c r="S2313" s="428"/>
    </row>
    <row r="2314" spans="2:19">
      <c r="B2314" s="24"/>
      <c r="C2314" s="72" t="s">
        <v>1269</v>
      </c>
      <c r="D2314" s="55"/>
      <c r="E2314" s="43"/>
      <c r="F2314" s="43"/>
      <c r="G2314" s="28"/>
      <c r="K2314" s="622"/>
      <c r="Q2314" s="63"/>
      <c r="R2314" s="63"/>
      <c r="S2314" s="428"/>
    </row>
    <row r="2315" spans="2:19" ht="38.25">
      <c r="B2315" s="24">
        <f>+B2313+0.01</f>
        <v>37.159999999999968</v>
      </c>
      <c r="C2315" s="67" t="s">
        <v>1249</v>
      </c>
      <c r="D2315" s="55" t="s">
        <v>79</v>
      </c>
      <c r="E2315" s="43">
        <v>5</v>
      </c>
      <c r="F2315" s="43">
        <v>1372766.9799837826</v>
      </c>
      <c r="G2315" s="28">
        <f t="shared" si="179"/>
        <v>6863834.8999189129</v>
      </c>
      <c r="K2315" s="622"/>
      <c r="Q2315" s="63"/>
      <c r="R2315" s="63"/>
      <c r="S2315" s="428"/>
    </row>
    <row r="2316" spans="2:19" ht="38.25">
      <c r="B2316" s="24">
        <f>+B2315+0.01</f>
        <v>37.169999999999966</v>
      </c>
      <c r="C2316" s="67" t="s">
        <v>1250</v>
      </c>
      <c r="D2316" s="55" t="s">
        <v>79</v>
      </c>
      <c r="E2316" s="43">
        <v>1</v>
      </c>
      <c r="F2316" s="43">
        <v>1477216.7548168255</v>
      </c>
      <c r="G2316" s="28">
        <f t="shared" si="179"/>
        <v>1477216.7548168255</v>
      </c>
      <c r="K2316" s="622"/>
      <c r="Q2316" s="63"/>
      <c r="R2316" s="63"/>
      <c r="S2316" s="428"/>
    </row>
    <row r="2317" spans="2:19" ht="51">
      <c r="B2317" s="24">
        <f>+B2316+0.01</f>
        <v>37.179999999999964</v>
      </c>
      <c r="C2317" s="67" t="s">
        <v>1252</v>
      </c>
      <c r="D2317" s="55" t="s">
        <v>79</v>
      </c>
      <c r="E2317" s="43">
        <v>6</v>
      </c>
      <c r="F2317" s="43">
        <v>169176.02660070153</v>
      </c>
      <c r="G2317" s="28">
        <f t="shared" si="179"/>
        <v>1015056.1596042092</v>
      </c>
      <c r="K2317" s="622"/>
      <c r="Q2317" s="63"/>
      <c r="R2317" s="63"/>
      <c r="S2317" s="428"/>
    </row>
    <row r="2318" spans="2:19" ht="25.5">
      <c r="B2318" s="24">
        <f>+B2317+0.01</f>
        <v>37.189999999999962</v>
      </c>
      <c r="C2318" s="67" t="s">
        <v>1253</v>
      </c>
      <c r="D2318" s="55" t="s">
        <v>79</v>
      </c>
      <c r="E2318" s="43">
        <v>6</v>
      </c>
      <c r="F2318" s="43">
        <v>432717.96401105105</v>
      </c>
      <c r="G2318" s="28">
        <f t="shared" si="179"/>
        <v>2596307.7840663064</v>
      </c>
      <c r="K2318" s="622"/>
      <c r="Q2318" s="63"/>
      <c r="R2318" s="63"/>
      <c r="S2318" s="428"/>
    </row>
    <row r="2319" spans="2:19" ht="25.5">
      <c r="B2319" s="24">
        <f>+B2318+0.01</f>
        <v>37.19999999999996</v>
      </c>
      <c r="C2319" s="67" t="s">
        <v>1245</v>
      </c>
      <c r="D2319" s="55" t="s">
        <v>79</v>
      </c>
      <c r="E2319" s="43">
        <v>6</v>
      </c>
      <c r="F2319" s="43">
        <v>1151431.7419133678</v>
      </c>
      <c r="G2319" s="28">
        <f t="shared" si="179"/>
        <v>6908590.4514802061</v>
      </c>
      <c r="K2319" s="622"/>
      <c r="Q2319" s="63"/>
      <c r="R2319" s="63"/>
      <c r="S2319" s="428"/>
    </row>
    <row r="2320" spans="2:19" ht="63.75">
      <c r="B2320" s="24">
        <f>+B2319+0.01</f>
        <v>37.209999999999958</v>
      </c>
      <c r="C2320" s="67" t="s">
        <v>1254</v>
      </c>
      <c r="D2320" s="55" t="s">
        <v>79</v>
      </c>
      <c r="E2320" s="43">
        <v>6</v>
      </c>
      <c r="F2320" s="43">
        <v>1248037.9322419111</v>
      </c>
      <c r="G2320" s="28">
        <f t="shared" si="179"/>
        <v>7488227.5934514664</v>
      </c>
      <c r="K2320" s="622"/>
      <c r="Q2320" s="63"/>
      <c r="R2320" s="63"/>
      <c r="S2320" s="428"/>
    </row>
    <row r="2321" spans="2:19">
      <c r="B2321" s="24"/>
      <c r="C2321" s="72" t="s">
        <v>1268</v>
      </c>
      <c r="D2321" s="55"/>
      <c r="E2321" s="43"/>
      <c r="F2321" s="43"/>
      <c r="G2321" s="28"/>
      <c r="K2321" s="622"/>
      <c r="Q2321" s="63"/>
      <c r="R2321" s="63"/>
      <c r="S2321" s="428"/>
    </row>
    <row r="2322" spans="2:19" ht="38.25">
      <c r="B2322" s="24">
        <f>+B2320+0.01</f>
        <v>37.219999999999956</v>
      </c>
      <c r="C2322" s="67" t="s">
        <v>1250</v>
      </c>
      <c r="D2322" s="55" t="s">
        <v>79</v>
      </c>
      <c r="E2322" s="43">
        <v>1</v>
      </c>
      <c r="F2322" s="43">
        <v>1477216.7548168255</v>
      </c>
      <c r="G2322" s="28">
        <f t="shared" si="179"/>
        <v>1477216.7548168255</v>
      </c>
      <c r="K2322" s="622"/>
      <c r="Q2322" s="63"/>
      <c r="R2322" s="63"/>
      <c r="S2322" s="428"/>
    </row>
    <row r="2323" spans="2:19" ht="25.5">
      <c r="B2323" s="45">
        <f>+B2322+0.01</f>
        <v>37.229999999999954</v>
      </c>
      <c r="C2323" s="67" t="s">
        <v>2382</v>
      </c>
      <c r="D2323" s="55" t="s">
        <v>79</v>
      </c>
      <c r="E2323" s="43">
        <v>1</v>
      </c>
      <c r="F2323" s="43">
        <v>969885.70285514486</v>
      </c>
      <c r="G2323" s="28">
        <f t="shared" si="179"/>
        <v>969885.70285514486</v>
      </c>
      <c r="K2323" s="622"/>
      <c r="Q2323" s="63"/>
      <c r="R2323" s="63"/>
      <c r="S2323" s="428"/>
    </row>
    <row r="2324" spans="2:19" ht="38.25">
      <c r="B2324" s="45">
        <f t="shared" ref="B2324:B2338" si="181">+B2323+0.01</f>
        <v>37.239999999999952</v>
      </c>
      <c r="C2324" s="67" t="s">
        <v>1255</v>
      </c>
      <c r="D2324" s="55" t="s">
        <v>79</v>
      </c>
      <c r="E2324" s="43">
        <v>1</v>
      </c>
      <c r="F2324" s="43">
        <v>169176.02660070153</v>
      </c>
      <c r="G2324" s="28">
        <f t="shared" si="179"/>
        <v>169176.02660070153</v>
      </c>
      <c r="K2324" s="622"/>
      <c r="Q2324" s="63"/>
      <c r="R2324" s="63"/>
      <c r="S2324" s="428"/>
    </row>
    <row r="2325" spans="2:19" ht="38.25">
      <c r="B2325" s="45">
        <f t="shared" si="181"/>
        <v>37.24999999999995</v>
      </c>
      <c r="C2325" s="67" t="s">
        <v>1256</v>
      </c>
      <c r="D2325" s="55" t="s">
        <v>79</v>
      </c>
      <c r="E2325" s="43">
        <v>1</v>
      </c>
      <c r="F2325" s="43">
        <v>1472053.3744273006</v>
      </c>
      <c r="G2325" s="28">
        <f t="shared" si="179"/>
        <v>1472053.3744273006</v>
      </c>
      <c r="K2325" s="622"/>
      <c r="Q2325" s="63"/>
      <c r="R2325" s="63"/>
      <c r="S2325" s="428"/>
    </row>
    <row r="2326" spans="2:19" ht="38.25">
      <c r="B2326" s="45">
        <f t="shared" si="181"/>
        <v>37.259999999999948</v>
      </c>
      <c r="C2326" s="67" t="s">
        <v>1255</v>
      </c>
      <c r="D2326" s="55" t="s">
        <v>79</v>
      </c>
      <c r="E2326" s="43">
        <v>1</v>
      </c>
      <c r="F2326" s="43">
        <v>169176.02660070153</v>
      </c>
      <c r="G2326" s="28">
        <f t="shared" si="179"/>
        <v>169176.02660070153</v>
      </c>
      <c r="K2326" s="622"/>
      <c r="Q2326" s="63"/>
      <c r="R2326" s="63"/>
      <c r="S2326" s="428"/>
    </row>
    <row r="2327" spans="2:19" ht="63.75">
      <c r="B2327" s="45">
        <f t="shared" si="181"/>
        <v>37.269999999999946</v>
      </c>
      <c r="C2327" s="67" t="s">
        <v>1257</v>
      </c>
      <c r="D2327" s="55" t="s">
        <v>79</v>
      </c>
      <c r="E2327" s="43">
        <v>1</v>
      </c>
      <c r="F2327" s="43">
        <v>2746368.9827198386</v>
      </c>
      <c r="G2327" s="28">
        <f t="shared" si="179"/>
        <v>2746368.9827198386</v>
      </c>
      <c r="K2327" s="622"/>
      <c r="Q2327" s="63"/>
      <c r="R2327" s="63"/>
      <c r="S2327" s="428"/>
    </row>
    <row r="2328" spans="2:19" ht="63.75">
      <c r="B2328" s="45">
        <f t="shared" si="181"/>
        <v>37.279999999999944</v>
      </c>
      <c r="C2328" s="67" t="s">
        <v>1258</v>
      </c>
      <c r="D2328" s="55" t="s">
        <v>79</v>
      </c>
      <c r="E2328" s="43">
        <v>1</v>
      </c>
      <c r="F2328" s="43">
        <v>2636513.9732169621</v>
      </c>
      <c r="G2328" s="28">
        <f t="shared" si="179"/>
        <v>2636513.9732169621</v>
      </c>
      <c r="K2328" s="622"/>
      <c r="Q2328" s="63"/>
      <c r="R2328" s="63"/>
      <c r="S2328" s="428"/>
    </row>
    <row r="2329" spans="2:19" ht="51">
      <c r="B2329" s="45">
        <f t="shared" si="181"/>
        <v>37.289999999999942</v>
      </c>
      <c r="C2329" s="67" t="s">
        <v>1259</v>
      </c>
      <c r="D2329" s="55" t="s">
        <v>79</v>
      </c>
      <c r="E2329" s="43">
        <v>1</v>
      </c>
      <c r="F2329" s="43">
        <v>671454.20055954996</v>
      </c>
      <c r="G2329" s="28">
        <f t="shared" si="179"/>
        <v>671454.20055954996</v>
      </c>
      <c r="K2329" s="622"/>
      <c r="Q2329" s="63"/>
      <c r="R2329" s="63"/>
      <c r="S2329" s="428"/>
    </row>
    <row r="2330" spans="2:19" ht="38.25">
      <c r="B2330" s="45">
        <f t="shared" si="181"/>
        <v>37.29999999999994</v>
      </c>
      <c r="C2330" s="67" t="s">
        <v>1261</v>
      </c>
      <c r="D2330" s="55" t="s">
        <v>79</v>
      </c>
      <c r="E2330" s="43">
        <v>1</v>
      </c>
      <c r="F2330" s="43">
        <v>1276995.8124075125</v>
      </c>
      <c r="G2330" s="28">
        <f t="shared" si="179"/>
        <v>1276995.8124075125</v>
      </c>
      <c r="K2330" s="622"/>
      <c r="Q2330" s="63"/>
      <c r="R2330" s="63"/>
      <c r="S2330" s="428"/>
    </row>
    <row r="2331" spans="2:19" ht="38.25">
      <c r="B2331" s="45">
        <f t="shared" si="181"/>
        <v>37.309999999999938</v>
      </c>
      <c r="C2331" s="67" t="s">
        <v>1260</v>
      </c>
      <c r="D2331" s="55" t="s">
        <v>79</v>
      </c>
      <c r="E2331" s="43">
        <v>1</v>
      </c>
      <c r="F2331" s="43">
        <v>1247181.0175073685</v>
      </c>
      <c r="G2331" s="28">
        <f t="shared" si="179"/>
        <v>1247181.0175073685</v>
      </c>
      <c r="K2331" s="622"/>
      <c r="Q2331" s="63"/>
      <c r="R2331" s="63"/>
      <c r="S2331" s="428"/>
    </row>
    <row r="2332" spans="2:19" ht="38.25">
      <c r="B2332" s="45">
        <f t="shared" si="181"/>
        <v>37.319999999999936</v>
      </c>
      <c r="C2332" s="67" t="s">
        <v>1255</v>
      </c>
      <c r="D2332" s="55" t="s">
        <v>79</v>
      </c>
      <c r="E2332" s="43">
        <v>2</v>
      </c>
      <c r="F2332" s="43">
        <v>169176.02660070153</v>
      </c>
      <c r="G2332" s="28">
        <f t="shared" si="179"/>
        <v>338352.05320140306</v>
      </c>
      <c r="K2332" s="622"/>
      <c r="Q2332" s="63"/>
      <c r="R2332" s="63"/>
      <c r="S2332" s="428"/>
    </row>
    <row r="2333" spans="2:19" ht="25.5">
      <c r="B2333" s="45">
        <f t="shared" si="181"/>
        <v>37.329999999999934</v>
      </c>
      <c r="C2333" s="67" t="s">
        <v>1262</v>
      </c>
      <c r="D2333" s="55" t="s">
        <v>79</v>
      </c>
      <c r="E2333" s="43">
        <v>6</v>
      </c>
      <c r="F2333" s="43">
        <v>432717.96401105105</v>
      </c>
      <c r="G2333" s="28">
        <f t="shared" si="179"/>
        <v>2596307.7840663064</v>
      </c>
      <c r="K2333" s="622"/>
      <c r="Q2333" s="63"/>
      <c r="R2333" s="63"/>
      <c r="S2333" s="428"/>
    </row>
    <row r="2334" spans="2:19" ht="25.5">
      <c r="B2334" s="45">
        <f t="shared" si="181"/>
        <v>37.339999999999932</v>
      </c>
      <c r="C2334" s="67" t="s">
        <v>1263</v>
      </c>
      <c r="D2334" s="55" t="s">
        <v>79</v>
      </c>
      <c r="E2334" s="43">
        <v>6</v>
      </c>
      <c r="F2334" s="43">
        <v>1151431.7419133678</v>
      </c>
      <c r="G2334" s="28">
        <f t="shared" si="179"/>
        <v>6908590.4514802061</v>
      </c>
      <c r="K2334" s="622"/>
      <c r="Q2334" s="63"/>
      <c r="R2334" s="63"/>
      <c r="S2334" s="428"/>
    </row>
    <row r="2335" spans="2:19" ht="63.75">
      <c r="B2335" s="45">
        <f t="shared" si="181"/>
        <v>37.34999999999993</v>
      </c>
      <c r="C2335" s="67" t="s">
        <v>1264</v>
      </c>
      <c r="D2335" s="55" t="s">
        <v>79</v>
      </c>
      <c r="E2335" s="43">
        <v>8</v>
      </c>
      <c r="F2335" s="43">
        <v>1325580.375915247</v>
      </c>
      <c r="G2335" s="28">
        <f t="shared" si="179"/>
        <v>10604643.007321976</v>
      </c>
      <c r="K2335" s="622"/>
      <c r="Q2335" s="63"/>
      <c r="R2335" s="63"/>
      <c r="S2335" s="428"/>
    </row>
    <row r="2336" spans="2:19" ht="25.5">
      <c r="B2336" s="45">
        <f t="shared" si="181"/>
        <v>37.359999999999928</v>
      </c>
      <c r="C2336" s="67" t="s">
        <v>1265</v>
      </c>
      <c r="D2336" s="55" t="s">
        <v>79</v>
      </c>
      <c r="E2336" s="43">
        <v>2</v>
      </c>
      <c r="F2336" s="43">
        <v>607013.58703673887</v>
      </c>
      <c r="G2336" s="28">
        <f t="shared" si="179"/>
        <v>1214027.1740734777</v>
      </c>
      <c r="K2336" s="622"/>
      <c r="Q2336" s="63"/>
      <c r="R2336" s="63"/>
      <c r="S2336" s="428"/>
    </row>
    <row r="2337" spans="2:19" ht="25.5">
      <c r="B2337" s="45">
        <f t="shared" si="181"/>
        <v>37.369999999999926</v>
      </c>
      <c r="C2337" s="67" t="s">
        <v>1266</v>
      </c>
      <c r="D2337" s="55" t="s">
        <v>79</v>
      </c>
      <c r="E2337" s="43">
        <v>1</v>
      </c>
      <c r="F2337" s="43">
        <v>1415741.9836538364</v>
      </c>
      <c r="G2337" s="28">
        <f t="shared" si="179"/>
        <v>1415741.9836538364</v>
      </c>
      <c r="K2337" s="622"/>
      <c r="Q2337" s="63"/>
      <c r="R2337" s="63"/>
      <c r="S2337" s="428"/>
    </row>
    <row r="2338" spans="2:19" ht="25.5">
      <c r="B2338" s="45">
        <f t="shared" si="181"/>
        <v>37.379999999999924</v>
      </c>
      <c r="C2338" s="67" t="s">
        <v>1267</v>
      </c>
      <c r="D2338" s="55" t="s">
        <v>79</v>
      </c>
      <c r="E2338" s="43">
        <v>3</v>
      </c>
      <c r="F2338" s="43">
        <v>334112.30596857489</v>
      </c>
      <c r="G2338" s="28">
        <f t="shared" si="179"/>
        <v>1002336.9179057246</v>
      </c>
      <c r="K2338" s="622"/>
      <c r="Q2338" s="63"/>
      <c r="R2338" s="63"/>
      <c r="S2338" s="428"/>
    </row>
    <row r="2339" spans="2:19">
      <c r="B2339" s="24"/>
      <c r="C2339" s="72" t="s">
        <v>1281</v>
      </c>
      <c r="D2339" s="55"/>
      <c r="E2339" s="43"/>
      <c r="F2339" s="43"/>
      <c r="G2339" s="28"/>
      <c r="K2339" s="622"/>
      <c r="Q2339" s="63"/>
      <c r="R2339" s="63"/>
      <c r="S2339" s="428"/>
    </row>
    <row r="2340" spans="2:19" ht="38.25">
      <c r="B2340" s="24">
        <f>+B2338+0.01</f>
        <v>37.389999999999922</v>
      </c>
      <c r="C2340" s="67" t="s">
        <v>1270</v>
      </c>
      <c r="D2340" s="55" t="s">
        <v>79</v>
      </c>
      <c r="E2340" s="43">
        <v>1</v>
      </c>
      <c r="F2340" s="43">
        <v>2541599.7203752343</v>
      </c>
      <c r="G2340" s="28">
        <f t="shared" si="179"/>
        <v>2541599.7203752343</v>
      </c>
      <c r="K2340" s="622"/>
      <c r="Q2340" s="63"/>
      <c r="R2340" s="63"/>
      <c r="S2340" s="428"/>
    </row>
    <row r="2341" spans="2:19" ht="38.25">
      <c r="B2341" s="45">
        <f>+B2340+0.01</f>
        <v>37.39999999999992</v>
      </c>
      <c r="C2341" s="67" t="s">
        <v>1271</v>
      </c>
      <c r="D2341" s="55" t="s">
        <v>79</v>
      </c>
      <c r="E2341" s="43">
        <v>1</v>
      </c>
      <c r="F2341" s="43">
        <v>1395155.1805178907</v>
      </c>
      <c r="G2341" s="28">
        <f t="shared" si="179"/>
        <v>1395155.1805178907</v>
      </c>
      <c r="K2341" s="622"/>
      <c r="Q2341" s="63"/>
      <c r="R2341" s="63"/>
      <c r="S2341" s="428"/>
    </row>
    <row r="2342" spans="2:19" ht="38.25">
      <c r="B2342" s="45">
        <f t="shared" ref="B2342:B2352" si="182">+B2341+0.01</f>
        <v>37.409999999999918</v>
      </c>
      <c r="C2342" s="67" t="s">
        <v>1272</v>
      </c>
      <c r="D2342" s="55" t="s">
        <v>79</v>
      </c>
      <c r="E2342" s="43">
        <v>1</v>
      </c>
      <c r="F2342" s="43">
        <v>1054451.3029355532</v>
      </c>
      <c r="G2342" s="28">
        <f t="shared" si="179"/>
        <v>1054451.3029355532</v>
      </c>
      <c r="K2342" s="622"/>
      <c r="Q2342" s="63"/>
      <c r="R2342" s="63"/>
      <c r="S2342" s="428"/>
    </row>
    <row r="2343" spans="2:19" ht="25.5">
      <c r="B2343" s="45">
        <f t="shared" si="182"/>
        <v>37.419999999999916</v>
      </c>
      <c r="C2343" s="67" t="s">
        <v>1280</v>
      </c>
      <c r="D2343" s="55" t="s">
        <v>79</v>
      </c>
      <c r="E2343" s="43">
        <v>1</v>
      </c>
      <c r="F2343" s="43">
        <v>1183750.5625949854</v>
      </c>
      <c r="G2343" s="28">
        <f t="shared" si="179"/>
        <v>1183750.5625949854</v>
      </c>
      <c r="K2343" s="622"/>
      <c r="Q2343" s="63"/>
      <c r="R2343" s="63"/>
      <c r="S2343" s="428"/>
    </row>
    <row r="2344" spans="2:19" ht="25.5">
      <c r="B2344" s="45">
        <f t="shared" si="182"/>
        <v>37.429999999999914</v>
      </c>
      <c r="C2344" s="67" t="s">
        <v>1279</v>
      </c>
      <c r="D2344" s="55" t="s">
        <v>79</v>
      </c>
      <c r="E2344" s="43">
        <v>3</v>
      </c>
      <c r="F2344" s="43">
        <v>479977.54135381774</v>
      </c>
      <c r="G2344" s="28">
        <f t="shared" si="179"/>
        <v>1439932.6240614532</v>
      </c>
      <c r="K2344" s="622"/>
      <c r="Q2344" s="63"/>
      <c r="R2344" s="63"/>
      <c r="S2344" s="428"/>
    </row>
    <row r="2345" spans="2:19" ht="25.5">
      <c r="B2345" s="45">
        <f t="shared" si="182"/>
        <v>37.439999999999912</v>
      </c>
      <c r="C2345" s="67" t="s">
        <v>1263</v>
      </c>
      <c r="D2345" s="55" t="s">
        <v>79</v>
      </c>
      <c r="E2345" s="43">
        <v>3</v>
      </c>
      <c r="F2345" s="43">
        <v>1151431.7419133678</v>
      </c>
      <c r="G2345" s="28">
        <f t="shared" si="179"/>
        <v>3454295.2257401031</v>
      </c>
      <c r="K2345" s="622"/>
      <c r="Q2345" s="63"/>
      <c r="R2345" s="63"/>
      <c r="S2345" s="428"/>
    </row>
    <row r="2346" spans="2:19" ht="51">
      <c r="B2346" s="45">
        <f t="shared" si="182"/>
        <v>37.44999999999991</v>
      </c>
      <c r="C2346" s="67" t="s">
        <v>1273</v>
      </c>
      <c r="D2346" s="55" t="s">
        <v>79</v>
      </c>
      <c r="E2346" s="43">
        <v>7</v>
      </c>
      <c r="F2346" s="43">
        <v>2486298.488212198</v>
      </c>
      <c r="G2346" s="28">
        <f t="shared" si="179"/>
        <v>17404089.417485386</v>
      </c>
      <c r="K2346" s="622"/>
      <c r="Q2346" s="63"/>
      <c r="R2346" s="63"/>
      <c r="S2346" s="428"/>
    </row>
    <row r="2347" spans="2:19" ht="25.5">
      <c r="B2347" s="45">
        <f t="shared" si="182"/>
        <v>37.459999999999908</v>
      </c>
      <c r="C2347" s="67" t="s">
        <v>1275</v>
      </c>
      <c r="D2347" s="55" t="s">
        <v>79</v>
      </c>
      <c r="E2347" s="43">
        <v>1</v>
      </c>
      <c r="F2347" s="43">
        <v>376537.92513120285</v>
      </c>
      <c r="G2347" s="28">
        <f t="shared" si="179"/>
        <v>376537.92513120285</v>
      </c>
      <c r="K2347" s="622"/>
      <c r="Q2347" s="63"/>
      <c r="R2347" s="63"/>
      <c r="S2347" s="428"/>
    </row>
    <row r="2348" spans="2:19" ht="38.25">
      <c r="B2348" s="45">
        <f t="shared" si="182"/>
        <v>37.469999999999906</v>
      </c>
      <c r="C2348" s="67" t="s">
        <v>1274</v>
      </c>
      <c r="D2348" s="55" t="s">
        <v>79</v>
      </c>
      <c r="E2348" s="43">
        <v>3</v>
      </c>
      <c r="F2348" s="43">
        <v>387831.06055614201</v>
      </c>
      <c r="G2348" s="28">
        <f t="shared" si="179"/>
        <v>1163493.1816684259</v>
      </c>
      <c r="K2348" s="622"/>
      <c r="Q2348" s="63"/>
      <c r="R2348" s="63"/>
      <c r="S2348" s="428"/>
    </row>
    <row r="2349" spans="2:19" ht="38.25">
      <c r="B2349" s="45">
        <f t="shared" si="182"/>
        <v>37.479999999999905</v>
      </c>
      <c r="C2349" s="67" t="s">
        <v>1274</v>
      </c>
      <c r="D2349" s="55" t="s">
        <v>79</v>
      </c>
      <c r="E2349" s="43">
        <v>3</v>
      </c>
      <c r="F2349" s="43">
        <v>387831.06055614201</v>
      </c>
      <c r="G2349" s="28">
        <f t="shared" si="179"/>
        <v>1163493.1816684259</v>
      </c>
      <c r="K2349" s="622"/>
      <c r="Q2349" s="63"/>
      <c r="R2349" s="63"/>
      <c r="S2349" s="428"/>
    </row>
    <row r="2350" spans="2:19" ht="63.75">
      <c r="B2350" s="45">
        <f t="shared" si="182"/>
        <v>37.489999999999903</v>
      </c>
      <c r="C2350" s="67" t="s">
        <v>1276</v>
      </c>
      <c r="D2350" s="55" t="s">
        <v>79</v>
      </c>
      <c r="E2350" s="43">
        <v>4</v>
      </c>
      <c r="F2350" s="43">
        <v>1325580.375915247</v>
      </c>
      <c r="G2350" s="28">
        <f t="shared" si="179"/>
        <v>5302321.5036609881</v>
      </c>
      <c r="K2350" s="622"/>
      <c r="Q2350" s="63"/>
      <c r="R2350" s="63"/>
      <c r="S2350" s="428"/>
    </row>
    <row r="2351" spans="2:19" ht="25.5">
      <c r="B2351" s="45">
        <f t="shared" si="182"/>
        <v>37.499999999999901</v>
      </c>
      <c r="C2351" s="67" t="s">
        <v>1277</v>
      </c>
      <c r="D2351" s="55" t="s">
        <v>79</v>
      </c>
      <c r="E2351" s="43">
        <v>2</v>
      </c>
      <c r="F2351" s="43">
        <v>1497836.9171638482</v>
      </c>
      <c r="G2351" s="28">
        <f t="shared" si="179"/>
        <v>2995673.8343276964</v>
      </c>
      <c r="K2351" s="622"/>
      <c r="Q2351" s="63"/>
      <c r="R2351" s="63"/>
      <c r="S2351" s="428"/>
    </row>
    <row r="2352" spans="2:19">
      <c r="B2352" s="45">
        <f t="shared" si="182"/>
        <v>37.509999999999899</v>
      </c>
      <c r="C2352" s="67" t="s">
        <v>1278</v>
      </c>
      <c r="D2352" s="55" t="s">
        <v>79</v>
      </c>
      <c r="E2352" s="43">
        <v>10</v>
      </c>
      <c r="F2352" s="43">
        <v>334112.30596857489</v>
      </c>
      <c r="G2352" s="28">
        <f t="shared" si="179"/>
        <v>3341123.059685749</v>
      </c>
      <c r="K2352" s="622"/>
      <c r="Q2352" s="63"/>
      <c r="R2352" s="63"/>
      <c r="S2352" s="428"/>
    </row>
    <row r="2353" spans="2:19">
      <c r="B2353" s="24"/>
      <c r="C2353" s="72" t="s">
        <v>1287</v>
      </c>
      <c r="D2353" s="55"/>
      <c r="E2353" s="43"/>
      <c r="F2353" s="43"/>
      <c r="G2353" s="28"/>
      <c r="K2353" s="622"/>
      <c r="Q2353" s="63"/>
      <c r="R2353" s="63"/>
      <c r="S2353" s="428"/>
    </row>
    <row r="2354" spans="2:19" ht="38.25">
      <c r="B2354" s="24">
        <f>+B2352+0.01</f>
        <v>37.519999999999897</v>
      </c>
      <c r="C2354" s="67" t="s">
        <v>1282</v>
      </c>
      <c r="D2354" s="55" t="s">
        <v>79</v>
      </c>
      <c r="E2354" s="43">
        <v>2</v>
      </c>
      <c r="F2354" s="43">
        <v>1372766.9799837826</v>
      </c>
      <c r="G2354" s="28">
        <f t="shared" si="179"/>
        <v>2745533.9599675653</v>
      </c>
      <c r="K2354" s="622"/>
      <c r="Q2354" s="63"/>
      <c r="R2354" s="63"/>
      <c r="S2354" s="428"/>
    </row>
    <row r="2355" spans="2:19" ht="51">
      <c r="B2355" s="45">
        <f>+B2354+0.01</f>
        <v>37.529999999999895</v>
      </c>
      <c r="C2355" s="67" t="s">
        <v>1283</v>
      </c>
      <c r="D2355" s="55" t="s">
        <v>79</v>
      </c>
      <c r="E2355" s="43">
        <v>2</v>
      </c>
      <c r="F2355" s="43">
        <v>169176.02660070153</v>
      </c>
      <c r="G2355" s="28">
        <f t="shared" si="179"/>
        <v>338352.05320140306</v>
      </c>
      <c r="K2355" s="622"/>
      <c r="Q2355" s="63"/>
      <c r="R2355" s="63"/>
      <c r="S2355" s="428"/>
    </row>
    <row r="2356" spans="2:19" ht="25.5">
      <c r="B2356" s="45">
        <f>+B2355+0.01</f>
        <v>37.539999999999893</v>
      </c>
      <c r="C2356" s="67" t="s">
        <v>1284</v>
      </c>
      <c r="D2356" s="55" t="s">
        <v>79</v>
      </c>
      <c r="E2356" s="43">
        <v>1</v>
      </c>
      <c r="F2356" s="43">
        <v>969885.70285514486</v>
      </c>
      <c r="G2356" s="28">
        <f t="shared" si="179"/>
        <v>969885.70285514486</v>
      </c>
      <c r="K2356" s="622"/>
      <c r="Q2356" s="63"/>
      <c r="R2356" s="63"/>
      <c r="S2356" s="428"/>
    </row>
    <row r="2357" spans="2:19" ht="25.5">
      <c r="B2357" s="45">
        <f>+B2356+0.01</f>
        <v>37.549999999999891</v>
      </c>
      <c r="C2357" s="67" t="s">
        <v>1285</v>
      </c>
      <c r="D2357" s="55" t="s">
        <v>79</v>
      </c>
      <c r="E2357" s="43">
        <v>1</v>
      </c>
      <c r="F2357" s="43">
        <v>432717.96401105105</v>
      </c>
      <c r="G2357" s="28">
        <f t="shared" si="179"/>
        <v>432717.96401105105</v>
      </c>
      <c r="K2357" s="622"/>
      <c r="Q2357" s="63"/>
      <c r="R2357" s="63"/>
      <c r="S2357" s="428"/>
    </row>
    <row r="2358" spans="2:19" ht="25.5">
      <c r="B2358" s="45">
        <f>+B2357+0.01</f>
        <v>37.559999999999889</v>
      </c>
      <c r="C2358" s="67" t="s">
        <v>1286</v>
      </c>
      <c r="D2358" s="55" t="s">
        <v>79</v>
      </c>
      <c r="E2358" s="43">
        <v>1</v>
      </c>
      <c r="F2358" s="43">
        <v>1151431.7419133678</v>
      </c>
      <c r="G2358" s="28">
        <f t="shared" si="179"/>
        <v>1151431.7419133678</v>
      </c>
      <c r="K2358" s="622"/>
      <c r="Q2358" s="63"/>
      <c r="R2358" s="63"/>
      <c r="S2358" s="428"/>
    </row>
    <row r="2359" spans="2:19" ht="63.75">
      <c r="B2359" s="45">
        <f>+B2358+0.01</f>
        <v>37.569999999999887</v>
      </c>
      <c r="C2359" s="67" t="s">
        <v>1276</v>
      </c>
      <c r="D2359" s="55" t="s">
        <v>79</v>
      </c>
      <c r="E2359" s="43">
        <v>2</v>
      </c>
      <c r="F2359" s="43">
        <v>1325580.375915247</v>
      </c>
      <c r="G2359" s="28">
        <f t="shared" si="179"/>
        <v>2651160.751830494</v>
      </c>
      <c r="K2359" s="622"/>
      <c r="Q2359" s="63"/>
      <c r="R2359" s="63"/>
      <c r="S2359" s="428"/>
    </row>
    <row r="2360" spans="2:19">
      <c r="B2360" s="24"/>
      <c r="C2360" s="72" t="s">
        <v>1288</v>
      </c>
      <c r="D2360" s="55"/>
      <c r="E2360" s="43"/>
      <c r="F2360" s="43"/>
      <c r="G2360" s="28"/>
      <c r="K2360" s="622"/>
      <c r="Q2360" s="63"/>
      <c r="R2360" s="63"/>
      <c r="S2360" s="428"/>
    </row>
    <row r="2361" spans="2:19" ht="38.25">
      <c r="B2361" s="24">
        <f>+B2359+0.01</f>
        <v>37.579999999999885</v>
      </c>
      <c r="C2361" s="67" t="s">
        <v>1289</v>
      </c>
      <c r="D2361" s="55" t="s">
        <v>79</v>
      </c>
      <c r="E2361" s="43">
        <v>16</v>
      </c>
      <c r="F2361" s="43">
        <v>1075478.0306675779</v>
      </c>
      <c r="G2361" s="28">
        <f t="shared" si="179"/>
        <v>17207648.490681246</v>
      </c>
      <c r="K2361" s="622"/>
      <c r="Q2361" s="63"/>
      <c r="R2361" s="63"/>
      <c r="S2361" s="428"/>
    </row>
    <row r="2362" spans="2:19" ht="38.25">
      <c r="B2362" s="45">
        <f>+B2361+0.01</f>
        <v>37.589999999999883</v>
      </c>
      <c r="C2362" s="67" t="s">
        <v>1290</v>
      </c>
      <c r="D2362" s="55" t="s">
        <v>79</v>
      </c>
      <c r="E2362" s="43">
        <v>31</v>
      </c>
      <c r="F2362" s="43">
        <v>752625.50091286504</v>
      </c>
      <c r="G2362" s="28">
        <f t="shared" si="179"/>
        <v>23331390.528298818</v>
      </c>
      <c r="K2362" s="622"/>
      <c r="Q2362" s="63"/>
      <c r="R2362" s="63"/>
      <c r="S2362" s="428"/>
    </row>
    <row r="2363" spans="2:19">
      <c r="B2363" s="24"/>
      <c r="C2363" s="72" t="s">
        <v>1291</v>
      </c>
      <c r="D2363" s="55"/>
      <c r="E2363" s="43"/>
      <c r="F2363" s="43"/>
      <c r="G2363" s="28"/>
      <c r="K2363" s="622"/>
      <c r="Q2363" s="63"/>
      <c r="R2363" s="63"/>
      <c r="S2363" s="428"/>
    </row>
    <row r="2364" spans="2:19" ht="164.25" customHeight="1">
      <c r="B2364" s="24">
        <f>+B2362+0.01</f>
        <v>37.599999999999881</v>
      </c>
      <c r="C2364" s="67" t="s">
        <v>1292</v>
      </c>
      <c r="D2364" s="55" t="s">
        <v>79</v>
      </c>
      <c r="E2364" s="43">
        <v>1</v>
      </c>
      <c r="F2364" s="43">
        <v>42249378.280606322</v>
      </c>
      <c r="G2364" s="28">
        <f t="shared" si="179"/>
        <v>42249378.280606322</v>
      </c>
      <c r="K2364" s="622"/>
      <c r="Q2364" s="63"/>
      <c r="R2364" s="63"/>
      <c r="S2364" s="428"/>
    </row>
    <row r="2365" spans="2:19">
      <c r="B2365" s="24"/>
      <c r="C2365" s="72" t="s">
        <v>2383</v>
      </c>
      <c r="D2365" s="55"/>
      <c r="E2365" s="43"/>
      <c r="F2365" s="43"/>
      <c r="G2365" s="28"/>
      <c r="K2365" s="622"/>
      <c r="Q2365" s="63"/>
      <c r="R2365" s="63"/>
      <c r="S2365" s="428"/>
    </row>
    <row r="2366" spans="2:19">
      <c r="B2366" s="45">
        <f>+B2364+0.01</f>
        <v>37.609999999999879</v>
      </c>
      <c r="C2366" s="67" t="s">
        <v>1293</v>
      </c>
      <c r="D2366" s="55" t="s">
        <v>79</v>
      </c>
      <c r="E2366" s="43">
        <v>8</v>
      </c>
      <c r="F2366" s="43">
        <v>2124981.7456102609</v>
      </c>
      <c r="G2366" s="28">
        <f t="shared" si="179"/>
        <v>16999853.964882087</v>
      </c>
      <c r="K2366" s="622"/>
      <c r="Q2366" s="63"/>
      <c r="R2366" s="63"/>
      <c r="S2366" s="428"/>
    </row>
    <row r="2367" spans="2:19" ht="25.5">
      <c r="B2367" s="45">
        <f>+B2366+0.01</f>
        <v>37.619999999999877</v>
      </c>
      <c r="C2367" s="67" t="s">
        <v>1294</v>
      </c>
      <c r="D2367" s="55" t="s">
        <v>79</v>
      </c>
      <c r="E2367" s="43">
        <v>12</v>
      </c>
      <c r="F2367" s="43">
        <v>3259028.126175737</v>
      </c>
      <c r="G2367" s="28">
        <f t="shared" si="179"/>
        <v>39108337.514108844</v>
      </c>
      <c r="K2367" s="622"/>
      <c r="Q2367" s="63"/>
      <c r="R2367" s="63"/>
      <c r="S2367" s="428"/>
    </row>
    <row r="2368" spans="2:19" ht="25.5">
      <c r="B2368" s="45">
        <f>+B2367+0.01</f>
        <v>37.629999999999875</v>
      </c>
      <c r="C2368" s="67" t="s">
        <v>1295</v>
      </c>
      <c r="D2368" s="55" t="s">
        <v>79</v>
      </c>
      <c r="E2368" s="43">
        <v>6</v>
      </c>
      <c r="F2368" s="43">
        <v>1772208.088470096</v>
      </c>
      <c r="G2368" s="28">
        <f t="shared" si="179"/>
        <v>10633248.530820576</v>
      </c>
      <c r="K2368" s="622"/>
      <c r="Q2368" s="63"/>
      <c r="R2368" s="63"/>
      <c r="S2368" s="428"/>
    </row>
    <row r="2369" spans="1:19" s="62" customFormat="1" ht="20.100000000000001" customHeight="1">
      <c r="A2369" s="476"/>
      <c r="B2369" s="408"/>
      <c r="C2369" s="72" t="s">
        <v>626</v>
      </c>
      <c r="D2369" s="408"/>
      <c r="E2369" s="43"/>
      <c r="F2369" s="43"/>
      <c r="G2369" s="409"/>
      <c r="K2369" s="622"/>
      <c r="Q2369" s="63"/>
      <c r="R2369" s="63"/>
      <c r="S2369" s="518"/>
    </row>
    <row r="2370" spans="1:19">
      <c r="B2370" s="24"/>
      <c r="C2370" s="72" t="s">
        <v>1296</v>
      </c>
      <c r="D2370" s="55"/>
      <c r="E2370" s="43"/>
      <c r="F2370" s="43"/>
      <c r="G2370" s="28"/>
      <c r="K2370" s="622"/>
      <c r="Q2370" s="63"/>
      <c r="R2370" s="63"/>
      <c r="S2370" s="428"/>
    </row>
    <row r="2371" spans="1:19" ht="51">
      <c r="B2371" s="45">
        <f>+B2368+0.01</f>
        <v>37.639999999999873</v>
      </c>
      <c r="C2371" s="67" t="s">
        <v>1243</v>
      </c>
      <c r="D2371" s="55" t="s">
        <v>79</v>
      </c>
      <c r="E2371" s="43">
        <v>1</v>
      </c>
      <c r="F2371" s="43">
        <v>3237925.2977434429</v>
      </c>
      <c r="G2371" s="28">
        <f t="shared" ref="G2371:G2377" si="183">+E2371*F2371</f>
        <v>3237925.2977434429</v>
      </c>
      <c r="K2371" s="622"/>
      <c r="Q2371" s="63"/>
      <c r="R2371" s="63"/>
      <c r="S2371" s="428"/>
    </row>
    <row r="2372" spans="1:19" ht="25.5">
      <c r="B2372" s="45">
        <f t="shared" ref="B2372:B2377" si="184">+B2371+0.01</f>
        <v>37.649999999999871</v>
      </c>
      <c r="C2372" s="67" t="s">
        <v>1244</v>
      </c>
      <c r="D2372" s="55" t="s">
        <v>79</v>
      </c>
      <c r="E2372" s="43">
        <v>1</v>
      </c>
      <c r="F2372" s="43">
        <v>830612.03908366465</v>
      </c>
      <c r="G2372" s="28">
        <f t="shared" si="183"/>
        <v>830612.03908366465</v>
      </c>
      <c r="K2372" s="622"/>
      <c r="Q2372" s="63"/>
      <c r="R2372" s="63"/>
      <c r="S2372" s="428"/>
    </row>
    <row r="2373" spans="1:19" ht="25.5">
      <c r="B2373" s="45">
        <f t="shared" si="184"/>
        <v>37.659999999999869</v>
      </c>
      <c r="C2373" s="67" t="s">
        <v>1245</v>
      </c>
      <c r="D2373" s="55" t="s">
        <v>79</v>
      </c>
      <c r="E2373" s="43">
        <v>1</v>
      </c>
      <c r="F2373" s="43">
        <v>1300636.0258323574</v>
      </c>
      <c r="G2373" s="28">
        <f t="shared" si="183"/>
        <v>1300636.0258323574</v>
      </c>
      <c r="K2373" s="622"/>
      <c r="Q2373" s="63"/>
      <c r="R2373" s="63"/>
      <c r="S2373" s="428"/>
    </row>
    <row r="2374" spans="1:19" ht="51">
      <c r="B2374" s="45">
        <f t="shared" si="184"/>
        <v>37.669999999999867</v>
      </c>
      <c r="C2374" s="67" t="s">
        <v>1251</v>
      </c>
      <c r="D2374" s="55" t="s">
        <v>79</v>
      </c>
      <c r="E2374" s="43">
        <v>1</v>
      </c>
      <c r="F2374" s="43">
        <v>169176.02660070153</v>
      </c>
      <c r="G2374" s="28">
        <f t="shared" si="183"/>
        <v>169176.02660070153</v>
      </c>
      <c r="K2374" s="622"/>
      <c r="Q2374" s="63"/>
      <c r="R2374" s="63"/>
      <c r="S2374" s="428"/>
    </row>
    <row r="2375" spans="1:19" ht="25.5">
      <c r="B2375" s="45">
        <f t="shared" si="184"/>
        <v>37.679999999999865</v>
      </c>
      <c r="C2375" s="67" t="s">
        <v>1246</v>
      </c>
      <c r="D2375" s="55" t="s">
        <v>79</v>
      </c>
      <c r="E2375" s="43">
        <v>1</v>
      </c>
      <c r="F2375" s="43">
        <v>2756475.781200849</v>
      </c>
      <c r="G2375" s="28">
        <f t="shared" si="183"/>
        <v>2756475.781200849</v>
      </c>
      <c r="K2375" s="622"/>
      <c r="Q2375" s="63"/>
      <c r="R2375" s="63"/>
      <c r="S2375" s="428"/>
    </row>
    <row r="2376" spans="1:19" ht="89.25">
      <c r="B2376" s="45">
        <f t="shared" si="184"/>
        <v>37.689999999999863</v>
      </c>
      <c r="C2376" s="67" t="s">
        <v>1247</v>
      </c>
      <c r="D2376" s="55" t="s">
        <v>79</v>
      </c>
      <c r="E2376" s="43">
        <v>1</v>
      </c>
      <c r="F2376" s="43">
        <v>2578510.6449566819</v>
      </c>
      <c r="G2376" s="28">
        <f t="shared" si="183"/>
        <v>2578510.6449566819</v>
      </c>
      <c r="K2376" s="622"/>
      <c r="Q2376" s="63"/>
      <c r="R2376" s="63"/>
      <c r="S2376" s="428"/>
    </row>
    <row r="2377" spans="1:19" ht="25.5">
      <c r="B2377" s="45">
        <f t="shared" si="184"/>
        <v>37.699999999999861</v>
      </c>
      <c r="C2377" s="67" t="s">
        <v>1248</v>
      </c>
      <c r="D2377" s="55" t="s">
        <v>79</v>
      </c>
      <c r="E2377" s="43">
        <v>4</v>
      </c>
      <c r="F2377" s="43">
        <v>1178286.9493057667</v>
      </c>
      <c r="G2377" s="28">
        <f t="shared" si="183"/>
        <v>4713147.7972230669</v>
      </c>
      <c r="K2377" s="622"/>
      <c r="Q2377" s="63"/>
      <c r="R2377" s="63"/>
      <c r="S2377" s="428"/>
    </row>
    <row r="2378" spans="1:19">
      <c r="B2378" s="24"/>
      <c r="C2378" s="72" t="s">
        <v>1269</v>
      </c>
      <c r="D2378" s="55"/>
      <c r="E2378" s="43"/>
      <c r="F2378" s="43"/>
      <c r="G2378" s="28"/>
      <c r="K2378" s="622"/>
      <c r="Q2378" s="63"/>
      <c r="R2378" s="63"/>
      <c r="S2378" s="428"/>
    </row>
    <row r="2379" spans="1:19" ht="63.75">
      <c r="B2379" s="24">
        <f>+B2377+0.01</f>
        <v>37.709999999999859</v>
      </c>
      <c r="C2379" s="67" t="s">
        <v>1297</v>
      </c>
      <c r="D2379" s="55" t="s">
        <v>79</v>
      </c>
      <c r="E2379" s="43">
        <v>1</v>
      </c>
      <c r="F2379" s="43">
        <v>2834252.7818270708</v>
      </c>
      <c r="G2379" s="28">
        <f t="shared" ref="G2379:G2426" si="185">+E2379*F2379</f>
        <v>2834252.7818270708</v>
      </c>
      <c r="K2379" s="622"/>
      <c r="Q2379" s="63"/>
      <c r="R2379" s="63"/>
      <c r="S2379" s="428"/>
    </row>
    <row r="2380" spans="1:19" ht="51">
      <c r="B2380" s="24">
        <f>+B2379+0.01</f>
        <v>37.719999999999857</v>
      </c>
      <c r="C2380" s="67" t="s">
        <v>1298</v>
      </c>
      <c r="D2380" s="55" t="s">
        <v>79</v>
      </c>
      <c r="E2380" s="43">
        <v>1</v>
      </c>
      <c r="F2380" s="43">
        <v>2724397.7723241942</v>
      </c>
      <c r="G2380" s="28">
        <f t="shared" si="185"/>
        <v>2724397.7723241942</v>
      </c>
      <c r="K2380" s="622"/>
      <c r="Q2380" s="63"/>
      <c r="R2380" s="63"/>
      <c r="S2380" s="428"/>
    </row>
    <row r="2381" spans="1:19" ht="63.75">
      <c r="B2381" s="24">
        <f t="shared" ref="B2381:B2392" si="186">+B2380+0.01</f>
        <v>37.729999999999855</v>
      </c>
      <c r="C2381" s="67" t="s">
        <v>1299</v>
      </c>
      <c r="D2381" s="55" t="s">
        <v>79</v>
      </c>
      <c r="E2381" s="43">
        <v>1</v>
      </c>
      <c r="F2381" s="43">
        <v>6920848.9190756883</v>
      </c>
      <c r="G2381" s="28">
        <f t="shared" si="185"/>
        <v>6920848.9190756883</v>
      </c>
      <c r="K2381" s="622"/>
      <c r="Q2381" s="63"/>
      <c r="R2381" s="63"/>
      <c r="S2381" s="428"/>
    </row>
    <row r="2382" spans="1:19" ht="63.75">
      <c r="B2382" s="24">
        <f t="shared" si="186"/>
        <v>37.739999999999853</v>
      </c>
      <c r="C2382" s="67" t="s">
        <v>1300</v>
      </c>
      <c r="D2382" s="55" t="s">
        <v>79</v>
      </c>
      <c r="E2382" s="43">
        <v>1</v>
      </c>
      <c r="F2382" s="43">
        <v>4174480.9788311962</v>
      </c>
      <c r="G2382" s="28">
        <f t="shared" si="185"/>
        <v>4174480.9788311962</v>
      </c>
      <c r="K2382" s="622"/>
      <c r="Q2382" s="63"/>
      <c r="R2382" s="63"/>
      <c r="S2382" s="428"/>
    </row>
    <row r="2383" spans="1:19" ht="63.75">
      <c r="B2383" s="24">
        <f t="shared" si="186"/>
        <v>37.749999999999851</v>
      </c>
      <c r="C2383" s="67" t="s">
        <v>1301</v>
      </c>
      <c r="D2383" s="55" t="s">
        <v>79</v>
      </c>
      <c r="E2383" s="43">
        <v>1</v>
      </c>
      <c r="F2383" s="43">
        <v>13182569.86608481</v>
      </c>
      <c r="G2383" s="28">
        <f t="shared" si="185"/>
        <v>13182569.86608481</v>
      </c>
      <c r="K2383" s="622"/>
      <c r="Q2383" s="63"/>
      <c r="R2383" s="63"/>
      <c r="S2383" s="428"/>
    </row>
    <row r="2384" spans="1:19" ht="25.5">
      <c r="B2384" s="24">
        <f t="shared" si="186"/>
        <v>37.759999999999849</v>
      </c>
      <c r="C2384" s="67" t="s">
        <v>1302</v>
      </c>
      <c r="D2384" s="55" t="s">
        <v>79</v>
      </c>
      <c r="E2384" s="43">
        <v>25</v>
      </c>
      <c r="F2384" s="43">
        <v>430630.92836804094</v>
      </c>
      <c r="G2384" s="28">
        <f t="shared" si="185"/>
        <v>10765773.209201023</v>
      </c>
      <c r="K2384" s="622"/>
      <c r="Q2384" s="63"/>
      <c r="R2384" s="63"/>
      <c r="S2384" s="428"/>
    </row>
    <row r="2385" spans="2:19" ht="25.5">
      <c r="B2385" s="24">
        <f t="shared" si="186"/>
        <v>37.769999999999847</v>
      </c>
      <c r="C2385" s="67" t="s">
        <v>1303</v>
      </c>
      <c r="D2385" s="55" t="s">
        <v>79</v>
      </c>
      <c r="E2385" s="43">
        <v>25</v>
      </c>
      <c r="F2385" s="43">
        <v>1151431.7419133678</v>
      </c>
      <c r="G2385" s="28">
        <f t="shared" si="185"/>
        <v>28785793.547834195</v>
      </c>
      <c r="K2385" s="622"/>
      <c r="Q2385" s="63"/>
      <c r="R2385" s="63"/>
      <c r="S2385" s="428"/>
    </row>
    <row r="2386" spans="2:19" ht="51">
      <c r="B2386" s="24">
        <f t="shared" si="186"/>
        <v>37.779999999999845</v>
      </c>
      <c r="C2386" s="67" t="s">
        <v>1304</v>
      </c>
      <c r="D2386" s="55" t="s">
        <v>79</v>
      </c>
      <c r="E2386" s="43">
        <v>10</v>
      </c>
      <c r="F2386" s="43">
        <v>659129.01454191352</v>
      </c>
      <c r="G2386" s="28">
        <f t="shared" si="185"/>
        <v>6591290.1454191357</v>
      </c>
      <c r="K2386" s="622"/>
      <c r="Q2386" s="63"/>
      <c r="R2386" s="63"/>
      <c r="S2386" s="428"/>
    </row>
    <row r="2387" spans="2:19" ht="25.5">
      <c r="B2387" s="24">
        <f t="shared" si="186"/>
        <v>37.789999999999843</v>
      </c>
      <c r="C2387" s="67" t="s">
        <v>1305</v>
      </c>
      <c r="D2387" s="55" t="s">
        <v>79</v>
      </c>
      <c r="E2387" s="43">
        <v>2</v>
      </c>
      <c r="F2387" s="43">
        <v>195981.19517648482</v>
      </c>
      <c r="G2387" s="28">
        <f t="shared" si="185"/>
        <v>391962.39035296964</v>
      </c>
      <c r="K2387" s="622"/>
      <c r="Q2387" s="63"/>
      <c r="R2387" s="63"/>
      <c r="S2387" s="428"/>
    </row>
    <row r="2388" spans="2:19" ht="25.5">
      <c r="B2388" s="24">
        <f t="shared" si="186"/>
        <v>37.799999999999841</v>
      </c>
      <c r="C2388" s="67" t="s">
        <v>1306</v>
      </c>
      <c r="D2388" s="55" t="s">
        <v>79</v>
      </c>
      <c r="E2388" s="43">
        <v>4</v>
      </c>
      <c r="F2388" s="43">
        <v>815298.07624859072</v>
      </c>
      <c r="G2388" s="28">
        <f t="shared" si="185"/>
        <v>3261192.3049943629</v>
      </c>
      <c r="K2388" s="622"/>
      <c r="Q2388" s="63"/>
      <c r="R2388" s="63"/>
      <c r="S2388" s="428"/>
    </row>
    <row r="2389" spans="2:19" ht="25.5">
      <c r="B2389" s="24">
        <f t="shared" si="186"/>
        <v>37.809999999999839</v>
      </c>
      <c r="C2389" s="67" t="s">
        <v>1307</v>
      </c>
      <c r="D2389" s="55" t="s">
        <v>79</v>
      </c>
      <c r="E2389" s="43">
        <v>4</v>
      </c>
      <c r="F2389" s="43">
        <v>1069304.491667625</v>
      </c>
      <c r="G2389" s="28">
        <f t="shared" si="185"/>
        <v>4277217.9666705001</v>
      </c>
      <c r="K2389" s="622"/>
      <c r="Q2389" s="63"/>
      <c r="R2389" s="63"/>
      <c r="S2389" s="428"/>
    </row>
    <row r="2390" spans="2:19" ht="25.5">
      <c r="B2390" s="24">
        <f t="shared" si="186"/>
        <v>37.819999999999837</v>
      </c>
      <c r="C2390" s="67" t="s">
        <v>1308</v>
      </c>
      <c r="D2390" s="55" t="s">
        <v>79</v>
      </c>
      <c r="E2390" s="43">
        <v>4</v>
      </c>
      <c r="F2390" s="43">
        <v>101615.28436683683</v>
      </c>
      <c r="G2390" s="28">
        <f t="shared" si="185"/>
        <v>406461.13746734732</v>
      </c>
      <c r="K2390" s="622"/>
      <c r="Q2390" s="63"/>
      <c r="R2390" s="63"/>
      <c r="S2390" s="428"/>
    </row>
    <row r="2391" spans="2:19" ht="25.5">
      <c r="B2391" s="24">
        <f t="shared" si="186"/>
        <v>37.829999999999835</v>
      </c>
      <c r="C2391" s="67" t="s">
        <v>1309</v>
      </c>
      <c r="D2391" s="55" t="s">
        <v>79</v>
      </c>
      <c r="E2391" s="43">
        <v>2</v>
      </c>
      <c r="F2391" s="43">
        <v>208064.52691381238</v>
      </c>
      <c r="G2391" s="28">
        <f t="shared" si="185"/>
        <v>416129.05382762477</v>
      </c>
      <c r="K2391" s="622"/>
      <c r="Q2391" s="63"/>
      <c r="R2391" s="63"/>
      <c r="S2391" s="428"/>
    </row>
    <row r="2392" spans="2:19" ht="63.75">
      <c r="B2392" s="24">
        <f t="shared" si="186"/>
        <v>37.839999999999833</v>
      </c>
      <c r="C2392" s="67" t="s">
        <v>1276</v>
      </c>
      <c r="D2392" s="55" t="s">
        <v>79</v>
      </c>
      <c r="E2392" s="43">
        <v>25</v>
      </c>
      <c r="F2392" s="43">
        <v>1325580.375915247</v>
      </c>
      <c r="G2392" s="28">
        <f t="shared" si="185"/>
        <v>33139509.397881176</v>
      </c>
      <c r="K2392" s="622"/>
      <c r="Q2392" s="63"/>
      <c r="R2392" s="63"/>
      <c r="S2392" s="428"/>
    </row>
    <row r="2393" spans="2:19">
      <c r="B2393" s="24"/>
      <c r="C2393" s="72" t="s">
        <v>1310</v>
      </c>
      <c r="D2393" s="55"/>
      <c r="E2393" s="43"/>
      <c r="F2393" s="43"/>
      <c r="G2393" s="28"/>
      <c r="K2393" s="622"/>
      <c r="Q2393" s="63"/>
      <c r="R2393" s="63"/>
      <c r="S2393" s="428"/>
    </row>
    <row r="2394" spans="2:19" ht="38.25">
      <c r="B2394" s="24">
        <f>+B2392+0.01</f>
        <v>37.849999999999831</v>
      </c>
      <c r="C2394" s="67" t="s">
        <v>1282</v>
      </c>
      <c r="D2394" s="55" t="s">
        <v>79</v>
      </c>
      <c r="E2394" s="43">
        <v>2</v>
      </c>
      <c r="F2394" s="43">
        <v>1372766.9799837826</v>
      </c>
      <c r="G2394" s="28">
        <f t="shared" si="185"/>
        <v>2745533.9599675653</v>
      </c>
      <c r="K2394" s="622"/>
      <c r="Q2394" s="63"/>
      <c r="R2394" s="63"/>
      <c r="S2394" s="428"/>
    </row>
    <row r="2395" spans="2:19" ht="51">
      <c r="B2395" s="24">
        <f>+B2394+0.01</f>
        <v>37.859999999999829</v>
      </c>
      <c r="C2395" s="67" t="s">
        <v>1311</v>
      </c>
      <c r="D2395" s="55" t="s">
        <v>79</v>
      </c>
      <c r="E2395" s="43">
        <v>2</v>
      </c>
      <c r="F2395" s="43">
        <v>169176.02660070153</v>
      </c>
      <c r="G2395" s="28">
        <f t="shared" si="185"/>
        <v>338352.05320140306</v>
      </c>
      <c r="K2395" s="622"/>
      <c r="Q2395" s="63"/>
      <c r="R2395" s="63"/>
      <c r="S2395" s="428"/>
    </row>
    <row r="2396" spans="2:19" ht="25.5">
      <c r="B2396" s="24">
        <f>+B2395+0.01</f>
        <v>37.869999999999827</v>
      </c>
      <c r="C2396" s="67" t="s">
        <v>1284</v>
      </c>
      <c r="D2396" s="55" t="s">
        <v>79</v>
      </c>
      <c r="E2396" s="43">
        <v>2</v>
      </c>
      <c r="F2396" s="43">
        <v>969885.70285514486</v>
      </c>
      <c r="G2396" s="28">
        <f t="shared" si="185"/>
        <v>1939771.4057102897</v>
      </c>
      <c r="K2396" s="622"/>
      <c r="Q2396" s="63"/>
      <c r="R2396" s="63"/>
      <c r="S2396" s="428"/>
    </row>
    <row r="2397" spans="2:19" ht="25.5">
      <c r="B2397" s="24">
        <f>+B2396+0.01</f>
        <v>37.879999999999825</v>
      </c>
      <c r="C2397" s="67" t="s">
        <v>1312</v>
      </c>
      <c r="D2397" s="55" t="s">
        <v>79</v>
      </c>
      <c r="E2397" s="43">
        <v>1</v>
      </c>
      <c r="F2397" s="43">
        <v>432717.96401105105</v>
      </c>
      <c r="G2397" s="28">
        <f t="shared" si="185"/>
        <v>432717.96401105105</v>
      </c>
      <c r="K2397" s="622"/>
      <c r="Q2397" s="63"/>
      <c r="R2397" s="63"/>
      <c r="S2397" s="428"/>
    </row>
    <row r="2398" spans="2:19" ht="25.5">
      <c r="B2398" s="24">
        <f>+B2397+0.01</f>
        <v>37.889999999999823</v>
      </c>
      <c r="C2398" s="67" t="s">
        <v>1286</v>
      </c>
      <c r="D2398" s="55" t="s">
        <v>79</v>
      </c>
      <c r="E2398" s="43">
        <v>1</v>
      </c>
      <c r="F2398" s="43">
        <v>1151431.7419133678</v>
      </c>
      <c r="G2398" s="28">
        <f t="shared" si="185"/>
        <v>1151431.7419133678</v>
      </c>
      <c r="K2398" s="622"/>
      <c r="Q2398" s="63"/>
      <c r="R2398" s="63"/>
      <c r="S2398" s="428"/>
    </row>
    <row r="2399" spans="2:19" ht="63.75">
      <c r="B2399" s="24">
        <f>+B2398+0.01</f>
        <v>37.899999999999821</v>
      </c>
      <c r="C2399" s="67" t="s">
        <v>1276</v>
      </c>
      <c r="D2399" s="55" t="s">
        <v>79</v>
      </c>
      <c r="E2399" s="43">
        <v>2</v>
      </c>
      <c r="F2399" s="43">
        <v>1325580.375915247</v>
      </c>
      <c r="G2399" s="28">
        <f t="shared" si="185"/>
        <v>2651160.751830494</v>
      </c>
      <c r="K2399" s="622"/>
      <c r="Q2399" s="63"/>
      <c r="R2399" s="63"/>
      <c r="S2399" s="428"/>
    </row>
    <row r="2400" spans="2:19">
      <c r="B2400" s="24"/>
      <c r="C2400" s="72" t="s">
        <v>1313</v>
      </c>
      <c r="D2400" s="55"/>
      <c r="E2400" s="43"/>
      <c r="F2400" s="43"/>
      <c r="G2400" s="28"/>
      <c r="K2400" s="622"/>
      <c r="Q2400" s="63"/>
      <c r="R2400" s="63"/>
      <c r="S2400" s="428"/>
    </row>
    <row r="2401" spans="2:19" ht="38.25">
      <c r="B2401" s="24">
        <f>+B2399+0.01</f>
        <v>37.909999999999819</v>
      </c>
      <c r="C2401" s="67" t="s">
        <v>1282</v>
      </c>
      <c r="D2401" s="55" t="s">
        <v>79</v>
      </c>
      <c r="E2401" s="43">
        <v>2</v>
      </c>
      <c r="F2401" s="43">
        <v>1372766.9799837826</v>
      </c>
      <c r="G2401" s="28">
        <f t="shared" si="185"/>
        <v>2745533.9599675653</v>
      </c>
      <c r="K2401" s="622"/>
      <c r="Q2401" s="63"/>
      <c r="R2401" s="63"/>
      <c r="S2401" s="428"/>
    </row>
    <row r="2402" spans="2:19" ht="51">
      <c r="B2402" s="24">
        <f>+B2401+0.01</f>
        <v>37.919999999999817</v>
      </c>
      <c r="C2402" s="67" t="s">
        <v>1314</v>
      </c>
      <c r="D2402" s="55" t="s">
        <v>79</v>
      </c>
      <c r="E2402" s="43">
        <v>2</v>
      </c>
      <c r="F2402" s="43">
        <v>169176.02660070153</v>
      </c>
      <c r="G2402" s="28">
        <f t="shared" si="185"/>
        <v>338352.05320140306</v>
      </c>
      <c r="K2402" s="622"/>
      <c r="Q2402" s="63"/>
      <c r="R2402" s="63"/>
      <c r="S2402" s="428"/>
    </row>
    <row r="2403" spans="2:19" ht="25.5">
      <c r="B2403" s="24">
        <f t="shared" ref="B2403:B2409" si="187">+B2402+0.01</f>
        <v>37.929999999999815</v>
      </c>
      <c r="C2403" s="67" t="s">
        <v>1284</v>
      </c>
      <c r="D2403" s="55" t="s">
        <v>79</v>
      </c>
      <c r="E2403" s="43">
        <v>2</v>
      </c>
      <c r="F2403" s="43">
        <v>969885.70285514486</v>
      </c>
      <c r="G2403" s="28">
        <f t="shared" si="185"/>
        <v>1939771.4057102897</v>
      </c>
      <c r="K2403" s="622"/>
      <c r="Q2403" s="63"/>
      <c r="R2403" s="63"/>
      <c r="S2403" s="428"/>
    </row>
    <row r="2404" spans="2:19" ht="38.25">
      <c r="B2404" s="24">
        <f t="shared" si="187"/>
        <v>37.939999999999813</v>
      </c>
      <c r="C2404" s="67" t="s">
        <v>1315</v>
      </c>
      <c r="D2404" s="55" t="s">
        <v>79</v>
      </c>
      <c r="E2404" s="43">
        <v>1</v>
      </c>
      <c r="F2404" s="43">
        <v>1477216.7548168255</v>
      </c>
      <c r="G2404" s="28">
        <f t="shared" si="185"/>
        <v>1477216.7548168255</v>
      </c>
      <c r="K2404" s="622"/>
      <c r="Q2404" s="63"/>
      <c r="R2404" s="63"/>
      <c r="S2404" s="428"/>
    </row>
    <row r="2405" spans="2:19" ht="25.5">
      <c r="B2405" s="24">
        <f t="shared" si="187"/>
        <v>37.949999999999811</v>
      </c>
      <c r="C2405" s="67" t="s">
        <v>1316</v>
      </c>
      <c r="D2405" s="55" t="s">
        <v>79</v>
      </c>
      <c r="E2405" s="43">
        <v>1</v>
      </c>
      <c r="F2405" s="43">
        <v>432717.96401105105</v>
      </c>
      <c r="G2405" s="28">
        <f t="shared" si="185"/>
        <v>432717.96401105105</v>
      </c>
      <c r="K2405" s="622"/>
      <c r="Q2405" s="63"/>
      <c r="R2405" s="63"/>
      <c r="S2405" s="428"/>
    </row>
    <row r="2406" spans="2:19" ht="25.5">
      <c r="B2406" s="24">
        <f t="shared" si="187"/>
        <v>37.959999999999809</v>
      </c>
      <c r="C2406" s="67" t="s">
        <v>1317</v>
      </c>
      <c r="D2406" s="55" t="s">
        <v>79</v>
      </c>
      <c r="E2406" s="43">
        <v>1</v>
      </c>
      <c r="F2406" s="43">
        <v>1151431.7419133678</v>
      </c>
      <c r="G2406" s="28">
        <f t="shared" si="185"/>
        <v>1151431.7419133678</v>
      </c>
      <c r="K2406" s="622"/>
      <c r="Q2406" s="63"/>
      <c r="R2406" s="63"/>
      <c r="S2406" s="428"/>
    </row>
    <row r="2407" spans="2:19" ht="51">
      <c r="B2407" s="24">
        <f t="shared" si="187"/>
        <v>37.969999999999807</v>
      </c>
      <c r="C2407" s="67" t="s">
        <v>1318</v>
      </c>
      <c r="D2407" s="55" t="s">
        <v>79</v>
      </c>
      <c r="E2407" s="43">
        <v>1</v>
      </c>
      <c r="F2407" s="43">
        <v>169176.02660070153</v>
      </c>
      <c r="G2407" s="28">
        <f t="shared" si="185"/>
        <v>169176.02660070153</v>
      </c>
      <c r="K2407" s="622"/>
      <c r="Q2407" s="63"/>
      <c r="R2407" s="63"/>
      <c r="S2407" s="428"/>
    </row>
    <row r="2408" spans="2:19" ht="63.75">
      <c r="B2408" s="24">
        <f t="shared" si="187"/>
        <v>37.979999999999805</v>
      </c>
      <c r="C2408" s="67" t="s">
        <v>1276</v>
      </c>
      <c r="D2408" s="55" t="s">
        <v>79</v>
      </c>
      <c r="E2408" s="43">
        <v>3</v>
      </c>
      <c r="F2408" s="43">
        <v>1325580.375915247</v>
      </c>
      <c r="G2408" s="28">
        <f t="shared" si="185"/>
        <v>3976741.127745741</v>
      </c>
      <c r="K2408" s="622"/>
      <c r="Q2408" s="63"/>
      <c r="R2408" s="63"/>
      <c r="S2408" s="428"/>
    </row>
    <row r="2409" spans="2:19" ht="25.5">
      <c r="B2409" s="24">
        <f t="shared" si="187"/>
        <v>37.989999999999803</v>
      </c>
      <c r="C2409" s="67" t="s">
        <v>1265</v>
      </c>
      <c r="D2409" s="55" t="s">
        <v>79</v>
      </c>
      <c r="E2409" s="43">
        <v>2</v>
      </c>
      <c r="F2409" s="43">
        <v>607013.58703673887</v>
      </c>
      <c r="G2409" s="28">
        <f t="shared" si="185"/>
        <v>1214027.1740734777</v>
      </c>
      <c r="K2409" s="622"/>
      <c r="Q2409" s="63"/>
      <c r="R2409" s="63"/>
      <c r="S2409" s="428"/>
    </row>
    <row r="2410" spans="2:19">
      <c r="B2410" s="24"/>
      <c r="C2410" s="72" t="s">
        <v>1319</v>
      </c>
      <c r="D2410" s="55"/>
      <c r="E2410" s="43"/>
      <c r="F2410" s="43"/>
      <c r="G2410" s="28"/>
      <c r="K2410" s="622"/>
      <c r="Q2410" s="63"/>
      <c r="R2410" s="63"/>
      <c r="S2410" s="428"/>
    </row>
    <row r="2411" spans="2:19" ht="63.75">
      <c r="B2411" s="86">
        <v>37.1</v>
      </c>
      <c r="C2411" s="67" t="s">
        <v>1276</v>
      </c>
      <c r="D2411" s="55" t="s">
        <v>79</v>
      </c>
      <c r="E2411" s="43">
        <v>1</v>
      </c>
      <c r="F2411" s="43">
        <v>1325580.375915247</v>
      </c>
      <c r="G2411" s="28">
        <f t="shared" si="185"/>
        <v>1325580.375915247</v>
      </c>
      <c r="K2411" s="622"/>
      <c r="Q2411" s="63"/>
      <c r="R2411" s="63"/>
      <c r="S2411" s="428"/>
    </row>
    <row r="2412" spans="2:19">
      <c r="B2412" s="24"/>
      <c r="C2412" s="72" t="s">
        <v>1325</v>
      </c>
      <c r="D2412" s="55"/>
      <c r="E2412" s="43"/>
      <c r="F2412" s="43"/>
      <c r="G2412" s="28"/>
      <c r="K2412" s="622"/>
      <c r="Q2412" s="63"/>
      <c r="R2412" s="63"/>
      <c r="S2412" s="428"/>
    </row>
    <row r="2413" spans="2:19" ht="25.5">
      <c r="B2413" s="86">
        <f>+B2411+0.001</f>
        <v>37.100999999999999</v>
      </c>
      <c r="C2413" s="67" t="s">
        <v>1277</v>
      </c>
      <c r="D2413" s="55" t="s">
        <v>79</v>
      </c>
      <c r="E2413" s="43">
        <v>3</v>
      </c>
      <c r="F2413" s="43">
        <v>1497836.9171638482</v>
      </c>
      <c r="G2413" s="28">
        <f t="shared" si="185"/>
        <v>4493510.7514915448</v>
      </c>
      <c r="K2413" s="622"/>
      <c r="Q2413" s="63"/>
      <c r="R2413" s="63"/>
      <c r="S2413" s="428"/>
    </row>
    <row r="2414" spans="2:19" ht="25.5">
      <c r="B2414" s="86">
        <f t="shared" ref="B2414:B2419" si="188">+B2413+0.001</f>
        <v>37.101999999999997</v>
      </c>
      <c r="C2414" s="67" t="s">
        <v>1266</v>
      </c>
      <c r="D2414" s="55" t="s">
        <v>79</v>
      </c>
      <c r="E2414" s="43">
        <v>1</v>
      </c>
      <c r="F2414" s="43">
        <v>1415741.9836538364</v>
      </c>
      <c r="G2414" s="28">
        <f t="shared" si="185"/>
        <v>1415741.9836538364</v>
      </c>
      <c r="K2414" s="622"/>
      <c r="Q2414" s="63"/>
      <c r="R2414" s="63"/>
      <c r="S2414" s="428"/>
    </row>
    <row r="2415" spans="2:19">
      <c r="B2415" s="86">
        <f t="shared" si="188"/>
        <v>37.102999999999994</v>
      </c>
      <c r="C2415" s="67" t="s">
        <v>1320</v>
      </c>
      <c r="D2415" s="55" t="s">
        <v>79</v>
      </c>
      <c r="E2415" s="43">
        <v>18</v>
      </c>
      <c r="F2415" s="43">
        <v>334112.30596857489</v>
      </c>
      <c r="G2415" s="28">
        <f t="shared" si="185"/>
        <v>6014021.5074343476</v>
      </c>
      <c r="K2415" s="622"/>
      <c r="Q2415" s="63"/>
      <c r="R2415" s="63"/>
      <c r="S2415" s="428"/>
    </row>
    <row r="2416" spans="2:19" ht="38.25">
      <c r="B2416" s="86">
        <f t="shared" si="188"/>
        <v>37.103999999999992</v>
      </c>
      <c r="C2416" s="67" t="s">
        <v>1321</v>
      </c>
      <c r="D2416" s="55" t="s">
        <v>79</v>
      </c>
      <c r="E2416" s="43">
        <v>1</v>
      </c>
      <c r="F2416" s="43">
        <v>4545647.0285036424</v>
      </c>
      <c r="G2416" s="28">
        <f t="shared" si="185"/>
        <v>4545647.0285036424</v>
      </c>
      <c r="K2416" s="622"/>
      <c r="Q2416" s="63"/>
      <c r="R2416" s="63"/>
      <c r="S2416" s="428"/>
    </row>
    <row r="2417" spans="1:19" ht="38.25">
      <c r="B2417" s="86">
        <f t="shared" si="188"/>
        <v>37.10499999999999</v>
      </c>
      <c r="C2417" s="67" t="s">
        <v>1322</v>
      </c>
      <c r="D2417" s="55" t="s">
        <v>79</v>
      </c>
      <c r="E2417" s="43">
        <v>2</v>
      </c>
      <c r="F2417" s="43">
        <v>3858077.2015678221</v>
      </c>
      <c r="G2417" s="28">
        <f t="shared" si="185"/>
        <v>7716154.4031356443</v>
      </c>
      <c r="K2417" s="622"/>
      <c r="Q2417" s="63"/>
      <c r="R2417" s="63"/>
      <c r="S2417" s="428"/>
    </row>
    <row r="2418" spans="1:19" ht="38.25">
      <c r="B2418" s="86">
        <f t="shared" si="188"/>
        <v>37.105999999999987</v>
      </c>
      <c r="C2418" s="67" t="s">
        <v>1323</v>
      </c>
      <c r="D2418" s="55" t="s">
        <v>79</v>
      </c>
      <c r="E2418" s="43">
        <v>6</v>
      </c>
      <c r="F2418" s="43">
        <v>3036802.6141597023</v>
      </c>
      <c r="G2418" s="28">
        <f t="shared" si="185"/>
        <v>18220815.684958212</v>
      </c>
      <c r="K2418" s="622"/>
      <c r="Q2418" s="63"/>
      <c r="R2418" s="63"/>
      <c r="S2418" s="428"/>
    </row>
    <row r="2419" spans="1:19" ht="25.5">
      <c r="B2419" s="86">
        <f t="shared" si="188"/>
        <v>37.106999999999985</v>
      </c>
      <c r="C2419" s="67" t="s">
        <v>1324</v>
      </c>
      <c r="D2419" s="55" t="s">
        <v>79</v>
      </c>
      <c r="E2419" s="43">
        <v>3</v>
      </c>
      <c r="F2419" s="43">
        <v>1810626.4324020892</v>
      </c>
      <c r="G2419" s="28">
        <f t="shared" si="185"/>
        <v>5431879.2972062677</v>
      </c>
      <c r="K2419" s="622"/>
      <c r="Q2419" s="63"/>
      <c r="R2419" s="63"/>
      <c r="S2419" s="428"/>
    </row>
    <row r="2420" spans="1:19">
      <c r="B2420" s="24"/>
      <c r="C2420" s="72" t="s">
        <v>1326</v>
      </c>
      <c r="D2420" s="55"/>
      <c r="E2420" s="43"/>
      <c r="F2420" s="43"/>
      <c r="G2420" s="28"/>
      <c r="K2420" s="622"/>
      <c r="Q2420" s="63"/>
      <c r="R2420" s="63"/>
      <c r="S2420" s="428"/>
    </row>
    <row r="2421" spans="1:19" ht="38.25">
      <c r="B2421" s="86">
        <f>+B2419+0.001</f>
        <v>37.107999999999983</v>
      </c>
      <c r="C2421" s="67" t="s">
        <v>1327</v>
      </c>
      <c r="D2421" s="55" t="s">
        <v>79</v>
      </c>
      <c r="E2421" s="43">
        <v>76</v>
      </c>
      <c r="F2421" s="43">
        <v>659948.4001639944</v>
      </c>
      <c r="G2421" s="28">
        <f t="shared" si="185"/>
        <v>50156078.412463576</v>
      </c>
      <c r="K2421" s="622"/>
      <c r="Q2421" s="63"/>
      <c r="R2421" s="63"/>
      <c r="S2421" s="428"/>
    </row>
    <row r="2422" spans="1:19" ht="38.25">
      <c r="B2422" s="86">
        <f>+B2421+0.001</f>
        <v>37.10899999999998</v>
      </c>
      <c r="C2422" s="67" t="s">
        <v>1328</v>
      </c>
      <c r="D2422" s="55" t="s">
        <v>79</v>
      </c>
      <c r="E2422" s="43">
        <v>76</v>
      </c>
      <c r="F2422" s="43">
        <v>257792.6858762833</v>
      </c>
      <c r="G2422" s="28">
        <f t="shared" si="185"/>
        <v>19592244.126597531</v>
      </c>
      <c r="K2422" s="622"/>
      <c r="Q2422" s="63"/>
      <c r="R2422" s="63"/>
      <c r="S2422" s="428"/>
    </row>
    <row r="2423" spans="1:19">
      <c r="B2423" s="24"/>
      <c r="C2423" s="72" t="s">
        <v>1329</v>
      </c>
      <c r="D2423" s="55"/>
      <c r="E2423" s="43"/>
      <c r="F2423" s="43"/>
      <c r="G2423" s="28"/>
      <c r="K2423" s="622"/>
      <c r="Q2423" s="63"/>
      <c r="R2423" s="63"/>
      <c r="S2423" s="428"/>
    </row>
    <row r="2424" spans="1:19" ht="25.5">
      <c r="B2424" s="86">
        <f>+B2422+0.001</f>
        <v>37.109999999999978</v>
      </c>
      <c r="C2424" s="67" t="s">
        <v>1330</v>
      </c>
      <c r="D2424" s="55" t="s">
        <v>79</v>
      </c>
      <c r="E2424" s="43">
        <v>11</v>
      </c>
      <c r="F2424" s="43">
        <v>1344622.2305881851</v>
      </c>
      <c r="G2424" s="28">
        <f t="shared" si="185"/>
        <v>14790844.536470037</v>
      </c>
      <c r="K2424" s="622"/>
      <c r="Q2424" s="63"/>
      <c r="R2424" s="63"/>
      <c r="S2424" s="428"/>
    </row>
    <row r="2425" spans="1:19" ht="25.5">
      <c r="B2425" s="86">
        <f>+B2424+0.001</f>
        <v>37.110999999999976</v>
      </c>
      <c r="C2425" s="67" t="s">
        <v>1331</v>
      </c>
      <c r="D2425" s="55" t="s">
        <v>79</v>
      </c>
      <c r="E2425" s="43">
        <v>44</v>
      </c>
      <c r="F2425" s="43">
        <v>460302.90414576116</v>
      </c>
      <c r="G2425" s="28">
        <f t="shared" si="185"/>
        <v>20253327.78241349</v>
      </c>
      <c r="K2425" s="622"/>
      <c r="Q2425" s="63"/>
      <c r="R2425" s="63"/>
      <c r="S2425" s="428"/>
    </row>
    <row r="2426" spans="1:19" ht="25.5">
      <c r="B2426" s="86">
        <f>+B2425+0.001</f>
        <v>37.111999999999973</v>
      </c>
      <c r="C2426" s="67" t="s">
        <v>1332</v>
      </c>
      <c r="D2426" s="55" t="s">
        <v>79</v>
      </c>
      <c r="E2426" s="43">
        <v>44</v>
      </c>
      <c r="F2426" s="43">
        <v>460302.90414576116</v>
      </c>
      <c r="G2426" s="28">
        <f t="shared" si="185"/>
        <v>20253327.78241349</v>
      </c>
      <c r="K2426" s="622"/>
      <c r="Q2426" s="63"/>
      <c r="R2426" s="63"/>
      <c r="S2426" s="428"/>
    </row>
    <row r="2427" spans="1:19" s="62" customFormat="1" ht="20.100000000000001" customHeight="1">
      <c r="A2427" s="476"/>
      <c r="B2427" s="408"/>
      <c r="C2427" s="72" t="s">
        <v>625</v>
      </c>
      <c r="D2427" s="408"/>
      <c r="E2427" s="43"/>
      <c r="F2427" s="43"/>
      <c r="G2427" s="409"/>
      <c r="K2427" s="622"/>
      <c r="Q2427" s="63"/>
      <c r="R2427" s="63"/>
      <c r="S2427" s="518"/>
    </row>
    <row r="2428" spans="1:19">
      <c r="B2428" s="24"/>
      <c r="C2428" s="72" t="s">
        <v>1296</v>
      </c>
      <c r="D2428" s="55"/>
      <c r="E2428" s="43"/>
      <c r="F2428" s="43"/>
      <c r="G2428" s="28"/>
      <c r="K2428" s="622"/>
      <c r="Q2428" s="63"/>
      <c r="R2428" s="63"/>
      <c r="S2428" s="428"/>
    </row>
    <row r="2429" spans="1:19" ht="38.25">
      <c r="B2429" s="86">
        <f>+B2426+0.001</f>
        <v>37.112999999999971</v>
      </c>
      <c r="C2429" s="67" t="s">
        <v>1333</v>
      </c>
      <c r="D2429" s="55" t="s">
        <v>79</v>
      </c>
      <c r="E2429" s="43">
        <v>1</v>
      </c>
      <c r="F2429" s="43">
        <v>3237925.2977434429</v>
      </c>
      <c r="G2429" s="28">
        <f t="shared" ref="G2429:G2435" si="189">+E2429*F2429</f>
        <v>3237925.2977434429</v>
      </c>
      <c r="K2429" s="622"/>
      <c r="Q2429" s="63"/>
      <c r="R2429" s="63"/>
      <c r="S2429" s="428"/>
    </row>
    <row r="2430" spans="1:19" ht="25.5">
      <c r="B2430" s="86">
        <f t="shared" ref="B2430:B2435" si="190">+B2429+0.001</f>
        <v>37.113999999999969</v>
      </c>
      <c r="C2430" s="67" t="s">
        <v>1244</v>
      </c>
      <c r="D2430" s="55" t="s">
        <v>79</v>
      </c>
      <c r="E2430" s="43">
        <v>1</v>
      </c>
      <c r="F2430" s="43">
        <v>830612.03908366465</v>
      </c>
      <c r="G2430" s="28">
        <f t="shared" si="189"/>
        <v>830612.03908366465</v>
      </c>
      <c r="K2430" s="622"/>
      <c r="Q2430" s="63"/>
      <c r="R2430" s="63"/>
      <c r="S2430" s="428"/>
    </row>
    <row r="2431" spans="1:19" ht="25.5">
      <c r="B2431" s="86">
        <f t="shared" si="190"/>
        <v>37.114999999999966</v>
      </c>
      <c r="C2431" s="67" t="s">
        <v>1334</v>
      </c>
      <c r="D2431" s="55" t="s">
        <v>79</v>
      </c>
      <c r="E2431" s="43">
        <v>1</v>
      </c>
      <c r="F2431" s="43">
        <v>1300636.0258323574</v>
      </c>
      <c r="G2431" s="28">
        <f t="shared" si="189"/>
        <v>1300636.0258323574</v>
      </c>
      <c r="K2431" s="622"/>
      <c r="Q2431" s="63"/>
      <c r="R2431" s="63"/>
      <c r="S2431" s="428"/>
    </row>
    <row r="2432" spans="1:19" ht="51">
      <c r="B2432" s="86">
        <f t="shared" si="190"/>
        <v>37.115999999999964</v>
      </c>
      <c r="C2432" s="67" t="s">
        <v>1335</v>
      </c>
      <c r="D2432" s="55" t="s">
        <v>79</v>
      </c>
      <c r="E2432" s="43">
        <v>1</v>
      </c>
      <c r="F2432" s="43">
        <v>169176.02660070153</v>
      </c>
      <c r="G2432" s="28">
        <f t="shared" si="189"/>
        <v>169176.02660070153</v>
      </c>
      <c r="K2432" s="622"/>
      <c r="Q2432" s="63"/>
      <c r="R2432" s="63"/>
      <c r="S2432" s="428"/>
    </row>
    <row r="2433" spans="2:19" ht="25.5">
      <c r="B2433" s="86">
        <f t="shared" si="190"/>
        <v>37.116999999999962</v>
      </c>
      <c r="C2433" s="67" t="s">
        <v>1336</v>
      </c>
      <c r="D2433" s="55" t="s">
        <v>79</v>
      </c>
      <c r="E2433" s="43">
        <v>1</v>
      </c>
      <c r="F2433" s="43">
        <v>2756475.781200849</v>
      </c>
      <c r="G2433" s="28">
        <f t="shared" si="189"/>
        <v>2756475.781200849</v>
      </c>
      <c r="K2433" s="622"/>
      <c r="Q2433" s="63"/>
      <c r="R2433" s="63"/>
      <c r="S2433" s="428"/>
    </row>
    <row r="2434" spans="2:19" ht="89.25">
      <c r="B2434" s="86">
        <f t="shared" si="190"/>
        <v>37.117999999999959</v>
      </c>
      <c r="C2434" s="67" t="s">
        <v>1337</v>
      </c>
      <c r="D2434" s="55" t="s">
        <v>79</v>
      </c>
      <c r="E2434" s="43">
        <v>1</v>
      </c>
      <c r="F2434" s="43">
        <v>2578510.6449566819</v>
      </c>
      <c r="G2434" s="28">
        <f t="shared" si="189"/>
        <v>2578510.6449566819</v>
      </c>
      <c r="K2434" s="622"/>
      <c r="Q2434" s="63"/>
      <c r="R2434" s="63"/>
      <c r="S2434" s="428"/>
    </row>
    <row r="2435" spans="2:19" ht="25.5">
      <c r="B2435" s="86">
        <f t="shared" si="190"/>
        <v>37.118999999999957</v>
      </c>
      <c r="C2435" s="67" t="s">
        <v>1248</v>
      </c>
      <c r="D2435" s="55" t="s">
        <v>79</v>
      </c>
      <c r="E2435" s="43">
        <v>4</v>
      </c>
      <c r="F2435" s="43">
        <v>1178286.9493057667</v>
      </c>
      <c r="G2435" s="28">
        <f t="shared" si="189"/>
        <v>4713147.7972230669</v>
      </c>
      <c r="K2435" s="622"/>
      <c r="Q2435" s="63"/>
      <c r="R2435" s="63"/>
      <c r="S2435" s="428"/>
    </row>
    <row r="2436" spans="2:19">
      <c r="B2436" s="24"/>
      <c r="C2436" s="72" t="s">
        <v>1269</v>
      </c>
      <c r="D2436" s="55"/>
      <c r="E2436" s="43"/>
      <c r="F2436" s="43"/>
      <c r="G2436" s="28"/>
      <c r="K2436" s="622"/>
      <c r="Q2436" s="63"/>
      <c r="R2436" s="63"/>
      <c r="S2436" s="428"/>
    </row>
    <row r="2437" spans="2:19" ht="63.75">
      <c r="B2437" s="86">
        <f>+B2435+0.001</f>
        <v>37.119999999999955</v>
      </c>
      <c r="C2437" s="67" t="s">
        <v>1297</v>
      </c>
      <c r="D2437" s="55" t="s">
        <v>79</v>
      </c>
      <c r="E2437" s="43">
        <v>1</v>
      </c>
      <c r="F2437" s="43">
        <v>2834252.7818270708</v>
      </c>
      <c r="G2437" s="28">
        <f t="shared" ref="G2437:G2447" si="191">+E2437*F2437</f>
        <v>2834252.7818270708</v>
      </c>
      <c r="K2437" s="622"/>
      <c r="Q2437" s="63"/>
      <c r="R2437" s="63"/>
      <c r="S2437" s="428"/>
    </row>
    <row r="2438" spans="2:19" ht="63.75">
      <c r="B2438" s="86">
        <f t="shared" ref="B2438:B2447" si="192">+B2437+0.001</f>
        <v>37.120999999999952</v>
      </c>
      <c r="C2438" s="67" t="s">
        <v>1300</v>
      </c>
      <c r="D2438" s="55" t="s">
        <v>79</v>
      </c>
      <c r="E2438" s="43">
        <v>2</v>
      </c>
      <c r="F2438" s="43">
        <v>4174480.9788311962</v>
      </c>
      <c r="G2438" s="28">
        <f t="shared" si="191"/>
        <v>8348961.9576623924</v>
      </c>
      <c r="K2438" s="622"/>
      <c r="Q2438" s="63"/>
      <c r="R2438" s="63"/>
      <c r="S2438" s="428"/>
    </row>
    <row r="2439" spans="2:19" ht="51">
      <c r="B2439" s="86">
        <f t="shared" si="192"/>
        <v>37.12199999999995</v>
      </c>
      <c r="C2439" s="67" t="s">
        <v>1298</v>
      </c>
      <c r="D2439" s="55" t="s">
        <v>79</v>
      </c>
      <c r="E2439" s="43">
        <v>1</v>
      </c>
      <c r="F2439" s="43">
        <v>2724397.7723241942</v>
      </c>
      <c r="G2439" s="28">
        <f t="shared" si="191"/>
        <v>2724397.7723241942</v>
      </c>
      <c r="K2439" s="622"/>
      <c r="Q2439" s="63"/>
      <c r="R2439" s="63"/>
      <c r="S2439" s="428"/>
    </row>
    <row r="2440" spans="2:19" ht="51">
      <c r="B2440" s="86">
        <f t="shared" si="192"/>
        <v>37.122999999999948</v>
      </c>
      <c r="C2440" s="67" t="s">
        <v>1339</v>
      </c>
      <c r="D2440" s="55" t="s">
        <v>79</v>
      </c>
      <c r="E2440" s="43">
        <v>1</v>
      </c>
      <c r="F2440" s="43">
        <v>1641230.4435033482</v>
      </c>
      <c r="G2440" s="28">
        <f t="shared" si="191"/>
        <v>1641230.4435033482</v>
      </c>
      <c r="K2440" s="622"/>
      <c r="Q2440" s="63"/>
      <c r="R2440" s="63"/>
      <c r="S2440" s="428"/>
    </row>
    <row r="2441" spans="2:19" ht="51">
      <c r="B2441" s="86">
        <f t="shared" si="192"/>
        <v>37.123999999999945</v>
      </c>
      <c r="C2441" s="67" t="s">
        <v>1344</v>
      </c>
      <c r="D2441" s="55" t="s">
        <v>79</v>
      </c>
      <c r="E2441" s="43">
        <v>1</v>
      </c>
      <c r="F2441" s="43">
        <v>1535769.4675845313</v>
      </c>
      <c r="G2441" s="28">
        <f t="shared" si="191"/>
        <v>1535769.4675845313</v>
      </c>
      <c r="K2441" s="622"/>
      <c r="Q2441" s="63"/>
      <c r="R2441" s="63"/>
      <c r="S2441" s="428"/>
    </row>
    <row r="2442" spans="2:19" ht="63.75">
      <c r="B2442" s="86">
        <f t="shared" si="192"/>
        <v>37.124999999999943</v>
      </c>
      <c r="C2442" s="67" t="s">
        <v>1299</v>
      </c>
      <c r="D2442" s="55" t="s">
        <v>79</v>
      </c>
      <c r="E2442" s="43">
        <v>1</v>
      </c>
      <c r="F2442" s="43">
        <v>6920848.9190756883</v>
      </c>
      <c r="G2442" s="28">
        <f t="shared" si="191"/>
        <v>6920848.9190756883</v>
      </c>
      <c r="K2442" s="622"/>
      <c r="Q2442" s="63"/>
      <c r="R2442" s="63"/>
      <c r="S2442" s="428"/>
    </row>
    <row r="2443" spans="2:19" ht="63.75">
      <c r="B2443" s="86">
        <f t="shared" si="192"/>
        <v>37.125999999999941</v>
      </c>
      <c r="C2443" s="67" t="s">
        <v>1301</v>
      </c>
      <c r="D2443" s="55" t="s">
        <v>79</v>
      </c>
      <c r="E2443" s="43">
        <v>1</v>
      </c>
      <c r="F2443" s="43">
        <v>13182569.86608481</v>
      </c>
      <c r="G2443" s="28">
        <f t="shared" si="191"/>
        <v>13182569.86608481</v>
      </c>
      <c r="K2443" s="622"/>
      <c r="Q2443" s="63"/>
      <c r="R2443" s="63"/>
      <c r="S2443" s="428"/>
    </row>
    <row r="2444" spans="2:19" ht="25.5">
      <c r="B2444" s="86">
        <f t="shared" si="192"/>
        <v>37.126999999999938</v>
      </c>
      <c r="C2444" s="67" t="s">
        <v>1302</v>
      </c>
      <c r="D2444" s="55" t="s">
        <v>79</v>
      </c>
      <c r="E2444" s="43">
        <v>30</v>
      </c>
      <c r="F2444" s="43">
        <v>430630.92836804094</v>
      </c>
      <c r="G2444" s="28">
        <f t="shared" si="191"/>
        <v>12918927.851041228</v>
      </c>
      <c r="K2444" s="622"/>
      <c r="Q2444" s="63"/>
      <c r="R2444" s="63"/>
      <c r="S2444" s="428"/>
    </row>
    <row r="2445" spans="2:19" ht="25.5">
      <c r="B2445" s="86">
        <f t="shared" si="192"/>
        <v>37.127999999999936</v>
      </c>
      <c r="C2445" s="67" t="s">
        <v>1340</v>
      </c>
      <c r="D2445" s="55" t="s">
        <v>79</v>
      </c>
      <c r="E2445" s="43">
        <v>30</v>
      </c>
      <c r="F2445" s="43">
        <v>1151431.7419133678</v>
      </c>
      <c r="G2445" s="28">
        <f t="shared" si="191"/>
        <v>34542952.257401034</v>
      </c>
      <c r="K2445" s="622"/>
      <c r="Q2445" s="63"/>
      <c r="R2445" s="63"/>
      <c r="S2445" s="428"/>
    </row>
    <row r="2446" spans="2:19" ht="51">
      <c r="B2446" s="86">
        <f t="shared" si="192"/>
        <v>37.128999999999934</v>
      </c>
      <c r="C2446" s="67" t="s">
        <v>1304</v>
      </c>
      <c r="D2446" s="55" t="s">
        <v>79</v>
      </c>
      <c r="E2446" s="43">
        <v>10</v>
      </c>
      <c r="F2446" s="43">
        <v>659129.01454191352</v>
      </c>
      <c r="G2446" s="28">
        <f t="shared" si="191"/>
        <v>6591290.1454191357</v>
      </c>
      <c r="K2446" s="622"/>
      <c r="Q2446" s="63"/>
      <c r="R2446" s="63"/>
      <c r="S2446" s="428"/>
    </row>
    <row r="2447" spans="2:19" ht="63.75">
      <c r="B2447" s="86">
        <f t="shared" si="192"/>
        <v>37.129999999999932</v>
      </c>
      <c r="C2447" s="67" t="s">
        <v>1341</v>
      </c>
      <c r="D2447" s="55" t="s">
        <v>79</v>
      </c>
      <c r="E2447" s="43">
        <v>30</v>
      </c>
      <c r="F2447" s="43">
        <v>1325580.375915247</v>
      </c>
      <c r="G2447" s="28">
        <f t="shared" si="191"/>
        <v>39767411.277457409</v>
      </c>
      <c r="K2447" s="622"/>
      <c r="Q2447" s="63"/>
      <c r="R2447" s="63"/>
      <c r="S2447" s="428"/>
    </row>
    <row r="2448" spans="2:19">
      <c r="B2448" s="24"/>
      <c r="C2448" s="72" t="s">
        <v>1342</v>
      </c>
      <c r="D2448" s="55"/>
      <c r="E2448" s="43"/>
      <c r="F2448" s="43"/>
      <c r="G2448" s="28"/>
      <c r="K2448" s="622"/>
      <c r="Q2448" s="63"/>
      <c r="R2448" s="63"/>
      <c r="S2448" s="428"/>
    </row>
    <row r="2449" spans="1:19" ht="63.75">
      <c r="B2449" s="86">
        <f>+B2447+0.001</f>
        <v>37.130999999999929</v>
      </c>
      <c r="C2449" s="67" t="s">
        <v>1341</v>
      </c>
      <c r="D2449" s="55" t="s">
        <v>1343</v>
      </c>
      <c r="E2449" s="43">
        <v>3</v>
      </c>
      <c r="F2449" s="43">
        <v>1325580.375915247</v>
      </c>
      <c r="G2449" s="28">
        <f t="shared" ref="G2449:G2491" si="193">+E2449*F2449</f>
        <v>3976741.127745741</v>
      </c>
      <c r="K2449" s="622"/>
      <c r="Q2449" s="63"/>
      <c r="R2449" s="63"/>
      <c r="S2449" s="428"/>
    </row>
    <row r="2450" spans="1:19" s="62" customFormat="1" ht="20.100000000000001" customHeight="1">
      <c r="A2450" s="476"/>
      <c r="B2450" s="408"/>
      <c r="C2450" s="72" t="s">
        <v>624</v>
      </c>
      <c r="D2450" s="408"/>
      <c r="E2450" s="43"/>
      <c r="F2450" s="43"/>
      <c r="G2450" s="409"/>
      <c r="K2450" s="622"/>
      <c r="Q2450" s="63"/>
      <c r="R2450" s="63"/>
      <c r="S2450" s="518"/>
    </row>
    <row r="2451" spans="1:19" s="62" customFormat="1">
      <c r="A2451" s="476"/>
      <c r="B2451" s="408"/>
      <c r="C2451" s="72" t="s">
        <v>1352</v>
      </c>
      <c r="D2451" s="408"/>
      <c r="E2451" s="43"/>
      <c r="F2451" s="43"/>
      <c r="G2451" s="409"/>
      <c r="K2451" s="622"/>
      <c r="Q2451" s="63"/>
      <c r="R2451" s="63"/>
      <c r="S2451" s="518"/>
    </row>
    <row r="2452" spans="1:19" ht="38.25">
      <c r="B2452" s="86">
        <f>+B2449+0.001</f>
        <v>37.131999999999927</v>
      </c>
      <c r="C2452" s="67" t="s">
        <v>1345</v>
      </c>
      <c r="D2452" s="55" t="s">
        <v>79</v>
      </c>
      <c r="E2452" s="43">
        <v>1</v>
      </c>
      <c r="F2452" s="43">
        <v>7417084.9059282001</v>
      </c>
      <c r="G2452" s="28">
        <f t="shared" si="193"/>
        <v>7417084.9059282001</v>
      </c>
      <c r="K2452" s="622"/>
      <c r="Q2452" s="63"/>
      <c r="R2452" s="63"/>
      <c r="S2452" s="428"/>
    </row>
    <row r="2453" spans="1:19" ht="38.25">
      <c r="B2453" s="86">
        <f t="shared" ref="B2453:B2458" si="194">+B2452+0.001</f>
        <v>37.132999999999925</v>
      </c>
      <c r="C2453" s="67" t="s">
        <v>1346</v>
      </c>
      <c r="D2453" s="55" t="s">
        <v>79</v>
      </c>
      <c r="E2453" s="43">
        <v>1</v>
      </c>
      <c r="F2453" s="43">
        <v>3769204.0933570853</v>
      </c>
      <c r="G2453" s="28">
        <f t="shared" si="193"/>
        <v>3769204.0933570853</v>
      </c>
      <c r="K2453" s="622"/>
      <c r="Q2453" s="63"/>
      <c r="R2453" s="63"/>
      <c r="S2453" s="428"/>
    </row>
    <row r="2454" spans="1:19" ht="38.25">
      <c r="B2454" s="86">
        <f t="shared" si="194"/>
        <v>37.133999999999922</v>
      </c>
      <c r="C2454" s="67" t="s">
        <v>1347</v>
      </c>
      <c r="D2454" s="55" t="s">
        <v>79</v>
      </c>
      <c r="E2454" s="43">
        <v>1</v>
      </c>
      <c r="F2454" s="43">
        <v>6409123.8335299483</v>
      </c>
      <c r="G2454" s="28">
        <f t="shared" si="193"/>
        <v>6409123.8335299483</v>
      </c>
      <c r="K2454" s="622"/>
      <c r="Q2454" s="63"/>
      <c r="R2454" s="63"/>
      <c r="S2454" s="428"/>
    </row>
    <row r="2455" spans="1:19" ht="25.5">
      <c r="B2455" s="86">
        <f t="shared" si="194"/>
        <v>37.13499999999992</v>
      </c>
      <c r="C2455" s="67" t="s">
        <v>1348</v>
      </c>
      <c r="D2455" s="55" t="s">
        <v>79</v>
      </c>
      <c r="E2455" s="43">
        <v>1</v>
      </c>
      <c r="F2455" s="43">
        <v>2478587.2980766608</v>
      </c>
      <c r="G2455" s="28">
        <f t="shared" si="193"/>
        <v>2478587.2980766608</v>
      </c>
      <c r="K2455" s="622"/>
      <c r="Q2455" s="63"/>
      <c r="R2455" s="63"/>
      <c r="S2455" s="428"/>
    </row>
    <row r="2456" spans="1:19" ht="25.5">
      <c r="B2456" s="86">
        <f t="shared" si="194"/>
        <v>37.135999999999918</v>
      </c>
      <c r="C2456" s="67" t="s">
        <v>1349</v>
      </c>
      <c r="D2456" s="55" t="s">
        <v>79</v>
      </c>
      <c r="E2456" s="43">
        <v>1</v>
      </c>
      <c r="F2456" s="43">
        <v>3462621.4763298742</v>
      </c>
      <c r="G2456" s="28">
        <f t="shared" si="193"/>
        <v>3462621.4763298742</v>
      </c>
      <c r="K2456" s="622"/>
      <c r="Q2456" s="63"/>
      <c r="R2456" s="63"/>
      <c r="S2456" s="428"/>
    </row>
    <row r="2457" spans="1:19" ht="76.5">
      <c r="B2457" s="86">
        <f t="shared" si="194"/>
        <v>37.136999999999915</v>
      </c>
      <c r="C2457" s="67" t="s">
        <v>1350</v>
      </c>
      <c r="D2457" s="55" t="s">
        <v>79</v>
      </c>
      <c r="E2457" s="43">
        <v>1</v>
      </c>
      <c r="F2457" s="43">
        <v>2917566.3690167423</v>
      </c>
      <c r="G2457" s="28">
        <f t="shared" si="193"/>
        <v>2917566.3690167423</v>
      </c>
      <c r="K2457" s="622"/>
      <c r="Q2457" s="63"/>
      <c r="R2457" s="63"/>
      <c r="S2457" s="428"/>
    </row>
    <row r="2458" spans="1:19" ht="25.5">
      <c r="B2458" s="86">
        <f t="shared" si="194"/>
        <v>37.137999999999913</v>
      </c>
      <c r="C2458" s="67" t="s">
        <v>1351</v>
      </c>
      <c r="D2458" s="55" t="s">
        <v>79</v>
      </c>
      <c r="E2458" s="43">
        <v>6</v>
      </c>
      <c r="F2458" s="43">
        <v>2335218.7911454686</v>
      </c>
      <c r="G2458" s="28">
        <f t="shared" si="193"/>
        <v>14011312.746872813</v>
      </c>
      <c r="K2458" s="622"/>
      <c r="Q2458" s="63"/>
      <c r="R2458" s="63"/>
      <c r="S2458" s="428"/>
    </row>
    <row r="2459" spans="1:19">
      <c r="B2459" s="24"/>
      <c r="C2459" s="72" t="s">
        <v>1353</v>
      </c>
      <c r="D2459" s="55"/>
      <c r="E2459" s="43"/>
      <c r="F2459" s="43"/>
      <c r="G2459" s="28"/>
      <c r="K2459" s="622"/>
      <c r="Q2459" s="63"/>
      <c r="R2459" s="63"/>
      <c r="S2459" s="428"/>
    </row>
    <row r="2460" spans="1:19" ht="38.25">
      <c r="B2460" s="86">
        <f>+B2458+0.001</f>
        <v>37.138999999999911</v>
      </c>
      <c r="C2460" s="67" t="s">
        <v>1354</v>
      </c>
      <c r="D2460" s="55" t="s">
        <v>79</v>
      </c>
      <c r="E2460" s="43">
        <v>1</v>
      </c>
      <c r="F2460" s="43">
        <v>8139972.7551165372</v>
      </c>
      <c r="G2460" s="28">
        <f t="shared" si="193"/>
        <v>8139972.7551165372</v>
      </c>
      <c r="K2460" s="622"/>
      <c r="Q2460" s="63"/>
      <c r="R2460" s="63"/>
      <c r="S2460" s="428"/>
    </row>
    <row r="2461" spans="1:19" ht="38.25">
      <c r="B2461" s="86">
        <f>+B2460+0.001</f>
        <v>37.139999999999908</v>
      </c>
      <c r="C2461" s="67" t="s">
        <v>1355</v>
      </c>
      <c r="D2461" s="55" t="s">
        <v>79</v>
      </c>
      <c r="E2461" s="43">
        <v>8</v>
      </c>
      <c r="F2461" s="43">
        <v>2526951.8992863558</v>
      </c>
      <c r="G2461" s="28">
        <f t="shared" si="193"/>
        <v>20215615.194290847</v>
      </c>
      <c r="K2461" s="622"/>
      <c r="Q2461" s="63"/>
      <c r="R2461" s="63"/>
      <c r="S2461" s="428"/>
    </row>
    <row r="2462" spans="1:19">
      <c r="B2462" s="24"/>
      <c r="C2462" s="72" t="s">
        <v>1356</v>
      </c>
      <c r="D2462" s="55"/>
      <c r="E2462" s="43"/>
      <c r="F2462" s="43"/>
      <c r="G2462" s="28"/>
      <c r="K2462" s="622"/>
      <c r="Q2462" s="63"/>
      <c r="R2462" s="63"/>
      <c r="S2462" s="428"/>
    </row>
    <row r="2463" spans="1:19" ht="38.25">
      <c r="B2463" s="86">
        <f>+B2461+0.001</f>
        <v>37.140999999999906</v>
      </c>
      <c r="C2463" s="67" t="s">
        <v>1357</v>
      </c>
      <c r="D2463" s="55" t="s">
        <v>79</v>
      </c>
      <c r="E2463" s="43">
        <v>1</v>
      </c>
      <c r="F2463" s="43">
        <v>3237925.2977434429</v>
      </c>
      <c r="G2463" s="28">
        <f t="shared" si="193"/>
        <v>3237925.2977434429</v>
      </c>
      <c r="K2463" s="622"/>
      <c r="Q2463" s="63"/>
      <c r="R2463" s="63"/>
      <c r="S2463" s="428"/>
    </row>
    <row r="2464" spans="1:19" ht="25.5">
      <c r="B2464" s="86">
        <f t="shared" ref="B2464:B2469" si="195">+B2463+0.001</f>
        <v>37.141999999999904</v>
      </c>
      <c r="C2464" s="67" t="s">
        <v>1358</v>
      </c>
      <c r="D2464" s="55" t="s">
        <v>79</v>
      </c>
      <c r="E2464" s="43">
        <v>1</v>
      </c>
      <c r="F2464" s="43">
        <v>830612.03908366465</v>
      </c>
      <c r="G2464" s="28">
        <f t="shared" si="193"/>
        <v>830612.03908366465</v>
      </c>
      <c r="K2464" s="622"/>
      <c r="Q2464" s="63"/>
      <c r="R2464" s="63"/>
      <c r="S2464" s="428"/>
    </row>
    <row r="2465" spans="2:19" ht="25.5">
      <c r="B2465" s="86">
        <f t="shared" si="195"/>
        <v>37.142999999999901</v>
      </c>
      <c r="C2465" s="67" t="s">
        <v>1359</v>
      </c>
      <c r="D2465" s="55" t="s">
        <v>79</v>
      </c>
      <c r="E2465" s="43">
        <v>1</v>
      </c>
      <c r="F2465" s="43">
        <v>1300636.0258323574</v>
      </c>
      <c r="G2465" s="28">
        <f t="shared" si="193"/>
        <v>1300636.0258323574</v>
      </c>
      <c r="K2465" s="622"/>
      <c r="Q2465" s="63"/>
      <c r="R2465" s="63"/>
      <c r="S2465" s="428"/>
    </row>
    <row r="2466" spans="2:19" ht="51">
      <c r="B2466" s="86">
        <f t="shared" si="195"/>
        <v>37.143999999999899</v>
      </c>
      <c r="C2466" s="67" t="s">
        <v>1360</v>
      </c>
      <c r="D2466" s="55" t="s">
        <v>79</v>
      </c>
      <c r="E2466" s="43">
        <v>1</v>
      </c>
      <c r="F2466" s="43">
        <v>169176.02660070153</v>
      </c>
      <c r="G2466" s="28">
        <f t="shared" si="193"/>
        <v>169176.02660070153</v>
      </c>
      <c r="K2466" s="622"/>
      <c r="Q2466" s="63"/>
      <c r="R2466" s="63"/>
      <c r="S2466" s="428"/>
    </row>
    <row r="2467" spans="2:19" ht="25.5">
      <c r="B2467" s="86">
        <f t="shared" si="195"/>
        <v>37.144999999999897</v>
      </c>
      <c r="C2467" s="67" t="s">
        <v>1338</v>
      </c>
      <c r="D2467" s="55" t="s">
        <v>79</v>
      </c>
      <c r="E2467" s="43">
        <v>1</v>
      </c>
      <c r="F2467" s="43">
        <v>2756475.781200849</v>
      </c>
      <c r="G2467" s="28">
        <f t="shared" si="193"/>
        <v>2756475.781200849</v>
      </c>
      <c r="K2467" s="622"/>
      <c r="Q2467" s="63"/>
      <c r="R2467" s="63"/>
      <c r="S2467" s="428"/>
    </row>
    <row r="2468" spans="2:19" ht="89.25">
      <c r="B2468" s="86">
        <f t="shared" si="195"/>
        <v>37.145999999999894</v>
      </c>
      <c r="C2468" s="67" t="s">
        <v>1361</v>
      </c>
      <c r="D2468" s="55" t="s">
        <v>79</v>
      </c>
      <c r="E2468" s="43">
        <v>1</v>
      </c>
      <c r="F2468" s="43">
        <v>2578510.6449566819</v>
      </c>
      <c r="G2468" s="28">
        <f t="shared" si="193"/>
        <v>2578510.6449566819</v>
      </c>
      <c r="K2468" s="622"/>
      <c r="Q2468" s="63"/>
      <c r="R2468" s="63"/>
      <c r="S2468" s="428"/>
    </row>
    <row r="2469" spans="2:19" ht="25.5">
      <c r="B2469" s="86">
        <f t="shared" si="195"/>
        <v>37.146999999999892</v>
      </c>
      <c r="C2469" s="67" t="s">
        <v>1362</v>
      </c>
      <c r="D2469" s="55" t="s">
        <v>79</v>
      </c>
      <c r="E2469" s="43">
        <v>4</v>
      </c>
      <c r="F2469" s="43">
        <v>1178286.9493057667</v>
      </c>
      <c r="G2469" s="28">
        <f t="shared" si="193"/>
        <v>4713147.7972230669</v>
      </c>
      <c r="K2469" s="622"/>
      <c r="Q2469" s="63"/>
      <c r="R2469" s="63"/>
      <c r="S2469" s="428"/>
    </row>
    <row r="2470" spans="2:19">
      <c r="B2470" s="24"/>
      <c r="C2470" s="72" t="s">
        <v>1363</v>
      </c>
      <c r="D2470" s="55"/>
      <c r="E2470" s="43"/>
      <c r="F2470" s="43"/>
      <c r="G2470" s="28"/>
      <c r="K2470" s="622"/>
      <c r="Q2470" s="63"/>
      <c r="R2470" s="63"/>
      <c r="S2470" s="428"/>
    </row>
    <row r="2471" spans="2:19" ht="51">
      <c r="B2471" s="86">
        <f>+B2469+0.001</f>
        <v>37.14799999999989</v>
      </c>
      <c r="C2471" s="67" t="s">
        <v>1364</v>
      </c>
      <c r="D2471" s="55" t="s">
        <v>79</v>
      </c>
      <c r="E2471" s="43">
        <v>2</v>
      </c>
      <c r="F2471" s="43">
        <v>2422231.0808633119</v>
      </c>
      <c r="G2471" s="28">
        <f t="shared" si="193"/>
        <v>4844462.1617266238</v>
      </c>
      <c r="K2471" s="622"/>
      <c r="Q2471" s="63"/>
      <c r="R2471" s="63"/>
      <c r="S2471" s="428"/>
    </row>
    <row r="2472" spans="2:19" ht="51">
      <c r="B2472" s="86">
        <f t="shared" ref="B2472:B2477" si="196">+B2471+0.001</f>
        <v>37.148999999999887</v>
      </c>
      <c r="C2472" s="67" t="s">
        <v>1365</v>
      </c>
      <c r="D2472" s="55" t="s">
        <v>79</v>
      </c>
      <c r="E2472" s="43">
        <v>1</v>
      </c>
      <c r="F2472" s="43">
        <v>4645516.166665663</v>
      </c>
      <c r="G2472" s="28">
        <f t="shared" si="193"/>
        <v>4645516.166665663</v>
      </c>
      <c r="K2472" s="622"/>
      <c r="Q2472" s="63"/>
      <c r="R2472" s="63"/>
      <c r="S2472" s="428"/>
    </row>
    <row r="2473" spans="2:19" ht="51">
      <c r="B2473" s="86">
        <f t="shared" si="196"/>
        <v>37.149999999999885</v>
      </c>
      <c r="C2473" s="67" t="s">
        <v>1366</v>
      </c>
      <c r="D2473" s="55" t="s">
        <v>79</v>
      </c>
      <c r="E2473" s="43">
        <v>8</v>
      </c>
      <c r="F2473" s="43">
        <v>169176.02660070153</v>
      </c>
      <c r="G2473" s="28">
        <f t="shared" si="193"/>
        <v>1353408.2128056122</v>
      </c>
      <c r="K2473" s="622"/>
      <c r="Q2473" s="63"/>
      <c r="R2473" s="63"/>
      <c r="S2473" s="428"/>
    </row>
    <row r="2474" spans="2:19" ht="25.5">
      <c r="B2474" s="86">
        <f t="shared" si="196"/>
        <v>37.150999999999883</v>
      </c>
      <c r="C2474" s="67" t="s">
        <v>1302</v>
      </c>
      <c r="D2474" s="55" t="s">
        <v>79</v>
      </c>
      <c r="E2474" s="43">
        <v>8</v>
      </c>
      <c r="F2474" s="43">
        <v>430630.92836804094</v>
      </c>
      <c r="G2474" s="28">
        <f t="shared" si="193"/>
        <v>3445047.4269443275</v>
      </c>
      <c r="K2474" s="622"/>
      <c r="Q2474" s="63"/>
      <c r="R2474" s="63"/>
      <c r="S2474" s="428"/>
    </row>
    <row r="2475" spans="2:19" ht="25.5">
      <c r="B2475" s="86">
        <f t="shared" si="196"/>
        <v>37.15199999999988</v>
      </c>
      <c r="C2475" s="67" t="s">
        <v>1303</v>
      </c>
      <c r="D2475" s="55" t="s">
        <v>79</v>
      </c>
      <c r="E2475" s="43">
        <v>8</v>
      </c>
      <c r="F2475" s="43">
        <v>1151431.7419133678</v>
      </c>
      <c r="G2475" s="28">
        <f t="shared" si="193"/>
        <v>9211453.9353069421</v>
      </c>
      <c r="K2475" s="622"/>
      <c r="Q2475" s="63"/>
      <c r="R2475" s="63"/>
      <c r="S2475" s="428"/>
    </row>
    <row r="2476" spans="2:19" ht="51">
      <c r="B2476" s="86">
        <f t="shared" si="196"/>
        <v>37.152999999999878</v>
      </c>
      <c r="C2476" s="67" t="s">
        <v>1259</v>
      </c>
      <c r="D2476" s="55" t="s">
        <v>79</v>
      </c>
      <c r="E2476" s="43">
        <v>4</v>
      </c>
      <c r="F2476" s="43">
        <v>671454.20055954996</v>
      </c>
      <c r="G2476" s="28">
        <f t="shared" si="193"/>
        <v>2685816.8022381999</v>
      </c>
      <c r="K2476" s="622"/>
      <c r="Q2476" s="63"/>
      <c r="R2476" s="63"/>
      <c r="S2476" s="428"/>
    </row>
    <row r="2477" spans="2:19" ht="63.75">
      <c r="B2477" s="86">
        <f t="shared" si="196"/>
        <v>37.153999999999876</v>
      </c>
      <c r="C2477" s="67" t="s">
        <v>1367</v>
      </c>
      <c r="D2477" s="55" t="s">
        <v>79</v>
      </c>
      <c r="E2477" s="43">
        <v>8</v>
      </c>
      <c r="F2477" s="43">
        <v>1325580.375915247</v>
      </c>
      <c r="G2477" s="28">
        <f t="shared" si="193"/>
        <v>10604643.007321976</v>
      </c>
      <c r="K2477" s="622"/>
      <c r="Q2477" s="63"/>
      <c r="R2477" s="63"/>
      <c r="S2477" s="428"/>
    </row>
    <row r="2478" spans="2:19">
      <c r="B2478" s="24"/>
      <c r="C2478" s="72" t="s">
        <v>1368</v>
      </c>
      <c r="D2478" s="55"/>
      <c r="E2478" s="43"/>
      <c r="F2478" s="43"/>
      <c r="G2478" s="28"/>
      <c r="K2478" s="622"/>
      <c r="Q2478" s="63"/>
      <c r="R2478" s="63"/>
      <c r="S2478" s="428"/>
    </row>
    <row r="2479" spans="2:19" ht="51">
      <c r="B2479" s="86">
        <f>+B2477+0.001</f>
        <v>37.154999999999873</v>
      </c>
      <c r="C2479" s="67" t="s">
        <v>1369</v>
      </c>
      <c r="D2479" s="55" t="s">
        <v>79</v>
      </c>
      <c r="E2479" s="43">
        <v>1</v>
      </c>
      <c r="F2479" s="43">
        <v>2422231.0808633119</v>
      </c>
      <c r="G2479" s="28">
        <f t="shared" si="193"/>
        <v>2422231.0808633119</v>
      </c>
      <c r="K2479" s="622"/>
      <c r="Q2479" s="63"/>
      <c r="R2479" s="63"/>
      <c r="S2479" s="428"/>
    </row>
    <row r="2480" spans="2:19" ht="38.25">
      <c r="B2480" s="86">
        <f t="shared" ref="B2480:B2489" si="197">+B2479+0.001</f>
        <v>37.155999999999871</v>
      </c>
      <c r="C2480" s="67" t="s">
        <v>1370</v>
      </c>
      <c r="D2480" s="55" t="s">
        <v>79</v>
      </c>
      <c r="E2480" s="43">
        <v>1</v>
      </c>
      <c r="F2480" s="43">
        <v>2496844.1688139415</v>
      </c>
      <c r="G2480" s="28">
        <f t="shared" si="193"/>
        <v>2496844.1688139415</v>
      </c>
      <c r="K2480" s="622"/>
      <c r="Q2480" s="63"/>
      <c r="R2480" s="63"/>
      <c r="S2480" s="428"/>
    </row>
    <row r="2481" spans="1:19" ht="38.25">
      <c r="B2481" s="86">
        <f t="shared" si="197"/>
        <v>37.156999999999869</v>
      </c>
      <c r="C2481" s="67" t="s">
        <v>1371</v>
      </c>
      <c r="D2481" s="55" t="s">
        <v>79</v>
      </c>
      <c r="E2481" s="43">
        <v>1</v>
      </c>
      <c r="F2481" s="43">
        <v>1477216.7548168255</v>
      </c>
      <c r="G2481" s="28">
        <f t="shared" si="193"/>
        <v>1477216.7548168255</v>
      </c>
      <c r="K2481" s="622"/>
      <c r="Q2481" s="63"/>
      <c r="R2481" s="63"/>
      <c r="S2481" s="428"/>
    </row>
    <row r="2482" spans="1:19" ht="51">
      <c r="B2482" s="86">
        <f t="shared" si="197"/>
        <v>37.157999999999866</v>
      </c>
      <c r="C2482" s="67" t="s">
        <v>1372</v>
      </c>
      <c r="D2482" s="55" t="s">
        <v>79</v>
      </c>
      <c r="E2482" s="43">
        <v>1</v>
      </c>
      <c r="F2482" s="43">
        <v>2367524.0596475862</v>
      </c>
      <c r="G2482" s="28">
        <f t="shared" si="193"/>
        <v>2367524.0596475862</v>
      </c>
      <c r="K2482" s="622"/>
      <c r="Q2482" s="63"/>
      <c r="R2482" s="63"/>
      <c r="S2482" s="428"/>
    </row>
    <row r="2483" spans="1:19" ht="38.25">
      <c r="B2483" s="86">
        <f t="shared" si="197"/>
        <v>37.158999999999864</v>
      </c>
      <c r="C2483" s="67" t="s">
        <v>1373</v>
      </c>
      <c r="D2483" s="55" t="s">
        <v>79</v>
      </c>
      <c r="E2483" s="43">
        <v>1</v>
      </c>
      <c r="F2483" s="43">
        <v>1442392.8658783881</v>
      </c>
      <c r="G2483" s="28">
        <f t="shared" si="193"/>
        <v>1442392.8658783881</v>
      </c>
      <c r="K2483" s="622"/>
      <c r="Q2483" s="63"/>
      <c r="R2483" s="63"/>
      <c r="S2483" s="428"/>
    </row>
    <row r="2484" spans="1:19" ht="51">
      <c r="B2484" s="86">
        <f t="shared" si="197"/>
        <v>37.159999999999862</v>
      </c>
      <c r="C2484" s="67" t="s">
        <v>1360</v>
      </c>
      <c r="D2484" s="55" t="s">
        <v>79</v>
      </c>
      <c r="E2484" s="43">
        <v>8</v>
      </c>
      <c r="F2484" s="43">
        <v>169176.02660070153</v>
      </c>
      <c r="G2484" s="28">
        <f t="shared" si="193"/>
        <v>1353408.2128056122</v>
      </c>
      <c r="K2484" s="622"/>
      <c r="Q2484" s="63"/>
      <c r="R2484" s="63"/>
      <c r="S2484" s="428"/>
    </row>
    <row r="2485" spans="1:19" ht="25.5">
      <c r="B2485" s="86">
        <f t="shared" si="197"/>
        <v>37.160999999999859</v>
      </c>
      <c r="C2485" s="67" t="s">
        <v>1302</v>
      </c>
      <c r="D2485" s="55" t="s">
        <v>79</v>
      </c>
      <c r="E2485" s="43">
        <v>8</v>
      </c>
      <c r="F2485" s="43">
        <v>430630.92836804094</v>
      </c>
      <c r="G2485" s="28">
        <f t="shared" si="193"/>
        <v>3445047.4269443275</v>
      </c>
      <c r="K2485" s="622"/>
      <c r="Q2485" s="63"/>
      <c r="R2485" s="63"/>
      <c r="S2485" s="428"/>
    </row>
    <row r="2486" spans="1:19" ht="25.5">
      <c r="B2486" s="86">
        <f t="shared" si="197"/>
        <v>37.161999999999857</v>
      </c>
      <c r="C2486" s="67" t="s">
        <v>1374</v>
      </c>
      <c r="D2486" s="55" t="s">
        <v>79</v>
      </c>
      <c r="E2486" s="43">
        <v>8</v>
      </c>
      <c r="F2486" s="43">
        <v>1151431.7419133678</v>
      </c>
      <c r="G2486" s="28">
        <f t="shared" si="193"/>
        <v>9211453.9353069421</v>
      </c>
      <c r="K2486" s="622"/>
      <c r="Q2486" s="63"/>
      <c r="R2486" s="63"/>
      <c r="S2486" s="428"/>
    </row>
    <row r="2487" spans="1:19" ht="51">
      <c r="B2487" s="86">
        <f t="shared" si="197"/>
        <v>37.162999999999855</v>
      </c>
      <c r="C2487" s="67" t="s">
        <v>1375</v>
      </c>
      <c r="D2487" s="55" t="s">
        <v>79</v>
      </c>
      <c r="E2487" s="43">
        <v>1</v>
      </c>
      <c r="F2487" s="43">
        <v>671454.20055954996</v>
      </c>
      <c r="G2487" s="28">
        <f t="shared" si="193"/>
        <v>671454.20055954996</v>
      </c>
      <c r="K2487" s="622"/>
      <c r="Q2487" s="63"/>
      <c r="R2487" s="63"/>
      <c r="S2487" s="428"/>
    </row>
    <row r="2488" spans="1:19" ht="51">
      <c r="B2488" s="86">
        <f t="shared" si="197"/>
        <v>37.163999999999852</v>
      </c>
      <c r="C2488" s="67" t="s">
        <v>1376</v>
      </c>
      <c r="D2488" s="55" t="s">
        <v>79</v>
      </c>
      <c r="E2488" s="43">
        <v>1</v>
      </c>
      <c r="F2488" s="43">
        <v>646582.82375089149</v>
      </c>
      <c r="G2488" s="28">
        <f t="shared" si="193"/>
        <v>646582.82375089149</v>
      </c>
      <c r="K2488" s="622"/>
      <c r="Q2488" s="63"/>
      <c r="R2488" s="63"/>
      <c r="S2488" s="428"/>
    </row>
    <row r="2489" spans="1:19" ht="63.75">
      <c r="B2489" s="86">
        <f t="shared" si="197"/>
        <v>37.16499999999985</v>
      </c>
      <c r="C2489" s="67" t="s">
        <v>1367</v>
      </c>
      <c r="D2489" s="55" t="s">
        <v>79</v>
      </c>
      <c r="E2489" s="43">
        <v>8</v>
      </c>
      <c r="F2489" s="43">
        <v>1325580.375915247</v>
      </c>
      <c r="G2489" s="28">
        <f t="shared" si="193"/>
        <v>10604643.007321976</v>
      </c>
      <c r="K2489" s="622"/>
      <c r="Q2489" s="63"/>
      <c r="R2489" s="63"/>
      <c r="S2489" s="428"/>
    </row>
    <row r="2490" spans="1:19">
      <c r="B2490" s="24"/>
      <c r="C2490" s="72" t="s">
        <v>1377</v>
      </c>
      <c r="D2490" s="55"/>
      <c r="E2490" s="43"/>
      <c r="F2490" s="43"/>
      <c r="G2490" s="28"/>
      <c r="K2490" s="622"/>
      <c r="Q2490" s="63"/>
      <c r="R2490" s="63"/>
      <c r="S2490" s="428"/>
    </row>
    <row r="2491" spans="1:19" ht="63.75">
      <c r="B2491" s="86">
        <f>+B2489+0.001</f>
        <v>37.165999999999848</v>
      </c>
      <c r="C2491" s="67" t="s">
        <v>1367</v>
      </c>
      <c r="D2491" s="55" t="s">
        <v>79</v>
      </c>
      <c r="E2491" s="43">
        <v>2</v>
      </c>
      <c r="F2491" s="43">
        <v>1325580.375915247</v>
      </c>
      <c r="G2491" s="28">
        <f t="shared" si="193"/>
        <v>2651160.751830494</v>
      </c>
      <c r="K2491" s="622"/>
      <c r="Q2491" s="63"/>
      <c r="R2491" s="63"/>
      <c r="S2491" s="428"/>
    </row>
    <row r="2492" spans="1:19" s="66" customFormat="1" ht="18" customHeight="1">
      <c r="A2492" s="477"/>
      <c r="B2492" s="45"/>
      <c r="C2492" s="508" t="s">
        <v>627</v>
      </c>
      <c r="D2492" s="24"/>
      <c r="E2492" s="43"/>
      <c r="F2492" s="43"/>
      <c r="G2492" s="509"/>
      <c r="I2492" s="36"/>
      <c r="J2492" s="36"/>
      <c r="K2492" s="623"/>
      <c r="L2492" s="36"/>
      <c r="M2492" s="36"/>
      <c r="N2492" s="36"/>
      <c r="O2492" s="36"/>
      <c r="P2492" s="36"/>
      <c r="Q2492" s="63"/>
      <c r="R2492" s="63"/>
      <c r="S2492" s="532"/>
    </row>
    <row r="2493" spans="1:19" ht="25.5">
      <c r="B2493" s="86">
        <f>+B2491+0.001</f>
        <v>37.166999999999845</v>
      </c>
      <c r="C2493" s="67" t="s">
        <v>1388</v>
      </c>
      <c r="D2493" s="55" t="s">
        <v>79</v>
      </c>
      <c r="E2493" s="43">
        <v>8</v>
      </c>
      <c r="F2493" s="43">
        <v>1653225.1648362523</v>
      </c>
      <c r="G2493" s="28">
        <f>+E2493*F2493</f>
        <v>13225801.318690019</v>
      </c>
      <c r="K2493" s="622"/>
      <c r="Q2493" s="63"/>
      <c r="R2493" s="63"/>
      <c r="S2493" s="428"/>
    </row>
    <row r="2494" spans="1:19" ht="25.5">
      <c r="B2494" s="86">
        <f>+B2493+0.001</f>
        <v>37.167999999999843</v>
      </c>
      <c r="C2494" s="67" t="s">
        <v>1389</v>
      </c>
      <c r="D2494" s="55" t="s">
        <v>79</v>
      </c>
      <c r="E2494" s="43">
        <v>12</v>
      </c>
      <c r="F2494" s="43">
        <v>793050.60988621414</v>
      </c>
      <c r="G2494" s="28">
        <f>+E2494*F2494</f>
        <v>9516607.3186345696</v>
      </c>
      <c r="K2494" s="622"/>
      <c r="Q2494" s="63"/>
      <c r="R2494" s="63"/>
      <c r="S2494" s="428"/>
    </row>
    <row r="2495" spans="1:19" ht="25.5">
      <c r="B2495" s="86">
        <f>+B2494+0.001</f>
        <v>37.168999999999841</v>
      </c>
      <c r="C2495" s="67" t="s">
        <v>1390</v>
      </c>
      <c r="D2495" s="55" t="s">
        <v>79</v>
      </c>
      <c r="E2495" s="43">
        <v>55</v>
      </c>
      <c r="F2495" s="43">
        <v>969560.45054714335</v>
      </c>
      <c r="G2495" s="28">
        <f>+E2495*F2495</f>
        <v>53325824.780092888</v>
      </c>
      <c r="K2495" s="622"/>
      <c r="Q2495" s="63"/>
      <c r="R2495" s="63"/>
      <c r="S2495" s="428"/>
    </row>
    <row r="2496" spans="1:19" ht="15" customHeight="1">
      <c r="B2496" s="504"/>
      <c r="C2496" s="505"/>
      <c r="D2496" s="506"/>
      <c r="E2496" s="507"/>
      <c r="F2496" s="507"/>
      <c r="G2496" s="57">
        <f>SUM(G2294:G2495)</f>
        <v>1126143492.7659602</v>
      </c>
      <c r="K2496" s="622"/>
      <c r="Q2496" s="63"/>
      <c r="R2496" s="63"/>
      <c r="S2496" s="428"/>
    </row>
    <row r="2497" spans="2:19">
      <c r="B2497" s="463"/>
      <c r="C2497" s="496"/>
      <c r="D2497" s="118"/>
      <c r="E2497" s="63"/>
      <c r="F2497" s="63"/>
      <c r="G2497" s="428"/>
      <c r="K2497" s="622"/>
      <c r="Q2497" s="63"/>
      <c r="R2497" s="63"/>
      <c r="S2497" s="428"/>
    </row>
    <row r="2498" spans="2:19" ht="19.5" customHeight="1">
      <c r="B2498" s="497">
        <v>38</v>
      </c>
      <c r="C2498" s="19" t="s">
        <v>2260</v>
      </c>
      <c r="E2498" s="47"/>
      <c r="F2498" s="63"/>
      <c r="G2498" s="64"/>
      <c r="K2498" s="622"/>
      <c r="Q2498" s="63"/>
      <c r="R2498" s="63"/>
    </row>
    <row r="2499" spans="2:19" ht="19.5" customHeight="1">
      <c r="B2499" s="497"/>
      <c r="C2499" s="510" t="s">
        <v>2261</v>
      </c>
      <c r="E2499" s="47"/>
      <c r="F2499" s="63"/>
      <c r="G2499" s="64"/>
      <c r="K2499" s="622"/>
      <c r="Q2499" s="63"/>
      <c r="R2499" s="63"/>
    </row>
    <row r="2500" spans="2:19" ht="25.5">
      <c r="B2500" s="86">
        <v>38.000999999999998</v>
      </c>
      <c r="C2500" s="67" t="s">
        <v>2262</v>
      </c>
      <c r="D2500" s="55" t="s">
        <v>79</v>
      </c>
      <c r="E2500" s="43">
        <v>1</v>
      </c>
      <c r="F2500" s="43">
        <v>4503724.0769816767</v>
      </c>
      <c r="G2500" s="28">
        <f>+E2500*F2500</f>
        <v>4503724.0769816767</v>
      </c>
      <c r="I2500" s="622"/>
      <c r="K2500" s="622"/>
      <c r="Q2500" s="63"/>
      <c r="R2500" s="63"/>
      <c r="S2500" s="428"/>
    </row>
    <row r="2501" spans="2:19">
      <c r="B2501" s="86">
        <f>+B2500+0.001</f>
        <v>38.001999999999995</v>
      </c>
      <c r="C2501" s="67" t="s">
        <v>2263</v>
      </c>
      <c r="D2501" s="55" t="s">
        <v>79</v>
      </c>
      <c r="E2501" s="43">
        <v>1</v>
      </c>
      <c r="F2501" s="43">
        <v>12439752.257159695</v>
      </c>
      <c r="G2501" s="28">
        <f>+E2501*F2501</f>
        <v>12439752.257159695</v>
      </c>
      <c r="I2501" s="622"/>
      <c r="K2501" s="622"/>
      <c r="Q2501" s="63"/>
      <c r="R2501" s="63"/>
      <c r="S2501" s="428"/>
    </row>
    <row r="2502" spans="2:19" ht="25.5">
      <c r="B2502" s="24">
        <f>+B2501+0.01</f>
        <v>38.011999999999993</v>
      </c>
      <c r="C2502" s="67" t="s">
        <v>2264</v>
      </c>
      <c r="D2502" s="55" t="s">
        <v>79</v>
      </c>
      <c r="E2502" s="43">
        <v>1</v>
      </c>
      <c r="F2502" s="43">
        <v>5349199.4758528238</v>
      </c>
      <c r="G2502" s="28">
        <f>+E2502*F2502</f>
        <v>5349199.4758528238</v>
      </c>
      <c r="I2502" s="622"/>
      <c r="K2502" s="622"/>
      <c r="Q2502" s="63"/>
      <c r="R2502" s="63"/>
      <c r="S2502" s="428"/>
    </row>
    <row r="2503" spans="2:19">
      <c r="B2503" s="24">
        <f>+B2502+0.01</f>
        <v>38.021999999999991</v>
      </c>
      <c r="C2503" s="67" t="s">
        <v>2265</v>
      </c>
      <c r="D2503" s="55" t="s">
        <v>79</v>
      </c>
      <c r="E2503" s="43">
        <v>1</v>
      </c>
      <c r="F2503" s="43">
        <v>10514989.826421216</v>
      </c>
      <c r="G2503" s="28">
        <f>+E2503*F2503</f>
        <v>10514989.826421216</v>
      </c>
      <c r="I2503" s="622"/>
      <c r="K2503" s="622"/>
      <c r="Q2503" s="63"/>
      <c r="R2503" s="63"/>
      <c r="S2503" s="428"/>
    </row>
    <row r="2504" spans="2:19" ht="25.5">
      <c r="B2504" s="86">
        <f>+B2503+0.001</f>
        <v>38.022999999999989</v>
      </c>
      <c r="C2504" s="67" t="s">
        <v>2266</v>
      </c>
      <c r="D2504" s="55" t="s">
        <v>79</v>
      </c>
      <c r="E2504" s="43">
        <v>1</v>
      </c>
      <c r="F2504" s="43">
        <v>19860821.482885893</v>
      </c>
      <c r="G2504" s="28">
        <f t="shared" ref="G2504:G2518" si="198">+E2504*F2504</f>
        <v>19860821.482885893</v>
      </c>
      <c r="I2504" s="622"/>
      <c r="K2504" s="622"/>
      <c r="Q2504" s="63"/>
      <c r="R2504" s="63"/>
      <c r="S2504" s="428"/>
    </row>
    <row r="2505" spans="2:19">
      <c r="B2505" s="86">
        <f t="shared" ref="B2505:B2518" si="199">+B2504+0.001</f>
        <v>38.023999999999987</v>
      </c>
      <c r="C2505" s="67" t="s">
        <v>2267</v>
      </c>
      <c r="D2505" s="55" t="s">
        <v>79</v>
      </c>
      <c r="E2505" s="43">
        <v>1</v>
      </c>
      <c r="F2505" s="43">
        <v>22822802.18574816</v>
      </c>
      <c r="G2505" s="28">
        <f t="shared" si="198"/>
        <v>22822802.18574816</v>
      </c>
      <c r="I2505" s="622"/>
      <c r="K2505" s="622"/>
      <c r="Q2505" s="63"/>
      <c r="R2505" s="63"/>
      <c r="S2505" s="428"/>
    </row>
    <row r="2506" spans="2:19">
      <c r="B2506" s="86">
        <f t="shared" si="199"/>
        <v>38.024999999999984</v>
      </c>
      <c r="C2506" s="67" t="s">
        <v>2267</v>
      </c>
      <c r="D2506" s="55" t="s">
        <v>79</v>
      </c>
      <c r="E2506" s="43">
        <v>1</v>
      </c>
      <c r="F2506" s="43">
        <v>22822802.18574816</v>
      </c>
      <c r="G2506" s="28">
        <f t="shared" si="198"/>
        <v>22822802.18574816</v>
      </c>
      <c r="I2506" s="622"/>
      <c r="K2506" s="622"/>
      <c r="Q2506" s="63"/>
      <c r="R2506" s="63"/>
      <c r="S2506" s="428"/>
    </row>
    <row r="2507" spans="2:19">
      <c r="B2507" s="86">
        <f t="shared" si="199"/>
        <v>38.025999999999982</v>
      </c>
      <c r="C2507" s="67" t="s">
        <v>2268</v>
      </c>
      <c r="D2507" s="55" t="s">
        <v>79</v>
      </c>
      <c r="E2507" s="43">
        <v>1</v>
      </c>
      <c r="F2507" s="43">
        <v>1927862.5849826534</v>
      </c>
      <c r="G2507" s="28">
        <f t="shared" si="198"/>
        <v>1927862.5849826534</v>
      </c>
      <c r="I2507" s="622"/>
      <c r="K2507" s="622"/>
      <c r="Q2507" s="63"/>
      <c r="R2507" s="63"/>
      <c r="S2507" s="428"/>
    </row>
    <row r="2508" spans="2:19" ht="25.5">
      <c r="B2508" s="86">
        <f t="shared" si="199"/>
        <v>38.02699999999998</v>
      </c>
      <c r="C2508" s="67" t="s">
        <v>2269</v>
      </c>
      <c r="D2508" s="55" t="s">
        <v>79</v>
      </c>
      <c r="E2508" s="43">
        <v>1</v>
      </c>
      <c r="F2508" s="43">
        <v>21374863.478758961</v>
      </c>
      <c r="G2508" s="28">
        <f t="shared" si="198"/>
        <v>21374863.478758961</v>
      </c>
      <c r="I2508" s="622"/>
      <c r="K2508" s="622"/>
      <c r="Q2508" s="63"/>
      <c r="R2508" s="63"/>
      <c r="S2508" s="428"/>
    </row>
    <row r="2509" spans="2:19">
      <c r="B2509" s="86">
        <f t="shared" si="199"/>
        <v>38.027999999999977</v>
      </c>
      <c r="C2509" s="67" t="s">
        <v>2270</v>
      </c>
      <c r="D2509" s="55" t="s">
        <v>79</v>
      </c>
      <c r="E2509" s="43">
        <v>1</v>
      </c>
      <c r="F2509" s="43">
        <v>17784851.529012155</v>
      </c>
      <c r="G2509" s="28">
        <f t="shared" si="198"/>
        <v>17784851.529012155</v>
      </c>
      <c r="I2509" s="622"/>
      <c r="K2509" s="622"/>
      <c r="Q2509" s="63"/>
      <c r="R2509" s="63"/>
      <c r="S2509" s="428"/>
    </row>
    <row r="2510" spans="2:19">
      <c r="B2510" s="86">
        <f t="shared" si="199"/>
        <v>38.028999999999975</v>
      </c>
      <c r="C2510" s="67" t="s">
        <v>2270</v>
      </c>
      <c r="D2510" s="55" t="s">
        <v>79</v>
      </c>
      <c r="E2510" s="43">
        <v>1</v>
      </c>
      <c r="F2510" s="43">
        <v>8892409.0970101431</v>
      </c>
      <c r="G2510" s="28">
        <f t="shared" si="198"/>
        <v>8892409.0970101431</v>
      </c>
      <c r="I2510" s="622"/>
      <c r="K2510" s="622"/>
      <c r="Q2510" s="63"/>
      <c r="R2510" s="63"/>
      <c r="S2510" s="428"/>
    </row>
    <row r="2511" spans="2:19" ht="12.75" customHeight="1">
      <c r="B2511" s="86">
        <f t="shared" si="199"/>
        <v>38.029999999999973</v>
      </c>
      <c r="C2511" s="67" t="s">
        <v>2271</v>
      </c>
      <c r="D2511" s="55" t="s">
        <v>79</v>
      </c>
      <c r="E2511" s="43">
        <v>1</v>
      </c>
      <c r="F2511" s="43">
        <v>1601112.9946449571</v>
      </c>
      <c r="G2511" s="28">
        <f t="shared" si="198"/>
        <v>1601112.9946449571</v>
      </c>
      <c r="I2511" s="622"/>
      <c r="K2511" s="622"/>
      <c r="Q2511" s="63"/>
      <c r="R2511" s="63"/>
      <c r="S2511" s="428"/>
    </row>
    <row r="2512" spans="2:19" ht="25.5">
      <c r="B2512" s="86">
        <f t="shared" si="199"/>
        <v>38.03099999999997</v>
      </c>
      <c r="C2512" s="67" t="s">
        <v>2272</v>
      </c>
      <c r="D2512" s="55" t="s">
        <v>79</v>
      </c>
      <c r="E2512" s="43">
        <v>1</v>
      </c>
      <c r="F2512" s="43">
        <v>1928729.2947713474</v>
      </c>
      <c r="G2512" s="28">
        <f t="shared" si="198"/>
        <v>1928729.2947713474</v>
      </c>
      <c r="I2512" s="622"/>
      <c r="K2512" s="622"/>
      <c r="Q2512" s="63"/>
      <c r="R2512" s="63"/>
      <c r="S2512" s="428"/>
    </row>
    <row r="2513" spans="2:19" ht="25.5">
      <c r="B2513" s="86">
        <f t="shared" si="199"/>
        <v>38.031999999999968</v>
      </c>
      <c r="C2513" s="67" t="s">
        <v>2273</v>
      </c>
      <c r="D2513" s="55" t="s">
        <v>79</v>
      </c>
      <c r="E2513" s="43">
        <v>1</v>
      </c>
      <c r="F2513" s="43">
        <v>2125805.7667236486</v>
      </c>
      <c r="G2513" s="28">
        <f t="shared" si="198"/>
        <v>2125805.7667236486</v>
      </c>
      <c r="I2513" s="622"/>
      <c r="K2513" s="622"/>
      <c r="Q2513" s="63"/>
      <c r="R2513" s="63"/>
      <c r="S2513" s="428"/>
    </row>
    <row r="2514" spans="2:19" ht="25.5">
      <c r="B2514" s="86">
        <f t="shared" si="199"/>
        <v>38.032999999999966</v>
      </c>
      <c r="C2514" s="67" t="s">
        <v>2274</v>
      </c>
      <c r="D2514" s="55" t="s">
        <v>79</v>
      </c>
      <c r="E2514" s="43">
        <v>1</v>
      </c>
      <c r="F2514" s="43">
        <v>5557043.1501800567</v>
      </c>
      <c r="G2514" s="28">
        <f t="shared" si="198"/>
        <v>5557043.1501800567</v>
      </c>
      <c r="I2514" s="622"/>
      <c r="K2514" s="622"/>
      <c r="Q2514" s="63"/>
      <c r="R2514" s="63"/>
      <c r="S2514" s="428"/>
    </row>
    <row r="2515" spans="2:19" ht="25.5">
      <c r="B2515" s="86">
        <f t="shared" si="199"/>
        <v>38.033999999999963</v>
      </c>
      <c r="C2515" s="67" t="s">
        <v>2274</v>
      </c>
      <c r="D2515" s="55" t="s">
        <v>79</v>
      </c>
      <c r="E2515" s="43">
        <v>1</v>
      </c>
      <c r="F2515" s="43">
        <v>17784118.159190953</v>
      </c>
      <c r="G2515" s="28">
        <f t="shared" si="198"/>
        <v>17784118.159190953</v>
      </c>
      <c r="I2515" s="622"/>
      <c r="K2515" s="622"/>
      <c r="Q2515" s="63"/>
      <c r="R2515" s="63"/>
      <c r="S2515" s="428"/>
    </row>
    <row r="2516" spans="2:19">
      <c r="B2516" s="86">
        <f t="shared" si="199"/>
        <v>38.034999999999961</v>
      </c>
      <c r="C2516" s="67" t="s">
        <v>2275</v>
      </c>
      <c r="D2516" s="55" t="s">
        <v>79</v>
      </c>
      <c r="E2516" s="43">
        <v>1</v>
      </c>
      <c r="F2516" s="43">
        <v>17784851.529012155</v>
      </c>
      <c r="G2516" s="28">
        <f t="shared" si="198"/>
        <v>17784851.529012155</v>
      </c>
      <c r="I2516" s="622"/>
      <c r="K2516" s="622"/>
      <c r="Q2516" s="63"/>
      <c r="R2516" s="63"/>
      <c r="S2516" s="428"/>
    </row>
    <row r="2517" spans="2:19" ht="12.75" customHeight="1">
      <c r="B2517" s="86">
        <f t="shared" si="199"/>
        <v>38.035999999999959</v>
      </c>
      <c r="C2517" s="67" t="s">
        <v>2276</v>
      </c>
      <c r="D2517" s="55" t="s">
        <v>79</v>
      </c>
      <c r="E2517" s="43">
        <v>1</v>
      </c>
      <c r="F2517" s="43">
        <v>1601112.9946449571</v>
      </c>
      <c r="G2517" s="28">
        <f t="shared" si="198"/>
        <v>1601112.9946449571</v>
      </c>
      <c r="I2517" s="622"/>
      <c r="K2517" s="622"/>
      <c r="Q2517" s="63"/>
      <c r="R2517" s="63"/>
      <c r="S2517" s="428"/>
    </row>
    <row r="2518" spans="2:19">
      <c r="B2518" s="86">
        <f t="shared" si="199"/>
        <v>38.036999999999956</v>
      </c>
      <c r="C2518" s="67" t="s">
        <v>2277</v>
      </c>
      <c r="D2518" s="55" t="s">
        <v>79</v>
      </c>
      <c r="E2518" s="43">
        <v>1</v>
      </c>
      <c r="F2518" s="43">
        <v>9169056.1945629418</v>
      </c>
      <c r="G2518" s="28">
        <f t="shared" si="198"/>
        <v>9169056.1945629418</v>
      </c>
      <c r="I2518" s="622"/>
      <c r="K2518" s="622"/>
      <c r="Q2518" s="63"/>
      <c r="R2518" s="63"/>
      <c r="S2518" s="428"/>
    </row>
    <row r="2519" spans="2:19" ht="25.5">
      <c r="B2519" s="86">
        <f>+B2518+0.001</f>
        <v>38.037999999999954</v>
      </c>
      <c r="C2519" s="67" t="s">
        <v>2278</v>
      </c>
      <c r="D2519" s="55" t="s">
        <v>79</v>
      </c>
      <c r="E2519" s="43">
        <v>1</v>
      </c>
      <c r="F2519" s="43">
        <v>4045034.5888112332</v>
      </c>
      <c r="G2519" s="28">
        <f t="shared" ref="G2519:G2530" si="200">+E2519*F2519</f>
        <v>4045034.5888112332</v>
      </c>
      <c r="I2519" s="622"/>
      <c r="K2519" s="622"/>
      <c r="Q2519" s="63"/>
      <c r="R2519" s="63"/>
      <c r="S2519" s="428"/>
    </row>
    <row r="2520" spans="2:19" ht="25.5">
      <c r="B2520" s="86">
        <f t="shared" ref="B2520:B2530" si="201">+B2519+0.001</f>
        <v>38.038999999999952</v>
      </c>
      <c r="C2520" s="67" t="s">
        <v>2279</v>
      </c>
      <c r="D2520" s="55" t="s">
        <v>79</v>
      </c>
      <c r="E2520" s="43">
        <v>1</v>
      </c>
      <c r="F2520" s="43">
        <v>27533303.217317142</v>
      </c>
      <c r="G2520" s="28">
        <f t="shared" si="200"/>
        <v>27533303.217317142</v>
      </c>
      <c r="I2520" s="622"/>
      <c r="K2520" s="622"/>
      <c r="Q2520" s="63"/>
      <c r="R2520" s="63"/>
      <c r="S2520" s="428"/>
    </row>
    <row r="2521" spans="2:19">
      <c r="B2521" s="86">
        <f t="shared" si="201"/>
        <v>38.039999999999949</v>
      </c>
      <c r="C2521" s="67" t="s">
        <v>2275</v>
      </c>
      <c r="D2521" s="55" t="s">
        <v>79</v>
      </c>
      <c r="E2521" s="43">
        <v>1</v>
      </c>
      <c r="F2521" s="43">
        <v>17784851.529012155</v>
      </c>
      <c r="G2521" s="28">
        <f t="shared" si="200"/>
        <v>17784851.529012155</v>
      </c>
      <c r="I2521" s="622"/>
      <c r="K2521" s="622"/>
      <c r="Q2521" s="63"/>
      <c r="R2521" s="63"/>
      <c r="S2521" s="428"/>
    </row>
    <row r="2522" spans="2:19">
      <c r="B2522" s="86">
        <f t="shared" si="201"/>
        <v>38.040999999999947</v>
      </c>
      <c r="C2522" s="67" t="s">
        <v>2275</v>
      </c>
      <c r="D2522" s="55" t="s">
        <v>79</v>
      </c>
      <c r="E2522" s="43">
        <v>1</v>
      </c>
      <c r="F2522" s="43">
        <v>17784851.529012159</v>
      </c>
      <c r="G2522" s="28">
        <f t="shared" si="200"/>
        <v>17784851.529012159</v>
      </c>
      <c r="I2522" s="622"/>
      <c r="K2522" s="622"/>
      <c r="Q2522" s="63"/>
      <c r="R2522" s="63"/>
      <c r="S2522" s="428"/>
    </row>
    <row r="2523" spans="2:19">
      <c r="B2523" s="86">
        <f t="shared" si="201"/>
        <v>38.041999999999945</v>
      </c>
      <c r="C2523" s="67" t="s">
        <v>2275</v>
      </c>
      <c r="D2523" s="55" t="s">
        <v>79</v>
      </c>
      <c r="E2523" s="43">
        <v>1</v>
      </c>
      <c r="F2523" s="43">
        <v>17784851.529012155</v>
      </c>
      <c r="G2523" s="28">
        <f t="shared" si="200"/>
        <v>17784851.529012155</v>
      </c>
      <c r="I2523" s="622"/>
      <c r="K2523" s="622"/>
      <c r="Q2523" s="63"/>
      <c r="R2523" s="63"/>
      <c r="S2523" s="428"/>
    </row>
    <row r="2524" spans="2:19">
      <c r="B2524" s="86">
        <f t="shared" si="201"/>
        <v>38.042999999999942</v>
      </c>
      <c r="C2524" s="67" t="s">
        <v>2275</v>
      </c>
      <c r="D2524" s="55" t="s">
        <v>79</v>
      </c>
      <c r="E2524" s="43">
        <v>1</v>
      </c>
      <c r="F2524" s="43">
        <v>17784851.529012155</v>
      </c>
      <c r="G2524" s="28">
        <f t="shared" si="200"/>
        <v>17784851.529012155</v>
      </c>
      <c r="I2524" s="622"/>
      <c r="K2524" s="622"/>
      <c r="Q2524" s="63"/>
      <c r="R2524" s="63"/>
      <c r="S2524" s="428"/>
    </row>
    <row r="2525" spans="2:19" ht="12.75" customHeight="1">
      <c r="B2525" s="86">
        <f t="shared" si="201"/>
        <v>38.04399999999994</v>
      </c>
      <c r="C2525" s="67" t="s">
        <v>2276</v>
      </c>
      <c r="D2525" s="55" t="s">
        <v>79</v>
      </c>
      <c r="E2525" s="43">
        <v>1</v>
      </c>
      <c r="F2525" s="43">
        <v>3202192.6542980415</v>
      </c>
      <c r="G2525" s="28">
        <f t="shared" si="200"/>
        <v>3202192.6542980415</v>
      </c>
      <c r="I2525" s="622"/>
      <c r="K2525" s="622"/>
      <c r="Q2525" s="63"/>
      <c r="R2525" s="63"/>
      <c r="S2525" s="428"/>
    </row>
    <row r="2526" spans="2:19">
      <c r="B2526" s="86">
        <f t="shared" si="201"/>
        <v>38.044999999999938</v>
      </c>
      <c r="C2526" s="67" t="s">
        <v>2277</v>
      </c>
      <c r="D2526" s="55" t="s">
        <v>79</v>
      </c>
      <c r="E2526" s="43">
        <v>1</v>
      </c>
      <c r="F2526" s="43">
        <v>5675982.4011823935</v>
      </c>
      <c r="G2526" s="28">
        <f t="shared" si="200"/>
        <v>5675982.4011823935</v>
      </c>
      <c r="I2526" s="622"/>
      <c r="K2526" s="622"/>
      <c r="Q2526" s="63"/>
      <c r="R2526" s="63"/>
      <c r="S2526" s="428"/>
    </row>
    <row r="2527" spans="2:19">
      <c r="B2527" s="86">
        <f t="shared" si="201"/>
        <v>38.045999999999935</v>
      </c>
      <c r="C2527" s="67" t="s">
        <v>2277</v>
      </c>
      <c r="D2527" s="55" t="s">
        <v>79</v>
      </c>
      <c r="E2527" s="43">
        <v>1</v>
      </c>
      <c r="F2527" s="43">
        <v>3783988.2674549287</v>
      </c>
      <c r="G2527" s="28">
        <f t="shared" si="200"/>
        <v>3783988.2674549287</v>
      </c>
      <c r="I2527" s="622"/>
      <c r="K2527" s="622"/>
      <c r="Q2527" s="63"/>
      <c r="R2527" s="63"/>
      <c r="S2527" s="428"/>
    </row>
    <row r="2528" spans="2:19" ht="25.5">
      <c r="B2528" s="86">
        <f t="shared" si="201"/>
        <v>38.046999999999933</v>
      </c>
      <c r="C2528" s="67" t="s">
        <v>2262</v>
      </c>
      <c r="D2528" s="55" t="s">
        <v>79</v>
      </c>
      <c r="E2528" s="43">
        <v>1</v>
      </c>
      <c r="F2528" s="43">
        <v>2186508.7869241121</v>
      </c>
      <c r="G2528" s="28">
        <f t="shared" si="200"/>
        <v>2186508.7869241121</v>
      </c>
      <c r="I2528" s="622"/>
      <c r="K2528" s="622"/>
      <c r="Q2528" s="63"/>
      <c r="R2528" s="63"/>
      <c r="S2528" s="428"/>
    </row>
    <row r="2529" spans="2:19" ht="12.75" customHeight="1">
      <c r="B2529" s="86">
        <f t="shared" si="201"/>
        <v>38.047999999999931</v>
      </c>
      <c r="C2529" s="67" t="s">
        <v>2274</v>
      </c>
      <c r="D2529" s="55" t="s">
        <v>79</v>
      </c>
      <c r="E2529" s="43">
        <v>1</v>
      </c>
      <c r="F2529" s="43">
        <v>7909526.8616390983</v>
      </c>
      <c r="G2529" s="28">
        <f t="shared" si="200"/>
        <v>7909526.8616390983</v>
      </c>
      <c r="I2529" s="622"/>
      <c r="K2529" s="622"/>
      <c r="Q2529" s="63"/>
      <c r="R2529" s="63"/>
      <c r="S2529" s="428"/>
    </row>
    <row r="2530" spans="2:19" ht="12.75" customHeight="1">
      <c r="B2530" s="86">
        <f t="shared" si="201"/>
        <v>38.048999999999928</v>
      </c>
      <c r="C2530" s="67" t="s">
        <v>2280</v>
      </c>
      <c r="D2530" s="55" t="s">
        <v>79</v>
      </c>
      <c r="E2530" s="43">
        <v>1</v>
      </c>
      <c r="F2530" s="43">
        <v>2689600.4842691952</v>
      </c>
      <c r="G2530" s="28">
        <f t="shared" si="200"/>
        <v>2689600.4842691952</v>
      </c>
      <c r="I2530" s="622"/>
      <c r="K2530" s="622"/>
      <c r="Q2530" s="63"/>
      <c r="R2530" s="63"/>
      <c r="S2530" s="428"/>
    </row>
    <row r="2531" spans="2:19" ht="25.5">
      <c r="B2531" s="86">
        <f t="shared" ref="B2531:B2538" si="202">+B2530+0.001</f>
        <v>38.049999999999926</v>
      </c>
      <c r="C2531" s="67" t="s">
        <v>2274</v>
      </c>
      <c r="D2531" s="55" t="s">
        <v>79</v>
      </c>
      <c r="E2531" s="43">
        <v>1</v>
      </c>
      <c r="F2531" s="43">
        <v>12106735.688349903</v>
      </c>
      <c r="G2531" s="28">
        <f t="shared" ref="G2531:G2537" si="203">+E2531*F2531</f>
        <v>12106735.688349903</v>
      </c>
      <c r="I2531" s="622"/>
      <c r="K2531" s="622"/>
      <c r="Q2531" s="63"/>
      <c r="R2531" s="63"/>
      <c r="S2531" s="428"/>
    </row>
    <row r="2532" spans="2:19" ht="25.5">
      <c r="B2532" s="86">
        <f t="shared" si="202"/>
        <v>38.050999999999924</v>
      </c>
      <c r="C2532" s="67" t="s">
        <v>2269</v>
      </c>
      <c r="D2532" s="55" t="s">
        <v>79</v>
      </c>
      <c r="E2532" s="43">
        <v>1</v>
      </c>
      <c r="F2532" s="43">
        <v>8530824.4401653148</v>
      </c>
      <c r="G2532" s="28">
        <f t="shared" si="203"/>
        <v>8530824.4401653148</v>
      </c>
      <c r="I2532" s="622"/>
      <c r="K2532" s="622"/>
      <c r="Q2532" s="63"/>
      <c r="R2532" s="63"/>
      <c r="S2532" s="428"/>
    </row>
    <row r="2533" spans="2:19" ht="25.5">
      <c r="B2533" s="86">
        <f t="shared" si="202"/>
        <v>38.051999999999921</v>
      </c>
      <c r="C2533" s="67" t="s">
        <v>2274</v>
      </c>
      <c r="D2533" s="55" t="s">
        <v>79</v>
      </c>
      <c r="E2533" s="43">
        <v>1</v>
      </c>
      <c r="F2533" s="43">
        <v>9497739.214429263</v>
      </c>
      <c r="G2533" s="28">
        <f t="shared" si="203"/>
        <v>9497739.214429263</v>
      </c>
      <c r="I2533" s="622"/>
      <c r="K2533" s="622"/>
      <c r="Q2533" s="63"/>
      <c r="R2533" s="63"/>
      <c r="S2533" s="428"/>
    </row>
    <row r="2534" spans="2:19" ht="12.75" customHeight="1">
      <c r="B2534" s="86">
        <f t="shared" si="202"/>
        <v>38.052999999999919</v>
      </c>
      <c r="C2534" s="67" t="s">
        <v>2266</v>
      </c>
      <c r="D2534" s="55" t="s">
        <v>79</v>
      </c>
      <c r="E2534" s="43">
        <v>1</v>
      </c>
      <c r="F2534" s="43">
        <v>19943992.287608657</v>
      </c>
      <c r="G2534" s="28">
        <f t="shared" si="203"/>
        <v>19943992.287608657</v>
      </c>
      <c r="I2534" s="622"/>
      <c r="K2534" s="622"/>
      <c r="Q2534" s="63"/>
      <c r="R2534" s="63"/>
      <c r="S2534" s="428"/>
    </row>
    <row r="2535" spans="2:19">
      <c r="B2535" s="86">
        <f t="shared" si="202"/>
        <v>38.053999999999917</v>
      </c>
      <c r="C2535" s="67" t="s">
        <v>2267</v>
      </c>
      <c r="D2535" s="55" t="s">
        <v>79</v>
      </c>
      <c r="E2535" s="43">
        <v>1</v>
      </c>
      <c r="F2535" s="43">
        <v>22822802.18574816</v>
      </c>
      <c r="G2535" s="28">
        <f t="shared" si="203"/>
        <v>22822802.18574816</v>
      </c>
      <c r="I2535" s="622"/>
      <c r="K2535" s="622"/>
      <c r="Q2535" s="63"/>
      <c r="R2535" s="63"/>
      <c r="S2535" s="428"/>
    </row>
    <row r="2536" spans="2:19">
      <c r="B2536" s="86">
        <f t="shared" si="202"/>
        <v>38.054999999999914</v>
      </c>
      <c r="C2536" s="67" t="s">
        <v>2267</v>
      </c>
      <c r="D2536" s="55" t="s">
        <v>79</v>
      </c>
      <c r="E2536" s="43">
        <v>1</v>
      </c>
      <c r="F2536" s="43">
        <v>22822802.18574816</v>
      </c>
      <c r="G2536" s="28">
        <f t="shared" si="203"/>
        <v>22822802.18574816</v>
      </c>
      <c r="I2536" s="622"/>
      <c r="K2536" s="622"/>
      <c r="Q2536" s="63"/>
      <c r="R2536" s="63"/>
      <c r="S2536" s="428"/>
    </row>
    <row r="2537" spans="2:19">
      <c r="B2537" s="86">
        <f t="shared" si="202"/>
        <v>38.055999999999912</v>
      </c>
      <c r="C2537" s="67" t="s">
        <v>2268</v>
      </c>
      <c r="D2537" s="55" t="s">
        <v>79</v>
      </c>
      <c r="E2537" s="43">
        <v>1</v>
      </c>
      <c r="F2537" s="43">
        <v>1927862.5849826534</v>
      </c>
      <c r="G2537" s="28">
        <f t="shared" si="203"/>
        <v>1927862.5849826534</v>
      </c>
      <c r="I2537" s="622"/>
      <c r="K2537" s="622"/>
      <c r="Q2537" s="63"/>
      <c r="R2537" s="63"/>
      <c r="S2537" s="428"/>
    </row>
    <row r="2538" spans="2:19" ht="25.5">
      <c r="B2538" s="86">
        <f t="shared" si="202"/>
        <v>38.05699999999991</v>
      </c>
      <c r="C2538" s="67" t="s">
        <v>2281</v>
      </c>
      <c r="D2538" s="55" t="s">
        <v>79</v>
      </c>
      <c r="E2538" s="43">
        <v>1</v>
      </c>
      <c r="F2538" s="43">
        <v>12638395.47373002</v>
      </c>
      <c r="G2538" s="28">
        <f t="shared" ref="G2538:G2550" si="204">+E2538*F2538</f>
        <v>12638395.47373002</v>
      </c>
      <c r="I2538" s="622"/>
      <c r="K2538" s="622"/>
      <c r="Q2538" s="63"/>
      <c r="R2538" s="63"/>
      <c r="S2538" s="428"/>
    </row>
    <row r="2539" spans="2:19" ht="12.75" customHeight="1">
      <c r="B2539" s="86">
        <f t="shared" ref="B2539:B2550" si="205">+B2538+0.001</f>
        <v>38.057999999999907</v>
      </c>
      <c r="C2539" s="67" t="s">
        <v>2271</v>
      </c>
      <c r="D2539" s="55" t="s">
        <v>79</v>
      </c>
      <c r="E2539" s="43">
        <v>1</v>
      </c>
      <c r="F2539" s="43">
        <v>3202192.6542980415</v>
      </c>
      <c r="G2539" s="28">
        <f t="shared" si="204"/>
        <v>3202192.6542980415</v>
      </c>
      <c r="I2539" s="622"/>
      <c r="K2539" s="622"/>
      <c r="Q2539" s="63"/>
      <c r="R2539" s="63"/>
      <c r="S2539" s="428"/>
    </row>
    <row r="2540" spans="2:19" ht="25.5">
      <c r="B2540" s="86">
        <f t="shared" si="205"/>
        <v>38.058999999999905</v>
      </c>
      <c r="C2540" s="67" t="s">
        <v>2282</v>
      </c>
      <c r="D2540" s="55" t="s">
        <v>79</v>
      </c>
      <c r="E2540" s="43">
        <v>1</v>
      </c>
      <c r="F2540" s="43">
        <v>19391431.462324265</v>
      </c>
      <c r="G2540" s="28">
        <f t="shared" si="204"/>
        <v>19391431.462324265</v>
      </c>
      <c r="I2540" s="622"/>
      <c r="K2540" s="622"/>
      <c r="Q2540" s="63"/>
      <c r="R2540" s="63"/>
      <c r="S2540" s="428"/>
    </row>
    <row r="2541" spans="2:19" ht="25.5">
      <c r="B2541" s="86">
        <f t="shared" si="205"/>
        <v>38.059999999999903</v>
      </c>
      <c r="C2541" s="67" t="s">
        <v>2274</v>
      </c>
      <c r="D2541" s="55" t="s">
        <v>79</v>
      </c>
      <c r="E2541" s="43">
        <v>1</v>
      </c>
      <c r="F2541" s="43">
        <v>6616762.5418180237</v>
      </c>
      <c r="G2541" s="28">
        <f t="shared" si="204"/>
        <v>6616762.5418180237</v>
      </c>
      <c r="I2541" s="622"/>
      <c r="K2541" s="622"/>
      <c r="Q2541" s="63"/>
      <c r="R2541" s="63"/>
      <c r="S2541" s="428"/>
    </row>
    <row r="2542" spans="2:19">
      <c r="B2542" s="86">
        <f t="shared" si="205"/>
        <v>38.0609999999999</v>
      </c>
      <c r="C2542" s="67" t="s">
        <v>2270</v>
      </c>
      <c r="D2542" s="55" t="s">
        <v>79</v>
      </c>
      <c r="E2542" s="43">
        <v>1</v>
      </c>
      <c r="F2542" s="43">
        <v>17784851.529012155</v>
      </c>
      <c r="G2542" s="28">
        <f t="shared" si="204"/>
        <v>17784851.529012155</v>
      </c>
      <c r="I2542" s="622"/>
      <c r="K2542" s="622"/>
      <c r="Q2542" s="63"/>
      <c r="R2542" s="63"/>
      <c r="S2542" s="428"/>
    </row>
    <row r="2543" spans="2:19">
      <c r="B2543" s="86">
        <f t="shared" si="205"/>
        <v>38.061999999999898</v>
      </c>
      <c r="C2543" s="67" t="s">
        <v>2270</v>
      </c>
      <c r="D2543" s="55" t="s">
        <v>79</v>
      </c>
      <c r="E2543" s="43">
        <v>1</v>
      </c>
      <c r="F2543" s="43">
        <v>17784851.529012155</v>
      </c>
      <c r="G2543" s="28">
        <f t="shared" si="204"/>
        <v>17784851.529012155</v>
      </c>
      <c r="I2543" s="622"/>
      <c r="K2543" s="622"/>
      <c r="Q2543" s="63"/>
      <c r="R2543" s="63"/>
      <c r="S2543" s="428"/>
    </row>
    <row r="2544" spans="2:19">
      <c r="B2544" s="86">
        <f t="shared" si="205"/>
        <v>38.062999999999896</v>
      </c>
      <c r="C2544" s="67" t="s">
        <v>2270</v>
      </c>
      <c r="D2544" s="55" t="s">
        <v>79</v>
      </c>
      <c r="E2544" s="43">
        <v>1</v>
      </c>
      <c r="F2544" s="43">
        <v>17784851.529012155</v>
      </c>
      <c r="G2544" s="28">
        <f t="shared" si="204"/>
        <v>17784851.529012155</v>
      </c>
      <c r="I2544" s="622"/>
      <c r="K2544" s="622"/>
      <c r="Q2544" s="63"/>
      <c r="R2544" s="63"/>
      <c r="S2544" s="428"/>
    </row>
    <row r="2545" spans="2:19" ht="25.5">
      <c r="B2545" s="86">
        <f t="shared" si="205"/>
        <v>38.063999999999893</v>
      </c>
      <c r="C2545" s="67" t="s">
        <v>2274</v>
      </c>
      <c r="D2545" s="55" t="s">
        <v>79</v>
      </c>
      <c r="E2545" s="43">
        <v>1</v>
      </c>
      <c r="F2545" s="43">
        <v>5797688.456510176</v>
      </c>
      <c r="G2545" s="28">
        <f t="shared" si="204"/>
        <v>5797688.456510176</v>
      </c>
      <c r="I2545" s="622"/>
      <c r="K2545" s="622"/>
      <c r="Q2545" s="63"/>
      <c r="R2545" s="63"/>
      <c r="S2545" s="428"/>
    </row>
    <row r="2546" spans="2:19">
      <c r="B2546" s="86">
        <f t="shared" si="205"/>
        <v>38.064999999999891</v>
      </c>
      <c r="C2546" s="67" t="s">
        <v>2277</v>
      </c>
      <c r="D2546" s="55" t="s">
        <v>79</v>
      </c>
      <c r="E2546" s="43">
        <v>1</v>
      </c>
      <c r="F2546" s="43">
        <v>4087703.3784084837</v>
      </c>
      <c r="G2546" s="28">
        <f t="shared" si="204"/>
        <v>4087703.3784084837</v>
      </c>
      <c r="I2546" s="622"/>
      <c r="K2546" s="622"/>
      <c r="Q2546" s="63"/>
      <c r="R2546" s="63"/>
      <c r="S2546" s="428"/>
    </row>
    <row r="2547" spans="2:19" ht="25.5">
      <c r="B2547" s="86">
        <f t="shared" si="205"/>
        <v>38.065999999999889</v>
      </c>
      <c r="C2547" s="67" t="s">
        <v>2266</v>
      </c>
      <c r="D2547" s="55" t="s">
        <v>79</v>
      </c>
      <c r="E2547" s="43">
        <v>1</v>
      </c>
      <c r="F2547" s="43">
        <v>19860821.482885893</v>
      </c>
      <c r="G2547" s="28">
        <f t="shared" si="204"/>
        <v>19860821.482885893</v>
      </c>
      <c r="I2547" s="622"/>
      <c r="K2547" s="622"/>
      <c r="Q2547" s="63"/>
      <c r="R2547" s="63"/>
      <c r="S2547" s="428"/>
    </row>
    <row r="2548" spans="2:19">
      <c r="B2548" s="86">
        <f t="shared" si="205"/>
        <v>38.066999999999886</v>
      </c>
      <c r="C2548" s="67" t="s">
        <v>2267</v>
      </c>
      <c r="D2548" s="55" t="s">
        <v>79</v>
      </c>
      <c r="E2548" s="43">
        <v>1</v>
      </c>
      <c r="F2548" s="43">
        <v>22822802.18574816</v>
      </c>
      <c r="G2548" s="28">
        <f t="shared" si="204"/>
        <v>22822802.18574816</v>
      </c>
      <c r="I2548" s="622"/>
      <c r="K2548" s="622"/>
      <c r="Q2548" s="63"/>
      <c r="R2548" s="63"/>
      <c r="S2548" s="428"/>
    </row>
    <row r="2549" spans="2:19">
      <c r="B2549" s="86">
        <f t="shared" si="205"/>
        <v>38.067999999999884</v>
      </c>
      <c r="C2549" s="67" t="s">
        <v>2267</v>
      </c>
      <c r="D2549" s="55" t="s">
        <v>79</v>
      </c>
      <c r="E2549" s="43">
        <v>1</v>
      </c>
      <c r="F2549" s="43">
        <v>23156152.104476683</v>
      </c>
      <c r="G2549" s="28">
        <f t="shared" si="204"/>
        <v>23156152.104476683</v>
      </c>
      <c r="I2549" s="622"/>
      <c r="K2549" s="622"/>
      <c r="Q2549" s="63"/>
      <c r="R2549" s="63"/>
      <c r="S2549" s="428"/>
    </row>
    <row r="2550" spans="2:19">
      <c r="B2550" s="86">
        <f t="shared" si="205"/>
        <v>38.068999999999882</v>
      </c>
      <c r="C2550" s="67" t="s">
        <v>2268</v>
      </c>
      <c r="D2550" s="55" t="s">
        <v>79</v>
      </c>
      <c r="E2550" s="43">
        <v>1</v>
      </c>
      <c r="F2550" s="43">
        <v>1927862.5849826534</v>
      </c>
      <c r="G2550" s="28">
        <f t="shared" si="204"/>
        <v>1927862.5849826534</v>
      </c>
      <c r="I2550" s="622"/>
      <c r="K2550" s="622"/>
      <c r="Q2550" s="63"/>
      <c r="R2550" s="63"/>
      <c r="S2550" s="428"/>
    </row>
    <row r="2551" spans="2:19" ht="25.5">
      <c r="B2551" s="86">
        <f>+B2550+0.001</f>
        <v>38.069999999999879</v>
      </c>
      <c r="C2551" s="67" t="s">
        <v>2282</v>
      </c>
      <c r="D2551" s="55" t="s">
        <v>79</v>
      </c>
      <c r="E2551" s="43">
        <v>1</v>
      </c>
      <c r="F2551" s="43">
        <v>9742918.0796540901</v>
      </c>
      <c r="G2551" s="28">
        <f t="shared" ref="G2551:G2557" si="206">+E2551*F2551</f>
        <v>9742918.0796540901</v>
      </c>
      <c r="I2551" s="622"/>
      <c r="K2551" s="622"/>
      <c r="Q2551" s="63"/>
      <c r="R2551" s="63"/>
      <c r="S2551" s="428"/>
    </row>
    <row r="2552" spans="2:19" ht="25.5">
      <c r="B2552" s="86">
        <f>+B2551+0.001</f>
        <v>38.070999999999877</v>
      </c>
      <c r="C2552" s="67" t="s">
        <v>2274</v>
      </c>
      <c r="D2552" s="55" t="s">
        <v>79</v>
      </c>
      <c r="E2552" s="43">
        <v>1</v>
      </c>
      <c r="F2552" s="43">
        <v>8178440.2410773961</v>
      </c>
      <c r="G2552" s="28">
        <f t="shared" si="206"/>
        <v>8178440.2410773961</v>
      </c>
      <c r="I2552" s="622"/>
      <c r="K2552" s="622"/>
      <c r="Q2552" s="63"/>
      <c r="R2552" s="63"/>
      <c r="S2552" s="428"/>
    </row>
    <row r="2553" spans="2:19" ht="12.75" customHeight="1">
      <c r="B2553" s="86">
        <f t="shared" ref="B2553:B2586" si="207">+B2552+0.001</f>
        <v>38.071999999999875</v>
      </c>
      <c r="C2553" s="67" t="s">
        <v>2283</v>
      </c>
      <c r="D2553" s="55" t="s">
        <v>79</v>
      </c>
      <c r="E2553" s="43">
        <v>1</v>
      </c>
      <c r="F2553" s="43">
        <v>24313776.367245216</v>
      </c>
      <c r="G2553" s="28">
        <f t="shared" si="206"/>
        <v>24313776.367245216</v>
      </c>
      <c r="I2553" s="622"/>
      <c r="K2553" s="622"/>
      <c r="Q2553" s="63"/>
      <c r="R2553" s="63"/>
      <c r="S2553" s="428"/>
    </row>
    <row r="2554" spans="2:19" ht="25.5">
      <c r="B2554" s="86">
        <f t="shared" si="207"/>
        <v>38.072999999999873</v>
      </c>
      <c r="C2554" s="67" t="s">
        <v>2266</v>
      </c>
      <c r="D2554" s="55" t="s">
        <v>79</v>
      </c>
      <c r="E2554" s="43">
        <v>1</v>
      </c>
      <c r="F2554" s="43">
        <v>19860821.482885893</v>
      </c>
      <c r="G2554" s="28">
        <f t="shared" si="206"/>
        <v>19860821.482885893</v>
      </c>
      <c r="I2554" s="622"/>
      <c r="K2554" s="622"/>
      <c r="Q2554" s="63"/>
      <c r="R2554" s="63"/>
      <c r="S2554" s="428"/>
    </row>
    <row r="2555" spans="2:19">
      <c r="B2555" s="86">
        <f t="shared" si="207"/>
        <v>38.07399999999987</v>
      </c>
      <c r="C2555" s="67" t="s">
        <v>2267</v>
      </c>
      <c r="D2555" s="55" t="s">
        <v>79</v>
      </c>
      <c r="E2555" s="43">
        <v>1</v>
      </c>
      <c r="F2555" s="43">
        <v>22822802.18574816</v>
      </c>
      <c r="G2555" s="28">
        <f t="shared" si="206"/>
        <v>22822802.18574816</v>
      </c>
      <c r="I2555" s="622"/>
      <c r="K2555" s="622"/>
      <c r="Q2555" s="63"/>
      <c r="R2555" s="63"/>
      <c r="S2555" s="428"/>
    </row>
    <row r="2556" spans="2:19">
      <c r="B2556" s="86">
        <f t="shared" si="207"/>
        <v>38.074999999999868</v>
      </c>
      <c r="C2556" s="67" t="s">
        <v>2267</v>
      </c>
      <c r="D2556" s="55" t="s">
        <v>79</v>
      </c>
      <c r="E2556" s="43">
        <v>1</v>
      </c>
      <c r="F2556" s="43">
        <v>22822802.18574816</v>
      </c>
      <c r="G2556" s="28">
        <f t="shared" si="206"/>
        <v>22822802.18574816</v>
      </c>
      <c r="I2556" s="622"/>
      <c r="K2556" s="622"/>
      <c r="Q2556" s="63"/>
      <c r="R2556" s="63"/>
      <c r="S2556" s="428"/>
    </row>
    <row r="2557" spans="2:19">
      <c r="B2557" s="86">
        <f t="shared" si="207"/>
        <v>38.075999999999866</v>
      </c>
      <c r="C2557" s="67" t="s">
        <v>2268</v>
      </c>
      <c r="D2557" s="55" t="s">
        <v>79</v>
      </c>
      <c r="E2557" s="43">
        <v>1</v>
      </c>
      <c r="F2557" s="43">
        <v>1927862.5849826534</v>
      </c>
      <c r="G2557" s="28">
        <f t="shared" si="206"/>
        <v>1927862.5849826534</v>
      </c>
      <c r="I2557" s="622"/>
      <c r="K2557" s="622"/>
      <c r="Q2557" s="63"/>
      <c r="R2557" s="63"/>
      <c r="S2557" s="428"/>
    </row>
    <row r="2558" spans="2:19" ht="25.5">
      <c r="B2558" s="86">
        <f t="shared" si="207"/>
        <v>38.076999999999863</v>
      </c>
      <c r="C2558" s="67" t="s">
        <v>2269</v>
      </c>
      <c r="D2558" s="55" t="s">
        <v>79</v>
      </c>
      <c r="E2558" s="43">
        <v>1</v>
      </c>
      <c r="F2558" s="43">
        <v>19391431.462324265</v>
      </c>
      <c r="G2558" s="28">
        <f t="shared" ref="G2558:G2566" si="208">+E2558*F2558</f>
        <v>19391431.462324265</v>
      </c>
      <c r="I2558" s="622"/>
      <c r="K2558" s="622"/>
      <c r="Q2558" s="63"/>
      <c r="R2558" s="63"/>
      <c r="S2558" s="428"/>
    </row>
    <row r="2559" spans="2:19" ht="25.5">
      <c r="B2559" s="86">
        <f t="shared" si="207"/>
        <v>38.077999999999861</v>
      </c>
      <c r="C2559" s="67" t="s">
        <v>2274</v>
      </c>
      <c r="D2559" s="55" t="s">
        <v>79</v>
      </c>
      <c r="E2559" s="43">
        <v>1</v>
      </c>
      <c r="F2559" s="43">
        <v>6616762.5418180237</v>
      </c>
      <c r="G2559" s="28">
        <f t="shared" si="208"/>
        <v>6616762.5418180237</v>
      </c>
      <c r="I2559" s="622"/>
      <c r="K2559" s="622"/>
      <c r="Q2559" s="63"/>
      <c r="R2559" s="63"/>
      <c r="S2559" s="428"/>
    </row>
    <row r="2560" spans="2:19" ht="12.75" customHeight="1">
      <c r="B2560" s="86">
        <f t="shared" si="207"/>
        <v>38.078999999999859</v>
      </c>
      <c r="C2560" s="67" t="s">
        <v>2270</v>
      </c>
      <c r="D2560" s="55" t="s">
        <v>79</v>
      </c>
      <c r="E2560" s="43">
        <v>1</v>
      </c>
      <c r="F2560" s="43">
        <v>17784851.529012155</v>
      </c>
      <c r="G2560" s="28">
        <f t="shared" si="208"/>
        <v>17784851.529012155</v>
      </c>
      <c r="I2560" s="622"/>
      <c r="K2560" s="622"/>
      <c r="Q2560" s="63"/>
      <c r="R2560" s="63"/>
      <c r="S2560" s="428"/>
    </row>
    <row r="2561" spans="2:19" ht="12.75" customHeight="1">
      <c r="B2561" s="86">
        <f t="shared" si="207"/>
        <v>38.079999999999856</v>
      </c>
      <c r="C2561" s="67" t="s">
        <v>2270</v>
      </c>
      <c r="D2561" s="55" t="s">
        <v>79</v>
      </c>
      <c r="E2561" s="43">
        <v>1</v>
      </c>
      <c r="F2561" s="43">
        <v>17784851.529012155</v>
      </c>
      <c r="G2561" s="28">
        <f t="shared" si="208"/>
        <v>17784851.529012155</v>
      </c>
      <c r="I2561" s="622"/>
      <c r="K2561" s="622"/>
      <c r="Q2561" s="63"/>
      <c r="R2561" s="63"/>
      <c r="S2561" s="428"/>
    </row>
    <row r="2562" spans="2:19" ht="12.75" customHeight="1">
      <c r="B2562" s="86">
        <f t="shared" si="207"/>
        <v>38.080999999999854</v>
      </c>
      <c r="C2562" s="67" t="s">
        <v>2270</v>
      </c>
      <c r="D2562" s="55" t="s">
        <v>79</v>
      </c>
      <c r="E2562" s="43">
        <v>1</v>
      </c>
      <c r="F2562" s="43">
        <v>17784851.529012155</v>
      </c>
      <c r="G2562" s="28">
        <f t="shared" si="208"/>
        <v>17784851.529012155</v>
      </c>
      <c r="I2562" s="622"/>
      <c r="K2562" s="622"/>
      <c r="Q2562" s="63"/>
      <c r="R2562" s="63"/>
      <c r="S2562" s="428"/>
    </row>
    <row r="2563" spans="2:19" ht="12.75" customHeight="1">
      <c r="B2563" s="86">
        <f t="shared" si="207"/>
        <v>38.081999999999852</v>
      </c>
      <c r="C2563" s="67" t="s">
        <v>2274</v>
      </c>
      <c r="D2563" s="55" t="s">
        <v>79</v>
      </c>
      <c r="E2563" s="43">
        <v>1</v>
      </c>
      <c r="F2563" s="43">
        <v>12323113.120596586</v>
      </c>
      <c r="G2563" s="28">
        <f t="shared" si="208"/>
        <v>12323113.120596586</v>
      </c>
      <c r="I2563" s="622"/>
      <c r="K2563" s="622"/>
      <c r="Q2563" s="63"/>
      <c r="R2563" s="63"/>
      <c r="S2563" s="428"/>
    </row>
    <row r="2564" spans="2:19" ht="12.75" customHeight="1">
      <c r="B2564" s="86">
        <f t="shared" si="207"/>
        <v>38.082999999999849</v>
      </c>
      <c r="C2564" s="67" t="s">
        <v>2270</v>
      </c>
      <c r="D2564" s="55" t="s">
        <v>79</v>
      </c>
      <c r="E2564" s="43">
        <v>1</v>
      </c>
      <c r="F2564" s="43">
        <v>17784851.529012155</v>
      </c>
      <c r="G2564" s="28">
        <f t="shared" si="208"/>
        <v>17784851.529012155</v>
      </c>
      <c r="I2564" s="622"/>
      <c r="K2564" s="622"/>
      <c r="Q2564" s="63"/>
      <c r="R2564" s="63"/>
      <c r="S2564" s="428"/>
    </row>
    <row r="2565" spans="2:19">
      <c r="B2565" s="86">
        <f t="shared" si="207"/>
        <v>38.083999999999847</v>
      </c>
      <c r="C2565" s="67" t="s">
        <v>2277</v>
      </c>
      <c r="D2565" s="55" t="s">
        <v>79</v>
      </c>
      <c r="E2565" s="43">
        <v>1</v>
      </c>
      <c r="F2565" s="43">
        <v>9459970.6686373204</v>
      </c>
      <c r="G2565" s="28">
        <f t="shared" si="208"/>
        <v>9459970.6686373204</v>
      </c>
      <c r="I2565" s="622"/>
      <c r="K2565" s="622"/>
      <c r="Q2565" s="63"/>
      <c r="R2565" s="63"/>
      <c r="S2565" s="428"/>
    </row>
    <row r="2566" spans="2:19">
      <c r="B2566" s="86">
        <f t="shared" si="207"/>
        <v>38.084999999999845</v>
      </c>
      <c r="C2566" s="67" t="s">
        <v>2276</v>
      </c>
      <c r="D2566" s="55" t="s">
        <v>79</v>
      </c>
      <c r="E2566" s="43">
        <v>1</v>
      </c>
      <c r="F2566" s="43">
        <v>3202192.6542980415</v>
      </c>
      <c r="G2566" s="28">
        <f t="shared" si="208"/>
        <v>3202192.6542980415</v>
      </c>
      <c r="I2566" s="622"/>
      <c r="K2566" s="622"/>
      <c r="Q2566" s="63"/>
      <c r="R2566" s="63"/>
      <c r="S2566" s="428"/>
    </row>
    <row r="2567" spans="2:19" ht="25.5">
      <c r="B2567" s="86">
        <f t="shared" si="207"/>
        <v>38.085999999999842</v>
      </c>
      <c r="C2567" s="67" t="s">
        <v>2284</v>
      </c>
      <c r="D2567" s="55" t="s">
        <v>79</v>
      </c>
      <c r="E2567" s="43">
        <v>1</v>
      </c>
      <c r="F2567" s="43">
        <v>10657463.581685787</v>
      </c>
      <c r="G2567" s="28">
        <f t="shared" ref="G2567:G2576" si="209">+E2567*F2567</f>
        <v>10657463.581685787</v>
      </c>
      <c r="I2567" s="622"/>
      <c r="K2567" s="622"/>
      <c r="Q2567" s="63"/>
      <c r="R2567" s="63"/>
      <c r="S2567" s="428"/>
    </row>
    <row r="2568" spans="2:19" ht="25.5">
      <c r="B2568" s="86">
        <f t="shared" si="207"/>
        <v>38.08699999999984</v>
      </c>
      <c r="C2568" s="67" t="s">
        <v>2274</v>
      </c>
      <c r="D2568" s="55" t="s">
        <v>79</v>
      </c>
      <c r="E2568" s="43">
        <v>1</v>
      </c>
      <c r="F2568" s="43">
        <v>7155656.02043455</v>
      </c>
      <c r="G2568" s="28">
        <f t="shared" si="209"/>
        <v>7155656.02043455</v>
      </c>
      <c r="I2568" s="622"/>
      <c r="K2568" s="622"/>
      <c r="Q2568" s="63"/>
      <c r="R2568" s="63"/>
      <c r="S2568" s="428"/>
    </row>
    <row r="2569" spans="2:19" ht="25.5">
      <c r="B2569" s="86">
        <f t="shared" si="207"/>
        <v>38.087999999999838</v>
      </c>
      <c r="C2569" s="67" t="s">
        <v>2274</v>
      </c>
      <c r="D2569" s="55" t="s">
        <v>79</v>
      </c>
      <c r="E2569" s="43">
        <v>1</v>
      </c>
      <c r="F2569" s="43">
        <v>15678180.047623526</v>
      </c>
      <c r="G2569" s="28">
        <f t="shared" si="209"/>
        <v>15678180.047623526</v>
      </c>
      <c r="I2569" s="622"/>
      <c r="K2569" s="622"/>
      <c r="Q2569" s="63"/>
      <c r="R2569" s="63"/>
      <c r="S2569" s="428"/>
    </row>
    <row r="2570" spans="2:19" ht="12.75" customHeight="1">
      <c r="B2570" s="86">
        <f t="shared" si="207"/>
        <v>38.088999999999835</v>
      </c>
      <c r="C2570" s="67" t="s">
        <v>2267</v>
      </c>
      <c r="D2570" s="55" t="s">
        <v>79</v>
      </c>
      <c r="E2570" s="43">
        <v>1</v>
      </c>
      <c r="F2570" s="43">
        <v>22822802.18574816</v>
      </c>
      <c r="G2570" s="28">
        <f t="shared" si="209"/>
        <v>22822802.18574816</v>
      </c>
      <c r="I2570" s="622"/>
      <c r="K2570" s="622"/>
      <c r="Q2570" s="63"/>
      <c r="R2570" s="63"/>
      <c r="S2570" s="428"/>
    </row>
    <row r="2571" spans="2:19" ht="12.75" customHeight="1">
      <c r="B2571" s="86">
        <f t="shared" si="207"/>
        <v>38.089999999999833</v>
      </c>
      <c r="C2571" s="67" t="s">
        <v>2266</v>
      </c>
      <c r="D2571" s="55" t="s">
        <v>79</v>
      </c>
      <c r="E2571" s="43">
        <v>1</v>
      </c>
      <c r="F2571" s="43">
        <v>19860821.482885893</v>
      </c>
      <c r="G2571" s="28">
        <f t="shared" si="209"/>
        <v>19860821.482885893</v>
      </c>
      <c r="I2571" s="622"/>
      <c r="K2571" s="622"/>
      <c r="Q2571" s="63"/>
      <c r="R2571" s="63"/>
      <c r="S2571" s="428"/>
    </row>
    <row r="2572" spans="2:19" ht="12.75" customHeight="1">
      <c r="B2572" s="86">
        <f t="shared" si="207"/>
        <v>38.090999999999831</v>
      </c>
      <c r="C2572" s="67" t="s">
        <v>2267</v>
      </c>
      <c r="D2572" s="55" t="s">
        <v>79</v>
      </c>
      <c r="E2572" s="43">
        <v>1</v>
      </c>
      <c r="F2572" s="43">
        <v>22822802.18574816</v>
      </c>
      <c r="G2572" s="28">
        <f t="shared" si="209"/>
        <v>22822802.18574816</v>
      </c>
      <c r="I2572" s="622"/>
      <c r="K2572" s="622"/>
      <c r="Q2572" s="63"/>
      <c r="R2572" s="63"/>
      <c r="S2572" s="428"/>
    </row>
    <row r="2573" spans="2:19" ht="12.75" customHeight="1">
      <c r="B2573" s="86">
        <f t="shared" si="207"/>
        <v>38.091999999999828</v>
      </c>
      <c r="C2573" s="67" t="s">
        <v>2267</v>
      </c>
      <c r="D2573" s="55" t="s">
        <v>79</v>
      </c>
      <c r="E2573" s="43">
        <v>1</v>
      </c>
      <c r="F2573" s="43">
        <v>22822802.18574816</v>
      </c>
      <c r="G2573" s="28">
        <f t="shared" si="209"/>
        <v>22822802.18574816</v>
      </c>
      <c r="I2573" s="622"/>
      <c r="K2573" s="622"/>
      <c r="Q2573" s="63"/>
      <c r="R2573" s="63"/>
      <c r="S2573" s="428"/>
    </row>
    <row r="2574" spans="2:19">
      <c r="B2574" s="86">
        <f t="shared" si="207"/>
        <v>38.092999999999826</v>
      </c>
      <c r="C2574" s="67" t="s">
        <v>2268</v>
      </c>
      <c r="D2574" s="55" t="s">
        <v>79</v>
      </c>
      <c r="E2574" s="43">
        <v>1</v>
      </c>
      <c r="F2574" s="43">
        <v>1927862.5849826534</v>
      </c>
      <c r="G2574" s="28">
        <f t="shared" si="209"/>
        <v>1927862.5849826534</v>
      </c>
      <c r="I2574" s="622"/>
      <c r="K2574" s="622"/>
      <c r="Q2574" s="63"/>
      <c r="R2574" s="63"/>
      <c r="S2574" s="428"/>
    </row>
    <row r="2575" spans="2:19" ht="25.5">
      <c r="B2575" s="86">
        <f t="shared" si="207"/>
        <v>38.093999999999824</v>
      </c>
      <c r="C2575" s="67" t="s">
        <v>2274</v>
      </c>
      <c r="D2575" s="55" t="s">
        <v>79</v>
      </c>
      <c r="E2575" s="43">
        <v>1</v>
      </c>
      <c r="F2575" s="43">
        <v>11394700.26194578</v>
      </c>
      <c r="G2575" s="28">
        <f t="shared" si="209"/>
        <v>11394700.26194578</v>
      </c>
      <c r="I2575" s="622"/>
      <c r="K2575" s="622"/>
      <c r="Q2575" s="63"/>
      <c r="R2575" s="63"/>
      <c r="S2575" s="428"/>
    </row>
    <row r="2576" spans="2:19" ht="25.5">
      <c r="B2576" s="86">
        <f t="shared" si="207"/>
        <v>38.094999999999821</v>
      </c>
      <c r="C2576" s="67" t="s">
        <v>2266</v>
      </c>
      <c r="D2576" s="55" t="s">
        <v>79</v>
      </c>
      <c r="E2576" s="43">
        <v>1</v>
      </c>
      <c r="F2576" s="43">
        <v>8454920.6636708323</v>
      </c>
      <c r="G2576" s="28">
        <f t="shared" si="209"/>
        <v>8454920.6636708323</v>
      </c>
      <c r="I2576" s="622"/>
      <c r="K2576" s="622"/>
      <c r="Q2576" s="63"/>
      <c r="R2576" s="63"/>
      <c r="S2576" s="428"/>
    </row>
    <row r="2577" spans="1:19" ht="25.5">
      <c r="B2577" s="86">
        <f t="shared" si="207"/>
        <v>38.095999999999819</v>
      </c>
      <c r="C2577" s="67" t="s">
        <v>2266</v>
      </c>
      <c r="D2577" s="55" t="s">
        <v>79</v>
      </c>
      <c r="E2577" s="43">
        <v>1</v>
      </c>
      <c r="F2577" s="43">
        <v>8378850.2122169835</v>
      </c>
      <c r="G2577" s="28">
        <f t="shared" ref="G2577:G2587" si="210">+E2577*F2577</f>
        <v>8378850.2122169835</v>
      </c>
      <c r="I2577" s="622"/>
      <c r="K2577" s="622"/>
      <c r="Q2577" s="63"/>
      <c r="R2577" s="63"/>
      <c r="S2577" s="428"/>
    </row>
    <row r="2578" spans="1:19">
      <c r="B2578" s="86">
        <f t="shared" si="207"/>
        <v>38.096999999999817</v>
      </c>
      <c r="C2578" s="67" t="s">
        <v>2285</v>
      </c>
      <c r="D2578" s="55" t="s">
        <v>79</v>
      </c>
      <c r="E2578" s="43">
        <v>1</v>
      </c>
      <c r="F2578" s="43">
        <v>5884326.1003877176</v>
      </c>
      <c r="G2578" s="28">
        <f t="shared" si="210"/>
        <v>5884326.1003877176</v>
      </c>
      <c r="I2578" s="622"/>
      <c r="K2578" s="622"/>
      <c r="Q2578" s="63"/>
      <c r="R2578" s="63"/>
      <c r="S2578" s="428"/>
    </row>
    <row r="2579" spans="1:19">
      <c r="B2579" s="86">
        <f t="shared" si="207"/>
        <v>38.097999999999814</v>
      </c>
      <c r="C2579" s="67" t="s">
        <v>2285</v>
      </c>
      <c r="D2579" s="55" t="s">
        <v>79</v>
      </c>
      <c r="E2579" s="43">
        <v>1</v>
      </c>
      <c r="F2579" s="43">
        <v>5884326.1003877176</v>
      </c>
      <c r="G2579" s="28">
        <f t="shared" si="210"/>
        <v>5884326.1003877176</v>
      </c>
      <c r="I2579" s="622"/>
      <c r="K2579" s="622"/>
      <c r="Q2579" s="63"/>
      <c r="R2579" s="63"/>
      <c r="S2579" s="428"/>
    </row>
    <row r="2580" spans="1:19" ht="12.75" customHeight="1">
      <c r="B2580" s="86">
        <f t="shared" si="207"/>
        <v>38.098999999999812</v>
      </c>
      <c r="C2580" s="67" t="s">
        <v>2286</v>
      </c>
      <c r="D2580" s="55" t="s">
        <v>79</v>
      </c>
      <c r="E2580" s="43">
        <v>1</v>
      </c>
      <c r="F2580" s="43">
        <v>54081057.399913408</v>
      </c>
      <c r="G2580" s="28">
        <f t="shared" si="210"/>
        <v>54081057.399913408</v>
      </c>
      <c r="I2580" s="622"/>
      <c r="K2580" s="622"/>
      <c r="Q2580" s="63"/>
      <c r="R2580" s="63"/>
      <c r="S2580" s="428"/>
    </row>
    <row r="2581" spans="1:19">
      <c r="B2581" s="86">
        <f t="shared" si="207"/>
        <v>38.09999999999981</v>
      </c>
      <c r="C2581" s="67" t="s">
        <v>2285</v>
      </c>
      <c r="D2581" s="55" t="s">
        <v>79</v>
      </c>
      <c r="E2581" s="43">
        <v>1</v>
      </c>
      <c r="F2581" s="43">
        <v>16829804.011854943</v>
      </c>
      <c r="G2581" s="28">
        <f t="shared" si="210"/>
        <v>16829804.011854943</v>
      </c>
      <c r="I2581" s="622"/>
      <c r="K2581" s="622"/>
      <c r="Q2581" s="63"/>
      <c r="R2581" s="63"/>
      <c r="S2581" s="428"/>
    </row>
    <row r="2582" spans="1:19">
      <c r="B2582" s="86">
        <f t="shared" si="207"/>
        <v>38.100999999999807</v>
      </c>
      <c r="C2582" s="67" t="s">
        <v>2285</v>
      </c>
      <c r="D2582" s="55" t="s">
        <v>79</v>
      </c>
      <c r="E2582" s="43">
        <v>1</v>
      </c>
      <c r="F2582" s="43">
        <v>2942146.3826979226</v>
      </c>
      <c r="G2582" s="28">
        <f t="shared" si="210"/>
        <v>2942146.3826979226</v>
      </c>
      <c r="I2582" s="622"/>
      <c r="K2582" s="622"/>
      <c r="Q2582" s="63"/>
      <c r="R2582" s="63"/>
      <c r="S2582" s="428"/>
    </row>
    <row r="2583" spans="1:19">
      <c r="B2583" s="86">
        <f t="shared" si="207"/>
        <v>38.101999999999805</v>
      </c>
      <c r="C2583" s="67" t="s">
        <v>2285</v>
      </c>
      <c r="D2583" s="55" t="s">
        <v>79</v>
      </c>
      <c r="E2583" s="43">
        <v>1</v>
      </c>
      <c r="F2583" s="43">
        <v>2942146.3826979226</v>
      </c>
      <c r="G2583" s="28">
        <f t="shared" si="210"/>
        <v>2942146.3826979226</v>
      </c>
      <c r="I2583" s="622"/>
      <c r="K2583" s="622"/>
      <c r="Q2583" s="63"/>
      <c r="R2583" s="63"/>
      <c r="S2583" s="428"/>
    </row>
    <row r="2584" spans="1:19" ht="12.75" customHeight="1">
      <c r="B2584" s="86">
        <f t="shared" si="207"/>
        <v>38.102999999999803</v>
      </c>
      <c r="C2584" s="67" t="s">
        <v>2286</v>
      </c>
      <c r="D2584" s="55" t="s">
        <v>79</v>
      </c>
      <c r="E2584" s="43">
        <v>1</v>
      </c>
      <c r="F2584" s="43">
        <v>27040512.032460768</v>
      </c>
      <c r="G2584" s="28">
        <f t="shared" si="210"/>
        <v>27040512.032460768</v>
      </c>
      <c r="I2584" s="622"/>
      <c r="K2584" s="622"/>
      <c r="Q2584" s="63"/>
      <c r="R2584" s="63"/>
      <c r="S2584" s="428"/>
    </row>
    <row r="2585" spans="1:19" ht="12.75" customHeight="1">
      <c r="B2585" s="86">
        <f t="shared" si="207"/>
        <v>38.1039999999998</v>
      </c>
      <c r="C2585" s="67" t="s">
        <v>2266</v>
      </c>
      <c r="D2585" s="55" t="s">
        <v>79</v>
      </c>
      <c r="E2585" s="43">
        <v>1</v>
      </c>
      <c r="F2585" s="43">
        <v>8686832.2021302637</v>
      </c>
      <c r="G2585" s="28">
        <f t="shared" si="210"/>
        <v>8686832.2021302637</v>
      </c>
      <c r="I2585" s="622"/>
      <c r="K2585" s="622"/>
      <c r="Q2585" s="63"/>
      <c r="R2585" s="63"/>
      <c r="S2585" s="428"/>
    </row>
    <row r="2586" spans="1:19" ht="12.75" customHeight="1">
      <c r="B2586" s="86">
        <f t="shared" si="207"/>
        <v>38.104999999999798</v>
      </c>
      <c r="C2586" s="67" t="s">
        <v>2277</v>
      </c>
      <c r="D2586" s="55" t="s">
        <v>79</v>
      </c>
      <c r="E2586" s="43">
        <v>1</v>
      </c>
      <c r="F2586" s="43">
        <v>4221043.345899892</v>
      </c>
      <c r="G2586" s="28">
        <f t="shared" si="210"/>
        <v>4221043.345899892</v>
      </c>
      <c r="I2586" s="622"/>
      <c r="K2586" s="622"/>
      <c r="Q2586" s="63"/>
      <c r="R2586" s="63"/>
      <c r="S2586" s="428"/>
    </row>
    <row r="2587" spans="1:19" ht="12.75" customHeight="1">
      <c r="B2587" s="86">
        <f>+B2586+0.001</f>
        <v>38.105999999999796</v>
      </c>
      <c r="C2587" s="67" t="s">
        <v>2276</v>
      </c>
      <c r="D2587" s="55" t="s">
        <v>79</v>
      </c>
      <c r="E2587" s="43">
        <v>1</v>
      </c>
      <c r="F2587" s="43">
        <v>3202192.6542980415</v>
      </c>
      <c r="G2587" s="28">
        <f t="shared" si="210"/>
        <v>3202192.6542980415</v>
      </c>
      <c r="I2587" s="622"/>
      <c r="K2587" s="622"/>
      <c r="Q2587" s="63"/>
      <c r="R2587" s="63"/>
      <c r="S2587" s="428"/>
    </row>
    <row r="2588" spans="1:19" ht="18" customHeight="1">
      <c r="B2588" s="463"/>
      <c r="C2588" s="447"/>
      <c r="D2588" s="118"/>
      <c r="E2588" s="63"/>
      <c r="F2588" s="63"/>
      <c r="G2588" s="57">
        <f>SUM(G2500:G2587)</f>
        <v>1120014124.8579712</v>
      </c>
      <c r="K2588" s="622"/>
      <c r="Q2588" s="63"/>
      <c r="R2588" s="63"/>
      <c r="S2588" s="428"/>
    </row>
    <row r="2589" spans="1:19">
      <c r="B2589" s="463"/>
      <c r="C2589" s="496"/>
      <c r="D2589" s="118"/>
      <c r="E2589" s="63"/>
      <c r="F2589" s="63"/>
      <c r="G2589" s="428"/>
      <c r="K2589" s="622"/>
      <c r="Q2589" s="63"/>
      <c r="R2589" s="63"/>
      <c r="S2589" s="428"/>
    </row>
    <row r="2590" spans="1:19" ht="24.95" customHeight="1">
      <c r="A2590" s="478"/>
      <c r="B2590" s="450"/>
      <c r="C2590" s="165" t="s">
        <v>2415</v>
      </c>
      <c r="D2590" s="450"/>
      <c r="E2590" s="149"/>
      <c r="F2590" s="151"/>
      <c r="G2590" s="429">
        <f>+G2496+G2588</f>
        <v>2246157617.6239314</v>
      </c>
      <c r="H2590" s="152"/>
      <c r="K2590" s="622"/>
      <c r="Q2590" s="63"/>
      <c r="R2590" s="59"/>
      <c r="S2590" s="520"/>
    </row>
    <row r="2591" spans="1:19" ht="15" customHeight="1">
      <c r="C2591" s="7"/>
      <c r="E2591" s="47"/>
      <c r="F2591" s="59"/>
      <c r="G2591" s="59"/>
      <c r="H2591" s="38"/>
      <c r="K2591" s="622"/>
      <c r="Q2591" s="63"/>
      <c r="R2591" s="59"/>
      <c r="S2591" s="59"/>
    </row>
    <row r="2592" spans="1:19" s="58" customFormat="1" ht="20.100000000000001" customHeight="1">
      <c r="A2592" s="477"/>
      <c r="B2592" s="55"/>
      <c r="C2592" s="747" t="s">
        <v>2401</v>
      </c>
      <c r="D2592" s="452" t="s">
        <v>634</v>
      </c>
      <c r="E2592" s="748">
        <v>0.16</v>
      </c>
      <c r="F2592" s="749"/>
      <c r="G2592" s="749">
        <f>+G2590*E2592</f>
        <v>359385218.81982905</v>
      </c>
      <c r="I2592" s="62"/>
      <c r="J2592" s="62"/>
      <c r="K2592" s="622"/>
      <c r="L2592" s="62"/>
      <c r="M2592" s="62"/>
      <c r="N2592" s="62"/>
      <c r="O2592" s="62"/>
      <c r="P2592" s="62"/>
      <c r="Q2592" s="521"/>
      <c r="R2592" s="63"/>
      <c r="S2592" s="63"/>
    </row>
    <row r="2593" spans="1:19" ht="15" customHeight="1">
      <c r="C2593" s="7"/>
      <c r="E2593" s="47"/>
      <c r="F2593" s="59"/>
      <c r="G2593" s="59"/>
      <c r="H2593" s="38"/>
      <c r="K2593" s="622"/>
      <c r="Q2593" s="63"/>
      <c r="R2593" s="59"/>
      <c r="S2593" s="59"/>
    </row>
    <row r="2594" spans="1:19" s="196" customFormat="1" ht="24.95" customHeight="1">
      <c r="A2594" s="480"/>
      <c r="B2594" s="449"/>
      <c r="C2594" s="165" t="s">
        <v>2417</v>
      </c>
      <c r="D2594" s="450"/>
      <c r="E2594" s="460"/>
      <c r="F2594" s="158"/>
      <c r="G2594" s="429">
        <f>+G2590+G2592</f>
        <v>2605542836.4437604</v>
      </c>
      <c r="I2594" s="624"/>
      <c r="J2594" s="624"/>
      <c r="K2594" s="631"/>
      <c r="L2594" s="624"/>
      <c r="M2594" s="624"/>
      <c r="N2594" s="624"/>
      <c r="O2594" s="624"/>
      <c r="P2594" s="624"/>
      <c r="Q2594" s="527"/>
      <c r="R2594" s="520"/>
      <c r="S2594" s="520"/>
    </row>
    <row r="2595" spans="1:19" ht="18" customHeight="1">
      <c r="C2595" s="7"/>
      <c r="E2595" s="47"/>
      <c r="F2595" s="59"/>
      <c r="G2595" s="59"/>
      <c r="H2595" s="38"/>
      <c r="K2595" s="622"/>
      <c r="Q2595" s="63"/>
      <c r="R2595" s="59"/>
      <c r="S2595" s="59"/>
    </row>
    <row r="2596" spans="1:19" s="196" customFormat="1" ht="24.95" customHeight="1">
      <c r="A2596" s="480"/>
      <c r="B2596" s="464"/>
      <c r="C2596" s="465" t="s">
        <v>2416</v>
      </c>
      <c r="D2596" s="466"/>
      <c r="E2596" s="467"/>
      <c r="F2596" s="468"/>
      <c r="G2596" s="469">
        <f>+G618+G2286+G2594</f>
        <v>37714267776.166237</v>
      </c>
      <c r="I2596" s="624"/>
      <c r="J2596" s="624"/>
      <c r="K2596" s="631"/>
      <c r="L2596" s="624"/>
      <c r="M2596" s="624"/>
      <c r="N2596" s="624"/>
      <c r="O2596" s="624"/>
      <c r="P2596" s="624"/>
      <c r="Q2596" s="527"/>
      <c r="R2596" s="520"/>
      <c r="S2596" s="520"/>
    </row>
    <row r="2597" spans="1:19" ht="15" customHeight="1">
      <c r="C2597" s="7"/>
      <c r="E2597" s="47"/>
      <c r="F2597" s="59"/>
      <c r="G2597" s="59"/>
      <c r="H2597" s="38"/>
      <c r="K2597" s="622"/>
      <c r="Q2597" s="63"/>
      <c r="R2597" s="59"/>
      <c r="S2597" s="59"/>
    </row>
    <row r="2598" spans="1:19" ht="15" customHeight="1">
      <c r="C2598" s="7"/>
      <c r="E2598" s="47"/>
      <c r="F2598" s="59"/>
      <c r="G2598" s="59"/>
      <c r="H2598" s="38"/>
      <c r="K2598" s="622"/>
      <c r="Q2598" s="63"/>
      <c r="R2598" s="59"/>
      <c r="S2598" s="59"/>
    </row>
    <row r="2599" spans="1:19" ht="15" customHeight="1">
      <c r="C2599" s="7"/>
      <c r="E2599" s="47"/>
      <c r="F2599" s="59"/>
      <c r="G2599" s="59"/>
      <c r="K2599" s="622"/>
      <c r="Q2599" s="63"/>
      <c r="R2599" s="59"/>
      <c r="S2599" s="59"/>
    </row>
    <row r="2600" spans="1:19" ht="15" customHeight="1">
      <c r="B2600" s="239">
        <v>39</v>
      </c>
      <c r="C2600" s="19" t="s">
        <v>1224</v>
      </c>
      <c r="E2600" s="47"/>
      <c r="F2600" s="63"/>
      <c r="G2600" s="64"/>
      <c r="K2600" s="622"/>
      <c r="Q2600" s="63"/>
      <c r="R2600" s="63"/>
    </row>
    <row r="2601" spans="1:19" ht="15" customHeight="1">
      <c r="C2601" s="160"/>
      <c r="D2601" s="239"/>
      <c r="E2601" s="161"/>
      <c r="F2601" s="161"/>
      <c r="G2601" s="161"/>
      <c r="H2601" s="159"/>
      <c r="I2601" s="621"/>
      <c r="J2601" s="621"/>
      <c r="K2601" s="630"/>
      <c r="L2601" s="621"/>
      <c r="M2601" s="621"/>
      <c r="N2601" s="621"/>
      <c r="Q2601" s="59"/>
      <c r="R2601" s="59"/>
      <c r="S2601" s="59"/>
    </row>
    <row r="2602" spans="1:19" ht="15" customHeight="1">
      <c r="A2602" s="477"/>
      <c r="B2602" s="24"/>
      <c r="C2602" s="236" t="s">
        <v>2292</v>
      </c>
      <c r="D2602" s="55" t="s">
        <v>634</v>
      </c>
      <c r="E2602" s="454" t="e">
        <f>+#REF!</f>
        <v>#REF!</v>
      </c>
      <c r="F2602" s="43">
        <f>+G$606+G$2274+G$2590</f>
        <v>30305407963.518013</v>
      </c>
      <c r="G2602" s="44" t="e">
        <f>+E2602*F2602</f>
        <v>#REF!</v>
      </c>
      <c r="K2602" s="622"/>
      <c r="Q2602" s="521"/>
      <c r="R2602" s="63"/>
    </row>
    <row r="2603" spans="1:19" ht="15" customHeight="1">
      <c r="A2603" s="477"/>
      <c r="B2603" s="24"/>
      <c r="C2603" s="236" t="s">
        <v>1228</v>
      </c>
      <c r="D2603" s="55" t="s">
        <v>634</v>
      </c>
      <c r="E2603" s="454" t="e">
        <f>+#REF!</f>
        <v>#REF!</v>
      </c>
      <c r="F2603" s="43">
        <f>+F2602</f>
        <v>30305407963.518013</v>
      </c>
      <c r="G2603" s="44" t="e">
        <f>+E2603*F2603</f>
        <v>#REF!</v>
      </c>
      <c r="K2603" s="622"/>
      <c r="Q2603" s="521"/>
      <c r="R2603" s="63"/>
    </row>
    <row r="2604" spans="1:19" s="66" customFormat="1" ht="15" customHeight="1">
      <c r="A2604" s="477"/>
      <c r="B2604" s="24"/>
      <c r="C2604" s="236" t="s">
        <v>1229</v>
      </c>
      <c r="D2604" s="55" t="s">
        <v>634</v>
      </c>
      <c r="E2604" s="454" t="e">
        <f>+#REF!</f>
        <v>#REF!</v>
      </c>
      <c r="F2604" s="43"/>
      <c r="G2604" s="44" t="e">
        <f>+G2603*E2604</f>
        <v>#REF!</v>
      </c>
      <c r="I2604" s="36"/>
      <c r="J2604" s="36"/>
      <c r="K2604" s="623"/>
      <c r="L2604" s="36"/>
      <c r="M2604" s="36"/>
      <c r="N2604" s="36"/>
      <c r="O2604" s="36"/>
      <c r="P2604" s="36"/>
      <c r="Q2604" s="521"/>
      <c r="R2604" s="63"/>
      <c r="S2604" s="64"/>
    </row>
    <row r="2605" spans="1:19" s="156" customFormat="1" ht="15" customHeight="1">
      <c r="A2605" s="479"/>
      <c r="B2605" s="145"/>
      <c r="C2605" s="189"/>
      <c r="D2605" s="190"/>
      <c r="E2605" s="459"/>
      <c r="F2605" s="458"/>
      <c r="G2605" s="146"/>
      <c r="I2605" s="617"/>
      <c r="J2605" s="617"/>
      <c r="K2605" s="627"/>
      <c r="L2605" s="617"/>
      <c r="M2605" s="617"/>
      <c r="N2605" s="617"/>
      <c r="O2605" s="617"/>
      <c r="P2605" s="617"/>
      <c r="Q2605" s="59"/>
      <c r="R2605" s="525"/>
      <c r="S2605" s="64"/>
    </row>
    <row r="2606" spans="1:19" s="196" customFormat="1" ht="20.100000000000001" customHeight="1">
      <c r="A2606" s="480"/>
      <c r="B2606" s="449"/>
      <c r="C2606" s="165" t="s">
        <v>1526</v>
      </c>
      <c r="D2606" s="450"/>
      <c r="E2606" s="472" t="e">
        <f>+E2602+E2603*(1+E2604)</f>
        <v>#REF!</v>
      </c>
      <c r="F2606" s="158"/>
      <c r="G2606" s="429" t="e">
        <f>SUM(G2602:G2604)</f>
        <v>#REF!</v>
      </c>
      <c r="I2606" s="624"/>
      <c r="J2606" s="624"/>
      <c r="K2606" s="631"/>
      <c r="L2606" s="624"/>
      <c r="M2606" s="624"/>
      <c r="N2606" s="624"/>
      <c r="O2606" s="624"/>
      <c r="P2606" s="624"/>
      <c r="Q2606" s="533"/>
      <c r="R2606" s="520"/>
      <c r="S2606" s="520"/>
    </row>
    <row r="2607" spans="1:19" ht="12.95" customHeight="1">
      <c r="E2607" s="691"/>
      <c r="F2607" s="63"/>
      <c r="G2607" s="64"/>
      <c r="K2607" s="622"/>
      <c r="Q2607" s="63"/>
      <c r="R2607" s="63"/>
    </row>
    <row r="2608" spans="1:19" ht="12.95" customHeight="1">
      <c r="E2608" s="47"/>
      <c r="F2608" s="63"/>
      <c r="G2608" s="64"/>
      <c r="K2608" s="622"/>
      <c r="Q2608" s="63"/>
      <c r="R2608" s="63"/>
    </row>
    <row r="2609" spans="1:19" s="470" customFormat="1" ht="24.95" customHeight="1">
      <c r="A2609" s="482"/>
      <c r="B2609" s="464"/>
      <c r="C2609" s="465" t="s">
        <v>1527</v>
      </c>
      <c r="D2609" s="466"/>
      <c r="E2609" s="467"/>
      <c r="F2609" s="468"/>
      <c r="G2609" s="469" t="e">
        <f>+G2596+G2606</f>
        <v>#REF!</v>
      </c>
      <c r="I2609" s="625"/>
      <c r="J2609" s="625"/>
      <c r="K2609" s="632"/>
      <c r="L2609" s="625"/>
      <c r="M2609" s="625"/>
      <c r="N2609" s="625"/>
      <c r="O2609" s="625"/>
      <c r="P2609" s="625"/>
      <c r="Q2609" s="534"/>
      <c r="R2609" s="535"/>
      <c r="S2609" s="535"/>
    </row>
    <row r="2610" spans="1:19" ht="12.95" customHeight="1">
      <c r="E2610" s="47"/>
      <c r="F2610" s="63"/>
      <c r="G2610" s="64"/>
      <c r="K2610" s="622"/>
      <c r="Q2610" s="63"/>
      <c r="R2610" s="63"/>
    </row>
    <row r="2611" spans="1:19" ht="12.95" customHeight="1">
      <c r="E2611" s="47"/>
      <c r="F2611" s="63"/>
      <c r="G2611" s="702">
        <v>40239600307.296707</v>
      </c>
      <c r="K2611" s="622"/>
      <c r="Q2611" s="63"/>
      <c r="R2611" s="63"/>
    </row>
    <row r="2612" spans="1:19" ht="12.95" customHeight="1">
      <c r="E2612" s="47"/>
      <c r="F2612" s="63"/>
      <c r="G2612" s="702" t="e">
        <f>+G2609-G2611</f>
        <v>#REF!</v>
      </c>
      <c r="K2612" s="622"/>
      <c r="Q2612" s="63"/>
      <c r="R2612" s="63"/>
    </row>
    <row r="2613" spans="1:19" ht="12.95" customHeight="1">
      <c r="E2613" s="47"/>
      <c r="F2613" s="63"/>
      <c r="G2613" s="63"/>
      <c r="K2613" s="622"/>
      <c r="Q2613" s="63"/>
      <c r="R2613" s="63"/>
    </row>
    <row r="2614" spans="1:19" ht="12.95" customHeight="1">
      <c r="E2614" s="47"/>
      <c r="F2614" s="63"/>
      <c r="G2614" s="64"/>
      <c r="K2614" s="622"/>
      <c r="Q2614" s="63"/>
      <c r="R2614" s="63"/>
    </row>
    <row r="2615" spans="1:19" ht="12.95" customHeight="1">
      <c r="E2615" s="47"/>
      <c r="F2615" s="63"/>
      <c r="G2615" s="64"/>
      <c r="K2615" s="622"/>
      <c r="Q2615" s="63"/>
      <c r="R2615" s="63"/>
    </row>
    <row r="2616" spans="1:19" ht="12.95" customHeight="1">
      <c r="E2616" s="47"/>
      <c r="F2616" s="63"/>
      <c r="G2616" s="64"/>
      <c r="K2616" s="622"/>
      <c r="Q2616" s="63"/>
      <c r="R2616" s="63"/>
    </row>
    <row r="2617" spans="1:19" ht="12.95" customHeight="1">
      <c r="E2617" s="47"/>
      <c r="F2617" s="63"/>
      <c r="G2617" s="64"/>
      <c r="Q2617" s="63"/>
      <c r="R2617" s="63"/>
    </row>
    <row r="2618" spans="1:19" ht="12.95" customHeight="1">
      <c r="E2618" s="47"/>
      <c r="F2618" s="63"/>
      <c r="G2618" s="64"/>
      <c r="Q2618" s="63"/>
      <c r="R2618" s="63"/>
    </row>
    <row r="2619" spans="1:19" ht="12.95" customHeight="1">
      <c r="E2619" s="47"/>
      <c r="F2619" s="63"/>
      <c r="G2619" s="64"/>
      <c r="Q2619" s="63"/>
      <c r="R2619" s="63"/>
    </row>
    <row r="2620" spans="1:19" ht="12.95" customHeight="1">
      <c r="E2620" s="47"/>
      <c r="F2620" s="63"/>
      <c r="G2620" s="64"/>
      <c r="Q2620" s="63"/>
      <c r="R2620" s="63"/>
    </row>
    <row r="2621" spans="1:19" ht="12.95" customHeight="1">
      <c r="E2621" s="47"/>
      <c r="F2621" s="63"/>
      <c r="G2621" s="64"/>
      <c r="Q2621" s="63"/>
      <c r="R2621" s="63"/>
    </row>
    <row r="2622" spans="1:19" ht="12.95" customHeight="1">
      <c r="E2622" s="47"/>
      <c r="F2622" s="63"/>
      <c r="G2622" s="64"/>
      <c r="Q2622" s="63"/>
      <c r="R2622" s="63"/>
    </row>
    <row r="2623" spans="1:19" ht="12.95" customHeight="1">
      <c r="E2623" s="47"/>
      <c r="F2623" s="63"/>
      <c r="G2623" s="64"/>
      <c r="Q2623" s="63"/>
      <c r="R2623" s="63"/>
    </row>
    <row r="2624" spans="1:19" ht="12.95" customHeight="1">
      <c r="E2624" s="47"/>
      <c r="F2624" s="63"/>
      <c r="G2624" s="64"/>
      <c r="Q2624" s="63"/>
      <c r="R2624" s="63"/>
    </row>
    <row r="2625" spans="5:18" ht="12.95" customHeight="1">
      <c r="E2625" s="47"/>
      <c r="F2625" s="63"/>
      <c r="G2625" s="64"/>
      <c r="Q2625" s="63"/>
      <c r="R2625" s="63"/>
    </row>
    <row r="2626" spans="5:18" ht="12.95" customHeight="1">
      <c r="E2626" s="47"/>
      <c r="F2626" s="63"/>
      <c r="G2626" s="64"/>
      <c r="Q2626" s="63"/>
      <c r="R2626" s="63"/>
    </row>
    <row r="2627" spans="5:18" ht="12.95" customHeight="1">
      <c r="E2627" s="47"/>
      <c r="F2627" s="63"/>
      <c r="G2627" s="64"/>
      <c r="Q2627" s="63"/>
      <c r="R2627" s="63"/>
    </row>
    <row r="2628" spans="5:18" ht="12.95" customHeight="1">
      <c r="E2628" s="47"/>
      <c r="F2628" s="63"/>
      <c r="G2628" s="64"/>
      <c r="Q2628" s="63"/>
      <c r="R2628" s="63"/>
    </row>
    <row r="2629" spans="5:18" ht="12.95" customHeight="1">
      <c r="E2629" s="47"/>
      <c r="F2629" s="63"/>
      <c r="G2629" s="64"/>
      <c r="Q2629" s="63"/>
      <c r="R2629" s="63"/>
    </row>
    <row r="2630" spans="5:18" ht="12.95" customHeight="1">
      <c r="E2630" s="47"/>
      <c r="F2630" s="63"/>
      <c r="G2630" s="64"/>
      <c r="Q2630" s="63"/>
      <c r="R2630" s="63"/>
    </row>
    <row r="2631" spans="5:18" ht="12.95" customHeight="1">
      <c r="E2631" s="47"/>
      <c r="F2631" s="63"/>
      <c r="G2631" s="64"/>
      <c r="Q2631" s="63"/>
      <c r="R2631" s="63"/>
    </row>
    <row r="2632" spans="5:18" ht="12.95" customHeight="1">
      <c r="E2632" s="47"/>
      <c r="F2632" s="63"/>
      <c r="G2632" s="64"/>
      <c r="Q2632" s="63"/>
      <c r="R2632" s="63"/>
    </row>
    <row r="2633" spans="5:18" ht="12.95" customHeight="1">
      <c r="E2633" s="47"/>
      <c r="F2633" s="63"/>
      <c r="G2633" s="64"/>
      <c r="Q2633" s="63"/>
      <c r="R2633" s="63"/>
    </row>
    <row r="2634" spans="5:18" ht="12.95" customHeight="1">
      <c r="E2634" s="47"/>
      <c r="F2634" s="63"/>
      <c r="G2634" s="64"/>
      <c r="Q2634" s="63"/>
      <c r="R2634" s="63"/>
    </row>
    <row r="2635" spans="5:18" ht="12.95" customHeight="1">
      <c r="E2635" s="47"/>
      <c r="F2635" s="63"/>
      <c r="G2635" s="64"/>
      <c r="Q2635" s="63"/>
      <c r="R2635" s="63"/>
    </row>
    <row r="2636" spans="5:18" ht="12.95" customHeight="1">
      <c r="E2636" s="47"/>
      <c r="F2636" s="63"/>
      <c r="G2636" s="64"/>
      <c r="Q2636" s="63"/>
      <c r="R2636" s="63"/>
    </row>
    <row r="2637" spans="5:18" ht="12.95" customHeight="1">
      <c r="E2637" s="47"/>
      <c r="F2637" s="63"/>
      <c r="G2637" s="64"/>
      <c r="Q2637" s="63"/>
      <c r="R2637" s="63"/>
    </row>
    <row r="2638" spans="5:18" ht="12.95" customHeight="1">
      <c r="E2638" s="47"/>
      <c r="F2638" s="63"/>
      <c r="G2638" s="64"/>
      <c r="Q2638" s="63"/>
      <c r="R2638" s="63"/>
    </row>
    <row r="2639" spans="5:18" ht="12.95" customHeight="1">
      <c r="E2639" s="47"/>
      <c r="F2639" s="63"/>
      <c r="G2639" s="64"/>
      <c r="Q2639" s="63"/>
      <c r="R2639" s="63"/>
    </row>
    <row r="2640" spans="5:18" ht="12.95" customHeight="1">
      <c r="E2640" s="47"/>
      <c r="F2640" s="63"/>
      <c r="G2640" s="64"/>
      <c r="Q2640" s="63"/>
      <c r="R2640" s="63"/>
    </row>
    <row r="2641" spans="5:18" ht="12.95" customHeight="1">
      <c r="E2641" s="47"/>
      <c r="F2641" s="63"/>
      <c r="G2641" s="64"/>
      <c r="Q2641" s="63"/>
      <c r="R2641" s="63"/>
    </row>
    <row r="2642" spans="5:18" ht="12.95" customHeight="1">
      <c r="E2642" s="47"/>
      <c r="F2642" s="63"/>
      <c r="G2642" s="64"/>
      <c r="Q2642" s="63"/>
      <c r="R2642" s="63"/>
    </row>
    <row r="2643" spans="5:18" ht="12.95" customHeight="1">
      <c r="E2643" s="47"/>
      <c r="F2643" s="63"/>
      <c r="G2643" s="64"/>
      <c r="Q2643" s="63"/>
      <c r="R2643" s="63"/>
    </row>
    <row r="2644" spans="5:18" ht="12.95" customHeight="1">
      <c r="E2644" s="47"/>
      <c r="F2644" s="63"/>
      <c r="G2644" s="64"/>
      <c r="Q2644" s="63"/>
      <c r="R2644" s="63"/>
    </row>
    <row r="2645" spans="5:18" ht="12.95" customHeight="1">
      <c r="E2645" s="47"/>
      <c r="F2645" s="63"/>
      <c r="G2645" s="64"/>
      <c r="Q2645" s="63"/>
      <c r="R2645" s="63"/>
    </row>
    <row r="2646" spans="5:18" ht="12.95" customHeight="1">
      <c r="E2646" s="47"/>
      <c r="F2646" s="63"/>
      <c r="G2646" s="64"/>
      <c r="Q2646" s="63"/>
      <c r="R2646" s="63"/>
    </row>
    <row r="2647" spans="5:18" ht="12.95" customHeight="1">
      <c r="E2647" s="47"/>
      <c r="F2647" s="63"/>
      <c r="G2647" s="64"/>
      <c r="Q2647" s="63"/>
      <c r="R2647" s="63"/>
    </row>
    <row r="2648" spans="5:18" ht="12.95" customHeight="1">
      <c r="E2648" s="47"/>
      <c r="F2648" s="63"/>
      <c r="G2648" s="64"/>
      <c r="Q2648" s="63"/>
      <c r="R2648" s="63"/>
    </row>
    <row r="2649" spans="5:18" ht="12.95" customHeight="1">
      <c r="E2649" s="47"/>
      <c r="F2649" s="63"/>
      <c r="G2649" s="64"/>
      <c r="Q2649" s="63"/>
      <c r="R2649" s="63"/>
    </row>
    <row r="2650" spans="5:18" ht="12.95" customHeight="1">
      <c r="E2650" s="47"/>
      <c r="F2650" s="63"/>
      <c r="G2650" s="64"/>
      <c r="Q2650" s="63"/>
      <c r="R2650" s="63"/>
    </row>
    <row r="2651" spans="5:18" ht="12.95" customHeight="1">
      <c r="E2651" s="47"/>
      <c r="F2651" s="63"/>
      <c r="G2651" s="64"/>
      <c r="Q2651" s="63"/>
      <c r="R2651" s="63"/>
    </row>
    <row r="2652" spans="5:18" ht="12.95" customHeight="1">
      <c r="E2652" s="47"/>
      <c r="F2652" s="63"/>
      <c r="G2652" s="64"/>
      <c r="Q2652" s="63"/>
      <c r="R2652" s="63"/>
    </row>
    <row r="2653" spans="5:18" ht="12.95" customHeight="1">
      <c r="E2653" s="47"/>
      <c r="F2653" s="63"/>
      <c r="G2653" s="64"/>
      <c r="Q2653" s="63"/>
      <c r="R2653" s="63"/>
    </row>
    <row r="2654" spans="5:18" ht="12.95" customHeight="1">
      <c r="E2654" s="47"/>
      <c r="F2654" s="63"/>
      <c r="G2654" s="64"/>
      <c r="Q2654" s="63"/>
      <c r="R2654" s="63"/>
    </row>
    <row r="2655" spans="5:18" ht="12.95" customHeight="1">
      <c r="E2655" s="47"/>
      <c r="F2655" s="63"/>
      <c r="G2655" s="64"/>
      <c r="Q2655" s="63"/>
      <c r="R2655" s="63"/>
    </row>
    <row r="2656" spans="5:18" ht="12.95" customHeight="1">
      <c r="E2656" s="47"/>
      <c r="F2656" s="63"/>
      <c r="G2656" s="64"/>
      <c r="Q2656" s="63"/>
      <c r="R2656" s="63"/>
    </row>
    <row r="2657" spans="5:18" ht="12.95" customHeight="1">
      <c r="E2657" s="47"/>
      <c r="F2657" s="63"/>
      <c r="G2657" s="64"/>
      <c r="Q2657" s="63"/>
      <c r="R2657" s="63"/>
    </row>
    <row r="2658" spans="5:18" ht="12.95" customHeight="1">
      <c r="E2658" s="47"/>
      <c r="F2658" s="63"/>
      <c r="G2658" s="64"/>
      <c r="Q2658" s="63"/>
      <c r="R2658" s="63"/>
    </row>
    <row r="2659" spans="5:18" ht="12.95" customHeight="1">
      <c r="E2659" s="47"/>
      <c r="F2659" s="63"/>
      <c r="G2659" s="64"/>
      <c r="Q2659" s="63"/>
      <c r="R2659" s="63"/>
    </row>
    <row r="2660" spans="5:18" ht="12.95" customHeight="1">
      <c r="E2660" s="47"/>
      <c r="F2660" s="63"/>
      <c r="G2660" s="64"/>
      <c r="Q2660" s="63"/>
      <c r="R2660" s="63"/>
    </row>
    <row r="2661" spans="5:18" ht="12.95" customHeight="1">
      <c r="E2661" s="47"/>
      <c r="F2661" s="63"/>
      <c r="G2661" s="64"/>
      <c r="Q2661" s="63"/>
      <c r="R2661" s="63"/>
    </row>
    <row r="2662" spans="5:18" ht="12.95" customHeight="1">
      <c r="E2662" s="47"/>
      <c r="F2662" s="63"/>
      <c r="G2662" s="64"/>
      <c r="Q2662" s="63"/>
      <c r="R2662" s="63"/>
    </row>
    <row r="2663" spans="5:18" ht="12.95" customHeight="1">
      <c r="E2663" s="47"/>
      <c r="F2663" s="63"/>
      <c r="G2663" s="64"/>
      <c r="Q2663" s="63"/>
      <c r="R2663" s="63"/>
    </row>
    <row r="2664" spans="5:18" ht="12.95" customHeight="1">
      <c r="E2664" s="47"/>
      <c r="F2664" s="63"/>
      <c r="G2664" s="64"/>
      <c r="Q2664" s="63"/>
      <c r="R2664" s="63"/>
    </row>
    <row r="2665" spans="5:18" ht="12.95" customHeight="1">
      <c r="E2665" s="47"/>
      <c r="F2665" s="63"/>
      <c r="G2665" s="64"/>
      <c r="Q2665" s="63"/>
      <c r="R2665" s="63"/>
    </row>
    <row r="2666" spans="5:18" ht="12.95" customHeight="1">
      <c r="E2666" s="47"/>
      <c r="F2666" s="63"/>
      <c r="G2666" s="64"/>
      <c r="Q2666" s="63"/>
      <c r="R2666" s="63"/>
    </row>
    <row r="2667" spans="5:18" ht="12.95" customHeight="1">
      <c r="E2667" s="47"/>
      <c r="F2667" s="63"/>
      <c r="G2667" s="64"/>
      <c r="Q2667" s="63"/>
      <c r="R2667" s="63"/>
    </row>
    <row r="2668" spans="5:18" ht="12.95" customHeight="1">
      <c r="E2668" s="47"/>
      <c r="F2668" s="63"/>
      <c r="G2668" s="64"/>
      <c r="Q2668" s="63"/>
      <c r="R2668" s="63"/>
    </row>
    <row r="2669" spans="5:18" ht="12.95" customHeight="1">
      <c r="E2669" s="47"/>
      <c r="F2669" s="63"/>
      <c r="G2669" s="64"/>
      <c r="Q2669" s="63"/>
      <c r="R2669" s="63"/>
    </row>
    <row r="2670" spans="5:18" ht="12.95" customHeight="1">
      <c r="E2670" s="47"/>
      <c r="F2670" s="63"/>
      <c r="G2670" s="64"/>
      <c r="Q2670" s="63"/>
      <c r="R2670" s="63"/>
    </row>
    <row r="2671" spans="5:18" ht="12.95" customHeight="1">
      <c r="E2671" s="47"/>
      <c r="F2671" s="63"/>
      <c r="G2671" s="64"/>
      <c r="Q2671" s="63"/>
      <c r="R2671" s="63"/>
    </row>
    <row r="2672" spans="5:18" ht="12.95" customHeight="1">
      <c r="E2672" s="47"/>
      <c r="F2672" s="63"/>
      <c r="G2672" s="64"/>
      <c r="Q2672" s="63"/>
      <c r="R2672" s="63"/>
    </row>
    <row r="2673" spans="5:18" ht="12.95" customHeight="1">
      <c r="E2673" s="47"/>
      <c r="F2673" s="63"/>
      <c r="G2673" s="64"/>
      <c r="Q2673" s="63"/>
      <c r="R2673" s="63"/>
    </row>
    <row r="2674" spans="5:18" ht="12.95" customHeight="1">
      <c r="E2674" s="47"/>
      <c r="F2674" s="63"/>
      <c r="G2674" s="64"/>
      <c r="Q2674" s="63"/>
      <c r="R2674" s="63"/>
    </row>
    <row r="2675" spans="5:18" ht="12.95" customHeight="1">
      <c r="E2675" s="47"/>
      <c r="F2675" s="63"/>
      <c r="G2675" s="64"/>
      <c r="Q2675" s="63"/>
      <c r="R2675" s="63"/>
    </row>
    <row r="2676" spans="5:18" ht="12.95" customHeight="1">
      <c r="E2676" s="47"/>
      <c r="F2676" s="63"/>
      <c r="G2676" s="64"/>
      <c r="Q2676" s="63"/>
      <c r="R2676" s="63"/>
    </row>
    <row r="2677" spans="5:18" ht="12.95" customHeight="1">
      <c r="E2677" s="47"/>
      <c r="F2677" s="63"/>
      <c r="G2677" s="64"/>
      <c r="Q2677" s="63"/>
      <c r="R2677" s="63"/>
    </row>
    <row r="2678" spans="5:18" ht="12.95" customHeight="1">
      <c r="E2678" s="47"/>
      <c r="F2678" s="63"/>
      <c r="G2678" s="64"/>
      <c r="Q2678" s="63"/>
      <c r="R2678" s="63"/>
    </row>
    <row r="2679" spans="5:18" ht="12.95" customHeight="1">
      <c r="E2679" s="47"/>
      <c r="F2679" s="63"/>
      <c r="G2679" s="64"/>
      <c r="Q2679" s="63"/>
      <c r="R2679" s="63"/>
    </row>
    <row r="2680" spans="5:18" ht="12.95" customHeight="1">
      <c r="E2680" s="47"/>
      <c r="F2680" s="63"/>
      <c r="G2680" s="64"/>
      <c r="Q2680" s="63"/>
      <c r="R2680" s="63"/>
    </row>
    <row r="2681" spans="5:18" ht="12.95" customHeight="1">
      <c r="E2681" s="47"/>
      <c r="F2681" s="63"/>
      <c r="G2681" s="64"/>
      <c r="Q2681" s="63"/>
      <c r="R2681" s="63"/>
    </row>
    <row r="2682" spans="5:18" ht="12.95" customHeight="1">
      <c r="E2682" s="47"/>
      <c r="F2682" s="63"/>
      <c r="G2682" s="64"/>
      <c r="Q2682" s="63"/>
      <c r="R2682" s="63"/>
    </row>
    <row r="2683" spans="5:18" ht="12.95" customHeight="1">
      <c r="E2683" s="47"/>
      <c r="F2683" s="63"/>
      <c r="G2683" s="64"/>
      <c r="Q2683" s="63"/>
      <c r="R2683" s="63"/>
    </row>
    <row r="2684" spans="5:18" ht="12.95" customHeight="1">
      <c r="E2684" s="47"/>
      <c r="F2684" s="63"/>
      <c r="G2684" s="64"/>
      <c r="Q2684" s="63"/>
      <c r="R2684" s="63"/>
    </row>
    <row r="2685" spans="5:18" ht="12.95" customHeight="1">
      <c r="E2685" s="47"/>
      <c r="F2685" s="63"/>
      <c r="G2685" s="64"/>
      <c r="Q2685" s="63"/>
      <c r="R2685" s="63"/>
    </row>
    <row r="2686" spans="5:18" ht="12.95" customHeight="1">
      <c r="E2686" s="47"/>
      <c r="F2686" s="63"/>
      <c r="G2686" s="64"/>
      <c r="Q2686" s="63"/>
      <c r="R2686" s="63"/>
    </row>
    <row r="2687" spans="5:18" ht="12.95" customHeight="1">
      <c r="E2687" s="47"/>
      <c r="F2687" s="63"/>
      <c r="G2687" s="64"/>
      <c r="Q2687" s="63"/>
      <c r="R2687" s="63"/>
    </row>
    <row r="2688" spans="5:18" ht="12.95" customHeight="1">
      <c r="E2688" s="47"/>
      <c r="F2688" s="63"/>
      <c r="G2688" s="64"/>
      <c r="Q2688" s="63"/>
      <c r="R2688" s="63"/>
    </row>
    <row r="2689" spans="5:18" ht="12.95" customHeight="1">
      <c r="E2689" s="47"/>
      <c r="F2689" s="63"/>
      <c r="G2689" s="64"/>
      <c r="Q2689" s="63"/>
      <c r="R2689" s="63"/>
    </row>
    <row r="2690" spans="5:18" ht="12.95" customHeight="1">
      <c r="E2690" s="47"/>
      <c r="F2690" s="63"/>
      <c r="G2690" s="64"/>
      <c r="Q2690" s="63"/>
      <c r="R2690" s="63"/>
    </row>
    <row r="2691" spans="5:18" ht="12.95" customHeight="1">
      <c r="E2691" s="47"/>
      <c r="F2691" s="63"/>
      <c r="G2691" s="64"/>
      <c r="Q2691" s="63"/>
      <c r="R2691" s="63"/>
    </row>
    <row r="2692" spans="5:18" ht="12.95" customHeight="1">
      <c r="E2692" s="47"/>
      <c r="F2692" s="63"/>
      <c r="G2692" s="64"/>
      <c r="Q2692" s="63"/>
      <c r="R2692" s="63"/>
    </row>
    <row r="2693" spans="5:18" ht="12.95" customHeight="1">
      <c r="E2693" s="47"/>
      <c r="F2693" s="63"/>
      <c r="G2693" s="64"/>
      <c r="Q2693" s="63"/>
      <c r="R2693" s="63"/>
    </row>
    <row r="2694" spans="5:18" ht="12.95" customHeight="1">
      <c r="E2694" s="47"/>
      <c r="F2694" s="63"/>
      <c r="G2694" s="64"/>
      <c r="Q2694" s="63"/>
      <c r="R2694" s="63"/>
    </row>
    <row r="2695" spans="5:18" ht="12.95" customHeight="1">
      <c r="E2695" s="47"/>
      <c r="F2695" s="63"/>
      <c r="G2695" s="64"/>
      <c r="Q2695" s="63"/>
      <c r="R2695" s="63"/>
    </row>
    <row r="2696" spans="5:18" ht="12.95" customHeight="1">
      <c r="E2696" s="47"/>
      <c r="F2696" s="63"/>
      <c r="G2696" s="64"/>
      <c r="Q2696" s="63"/>
      <c r="R2696" s="63"/>
    </row>
    <row r="2697" spans="5:18" ht="12.95" customHeight="1">
      <c r="E2697" s="47"/>
      <c r="F2697" s="63"/>
      <c r="G2697" s="64"/>
      <c r="Q2697" s="63"/>
      <c r="R2697" s="63"/>
    </row>
    <row r="2698" spans="5:18" ht="12.95" customHeight="1">
      <c r="E2698" s="47"/>
      <c r="F2698" s="63"/>
      <c r="G2698" s="64"/>
      <c r="Q2698" s="63"/>
      <c r="R2698" s="63"/>
    </row>
    <row r="2699" spans="5:18" ht="12.95" customHeight="1">
      <c r="E2699" s="47"/>
      <c r="F2699" s="63"/>
      <c r="G2699" s="64"/>
      <c r="Q2699" s="63"/>
      <c r="R2699" s="63"/>
    </row>
    <row r="2700" spans="5:18" ht="12.95" customHeight="1">
      <c r="E2700" s="47"/>
      <c r="F2700" s="63"/>
      <c r="G2700" s="64"/>
      <c r="Q2700" s="63"/>
      <c r="R2700" s="63"/>
    </row>
    <row r="2701" spans="5:18" ht="12.95" customHeight="1">
      <c r="E2701" s="47"/>
      <c r="F2701" s="63"/>
      <c r="G2701" s="64"/>
      <c r="Q2701" s="63"/>
      <c r="R2701" s="63"/>
    </row>
    <row r="2702" spans="5:18" ht="12.95" customHeight="1">
      <c r="E2702" s="47"/>
      <c r="F2702" s="63"/>
      <c r="G2702" s="64"/>
      <c r="Q2702" s="63"/>
      <c r="R2702" s="63"/>
    </row>
    <row r="2703" spans="5:18" ht="12.95" customHeight="1">
      <c r="E2703" s="47"/>
      <c r="F2703" s="63"/>
      <c r="G2703" s="64"/>
      <c r="Q2703" s="63"/>
      <c r="R2703" s="63"/>
    </row>
    <row r="2704" spans="5:18" ht="12.95" customHeight="1">
      <c r="E2704" s="47"/>
      <c r="F2704" s="63"/>
      <c r="G2704" s="64"/>
      <c r="Q2704" s="63"/>
      <c r="R2704" s="63"/>
    </row>
    <row r="2705" spans="5:18" ht="12.95" customHeight="1">
      <c r="E2705" s="47"/>
      <c r="F2705" s="63"/>
      <c r="G2705" s="64"/>
      <c r="Q2705" s="63"/>
      <c r="R2705" s="63"/>
    </row>
    <row r="2706" spans="5:18" ht="12.95" customHeight="1">
      <c r="E2706" s="47"/>
      <c r="F2706" s="63"/>
      <c r="G2706" s="64"/>
      <c r="Q2706" s="63"/>
      <c r="R2706" s="63"/>
    </row>
    <row r="2707" spans="5:18" ht="12.95" customHeight="1">
      <c r="E2707" s="47"/>
      <c r="F2707" s="63"/>
      <c r="G2707" s="64"/>
      <c r="Q2707" s="63"/>
      <c r="R2707" s="63"/>
    </row>
    <row r="2708" spans="5:18" ht="12.95" customHeight="1">
      <c r="E2708" s="47"/>
      <c r="F2708" s="63"/>
      <c r="G2708" s="64"/>
      <c r="Q2708" s="63"/>
      <c r="R2708" s="63"/>
    </row>
    <row r="2709" spans="5:18" ht="12.95" customHeight="1">
      <c r="E2709" s="47"/>
      <c r="F2709" s="63"/>
      <c r="G2709" s="64"/>
      <c r="Q2709" s="63"/>
      <c r="R2709" s="63"/>
    </row>
    <row r="2710" spans="5:18" ht="12.95" customHeight="1">
      <c r="E2710" s="47"/>
      <c r="F2710" s="63"/>
      <c r="G2710" s="64"/>
      <c r="Q2710" s="63"/>
      <c r="R2710" s="63"/>
    </row>
    <row r="2711" spans="5:18" ht="12.95" customHeight="1">
      <c r="E2711" s="47"/>
      <c r="F2711" s="63"/>
      <c r="G2711" s="64"/>
      <c r="Q2711" s="63"/>
      <c r="R2711" s="63"/>
    </row>
    <row r="2712" spans="5:18" ht="12.95" customHeight="1">
      <c r="E2712" s="47"/>
      <c r="F2712" s="63"/>
      <c r="G2712" s="64"/>
      <c r="Q2712" s="63"/>
      <c r="R2712" s="63"/>
    </row>
    <row r="2713" spans="5:18" ht="12.95" customHeight="1">
      <c r="E2713" s="47"/>
      <c r="F2713" s="63"/>
      <c r="G2713" s="64"/>
      <c r="Q2713" s="63"/>
      <c r="R2713" s="63"/>
    </row>
    <row r="2714" spans="5:18" ht="12.95" customHeight="1">
      <c r="E2714" s="47"/>
      <c r="F2714" s="63"/>
      <c r="G2714" s="64"/>
      <c r="Q2714" s="63"/>
      <c r="R2714" s="63"/>
    </row>
    <row r="2715" spans="5:18" ht="12.95" customHeight="1">
      <c r="E2715" s="47"/>
      <c r="F2715" s="63"/>
      <c r="G2715" s="64"/>
      <c r="Q2715" s="63"/>
      <c r="R2715" s="63"/>
    </row>
    <row r="2716" spans="5:18" ht="12.95" customHeight="1">
      <c r="E2716" s="47"/>
      <c r="F2716" s="63"/>
      <c r="G2716" s="64"/>
      <c r="Q2716" s="63"/>
      <c r="R2716" s="63"/>
    </row>
    <row r="2717" spans="5:18" ht="12.95" customHeight="1">
      <c r="E2717" s="47"/>
      <c r="F2717" s="63"/>
      <c r="G2717" s="64"/>
      <c r="Q2717" s="63"/>
      <c r="R2717" s="63"/>
    </row>
    <row r="2718" spans="5:18" ht="12.95" customHeight="1">
      <c r="E2718" s="47"/>
      <c r="F2718" s="63"/>
      <c r="G2718" s="64"/>
      <c r="Q2718" s="63"/>
      <c r="R2718" s="63"/>
    </row>
    <row r="2719" spans="5:18" ht="12.95" customHeight="1">
      <c r="E2719" s="47"/>
      <c r="F2719" s="63"/>
      <c r="G2719" s="64"/>
      <c r="Q2719" s="63"/>
      <c r="R2719" s="63"/>
    </row>
    <row r="2720" spans="5:18" ht="12.95" customHeight="1">
      <c r="E2720" s="47"/>
      <c r="F2720" s="63"/>
      <c r="G2720" s="64"/>
      <c r="Q2720" s="63"/>
      <c r="R2720" s="63"/>
    </row>
    <row r="2721" spans="5:18" ht="12.95" customHeight="1">
      <c r="E2721" s="47"/>
      <c r="F2721" s="63"/>
      <c r="G2721" s="64"/>
      <c r="Q2721" s="63"/>
      <c r="R2721" s="63"/>
    </row>
    <row r="2722" spans="5:18" ht="12.95" customHeight="1">
      <c r="E2722" s="47"/>
      <c r="F2722" s="63"/>
      <c r="G2722" s="64"/>
      <c r="Q2722" s="63"/>
      <c r="R2722" s="63"/>
    </row>
    <row r="2723" spans="5:18" ht="12.95" customHeight="1">
      <c r="E2723" s="47"/>
      <c r="F2723" s="63"/>
      <c r="G2723" s="64"/>
      <c r="Q2723" s="63"/>
      <c r="R2723" s="63"/>
    </row>
    <row r="2724" spans="5:18" ht="12.95" customHeight="1">
      <c r="E2724" s="47"/>
      <c r="F2724" s="63"/>
      <c r="G2724" s="64"/>
      <c r="Q2724" s="63"/>
      <c r="R2724" s="63"/>
    </row>
    <row r="2725" spans="5:18" ht="12.95" customHeight="1">
      <c r="E2725" s="47"/>
      <c r="F2725" s="63"/>
      <c r="G2725" s="64"/>
      <c r="Q2725" s="63"/>
      <c r="R2725" s="63"/>
    </row>
    <row r="2726" spans="5:18" ht="12.95" customHeight="1">
      <c r="E2726" s="47"/>
      <c r="F2726" s="63"/>
      <c r="G2726" s="64"/>
      <c r="Q2726" s="63"/>
      <c r="R2726" s="63"/>
    </row>
    <row r="2727" spans="5:18" ht="12.95" customHeight="1">
      <c r="E2727" s="47"/>
      <c r="F2727" s="63"/>
      <c r="G2727" s="64"/>
      <c r="Q2727" s="63"/>
      <c r="R2727" s="63"/>
    </row>
    <row r="2728" spans="5:18" ht="12.95" customHeight="1">
      <c r="E2728" s="47"/>
      <c r="F2728" s="63"/>
      <c r="G2728" s="64"/>
      <c r="Q2728" s="63"/>
      <c r="R2728" s="63"/>
    </row>
    <row r="2729" spans="5:18" ht="12.95" customHeight="1">
      <c r="E2729" s="47"/>
      <c r="F2729" s="63"/>
      <c r="G2729" s="64"/>
      <c r="Q2729" s="63"/>
      <c r="R2729" s="63"/>
    </row>
    <row r="2730" spans="5:18" ht="12.95" customHeight="1">
      <c r="E2730" s="47"/>
      <c r="F2730" s="63"/>
      <c r="G2730" s="64"/>
      <c r="Q2730" s="63"/>
      <c r="R2730" s="63"/>
    </row>
    <row r="2731" spans="5:18" ht="12.95" customHeight="1">
      <c r="E2731" s="47"/>
      <c r="F2731" s="63"/>
      <c r="G2731" s="64"/>
      <c r="Q2731" s="63"/>
      <c r="R2731" s="63"/>
    </row>
    <row r="2732" spans="5:18" ht="12.95" customHeight="1">
      <c r="E2732" s="47"/>
      <c r="F2732" s="63"/>
      <c r="G2732" s="64"/>
      <c r="Q2732" s="63"/>
      <c r="R2732" s="63"/>
    </row>
    <row r="2733" spans="5:18" ht="12.95" customHeight="1">
      <c r="E2733" s="47"/>
      <c r="F2733" s="63"/>
      <c r="G2733" s="64"/>
      <c r="Q2733" s="63"/>
      <c r="R2733" s="63"/>
    </row>
    <row r="2734" spans="5:18" ht="12.95" customHeight="1">
      <c r="E2734" s="47"/>
      <c r="F2734" s="47"/>
      <c r="Q2734" s="63"/>
      <c r="R2734" s="63"/>
    </row>
    <row r="2735" spans="5:18" ht="12.95" customHeight="1">
      <c r="E2735" s="47"/>
      <c r="F2735" s="47"/>
      <c r="Q2735" s="63"/>
      <c r="R2735" s="63"/>
    </row>
    <row r="2736" spans="5:18" ht="12.95" customHeight="1">
      <c r="E2736" s="47"/>
      <c r="F2736" s="47"/>
      <c r="Q2736" s="63"/>
      <c r="R2736" s="63"/>
    </row>
    <row r="2737" spans="5:18" ht="12.95" customHeight="1">
      <c r="E2737" s="47"/>
      <c r="F2737" s="47"/>
      <c r="Q2737" s="63"/>
      <c r="R2737" s="63"/>
    </row>
    <row r="2738" spans="5:18" ht="12.95" customHeight="1">
      <c r="E2738" s="47"/>
      <c r="F2738" s="47"/>
      <c r="Q2738" s="63"/>
      <c r="R2738" s="63"/>
    </row>
    <row r="2739" spans="5:18" ht="12.95" customHeight="1">
      <c r="E2739" s="47"/>
      <c r="F2739" s="47"/>
      <c r="Q2739" s="63"/>
      <c r="R2739" s="63"/>
    </row>
    <row r="2740" spans="5:18" ht="12.95" customHeight="1">
      <c r="E2740" s="47"/>
      <c r="F2740" s="47"/>
      <c r="Q2740" s="63"/>
      <c r="R2740" s="63"/>
    </row>
    <row r="2741" spans="5:18" ht="12.95" customHeight="1">
      <c r="E2741" s="47"/>
      <c r="F2741" s="47"/>
      <c r="Q2741" s="63"/>
      <c r="R2741" s="63"/>
    </row>
    <row r="2742" spans="5:18" ht="12.95" customHeight="1">
      <c r="E2742" s="47"/>
      <c r="F2742" s="47"/>
      <c r="Q2742" s="63"/>
      <c r="R2742" s="63"/>
    </row>
    <row r="2743" spans="5:18" ht="12.95" customHeight="1">
      <c r="E2743" s="47"/>
      <c r="F2743" s="47"/>
      <c r="Q2743" s="63"/>
      <c r="R2743" s="63"/>
    </row>
    <row r="2744" spans="5:18" ht="12.95" customHeight="1">
      <c r="E2744" s="47"/>
      <c r="F2744" s="47"/>
      <c r="Q2744" s="63"/>
      <c r="R2744" s="63"/>
    </row>
    <row r="2745" spans="5:18" ht="12.95" customHeight="1">
      <c r="E2745" s="47"/>
      <c r="F2745" s="47"/>
      <c r="Q2745" s="63"/>
      <c r="R2745" s="63"/>
    </row>
    <row r="2746" spans="5:18" ht="12.95" customHeight="1">
      <c r="E2746" s="47"/>
      <c r="F2746" s="47"/>
      <c r="Q2746" s="63"/>
      <c r="R2746" s="63"/>
    </row>
    <row r="2747" spans="5:18" ht="12.95" customHeight="1">
      <c r="E2747" s="47"/>
      <c r="F2747" s="47"/>
      <c r="Q2747" s="63"/>
      <c r="R2747" s="63"/>
    </row>
    <row r="2748" spans="5:18" ht="12.95" customHeight="1">
      <c r="E2748" s="47"/>
      <c r="F2748" s="47"/>
      <c r="Q2748" s="63"/>
      <c r="R2748" s="63"/>
    </row>
    <row r="2749" spans="5:18" ht="12.95" customHeight="1">
      <c r="E2749" s="47"/>
      <c r="F2749" s="47"/>
      <c r="Q2749" s="63"/>
      <c r="R2749" s="63"/>
    </row>
    <row r="2750" spans="5:18">
      <c r="E2750" s="47"/>
      <c r="F2750" s="47"/>
      <c r="Q2750" s="63"/>
      <c r="R2750" s="63"/>
    </row>
    <row r="2751" spans="5:18">
      <c r="E2751" s="47"/>
      <c r="F2751" s="47"/>
      <c r="Q2751" s="63"/>
      <c r="R2751" s="63"/>
    </row>
    <row r="2752" spans="5:18">
      <c r="E2752" s="47"/>
      <c r="F2752" s="47"/>
      <c r="Q2752" s="63"/>
      <c r="R2752" s="63"/>
    </row>
    <row r="2753" spans="5:18">
      <c r="E2753" s="47"/>
      <c r="F2753" s="47"/>
      <c r="Q2753" s="63"/>
      <c r="R2753" s="63"/>
    </row>
    <row r="2754" spans="5:18">
      <c r="E2754" s="47"/>
      <c r="F2754" s="47"/>
      <c r="Q2754" s="63"/>
      <c r="R2754" s="63"/>
    </row>
    <row r="2755" spans="5:18">
      <c r="E2755" s="47"/>
      <c r="F2755" s="47"/>
      <c r="Q2755" s="63"/>
      <c r="R2755" s="63"/>
    </row>
    <row r="2756" spans="5:18">
      <c r="E2756" s="47"/>
      <c r="F2756" s="47"/>
      <c r="Q2756" s="63"/>
      <c r="R2756" s="63"/>
    </row>
    <row r="2757" spans="5:18">
      <c r="E2757" s="47"/>
      <c r="F2757" s="47"/>
      <c r="Q2757" s="63"/>
      <c r="R2757" s="63"/>
    </row>
    <row r="2758" spans="5:18">
      <c r="E2758" s="47"/>
      <c r="F2758" s="47"/>
      <c r="Q2758" s="63"/>
      <c r="R2758" s="63"/>
    </row>
    <row r="2759" spans="5:18">
      <c r="E2759" s="47"/>
      <c r="F2759" s="47"/>
      <c r="Q2759" s="63"/>
      <c r="R2759" s="63"/>
    </row>
    <row r="2760" spans="5:18">
      <c r="E2760" s="47"/>
      <c r="F2760" s="47"/>
      <c r="Q2760" s="63"/>
      <c r="R2760" s="63"/>
    </row>
    <row r="2761" spans="5:18">
      <c r="E2761" s="47"/>
      <c r="F2761" s="47"/>
      <c r="Q2761" s="63"/>
      <c r="R2761" s="63"/>
    </row>
    <row r="2762" spans="5:18">
      <c r="E2762" s="47"/>
      <c r="F2762" s="47"/>
      <c r="Q2762" s="63"/>
      <c r="R2762" s="63"/>
    </row>
    <row r="2763" spans="5:18">
      <c r="E2763" s="47"/>
      <c r="F2763" s="47"/>
      <c r="Q2763" s="63"/>
      <c r="R2763" s="63"/>
    </row>
    <row r="2764" spans="5:18">
      <c r="E2764" s="47"/>
      <c r="F2764" s="47"/>
      <c r="Q2764" s="63"/>
      <c r="R2764" s="63"/>
    </row>
    <row r="2765" spans="5:18">
      <c r="E2765" s="47"/>
      <c r="F2765" s="47"/>
      <c r="Q2765" s="63"/>
      <c r="R2765" s="63"/>
    </row>
    <row r="2766" spans="5:18">
      <c r="E2766" s="47"/>
      <c r="F2766" s="47"/>
      <c r="Q2766" s="63"/>
      <c r="R2766" s="63"/>
    </row>
    <row r="2767" spans="5:18">
      <c r="E2767" s="47"/>
      <c r="F2767" s="47"/>
      <c r="Q2767" s="63"/>
      <c r="R2767" s="63"/>
    </row>
    <row r="2768" spans="5:18">
      <c r="E2768" s="47"/>
      <c r="F2768" s="47"/>
      <c r="Q2768" s="63"/>
      <c r="R2768" s="63"/>
    </row>
    <row r="2769" spans="5:18">
      <c r="E2769" s="47"/>
      <c r="F2769" s="47"/>
      <c r="Q2769" s="63"/>
      <c r="R2769" s="63"/>
    </row>
    <row r="2770" spans="5:18">
      <c r="E2770" s="47"/>
      <c r="F2770" s="47"/>
      <c r="Q2770" s="63"/>
      <c r="R2770" s="63"/>
    </row>
    <row r="2771" spans="5:18">
      <c r="E2771" s="47"/>
      <c r="F2771" s="47"/>
      <c r="Q2771" s="63"/>
      <c r="R2771" s="63"/>
    </row>
    <row r="2772" spans="5:18">
      <c r="E2772" s="47"/>
      <c r="F2772" s="47"/>
      <c r="Q2772" s="63"/>
      <c r="R2772" s="63"/>
    </row>
    <row r="2773" spans="5:18">
      <c r="E2773" s="47"/>
      <c r="F2773" s="47"/>
      <c r="Q2773" s="63"/>
      <c r="R2773" s="63"/>
    </row>
    <row r="2774" spans="5:18">
      <c r="E2774" s="47"/>
      <c r="F2774" s="47"/>
      <c r="Q2774" s="63"/>
      <c r="R2774" s="63"/>
    </row>
    <row r="2775" spans="5:18">
      <c r="E2775" s="47"/>
      <c r="F2775" s="47"/>
      <c r="Q2775" s="63"/>
      <c r="R2775" s="63"/>
    </row>
    <row r="2776" spans="5:18">
      <c r="E2776" s="47"/>
      <c r="F2776" s="47"/>
      <c r="Q2776" s="63"/>
      <c r="R2776" s="63"/>
    </row>
    <row r="2777" spans="5:18">
      <c r="E2777" s="47"/>
      <c r="F2777" s="47"/>
      <c r="Q2777" s="63"/>
      <c r="R2777" s="63"/>
    </row>
    <row r="2778" spans="5:18">
      <c r="E2778" s="47"/>
      <c r="F2778" s="47"/>
      <c r="Q2778" s="63"/>
      <c r="R2778" s="63"/>
    </row>
    <row r="2779" spans="5:18">
      <c r="E2779" s="47"/>
      <c r="F2779" s="47"/>
      <c r="Q2779" s="63"/>
      <c r="R2779" s="63"/>
    </row>
    <row r="2780" spans="5:18">
      <c r="E2780" s="47"/>
      <c r="F2780" s="47"/>
      <c r="Q2780" s="63"/>
      <c r="R2780" s="63"/>
    </row>
    <row r="2781" spans="5:18">
      <c r="E2781" s="47"/>
      <c r="F2781" s="47"/>
      <c r="Q2781" s="63"/>
      <c r="R2781" s="63"/>
    </row>
    <row r="2782" spans="5:18">
      <c r="E2782" s="47"/>
      <c r="F2782" s="47"/>
      <c r="Q2782" s="63"/>
      <c r="R2782" s="63"/>
    </row>
    <row r="2783" spans="5:18">
      <c r="E2783" s="47"/>
      <c r="F2783" s="47"/>
      <c r="Q2783" s="63"/>
      <c r="R2783" s="63"/>
    </row>
    <row r="2784" spans="5:18">
      <c r="E2784" s="47"/>
      <c r="F2784" s="47"/>
      <c r="Q2784" s="63"/>
      <c r="R2784" s="63"/>
    </row>
    <row r="2785" spans="5:18">
      <c r="E2785" s="47"/>
      <c r="F2785" s="47"/>
      <c r="Q2785" s="63"/>
      <c r="R2785" s="63"/>
    </row>
    <row r="2786" spans="5:18">
      <c r="E2786" s="47"/>
      <c r="F2786" s="47"/>
      <c r="Q2786" s="63"/>
      <c r="R2786" s="63"/>
    </row>
    <row r="2787" spans="5:18">
      <c r="E2787" s="47"/>
      <c r="F2787" s="47"/>
      <c r="Q2787" s="63"/>
      <c r="R2787" s="63"/>
    </row>
    <row r="2788" spans="5:18">
      <c r="E2788" s="47"/>
      <c r="F2788" s="47"/>
      <c r="Q2788" s="63"/>
      <c r="R2788" s="63"/>
    </row>
    <row r="2789" spans="5:18">
      <c r="E2789" s="47"/>
      <c r="F2789" s="47"/>
      <c r="Q2789" s="63"/>
      <c r="R2789" s="63"/>
    </row>
    <row r="2790" spans="5:18">
      <c r="E2790" s="47"/>
      <c r="F2790" s="47"/>
      <c r="Q2790" s="63"/>
      <c r="R2790" s="63"/>
    </row>
    <row r="2791" spans="5:18">
      <c r="E2791" s="47"/>
      <c r="F2791" s="47"/>
      <c r="Q2791" s="63"/>
      <c r="R2791" s="63"/>
    </row>
    <row r="2792" spans="5:18">
      <c r="E2792" s="47"/>
      <c r="F2792" s="47"/>
      <c r="Q2792" s="63"/>
      <c r="R2792" s="63"/>
    </row>
    <row r="2793" spans="5:18">
      <c r="E2793" s="47"/>
      <c r="F2793" s="47"/>
      <c r="Q2793" s="63"/>
      <c r="R2793" s="63"/>
    </row>
    <row r="2794" spans="5:18">
      <c r="E2794" s="47"/>
      <c r="F2794" s="47"/>
      <c r="Q2794" s="63"/>
      <c r="R2794" s="63"/>
    </row>
    <row r="2795" spans="5:18">
      <c r="E2795" s="47"/>
      <c r="F2795" s="47"/>
      <c r="Q2795" s="63"/>
      <c r="R2795" s="63"/>
    </row>
    <row r="2796" spans="5:18">
      <c r="E2796" s="47"/>
      <c r="F2796" s="47"/>
      <c r="Q2796" s="63"/>
      <c r="R2796" s="63"/>
    </row>
    <row r="2797" spans="5:18">
      <c r="E2797" s="47"/>
      <c r="F2797" s="47"/>
      <c r="Q2797" s="63"/>
      <c r="R2797" s="63"/>
    </row>
    <row r="2798" spans="5:18">
      <c r="E2798" s="47"/>
      <c r="F2798" s="47"/>
      <c r="Q2798" s="63"/>
      <c r="R2798" s="63"/>
    </row>
    <row r="2799" spans="5:18">
      <c r="E2799" s="47"/>
      <c r="F2799" s="47"/>
      <c r="Q2799" s="63"/>
      <c r="R2799" s="63"/>
    </row>
    <row r="2800" spans="5:18">
      <c r="E2800" s="47"/>
      <c r="F2800" s="47"/>
      <c r="Q2800" s="63"/>
      <c r="R2800" s="63"/>
    </row>
    <row r="2801" spans="5:18">
      <c r="E2801" s="47"/>
      <c r="F2801" s="47"/>
      <c r="Q2801" s="63"/>
      <c r="R2801" s="63"/>
    </row>
    <row r="2802" spans="5:18">
      <c r="E2802" s="47"/>
      <c r="F2802" s="47"/>
      <c r="Q2802" s="63"/>
      <c r="R2802" s="63"/>
    </row>
    <row r="2803" spans="5:18">
      <c r="E2803" s="47"/>
      <c r="F2803" s="47"/>
      <c r="Q2803" s="63"/>
      <c r="R2803" s="63"/>
    </row>
    <row r="2804" spans="5:18">
      <c r="E2804" s="47"/>
      <c r="F2804" s="47"/>
      <c r="Q2804" s="63"/>
      <c r="R2804" s="63"/>
    </row>
    <row r="2805" spans="5:18">
      <c r="E2805" s="47"/>
      <c r="F2805" s="47"/>
      <c r="Q2805" s="63"/>
      <c r="R2805" s="63"/>
    </row>
    <row r="2806" spans="5:18">
      <c r="E2806" s="47"/>
      <c r="F2806" s="47"/>
      <c r="Q2806" s="63"/>
      <c r="R2806" s="63"/>
    </row>
    <row r="2807" spans="5:18">
      <c r="E2807" s="47"/>
      <c r="F2807" s="47"/>
      <c r="Q2807" s="63"/>
      <c r="R2807" s="63"/>
    </row>
    <row r="2808" spans="5:18">
      <c r="E2808" s="47"/>
      <c r="F2808" s="47"/>
      <c r="Q2808" s="63"/>
      <c r="R2808" s="63"/>
    </row>
    <row r="2809" spans="5:18">
      <c r="E2809" s="47"/>
      <c r="F2809" s="47"/>
      <c r="Q2809" s="63"/>
      <c r="R2809" s="63"/>
    </row>
    <row r="2810" spans="5:18">
      <c r="E2810" s="47"/>
      <c r="F2810" s="47"/>
      <c r="Q2810" s="63"/>
      <c r="R2810" s="63"/>
    </row>
    <row r="2811" spans="5:18">
      <c r="E2811" s="47"/>
      <c r="F2811" s="47"/>
      <c r="Q2811" s="63"/>
      <c r="R2811" s="63"/>
    </row>
    <row r="2812" spans="5:18">
      <c r="E2812" s="47"/>
      <c r="F2812" s="47"/>
      <c r="Q2812" s="63"/>
      <c r="R2812" s="63"/>
    </row>
    <row r="2813" spans="5:18">
      <c r="E2813" s="47"/>
      <c r="F2813" s="47"/>
      <c r="Q2813" s="63"/>
      <c r="R2813" s="63"/>
    </row>
    <row r="2814" spans="5:18">
      <c r="E2814" s="47"/>
      <c r="F2814" s="47"/>
      <c r="Q2814" s="63"/>
      <c r="R2814" s="63"/>
    </row>
    <row r="2815" spans="5:18">
      <c r="E2815" s="47"/>
      <c r="F2815" s="47"/>
      <c r="Q2815" s="63"/>
      <c r="R2815" s="63"/>
    </row>
    <row r="2816" spans="5:18">
      <c r="E2816" s="47"/>
      <c r="F2816" s="47"/>
      <c r="Q2816" s="63"/>
      <c r="R2816" s="63"/>
    </row>
    <row r="2817" spans="5:18">
      <c r="E2817" s="47"/>
      <c r="F2817" s="47"/>
      <c r="Q2817" s="63"/>
      <c r="R2817" s="63"/>
    </row>
    <row r="2818" spans="5:18">
      <c r="E2818" s="47"/>
      <c r="F2818" s="47"/>
      <c r="Q2818" s="63"/>
      <c r="R2818" s="63"/>
    </row>
    <row r="2819" spans="5:18">
      <c r="E2819" s="47"/>
      <c r="F2819" s="47"/>
      <c r="Q2819" s="63"/>
      <c r="R2819" s="63"/>
    </row>
    <row r="2820" spans="5:18">
      <c r="E2820" s="47"/>
      <c r="F2820" s="47"/>
      <c r="Q2820" s="63"/>
      <c r="R2820" s="63"/>
    </row>
    <row r="2821" spans="5:18">
      <c r="E2821" s="47"/>
      <c r="F2821" s="47"/>
      <c r="Q2821" s="63"/>
      <c r="R2821" s="63"/>
    </row>
    <row r="2822" spans="5:18">
      <c r="E2822" s="47"/>
      <c r="F2822" s="47"/>
      <c r="Q2822" s="63"/>
      <c r="R2822" s="63"/>
    </row>
    <row r="2823" spans="5:18">
      <c r="E2823" s="47"/>
      <c r="F2823" s="47"/>
      <c r="Q2823" s="63"/>
      <c r="R2823" s="63"/>
    </row>
    <row r="2824" spans="5:18">
      <c r="E2824" s="47"/>
      <c r="F2824" s="47"/>
      <c r="Q2824" s="63"/>
      <c r="R2824" s="63"/>
    </row>
    <row r="2825" spans="5:18">
      <c r="E2825" s="47"/>
      <c r="F2825" s="47"/>
      <c r="Q2825" s="63"/>
      <c r="R2825" s="63"/>
    </row>
    <row r="2826" spans="5:18">
      <c r="E2826" s="47"/>
      <c r="F2826" s="47"/>
      <c r="Q2826" s="63"/>
      <c r="R2826" s="63"/>
    </row>
    <row r="2827" spans="5:18">
      <c r="E2827" s="47"/>
      <c r="F2827" s="47"/>
      <c r="Q2827" s="63"/>
      <c r="R2827" s="63"/>
    </row>
    <row r="2828" spans="5:18">
      <c r="E2828" s="47"/>
      <c r="F2828" s="47"/>
      <c r="Q2828" s="63"/>
      <c r="R2828" s="63"/>
    </row>
    <row r="2829" spans="5:18">
      <c r="E2829" s="47"/>
      <c r="F2829" s="47"/>
      <c r="Q2829" s="63"/>
      <c r="R2829" s="63"/>
    </row>
    <row r="2830" spans="5:18">
      <c r="E2830" s="47"/>
      <c r="F2830" s="47"/>
      <c r="Q2830" s="63"/>
      <c r="R2830" s="63"/>
    </row>
    <row r="2831" spans="5:18">
      <c r="E2831" s="47"/>
      <c r="F2831" s="47"/>
      <c r="Q2831" s="63"/>
      <c r="R2831" s="63"/>
    </row>
    <row r="2832" spans="5:18">
      <c r="E2832" s="47"/>
      <c r="F2832" s="47"/>
      <c r="Q2832" s="63"/>
      <c r="R2832" s="63"/>
    </row>
    <row r="2833" spans="5:18">
      <c r="E2833" s="47"/>
      <c r="F2833" s="47"/>
      <c r="Q2833" s="63"/>
      <c r="R2833" s="63"/>
    </row>
    <row r="2834" spans="5:18">
      <c r="E2834" s="47"/>
      <c r="F2834" s="47"/>
      <c r="Q2834" s="63"/>
      <c r="R2834" s="63"/>
    </row>
    <row r="2835" spans="5:18">
      <c r="E2835" s="47"/>
      <c r="F2835" s="47"/>
      <c r="Q2835" s="63"/>
      <c r="R2835" s="63"/>
    </row>
    <row r="2836" spans="5:18">
      <c r="E2836" s="47"/>
      <c r="F2836" s="47"/>
      <c r="Q2836" s="63"/>
      <c r="R2836" s="63"/>
    </row>
    <row r="2837" spans="5:18">
      <c r="E2837" s="47"/>
      <c r="F2837" s="47"/>
      <c r="Q2837" s="63"/>
      <c r="R2837" s="63"/>
    </row>
    <row r="2838" spans="5:18">
      <c r="E2838" s="47"/>
      <c r="F2838" s="47"/>
      <c r="Q2838" s="63"/>
      <c r="R2838" s="63"/>
    </row>
    <row r="2839" spans="5:18">
      <c r="E2839" s="47"/>
      <c r="F2839" s="47"/>
      <c r="Q2839" s="63"/>
      <c r="R2839" s="63"/>
    </row>
    <row r="2840" spans="5:18">
      <c r="E2840" s="47"/>
      <c r="F2840" s="47"/>
      <c r="Q2840" s="63"/>
      <c r="R2840" s="63"/>
    </row>
    <row r="2841" spans="5:18">
      <c r="E2841" s="47"/>
      <c r="F2841" s="47"/>
      <c r="Q2841" s="63"/>
      <c r="R2841" s="63"/>
    </row>
    <row r="2842" spans="5:18">
      <c r="E2842" s="47"/>
      <c r="F2842" s="47"/>
      <c r="Q2842" s="63"/>
      <c r="R2842" s="63"/>
    </row>
    <row r="2843" spans="5:18">
      <c r="E2843" s="47"/>
      <c r="F2843" s="47"/>
      <c r="Q2843" s="63"/>
      <c r="R2843" s="63"/>
    </row>
    <row r="2844" spans="5:18">
      <c r="E2844" s="47"/>
      <c r="F2844" s="47"/>
      <c r="Q2844" s="63"/>
      <c r="R2844" s="63"/>
    </row>
    <row r="2845" spans="5:18">
      <c r="E2845" s="47"/>
      <c r="F2845" s="47"/>
      <c r="Q2845" s="63"/>
      <c r="R2845" s="63"/>
    </row>
    <row r="2846" spans="5:18">
      <c r="E2846" s="47"/>
      <c r="F2846" s="47"/>
      <c r="Q2846" s="63"/>
      <c r="R2846" s="63"/>
    </row>
    <row r="2847" spans="5:18">
      <c r="E2847" s="47"/>
      <c r="F2847" s="47"/>
      <c r="Q2847" s="63"/>
      <c r="R2847" s="63"/>
    </row>
    <row r="2848" spans="5:18">
      <c r="E2848" s="47"/>
      <c r="F2848" s="47"/>
      <c r="Q2848" s="63"/>
      <c r="R2848" s="63"/>
    </row>
    <row r="2849" spans="5:18">
      <c r="E2849" s="47"/>
      <c r="F2849" s="47"/>
      <c r="Q2849" s="63"/>
      <c r="R2849" s="63"/>
    </row>
    <row r="2850" spans="5:18">
      <c r="E2850" s="47"/>
      <c r="F2850" s="47"/>
      <c r="Q2850" s="63"/>
      <c r="R2850" s="63"/>
    </row>
    <row r="2851" spans="5:18">
      <c r="E2851" s="47"/>
      <c r="F2851" s="47"/>
      <c r="Q2851" s="63"/>
      <c r="R2851" s="63"/>
    </row>
    <row r="2852" spans="5:18">
      <c r="E2852" s="47"/>
      <c r="F2852" s="47"/>
      <c r="Q2852" s="63"/>
      <c r="R2852" s="63"/>
    </row>
    <row r="2853" spans="5:18">
      <c r="E2853" s="47"/>
      <c r="F2853" s="47"/>
      <c r="Q2853" s="63"/>
      <c r="R2853" s="63"/>
    </row>
    <row r="2854" spans="5:18">
      <c r="E2854" s="47"/>
      <c r="F2854" s="47"/>
      <c r="Q2854" s="63"/>
      <c r="R2854" s="63"/>
    </row>
    <row r="2855" spans="5:18">
      <c r="E2855" s="47"/>
      <c r="F2855" s="47"/>
      <c r="Q2855" s="63"/>
      <c r="R2855" s="63"/>
    </row>
    <row r="2856" spans="5:18">
      <c r="E2856" s="47"/>
      <c r="F2856" s="47"/>
      <c r="Q2856" s="63"/>
      <c r="R2856" s="63"/>
    </row>
    <row r="2857" spans="5:18">
      <c r="E2857" s="47"/>
      <c r="F2857" s="47"/>
      <c r="Q2857" s="63"/>
      <c r="R2857" s="63"/>
    </row>
    <row r="2858" spans="5:18">
      <c r="E2858" s="47"/>
      <c r="F2858" s="47"/>
      <c r="Q2858" s="63"/>
      <c r="R2858" s="63"/>
    </row>
    <row r="2859" spans="5:18">
      <c r="E2859" s="47"/>
      <c r="F2859" s="47"/>
      <c r="Q2859" s="63"/>
      <c r="R2859" s="63"/>
    </row>
    <row r="2860" spans="5:18">
      <c r="E2860" s="47"/>
      <c r="F2860" s="47"/>
      <c r="Q2860" s="63"/>
      <c r="R2860" s="63"/>
    </row>
    <row r="2861" spans="5:18">
      <c r="E2861" s="47"/>
      <c r="F2861" s="47"/>
      <c r="Q2861" s="63"/>
      <c r="R2861" s="63"/>
    </row>
    <row r="2862" spans="5:18">
      <c r="E2862" s="47"/>
      <c r="F2862" s="47"/>
      <c r="Q2862" s="63"/>
      <c r="R2862" s="63"/>
    </row>
    <row r="2863" spans="5:18">
      <c r="E2863" s="47"/>
      <c r="F2863" s="47"/>
      <c r="Q2863" s="63"/>
      <c r="R2863" s="63"/>
    </row>
    <row r="2864" spans="5:18">
      <c r="E2864" s="47"/>
      <c r="F2864" s="47"/>
      <c r="Q2864" s="63"/>
      <c r="R2864" s="63"/>
    </row>
    <row r="2865" spans="5:18">
      <c r="E2865" s="47"/>
      <c r="F2865" s="47"/>
      <c r="Q2865" s="63"/>
      <c r="R2865" s="63"/>
    </row>
    <row r="2866" spans="5:18">
      <c r="E2866" s="47"/>
      <c r="F2866" s="47"/>
      <c r="Q2866" s="63"/>
      <c r="R2866" s="63"/>
    </row>
    <row r="2867" spans="5:18">
      <c r="E2867" s="47"/>
      <c r="F2867" s="47"/>
      <c r="Q2867" s="63"/>
      <c r="R2867" s="63"/>
    </row>
    <row r="2868" spans="5:18">
      <c r="E2868" s="47"/>
      <c r="F2868" s="47"/>
      <c r="Q2868" s="63"/>
      <c r="R2868" s="63"/>
    </row>
    <row r="2869" spans="5:18">
      <c r="E2869" s="47"/>
      <c r="F2869" s="47"/>
      <c r="Q2869" s="63"/>
      <c r="R2869" s="63"/>
    </row>
    <row r="2870" spans="5:18">
      <c r="E2870" s="47"/>
      <c r="F2870" s="47"/>
      <c r="Q2870" s="63"/>
      <c r="R2870" s="63"/>
    </row>
    <row r="2871" spans="5:18">
      <c r="E2871" s="47"/>
      <c r="F2871" s="47"/>
      <c r="Q2871" s="63"/>
      <c r="R2871" s="63"/>
    </row>
    <row r="2872" spans="5:18">
      <c r="E2872" s="47"/>
      <c r="F2872" s="47"/>
      <c r="Q2872" s="63"/>
      <c r="R2872" s="63"/>
    </row>
    <row r="2873" spans="5:18">
      <c r="E2873" s="47"/>
      <c r="F2873" s="47"/>
      <c r="Q2873" s="63"/>
      <c r="R2873" s="63"/>
    </row>
    <row r="2874" spans="5:18">
      <c r="E2874" s="47"/>
      <c r="F2874" s="47"/>
      <c r="Q2874" s="63"/>
      <c r="R2874" s="63"/>
    </row>
    <row r="2875" spans="5:18">
      <c r="E2875" s="47"/>
      <c r="F2875" s="47"/>
      <c r="Q2875" s="63"/>
      <c r="R2875" s="63"/>
    </row>
    <row r="2876" spans="5:18">
      <c r="E2876" s="47"/>
      <c r="F2876" s="47"/>
      <c r="Q2876" s="63"/>
      <c r="R2876" s="63"/>
    </row>
    <row r="2877" spans="5:18">
      <c r="E2877" s="47"/>
      <c r="F2877" s="47"/>
      <c r="Q2877" s="63"/>
      <c r="R2877" s="63"/>
    </row>
    <row r="2878" spans="5:18">
      <c r="E2878" s="47"/>
      <c r="F2878" s="47"/>
      <c r="Q2878" s="63"/>
      <c r="R2878" s="63"/>
    </row>
    <row r="2879" spans="5:18">
      <c r="E2879" s="47"/>
      <c r="F2879" s="47"/>
      <c r="Q2879" s="63"/>
      <c r="R2879" s="63"/>
    </row>
    <row r="2880" spans="5:18">
      <c r="E2880" s="47"/>
      <c r="F2880" s="47"/>
      <c r="Q2880" s="63"/>
      <c r="R2880" s="63"/>
    </row>
    <row r="2881" spans="5:18">
      <c r="E2881" s="47"/>
      <c r="F2881" s="47"/>
      <c r="Q2881" s="63"/>
      <c r="R2881" s="63"/>
    </row>
    <row r="2882" spans="5:18">
      <c r="E2882" s="47"/>
      <c r="F2882" s="47"/>
      <c r="Q2882" s="63"/>
      <c r="R2882" s="63"/>
    </row>
    <row r="2883" spans="5:18">
      <c r="E2883" s="47"/>
      <c r="F2883" s="47"/>
      <c r="Q2883" s="63"/>
      <c r="R2883" s="63"/>
    </row>
    <row r="2884" spans="5:18">
      <c r="E2884" s="47"/>
      <c r="F2884" s="47"/>
      <c r="Q2884" s="63"/>
      <c r="R2884" s="63"/>
    </row>
    <row r="2885" spans="5:18">
      <c r="E2885" s="47"/>
      <c r="F2885" s="47"/>
      <c r="Q2885" s="63"/>
      <c r="R2885" s="63"/>
    </row>
    <row r="2886" spans="5:18">
      <c r="E2886" s="47"/>
      <c r="F2886" s="47"/>
      <c r="Q2886" s="63"/>
      <c r="R2886" s="63"/>
    </row>
    <row r="2887" spans="5:18">
      <c r="E2887" s="47"/>
      <c r="F2887" s="47"/>
      <c r="Q2887" s="63"/>
      <c r="R2887" s="63"/>
    </row>
    <row r="2888" spans="5:18">
      <c r="E2888" s="47"/>
      <c r="F2888" s="47"/>
      <c r="Q2888" s="63"/>
      <c r="R2888" s="63"/>
    </row>
    <row r="2889" spans="5:18">
      <c r="E2889" s="47"/>
      <c r="F2889" s="47"/>
      <c r="Q2889" s="63"/>
      <c r="R2889" s="63"/>
    </row>
    <row r="2890" spans="5:18">
      <c r="E2890" s="47"/>
      <c r="F2890" s="47"/>
      <c r="Q2890" s="63"/>
      <c r="R2890" s="63"/>
    </row>
    <row r="2891" spans="5:18">
      <c r="E2891" s="47"/>
      <c r="F2891" s="47"/>
      <c r="Q2891" s="63"/>
      <c r="R2891" s="63"/>
    </row>
    <row r="2892" spans="5:18">
      <c r="E2892" s="47"/>
      <c r="F2892" s="47"/>
      <c r="Q2892" s="63"/>
      <c r="R2892" s="63"/>
    </row>
    <row r="2893" spans="5:18">
      <c r="E2893" s="47"/>
      <c r="F2893" s="47"/>
      <c r="Q2893" s="63"/>
      <c r="R2893" s="63"/>
    </row>
    <row r="2894" spans="5:18">
      <c r="E2894" s="47"/>
      <c r="F2894" s="47"/>
      <c r="Q2894" s="63"/>
      <c r="R2894" s="63"/>
    </row>
    <row r="2895" spans="5:18">
      <c r="E2895" s="47"/>
      <c r="F2895" s="47"/>
      <c r="Q2895" s="63"/>
      <c r="R2895" s="63"/>
    </row>
    <row r="2896" spans="5:18">
      <c r="E2896" s="47"/>
      <c r="F2896" s="47"/>
      <c r="Q2896" s="63"/>
      <c r="R2896" s="63"/>
    </row>
    <row r="2897" spans="5:18">
      <c r="E2897" s="47"/>
      <c r="F2897" s="47"/>
      <c r="Q2897" s="63"/>
      <c r="R2897" s="63"/>
    </row>
    <row r="2898" spans="5:18">
      <c r="E2898" s="47"/>
      <c r="F2898" s="47"/>
      <c r="Q2898" s="63"/>
      <c r="R2898" s="63"/>
    </row>
    <row r="2899" spans="5:18">
      <c r="E2899" s="47"/>
      <c r="F2899" s="47"/>
      <c r="Q2899" s="63"/>
      <c r="R2899" s="63"/>
    </row>
    <row r="2900" spans="5:18">
      <c r="E2900" s="47"/>
      <c r="F2900" s="47"/>
      <c r="Q2900" s="63"/>
      <c r="R2900" s="63"/>
    </row>
    <row r="2901" spans="5:18">
      <c r="E2901" s="47"/>
      <c r="F2901" s="47"/>
      <c r="Q2901" s="63"/>
      <c r="R2901" s="63"/>
    </row>
    <row r="2902" spans="5:18">
      <c r="E2902" s="47"/>
      <c r="F2902" s="47"/>
      <c r="Q2902" s="63"/>
      <c r="R2902" s="63"/>
    </row>
    <row r="2903" spans="5:18">
      <c r="E2903" s="47"/>
      <c r="F2903" s="47"/>
      <c r="Q2903" s="63"/>
      <c r="R2903" s="63"/>
    </row>
    <row r="2904" spans="5:18">
      <c r="E2904" s="47"/>
      <c r="F2904" s="47"/>
      <c r="Q2904" s="63"/>
      <c r="R2904" s="63"/>
    </row>
    <row r="2905" spans="5:18">
      <c r="E2905" s="47"/>
      <c r="F2905" s="47"/>
      <c r="Q2905" s="63"/>
      <c r="R2905" s="63"/>
    </row>
    <row r="2906" spans="5:18">
      <c r="E2906" s="47"/>
      <c r="F2906" s="47"/>
      <c r="Q2906" s="63"/>
      <c r="R2906" s="63"/>
    </row>
    <row r="2907" spans="5:18">
      <c r="E2907" s="47"/>
      <c r="F2907" s="47"/>
      <c r="Q2907" s="63"/>
      <c r="R2907" s="63"/>
    </row>
    <row r="2908" spans="5:18">
      <c r="E2908" s="47"/>
      <c r="F2908" s="47"/>
      <c r="Q2908" s="63"/>
      <c r="R2908" s="63"/>
    </row>
    <row r="2909" spans="5:18">
      <c r="E2909" s="47"/>
      <c r="F2909" s="47"/>
      <c r="Q2909" s="63"/>
      <c r="R2909" s="63"/>
    </row>
    <row r="2910" spans="5:18">
      <c r="E2910" s="47"/>
      <c r="F2910" s="47"/>
      <c r="Q2910" s="63"/>
      <c r="R2910" s="63"/>
    </row>
    <row r="2911" spans="5:18">
      <c r="E2911" s="47"/>
      <c r="F2911" s="47"/>
      <c r="Q2911" s="63"/>
      <c r="R2911" s="63"/>
    </row>
    <row r="2912" spans="5:18">
      <c r="E2912" s="47"/>
      <c r="F2912" s="47"/>
      <c r="Q2912" s="63"/>
      <c r="R2912" s="63"/>
    </row>
    <row r="2913" spans="5:18">
      <c r="E2913" s="47"/>
      <c r="F2913" s="47"/>
      <c r="Q2913" s="63"/>
      <c r="R2913" s="63"/>
    </row>
    <row r="2914" spans="5:18">
      <c r="E2914" s="47"/>
      <c r="F2914" s="47"/>
      <c r="Q2914" s="63"/>
      <c r="R2914" s="63"/>
    </row>
    <row r="2915" spans="5:18">
      <c r="E2915" s="47"/>
      <c r="F2915" s="47"/>
      <c r="Q2915" s="63"/>
      <c r="R2915" s="63"/>
    </row>
    <row r="2916" spans="5:18">
      <c r="E2916" s="47"/>
      <c r="F2916" s="47"/>
      <c r="Q2916" s="63"/>
      <c r="R2916" s="63"/>
    </row>
    <row r="2917" spans="5:18">
      <c r="E2917" s="47"/>
      <c r="F2917" s="47"/>
      <c r="Q2917" s="63"/>
      <c r="R2917" s="63"/>
    </row>
    <row r="2918" spans="5:18">
      <c r="E2918" s="47"/>
      <c r="F2918" s="47"/>
      <c r="Q2918" s="63"/>
      <c r="R2918" s="63"/>
    </row>
    <row r="2919" spans="5:18">
      <c r="E2919" s="47"/>
      <c r="F2919" s="47"/>
      <c r="Q2919" s="63"/>
      <c r="R2919" s="63"/>
    </row>
    <row r="2920" spans="5:18">
      <c r="E2920" s="47"/>
      <c r="F2920" s="47"/>
      <c r="Q2920" s="63"/>
      <c r="R2920" s="63"/>
    </row>
    <row r="2921" spans="5:18">
      <c r="E2921" s="47"/>
      <c r="F2921" s="47"/>
      <c r="Q2921" s="63"/>
      <c r="R2921" s="63"/>
    </row>
    <row r="2922" spans="5:18">
      <c r="E2922" s="47"/>
      <c r="F2922" s="47"/>
      <c r="Q2922" s="63"/>
      <c r="R2922" s="63"/>
    </row>
    <row r="2923" spans="5:18">
      <c r="E2923" s="47"/>
      <c r="F2923" s="47"/>
      <c r="Q2923" s="63"/>
      <c r="R2923" s="63"/>
    </row>
    <row r="2924" spans="5:18">
      <c r="E2924" s="47"/>
      <c r="F2924" s="47"/>
      <c r="Q2924" s="63"/>
      <c r="R2924" s="63"/>
    </row>
    <row r="2925" spans="5:18">
      <c r="E2925" s="47"/>
      <c r="F2925" s="47"/>
      <c r="Q2925" s="63"/>
      <c r="R2925" s="63"/>
    </row>
    <row r="2926" spans="5:18">
      <c r="E2926" s="47"/>
      <c r="F2926" s="47"/>
      <c r="Q2926" s="63"/>
      <c r="R2926" s="63"/>
    </row>
    <row r="2927" spans="5:18">
      <c r="E2927" s="47"/>
      <c r="F2927" s="47"/>
      <c r="Q2927" s="63"/>
      <c r="R2927" s="63"/>
    </row>
    <row r="2928" spans="5:18">
      <c r="E2928" s="47"/>
      <c r="F2928" s="47"/>
      <c r="Q2928" s="63"/>
      <c r="R2928" s="63"/>
    </row>
    <row r="2929" spans="5:18">
      <c r="E2929" s="47"/>
      <c r="F2929" s="47"/>
      <c r="Q2929" s="63"/>
      <c r="R2929" s="63"/>
    </row>
    <row r="2930" spans="5:18">
      <c r="E2930" s="47"/>
      <c r="F2930" s="47"/>
      <c r="Q2930" s="63"/>
      <c r="R2930" s="63"/>
    </row>
    <row r="2931" spans="5:18">
      <c r="E2931" s="47"/>
      <c r="F2931" s="47"/>
      <c r="Q2931" s="63"/>
      <c r="R2931" s="63"/>
    </row>
    <row r="2932" spans="5:18">
      <c r="E2932" s="47"/>
      <c r="F2932" s="47"/>
      <c r="Q2932" s="63"/>
      <c r="R2932" s="63"/>
    </row>
    <row r="2933" spans="5:18">
      <c r="E2933" s="47"/>
      <c r="F2933" s="47"/>
      <c r="Q2933" s="63"/>
      <c r="R2933" s="63"/>
    </row>
    <row r="2934" spans="5:18">
      <c r="E2934" s="47"/>
      <c r="F2934" s="47"/>
      <c r="Q2934" s="63"/>
      <c r="R2934" s="63"/>
    </row>
    <row r="2935" spans="5:18">
      <c r="E2935" s="47"/>
      <c r="F2935" s="47"/>
      <c r="Q2935" s="63"/>
      <c r="R2935" s="63"/>
    </row>
    <row r="2936" spans="5:18">
      <c r="E2936" s="47"/>
      <c r="F2936" s="47"/>
      <c r="Q2936" s="63"/>
      <c r="R2936" s="63"/>
    </row>
    <row r="2937" spans="5:18">
      <c r="E2937" s="47"/>
      <c r="F2937" s="47"/>
      <c r="Q2937" s="63"/>
      <c r="R2937" s="63"/>
    </row>
    <row r="2938" spans="5:18">
      <c r="E2938" s="47"/>
      <c r="F2938" s="47"/>
      <c r="Q2938" s="63"/>
      <c r="R2938" s="63"/>
    </row>
    <row r="2939" spans="5:18">
      <c r="E2939" s="47"/>
      <c r="F2939" s="47"/>
      <c r="Q2939" s="63"/>
      <c r="R2939" s="63"/>
    </row>
    <row r="2940" spans="5:18">
      <c r="E2940" s="47"/>
      <c r="F2940" s="47"/>
      <c r="Q2940" s="63"/>
      <c r="R2940" s="63"/>
    </row>
    <row r="2941" spans="5:18">
      <c r="E2941" s="47"/>
      <c r="F2941" s="47"/>
      <c r="Q2941" s="63"/>
      <c r="R2941" s="63"/>
    </row>
    <row r="2942" spans="5:18">
      <c r="E2942" s="47"/>
      <c r="F2942" s="47"/>
      <c r="Q2942" s="63"/>
      <c r="R2942" s="63"/>
    </row>
    <row r="2943" spans="5:18">
      <c r="E2943" s="47"/>
      <c r="F2943" s="47"/>
      <c r="Q2943" s="63"/>
      <c r="R2943" s="63"/>
    </row>
    <row r="2944" spans="5:18">
      <c r="E2944" s="47"/>
      <c r="F2944" s="47"/>
      <c r="Q2944" s="63"/>
      <c r="R2944" s="63"/>
    </row>
    <row r="2945" spans="5:18">
      <c r="E2945" s="47"/>
      <c r="F2945" s="47"/>
      <c r="Q2945" s="63"/>
      <c r="R2945" s="63"/>
    </row>
    <row r="2946" spans="5:18">
      <c r="E2946" s="47"/>
      <c r="F2946" s="47"/>
      <c r="Q2946" s="63"/>
      <c r="R2946" s="63"/>
    </row>
    <row r="2947" spans="5:18">
      <c r="E2947" s="47"/>
      <c r="F2947" s="47"/>
      <c r="Q2947" s="63"/>
      <c r="R2947" s="63"/>
    </row>
    <row r="2948" spans="5:18">
      <c r="E2948" s="47"/>
      <c r="F2948" s="47"/>
      <c r="Q2948" s="63"/>
      <c r="R2948" s="63"/>
    </row>
    <row r="2949" spans="5:18">
      <c r="E2949" s="47"/>
      <c r="F2949" s="47"/>
      <c r="Q2949" s="63"/>
      <c r="R2949" s="63"/>
    </row>
    <row r="2950" spans="5:18">
      <c r="E2950" s="47"/>
      <c r="F2950" s="47"/>
      <c r="Q2950" s="63"/>
      <c r="R2950" s="63"/>
    </row>
    <row r="2951" spans="5:18">
      <c r="E2951" s="47"/>
      <c r="F2951" s="47"/>
      <c r="Q2951" s="63"/>
      <c r="R2951" s="63"/>
    </row>
    <row r="2952" spans="5:18">
      <c r="E2952" s="47"/>
      <c r="F2952" s="47"/>
      <c r="Q2952" s="63"/>
      <c r="R2952" s="63"/>
    </row>
    <row r="2953" spans="5:18">
      <c r="E2953" s="47"/>
      <c r="F2953" s="47"/>
      <c r="Q2953" s="63"/>
      <c r="R2953" s="63"/>
    </row>
    <row r="2954" spans="5:18">
      <c r="E2954" s="47"/>
      <c r="F2954" s="47"/>
      <c r="Q2954" s="63"/>
      <c r="R2954" s="63"/>
    </row>
    <row r="2955" spans="5:18">
      <c r="E2955" s="47"/>
      <c r="F2955" s="47"/>
      <c r="Q2955" s="63"/>
      <c r="R2955" s="63"/>
    </row>
    <row r="2956" spans="5:18">
      <c r="E2956" s="47"/>
      <c r="F2956" s="47"/>
      <c r="Q2956" s="63"/>
      <c r="R2956" s="63"/>
    </row>
    <row r="2957" spans="5:18">
      <c r="E2957" s="47"/>
      <c r="F2957" s="47"/>
      <c r="Q2957" s="63"/>
      <c r="R2957" s="63"/>
    </row>
    <row r="2958" spans="5:18">
      <c r="E2958" s="47"/>
      <c r="F2958" s="47"/>
      <c r="Q2958" s="63"/>
      <c r="R2958" s="63"/>
    </row>
    <row r="2959" spans="5:18">
      <c r="E2959" s="47"/>
      <c r="F2959" s="47"/>
      <c r="Q2959" s="63"/>
      <c r="R2959" s="63"/>
    </row>
    <row r="2960" spans="5:18">
      <c r="E2960" s="47"/>
      <c r="F2960" s="47"/>
      <c r="Q2960" s="63"/>
      <c r="R2960" s="63"/>
    </row>
    <row r="2961" spans="5:18">
      <c r="E2961" s="47"/>
      <c r="F2961" s="47"/>
      <c r="Q2961" s="63"/>
      <c r="R2961" s="63"/>
    </row>
    <row r="2962" spans="5:18">
      <c r="E2962" s="47"/>
      <c r="F2962" s="47"/>
      <c r="Q2962" s="63"/>
      <c r="R2962" s="63"/>
    </row>
    <row r="2963" spans="5:18">
      <c r="E2963" s="47"/>
      <c r="F2963" s="47"/>
      <c r="Q2963" s="63"/>
      <c r="R2963" s="63"/>
    </row>
    <row r="2964" spans="5:18">
      <c r="E2964" s="47"/>
      <c r="F2964" s="47"/>
      <c r="Q2964" s="63"/>
      <c r="R2964" s="63"/>
    </row>
    <row r="2965" spans="5:18">
      <c r="E2965" s="47"/>
      <c r="F2965" s="47"/>
      <c r="Q2965" s="63"/>
      <c r="R2965" s="63"/>
    </row>
    <row r="2966" spans="5:18">
      <c r="E2966" s="47"/>
      <c r="F2966" s="47"/>
      <c r="Q2966" s="63"/>
      <c r="R2966" s="63"/>
    </row>
    <row r="2967" spans="5:18">
      <c r="E2967" s="47"/>
      <c r="F2967" s="47"/>
      <c r="Q2967" s="63"/>
      <c r="R2967" s="63"/>
    </row>
    <row r="2968" spans="5:18">
      <c r="E2968" s="47"/>
      <c r="F2968" s="47"/>
      <c r="Q2968" s="63"/>
      <c r="R2968" s="63"/>
    </row>
    <row r="2969" spans="5:18">
      <c r="E2969" s="47"/>
      <c r="F2969" s="47"/>
      <c r="Q2969" s="63"/>
      <c r="R2969" s="63"/>
    </row>
    <row r="2970" spans="5:18">
      <c r="E2970" s="47"/>
      <c r="F2970" s="47"/>
      <c r="Q2970" s="63"/>
      <c r="R2970" s="63"/>
    </row>
    <row r="2971" spans="5:18">
      <c r="E2971" s="47"/>
      <c r="F2971" s="47"/>
      <c r="Q2971" s="63"/>
      <c r="R2971" s="63"/>
    </row>
    <row r="2972" spans="5:18">
      <c r="E2972" s="47"/>
      <c r="F2972" s="47"/>
      <c r="Q2972" s="63"/>
      <c r="R2972" s="63"/>
    </row>
    <row r="2973" spans="5:18">
      <c r="E2973" s="47"/>
      <c r="F2973" s="47"/>
      <c r="Q2973" s="63"/>
      <c r="R2973" s="63"/>
    </row>
    <row r="2974" spans="5:18">
      <c r="E2974" s="47"/>
      <c r="F2974" s="47"/>
      <c r="Q2974" s="63"/>
      <c r="R2974" s="63"/>
    </row>
    <row r="2975" spans="5:18">
      <c r="E2975" s="47"/>
      <c r="F2975" s="47"/>
      <c r="Q2975" s="63"/>
      <c r="R2975" s="63"/>
    </row>
    <row r="2976" spans="5:18">
      <c r="E2976" s="47"/>
      <c r="F2976" s="47"/>
      <c r="Q2976" s="63"/>
      <c r="R2976" s="63"/>
    </row>
    <row r="2977" spans="5:18">
      <c r="E2977" s="47"/>
      <c r="F2977" s="47"/>
      <c r="Q2977" s="63"/>
      <c r="R2977" s="63"/>
    </row>
    <row r="2978" spans="5:18">
      <c r="E2978" s="47"/>
      <c r="F2978" s="47"/>
      <c r="Q2978" s="63"/>
      <c r="R2978" s="63"/>
    </row>
    <row r="2979" spans="5:18">
      <c r="E2979" s="47"/>
      <c r="F2979" s="47"/>
      <c r="Q2979" s="63"/>
      <c r="R2979" s="63"/>
    </row>
    <row r="2980" spans="5:18">
      <c r="E2980" s="47"/>
      <c r="F2980" s="47"/>
      <c r="Q2980" s="63"/>
      <c r="R2980" s="63"/>
    </row>
    <row r="2981" spans="5:18">
      <c r="E2981" s="47"/>
      <c r="F2981" s="47"/>
      <c r="Q2981" s="63"/>
      <c r="R2981" s="63"/>
    </row>
    <row r="2982" spans="5:18">
      <c r="E2982" s="47"/>
      <c r="F2982" s="47"/>
      <c r="Q2982" s="63"/>
      <c r="R2982" s="63"/>
    </row>
    <row r="2983" spans="5:18">
      <c r="E2983" s="47"/>
      <c r="F2983" s="47"/>
      <c r="Q2983" s="63"/>
      <c r="R2983" s="63"/>
    </row>
    <row r="2984" spans="5:18">
      <c r="E2984" s="47"/>
      <c r="F2984" s="47"/>
      <c r="Q2984" s="63"/>
      <c r="R2984" s="63"/>
    </row>
    <row r="2985" spans="5:18">
      <c r="E2985" s="47"/>
      <c r="F2985" s="47"/>
      <c r="Q2985" s="63"/>
      <c r="R2985" s="63"/>
    </row>
    <row r="2986" spans="5:18">
      <c r="E2986" s="47"/>
      <c r="F2986" s="47"/>
      <c r="Q2986" s="63"/>
      <c r="R2986" s="63"/>
    </row>
    <row r="2987" spans="5:18">
      <c r="E2987" s="47"/>
      <c r="F2987" s="47"/>
      <c r="Q2987" s="63"/>
      <c r="R2987" s="63"/>
    </row>
    <row r="2988" spans="5:18">
      <c r="E2988" s="47"/>
      <c r="F2988" s="47"/>
      <c r="Q2988" s="63"/>
      <c r="R2988" s="63"/>
    </row>
    <row r="2989" spans="5:18">
      <c r="E2989" s="47"/>
      <c r="F2989" s="47"/>
      <c r="Q2989" s="63"/>
      <c r="R2989" s="63"/>
    </row>
    <row r="2990" spans="5:18">
      <c r="E2990" s="47"/>
      <c r="F2990" s="47"/>
      <c r="Q2990" s="63"/>
      <c r="R2990" s="63"/>
    </row>
    <row r="2991" spans="5:18">
      <c r="E2991" s="47"/>
      <c r="F2991" s="47"/>
      <c r="Q2991" s="63"/>
      <c r="R2991" s="63"/>
    </row>
    <row r="2992" spans="5:18">
      <c r="E2992" s="47"/>
      <c r="F2992" s="47"/>
      <c r="Q2992" s="63"/>
      <c r="R2992" s="63"/>
    </row>
    <row r="2993" spans="5:18">
      <c r="E2993" s="47"/>
      <c r="F2993" s="47"/>
      <c r="Q2993" s="63"/>
      <c r="R2993" s="63"/>
    </row>
    <row r="2994" spans="5:18">
      <c r="E2994" s="47"/>
      <c r="F2994" s="47"/>
      <c r="Q2994" s="63"/>
      <c r="R2994" s="63"/>
    </row>
    <row r="2995" spans="5:18">
      <c r="E2995" s="47"/>
      <c r="F2995" s="47"/>
      <c r="Q2995" s="63"/>
      <c r="R2995" s="63"/>
    </row>
    <row r="2996" spans="5:18">
      <c r="E2996" s="47"/>
      <c r="F2996" s="47"/>
      <c r="Q2996" s="63"/>
      <c r="R2996" s="63"/>
    </row>
    <row r="2997" spans="5:18">
      <c r="E2997" s="47"/>
      <c r="F2997" s="47"/>
      <c r="Q2997" s="63"/>
      <c r="R2997" s="63"/>
    </row>
    <row r="2998" spans="5:18">
      <c r="E2998" s="47"/>
      <c r="F2998" s="47"/>
      <c r="Q2998" s="63"/>
      <c r="R2998" s="63"/>
    </row>
    <row r="2999" spans="5:18">
      <c r="E2999" s="47"/>
      <c r="F2999" s="47"/>
      <c r="Q2999" s="63"/>
      <c r="R2999" s="63"/>
    </row>
    <row r="3000" spans="5:18">
      <c r="E3000" s="47"/>
      <c r="F3000" s="47"/>
      <c r="Q3000" s="63"/>
      <c r="R3000" s="63"/>
    </row>
    <row r="3001" spans="5:18">
      <c r="E3001" s="47"/>
      <c r="F3001" s="47"/>
      <c r="Q3001" s="63"/>
      <c r="R3001" s="63"/>
    </row>
    <row r="3002" spans="5:18">
      <c r="E3002" s="47"/>
      <c r="F3002" s="47"/>
      <c r="Q3002" s="63"/>
      <c r="R3002" s="63"/>
    </row>
    <row r="3003" spans="5:18">
      <c r="E3003" s="47"/>
      <c r="F3003" s="47"/>
      <c r="Q3003" s="63"/>
      <c r="R3003" s="63"/>
    </row>
    <row r="3004" spans="5:18">
      <c r="E3004" s="47"/>
      <c r="F3004" s="47"/>
      <c r="Q3004" s="63"/>
      <c r="R3004" s="63"/>
    </row>
    <row r="3005" spans="5:18">
      <c r="E3005" s="47"/>
      <c r="F3005" s="47"/>
      <c r="Q3005" s="63"/>
      <c r="R3005" s="63"/>
    </row>
    <row r="3006" spans="5:18">
      <c r="E3006" s="47"/>
      <c r="F3006" s="47"/>
      <c r="Q3006" s="63"/>
      <c r="R3006" s="63"/>
    </row>
    <row r="3007" spans="5:18">
      <c r="E3007" s="47"/>
      <c r="F3007" s="47"/>
      <c r="Q3007" s="63"/>
      <c r="R3007" s="63"/>
    </row>
    <row r="3008" spans="5:18">
      <c r="E3008" s="47"/>
      <c r="F3008" s="47"/>
      <c r="Q3008" s="63"/>
      <c r="R3008" s="63"/>
    </row>
    <row r="3009" spans="5:18">
      <c r="E3009" s="47"/>
      <c r="F3009" s="47"/>
      <c r="Q3009" s="63"/>
      <c r="R3009" s="63"/>
    </row>
    <row r="3010" spans="5:18">
      <c r="E3010" s="47"/>
      <c r="F3010" s="47"/>
      <c r="Q3010" s="63"/>
      <c r="R3010" s="63"/>
    </row>
    <row r="3011" spans="5:18">
      <c r="E3011" s="47"/>
      <c r="F3011" s="47"/>
      <c r="Q3011" s="63"/>
      <c r="R3011" s="63"/>
    </row>
    <row r="3012" spans="5:18">
      <c r="E3012" s="47"/>
      <c r="F3012" s="47"/>
      <c r="Q3012" s="63"/>
      <c r="R3012" s="63"/>
    </row>
    <row r="3013" spans="5:18">
      <c r="E3013" s="47"/>
      <c r="F3013" s="47"/>
      <c r="Q3013" s="63"/>
      <c r="R3013" s="63"/>
    </row>
    <row r="3014" spans="5:18">
      <c r="E3014" s="47"/>
      <c r="F3014" s="47"/>
      <c r="Q3014" s="63"/>
      <c r="R3014" s="63"/>
    </row>
    <row r="3015" spans="5:18">
      <c r="E3015" s="47"/>
      <c r="F3015" s="47"/>
      <c r="Q3015" s="63"/>
      <c r="R3015" s="63"/>
    </row>
    <row r="3016" spans="5:18">
      <c r="E3016" s="47"/>
      <c r="F3016" s="47"/>
      <c r="Q3016" s="63"/>
      <c r="R3016" s="63"/>
    </row>
    <row r="3017" spans="5:18">
      <c r="E3017" s="47"/>
      <c r="F3017" s="47"/>
      <c r="Q3017" s="63"/>
      <c r="R3017" s="63"/>
    </row>
    <row r="3018" spans="5:18">
      <c r="E3018" s="47"/>
      <c r="F3018" s="47"/>
      <c r="Q3018" s="63"/>
      <c r="R3018" s="63"/>
    </row>
    <row r="3019" spans="5:18">
      <c r="E3019" s="47"/>
      <c r="F3019" s="47"/>
      <c r="Q3019" s="63"/>
      <c r="R3019" s="63"/>
    </row>
    <row r="3020" spans="5:18">
      <c r="E3020" s="47"/>
      <c r="F3020" s="47"/>
      <c r="Q3020" s="63"/>
      <c r="R3020" s="63"/>
    </row>
    <row r="3021" spans="5:18">
      <c r="E3021" s="47"/>
      <c r="F3021" s="47"/>
      <c r="Q3021" s="63"/>
      <c r="R3021" s="63"/>
    </row>
    <row r="3022" spans="5:18">
      <c r="E3022" s="47"/>
      <c r="F3022" s="47"/>
      <c r="Q3022" s="63"/>
      <c r="R3022" s="63"/>
    </row>
    <row r="3023" spans="5:18">
      <c r="E3023" s="47"/>
      <c r="F3023" s="47"/>
      <c r="Q3023" s="63"/>
      <c r="R3023" s="63"/>
    </row>
    <row r="3024" spans="5:18">
      <c r="E3024" s="47"/>
      <c r="F3024" s="47"/>
      <c r="Q3024" s="63"/>
      <c r="R3024" s="63"/>
    </row>
    <row r="3025" spans="5:18">
      <c r="E3025" s="47"/>
      <c r="F3025" s="47"/>
      <c r="Q3025" s="63"/>
      <c r="R3025" s="63"/>
    </row>
    <row r="3026" spans="5:18">
      <c r="E3026" s="47"/>
      <c r="F3026" s="47"/>
      <c r="Q3026" s="63"/>
      <c r="R3026" s="63"/>
    </row>
    <row r="3027" spans="5:18">
      <c r="E3027" s="47"/>
      <c r="F3027" s="47"/>
      <c r="Q3027" s="63"/>
      <c r="R3027" s="63"/>
    </row>
    <row r="3028" spans="5:18">
      <c r="E3028" s="47"/>
      <c r="F3028" s="47"/>
      <c r="Q3028" s="63"/>
      <c r="R3028" s="63"/>
    </row>
    <row r="3029" spans="5:18">
      <c r="E3029" s="47"/>
      <c r="F3029" s="47"/>
      <c r="Q3029" s="63"/>
      <c r="R3029" s="63"/>
    </row>
    <row r="3030" spans="5:18">
      <c r="E3030" s="47"/>
      <c r="F3030" s="47"/>
      <c r="Q3030" s="63"/>
      <c r="R3030" s="63"/>
    </row>
    <row r="3031" spans="5:18">
      <c r="E3031" s="47"/>
      <c r="F3031" s="47"/>
      <c r="Q3031" s="63"/>
      <c r="R3031" s="63"/>
    </row>
    <row r="3032" spans="5:18">
      <c r="E3032" s="47"/>
      <c r="F3032" s="47"/>
      <c r="Q3032" s="63"/>
      <c r="R3032" s="63"/>
    </row>
    <row r="3033" spans="5:18">
      <c r="E3033" s="47"/>
      <c r="F3033" s="47"/>
      <c r="Q3033" s="63"/>
      <c r="R3033" s="63"/>
    </row>
    <row r="3034" spans="5:18">
      <c r="E3034" s="47"/>
      <c r="F3034" s="47"/>
      <c r="Q3034" s="63"/>
      <c r="R3034" s="63"/>
    </row>
    <row r="3035" spans="5:18">
      <c r="E3035" s="47"/>
      <c r="F3035" s="47"/>
      <c r="Q3035" s="63"/>
      <c r="R3035" s="63"/>
    </row>
    <row r="3036" spans="5:18">
      <c r="E3036" s="47"/>
      <c r="F3036" s="47"/>
      <c r="Q3036" s="63"/>
      <c r="R3036" s="63"/>
    </row>
    <row r="3037" spans="5:18">
      <c r="E3037" s="47"/>
      <c r="F3037" s="47"/>
      <c r="Q3037" s="63"/>
      <c r="R3037" s="63"/>
    </row>
    <row r="3038" spans="5:18">
      <c r="E3038" s="47"/>
      <c r="F3038" s="47"/>
      <c r="Q3038" s="63"/>
      <c r="R3038" s="63"/>
    </row>
    <row r="3039" spans="5:18">
      <c r="E3039" s="47"/>
      <c r="F3039" s="47"/>
      <c r="Q3039" s="63"/>
      <c r="R3039" s="63"/>
    </row>
    <row r="3040" spans="5:18">
      <c r="E3040" s="47"/>
      <c r="F3040" s="47"/>
      <c r="Q3040" s="63"/>
      <c r="R3040" s="63"/>
    </row>
    <row r="3041" spans="5:18">
      <c r="E3041" s="47"/>
      <c r="F3041" s="47"/>
      <c r="Q3041" s="63"/>
      <c r="R3041" s="63"/>
    </row>
    <row r="3042" spans="5:18">
      <c r="E3042" s="47"/>
      <c r="F3042" s="47"/>
      <c r="Q3042" s="63"/>
      <c r="R3042" s="63"/>
    </row>
    <row r="3043" spans="5:18">
      <c r="E3043" s="47"/>
      <c r="F3043" s="47"/>
      <c r="Q3043" s="63"/>
      <c r="R3043" s="63"/>
    </row>
    <row r="3044" spans="5:18">
      <c r="E3044" s="47"/>
      <c r="F3044" s="47"/>
      <c r="Q3044" s="63"/>
      <c r="R3044" s="63"/>
    </row>
    <row r="3045" spans="5:18">
      <c r="E3045" s="47"/>
      <c r="F3045" s="47"/>
      <c r="Q3045" s="63"/>
      <c r="R3045" s="63"/>
    </row>
    <row r="3046" spans="5:18">
      <c r="E3046" s="47"/>
      <c r="F3046" s="47"/>
      <c r="Q3046" s="63"/>
      <c r="R3046" s="63"/>
    </row>
    <row r="3047" spans="5:18">
      <c r="E3047" s="47"/>
      <c r="F3047" s="47"/>
      <c r="Q3047" s="63"/>
      <c r="R3047" s="63"/>
    </row>
    <row r="3048" spans="5:18">
      <c r="E3048" s="47"/>
      <c r="F3048" s="47"/>
      <c r="Q3048" s="63"/>
      <c r="R3048" s="63"/>
    </row>
    <row r="3049" spans="5:18">
      <c r="E3049" s="47"/>
      <c r="F3049" s="47"/>
      <c r="Q3049" s="63"/>
      <c r="R3049" s="63"/>
    </row>
    <row r="3050" spans="5:18">
      <c r="E3050" s="47"/>
      <c r="F3050" s="47"/>
      <c r="Q3050" s="63"/>
      <c r="R3050" s="63"/>
    </row>
    <row r="3051" spans="5:18">
      <c r="E3051" s="47"/>
      <c r="F3051" s="47"/>
      <c r="Q3051" s="63"/>
      <c r="R3051" s="63"/>
    </row>
    <row r="3052" spans="5:18">
      <c r="E3052" s="47"/>
      <c r="F3052" s="47"/>
      <c r="Q3052" s="63"/>
      <c r="R3052" s="63"/>
    </row>
    <row r="3053" spans="5:18">
      <c r="E3053" s="47"/>
      <c r="F3053" s="47"/>
      <c r="Q3053" s="63"/>
      <c r="R3053" s="63"/>
    </row>
    <row r="3054" spans="5:18">
      <c r="E3054" s="47"/>
      <c r="F3054" s="47"/>
      <c r="Q3054" s="63"/>
      <c r="R3054" s="63"/>
    </row>
    <row r="3055" spans="5:18">
      <c r="E3055" s="47"/>
      <c r="F3055" s="47"/>
      <c r="Q3055" s="63"/>
      <c r="R3055" s="63"/>
    </row>
    <row r="3056" spans="5:18">
      <c r="E3056" s="47"/>
      <c r="F3056" s="47"/>
      <c r="Q3056" s="63"/>
      <c r="R3056" s="63"/>
    </row>
    <row r="3057" spans="5:18">
      <c r="E3057" s="47"/>
      <c r="F3057" s="47"/>
      <c r="Q3057" s="63"/>
      <c r="R3057" s="63"/>
    </row>
    <row r="3058" spans="5:18">
      <c r="E3058" s="47"/>
      <c r="F3058" s="47"/>
      <c r="Q3058" s="63"/>
      <c r="R3058" s="63"/>
    </row>
    <row r="3059" spans="5:18">
      <c r="E3059" s="47"/>
      <c r="F3059" s="47"/>
      <c r="Q3059" s="63"/>
      <c r="R3059" s="63"/>
    </row>
    <row r="3060" spans="5:18">
      <c r="E3060" s="47"/>
      <c r="F3060" s="47"/>
      <c r="Q3060" s="63"/>
      <c r="R3060" s="63"/>
    </row>
    <row r="3061" spans="5:18">
      <c r="E3061" s="47"/>
      <c r="F3061" s="47"/>
      <c r="Q3061" s="63"/>
      <c r="R3061" s="63"/>
    </row>
    <row r="3062" spans="5:18">
      <c r="E3062" s="47"/>
      <c r="F3062" s="47"/>
      <c r="Q3062" s="63"/>
      <c r="R3062" s="63"/>
    </row>
    <row r="3063" spans="5:18">
      <c r="E3063" s="47"/>
      <c r="F3063" s="47"/>
      <c r="Q3063" s="63"/>
      <c r="R3063" s="63"/>
    </row>
    <row r="3064" spans="5:18">
      <c r="E3064" s="47"/>
      <c r="F3064" s="47"/>
      <c r="Q3064" s="63"/>
      <c r="R3064" s="63"/>
    </row>
    <row r="3065" spans="5:18">
      <c r="E3065" s="47"/>
      <c r="F3065" s="47"/>
      <c r="Q3065" s="63"/>
      <c r="R3065" s="63"/>
    </row>
    <row r="3066" spans="5:18">
      <c r="E3066" s="47"/>
      <c r="F3066" s="47"/>
      <c r="Q3066" s="63"/>
      <c r="R3066" s="63"/>
    </row>
    <row r="3067" spans="5:18">
      <c r="E3067" s="47"/>
      <c r="F3067" s="47"/>
      <c r="Q3067" s="63"/>
      <c r="R3067" s="63"/>
    </row>
    <row r="3068" spans="5:18">
      <c r="E3068" s="47"/>
      <c r="F3068" s="47"/>
      <c r="Q3068" s="63"/>
      <c r="R3068" s="63"/>
    </row>
    <row r="3069" spans="5:18">
      <c r="E3069" s="47"/>
      <c r="F3069" s="47"/>
      <c r="Q3069" s="63"/>
      <c r="R3069" s="63"/>
    </row>
    <row r="3070" spans="5:18">
      <c r="E3070" s="47"/>
      <c r="F3070" s="47"/>
      <c r="Q3070" s="63"/>
      <c r="R3070" s="63"/>
    </row>
    <row r="3071" spans="5:18">
      <c r="E3071" s="47"/>
      <c r="F3071" s="47"/>
      <c r="Q3071" s="63"/>
      <c r="R3071" s="63"/>
    </row>
    <row r="3072" spans="5:18">
      <c r="E3072" s="47"/>
      <c r="F3072" s="47"/>
      <c r="Q3072" s="63"/>
      <c r="R3072" s="63"/>
    </row>
    <row r="3073" spans="5:18">
      <c r="E3073" s="47"/>
      <c r="F3073" s="47"/>
      <c r="Q3073" s="63"/>
      <c r="R3073" s="63"/>
    </row>
    <row r="3074" spans="5:18">
      <c r="E3074" s="47"/>
      <c r="F3074" s="47"/>
      <c r="Q3074" s="63"/>
      <c r="R3074" s="63"/>
    </row>
    <row r="3075" spans="5:18">
      <c r="E3075" s="47"/>
      <c r="F3075" s="47"/>
      <c r="Q3075" s="63"/>
      <c r="R3075" s="63"/>
    </row>
    <row r="3076" spans="5:18">
      <c r="E3076" s="47"/>
      <c r="F3076" s="47"/>
      <c r="Q3076" s="63"/>
      <c r="R3076" s="63"/>
    </row>
    <row r="3077" spans="5:18">
      <c r="E3077" s="47"/>
      <c r="F3077" s="47"/>
      <c r="Q3077" s="63"/>
      <c r="R3077" s="63"/>
    </row>
    <row r="3078" spans="5:18">
      <c r="E3078" s="47"/>
      <c r="F3078" s="47"/>
      <c r="Q3078" s="63"/>
      <c r="R3078" s="63"/>
    </row>
    <row r="3079" spans="5:18">
      <c r="E3079" s="47"/>
      <c r="F3079" s="47"/>
      <c r="Q3079" s="63"/>
      <c r="R3079" s="63"/>
    </row>
    <row r="3080" spans="5:18">
      <c r="E3080" s="47"/>
      <c r="F3080" s="47"/>
      <c r="Q3080" s="63"/>
      <c r="R3080" s="63"/>
    </row>
    <row r="3081" spans="5:18">
      <c r="E3081" s="47"/>
      <c r="F3081" s="47"/>
      <c r="Q3081" s="63"/>
      <c r="R3081" s="63"/>
    </row>
    <row r="3082" spans="5:18">
      <c r="E3082" s="47"/>
      <c r="F3082" s="47"/>
      <c r="Q3082" s="63"/>
      <c r="R3082" s="63"/>
    </row>
    <row r="3083" spans="5:18">
      <c r="E3083" s="47"/>
      <c r="F3083" s="47"/>
      <c r="Q3083" s="63"/>
      <c r="R3083" s="63"/>
    </row>
    <row r="3084" spans="5:18">
      <c r="E3084" s="47"/>
      <c r="F3084" s="47"/>
      <c r="Q3084" s="63"/>
      <c r="R3084" s="63"/>
    </row>
    <row r="3085" spans="5:18">
      <c r="E3085" s="47"/>
      <c r="F3085" s="47"/>
      <c r="Q3085" s="63"/>
      <c r="R3085" s="63"/>
    </row>
    <row r="3086" spans="5:18">
      <c r="E3086" s="47"/>
      <c r="F3086" s="47"/>
      <c r="Q3086" s="63"/>
      <c r="R3086" s="63"/>
    </row>
    <row r="3087" spans="5:18">
      <c r="E3087" s="47"/>
      <c r="F3087" s="47"/>
      <c r="Q3087" s="63"/>
      <c r="R3087" s="63"/>
    </row>
    <row r="3088" spans="5:18">
      <c r="E3088" s="47"/>
      <c r="F3088" s="47"/>
      <c r="Q3088" s="63"/>
      <c r="R3088" s="63"/>
    </row>
    <row r="3089" spans="5:18">
      <c r="E3089" s="47"/>
      <c r="F3089" s="47"/>
      <c r="Q3089" s="63"/>
      <c r="R3089" s="63"/>
    </row>
    <row r="3090" spans="5:18">
      <c r="E3090" s="47"/>
      <c r="F3090" s="47"/>
      <c r="Q3090" s="63"/>
      <c r="R3090" s="63"/>
    </row>
    <row r="3091" spans="5:18">
      <c r="E3091" s="47"/>
      <c r="F3091" s="47"/>
      <c r="Q3091" s="63"/>
      <c r="R3091" s="63"/>
    </row>
    <row r="3092" spans="5:18">
      <c r="E3092" s="47"/>
      <c r="F3092" s="47"/>
      <c r="Q3092" s="63"/>
      <c r="R3092" s="63"/>
    </row>
    <row r="3093" spans="5:18">
      <c r="E3093" s="47"/>
      <c r="F3093" s="47"/>
      <c r="Q3093" s="63"/>
      <c r="R3093" s="63"/>
    </row>
    <row r="3094" spans="5:18">
      <c r="E3094" s="47"/>
      <c r="F3094" s="47"/>
      <c r="Q3094" s="63"/>
      <c r="R3094" s="63"/>
    </row>
    <row r="3095" spans="5:18">
      <c r="E3095" s="47"/>
      <c r="F3095" s="47"/>
      <c r="Q3095" s="63"/>
      <c r="R3095" s="63"/>
    </row>
    <row r="3096" spans="5:18">
      <c r="E3096" s="47"/>
      <c r="F3096" s="47"/>
      <c r="Q3096" s="63"/>
      <c r="R3096" s="63"/>
    </row>
    <row r="3097" spans="5:18">
      <c r="E3097" s="47"/>
      <c r="F3097" s="47"/>
      <c r="Q3097" s="63"/>
      <c r="R3097" s="63"/>
    </row>
    <row r="3098" spans="5:18">
      <c r="E3098" s="47"/>
      <c r="F3098" s="47"/>
      <c r="Q3098" s="63"/>
      <c r="R3098" s="63"/>
    </row>
    <row r="3099" spans="5:18">
      <c r="E3099" s="47"/>
      <c r="F3099" s="47"/>
      <c r="Q3099" s="63"/>
      <c r="R3099" s="63"/>
    </row>
    <row r="3100" spans="5:18">
      <c r="E3100" s="47"/>
      <c r="F3100" s="47"/>
      <c r="Q3100" s="63"/>
      <c r="R3100" s="63"/>
    </row>
    <row r="3101" spans="5:18">
      <c r="E3101" s="47"/>
      <c r="F3101" s="47"/>
      <c r="Q3101" s="63"/>
      <c r="R3101" s="63"/>
    </row>
    <row r="3102" spans="5:18">
      <c r="E3102" s="47"/>
      <c r="F3102" s="47"/>
      <c r="Q3102" s="63"/>
      <c r="R3102" s="63"/>
    </row>
    <row r="3103" spans="5:18">
      <c r="E3103" s="47"/>
      <c r="F3103" s="47"/>
      <c r="Q3103" s="63"/>
      <c r="R3103" s="63"/>
    </row>
    <row r="3104" spans="5:18">
      <c r="E3104" s="47"/>
      <c r="F3104" s="47"/>
      <c r="Q3104" s="63"/>
      <c r="R3104" s="63"/>
    </row>
    <row r="3105" spans="5:18">
      <c r="E3105" s="47"/>
      <c r="F3105" s="47"/>
      <c r="Q3105" s="63"/>
      <c r="R3105" s="63"/>
    </row>
    <row r="3106" spans="5:18">
      <c r="E3106" s="47"/>
      <c r="F3106" s="47"/>
      <c r="Q3106" s="63"/>
      <c r="R3106" s="63"/>
    </row>
    <row r="3107" spans="5:18">
      <c r="E3107" s="47"/>
      <c r="F3107" s="47"/>
      <c r="Q3107" s="63"/>
      <c r="R3107" s="63"/>
    </row>
    <row r="3108" spans="5:18">
      <c r="E3108" s="47"/>
      <c r="F3108" s="47"/>
      <c r="Q3108" s="63"/>
      <c r="R3108" s="63"/>
    </row>
    <row r="3109" spans="5:18">
      <c r="E3109" s="47"/>
      <c r="F3109" s="47"/>
      <c r="Q3109" s="63"/>
      <c r="R3109" s="63"/>
    </row>
    <row r="3110" spans="5:18">
      <c r="E3110" s="47"/>
      <c r="F3110" s="47"/>
      <c r="Q3110" s="63"/>
      <c r="R3110" s="63"/>
    </row>
    <row r="3111" spans="5:18">
      <c r="E3111" s="47"/>
      <c r="F3111" s="47"/>
      <c r="Q3111" s="63"/>
      <c r="R3111" s="63"/>
    </row>
    <row r="3112" spans="5:18">
      <c r="E3112" s="47"/>
      <c r="F3112" s="47"/>
      <c r="Q3112" s="63"/>
      <c r="R3112" s="63"/>
    </row>
    <row r="3113" spans="5:18">
      <c r="E3113" s="47"/>
      <c r="F3113" s="47"/>
      <c r="Q3113" s="63"/>
      <c r="R3113" s="63"/>
    </row>
    <row r="3114" spans="5:18">
      <c r="E3114" s="47"/>
      <c r="F3114" s="47"/>
      <c r="Q3114" s="63"/>
      <c r="R3114" s="63"/>
    </row>
    <row r="3115" spans="5:18">
      <c r="E3115" s="47"/>
      <c r="F3115" s="47"/>
      <c r="Q3115" s="63"/>
      <c r="R3115" s="63"/>
    </row>
    <row r="3116" spans="5:18">
      <c r="E3116" s="47"/>
      <c r="F3116" s="47"/>
      <c r="Q3116" s="63"/>
      <c r="R3116" s="63"/>
    </row>
    <row r="3117" spans="5:18">
      <c r="E3117" s="47"/>
      <c r="F3117" s="47"/>
      <c r="Q3117" s="63"/>
      <c r="R3117" s="63"/>
    </row>
    <row r="3118" spans="5:18">
      <c r="E3118" s="47"/>
      <c r="F3118" s="47"/>
      <c r="Q3118" s="63"/>
      <c r="R3118" s="63"/>
    </row>
    <row r="3119" spans="5:18">
      <c r="E3119" s="47"/>
      <c r="F3119" s="47"/>
      <c r="Q3119" s="63"/>
      <c r="R3119" s="63"/>
    </row>
    <row r="3120" spans="5:18">
      <c r="E3120" s="47"/>
      <c r="F3120" s="451"/>
      <c r="Q3120" s="63"/>
      <c r="R3120" s="522"/>
    </row>
    <row r="3121" spans="5:18">
      <c r="E3121" s="47"/>
      <c r="F3121" s="451"/>
      <c r="Q3121" s="63"/>
      <c r="R3121" s="522"/>
    </row>
    <row r="3122" spans="5:18">
      <c r="E3122" s="47"/>
      <c r="F3122" s="451"/>
      <c r="Q3122" s="63"/>
      <c r="R3122" s="522"/>
    </row>
    <row r="3123" spans="5:18">
      <c r="E3123" s="47"/>
      <c r="F3123" s="451"/>
      <c r="Q3123" s="63"/>
      <c r="R3123" s="522"/>
    </row>
    <row r="3124" spans="5:18">
      <c r="E3124" s="47"/>
      <c r="F3124" s="451"/>
      <c r="Q3124" s="63"/>
      <c r="R3124" s="522"/>
    </row>
    <row r="3125" spans="5:18">
      <c r="E3125" s="47"/>
      <c r="F3125" s="451"/>
      <c r="Q3125" s="63"/>
      <c r="R3125" s="522"/>
    </row>
    <row r="3126" spans="5:18">
      <c r="E3126" s="47"/>
      <c r="F3126" s="451"/>
      <c r="Q3126" s="63"/>
      <c r="R3126" s="522"/>
    </row>
    <row r="3127" spans="5:18">
      <c r="E3127" s="47"/>
      <c r="F3127" s="451"/>
      <c r="Q3127" s="63"/>
      <c r="R3127" s="522"/>
    </row>
    <row r="3128" spans="5:18">
      <c r="E3128" s="47"/>
      <c r="F3128" s="451"/>
      <c r="Q3128" s="63"/>
      <c r="R3128" s="522"/>
    </row>
    <row r="3129" spans="5:18">
      <c r="E3129" s="47"/>
      <c r="F3129" s="451"/>
      <c r="Q3129" s="63"/>
      <c r="R3129" s="522"/>
    </row>
    <row r="3130" spans="5:18">
      <c r="E3130" s="47"/>
      <c r="F3130" s="451"/>
      <c r="Q3130" s="63"/>
      <c r="R3130" s="522"/>
    </row>
    <row r="3131" spans="5:18">
      <c r="E3131" s="47"/>
      <c r="F3131" s="451"/>
      <c r="Q3131" s="63"/>
      <c r="R3131" s="522"/>
    </row>
    <row r="3132" spans="5:18">
      <c r="E3132" s="47"/>
      <c r="F3132" s="451"/>
      <c r="Q3132" s="63"/>
      <c r="R3132" s="522"/>
    </row>
    <row r="3133" spans="5:18">
      <c r="E3133" s="47"/>
      <c r="F3133" s="451"/>
      <c r="Q3133" s="63"/>
      <c r="R3133" s="522"/>
    </row>
    <row r="3134" spans="5:18">
      <c r="E3134" s="47"/>
      <c r="F3134" s="451"/>
      <c r="Q3134" s="63"/>
      <c r="R3134" s="522"/>
    </row>
    <row r="3135" spans="5:18">
      <c r="E3135" s="47"/>
      <c r="F3135" s="451"/>
      <c r="Q3135" s="63"/>
      <c r="R3135" s="522"/>
    </row>
    <row r="3136" spans="5:18">
      <c r="E3136" s="47"/>
      <c r="F3136" s="451"/>
      <c r="Q3136" s="63"/>
      <c r="R3136" s="522"/>
    </row>
    <row r="3137" spans="5:18">
      <c r="E3137" s="47"/>
      <c r="F3137" s="451"/>
      <c r="Q3137" s="63"/>
      <c r="R3137" s="522"/>
    </row>
    <row r="3138" spans="5:18">
      <c r="E3138" s="47"/>
      <c r="F3138" s="451"/>
      <c r="Q3138" s="63"/>
      <c r="R3138" s="522"/>
    </row>
    <row r="3139" spans="5:18">
      <c r="E3139" s="47"/>
      <c r="F3139" s="451"/>
      <c r="Q3139" s="63"/>
      <c r="R3139" s="522"/>
    </row>
    <row r="3140" spans="5:18">
      <c r="E3140" s="47"/>
      <c r="F3140" s="451"/>
      <c r="Q3140" s="63"/>
      <c r="R3140" s="522"/>
    </row>
    <row r="3141" spans="5:18">
      <c r="E3141" s="47"/>
      <c r="F3141" s="451"/>
      <c r="Q3141" s="63"/>
      <c r="R3141" s="522"/>
    </row>
    <row r="3142" spans="5:18">
      <c r="E3142" s="47"/>
      <c r="F3142" s="451"/>
      <c r="Q3142" s="63"/>
      <c r="R3142" s="522"/>
    </row>
    <row r="3143" spans="5:18">
      <c r="E3143" s="47"/>
      <c r="F3143" s="451"/>
      <c r="Q3143" s="63"/>
      <c r="R3143" s="522"/>
    </row>
    <row r="3144" spans="5:18">
      <c r="E3144" s="47"/>
      <c r="F3144" s="451"/>
      <c r="Q3144" s="63"/>
      <c r="R3144" s="522"/>
    </row>
    <row r="3145" spans="5:18">
      <c r="E3145" s="47"/>
      <c r="F3145" s="451"/>
      <c r="Q3145" s="63"/>
      <c r="R3145" s="522"/>
    </row>
    <row r="3146" spans="5:18">
      <c r="E3146" s="47"/>
      <c r="F3146" s="451"/>
      <c r="Q3146" s="63"/>
      <c r="R3146" s="522"/>
    </row>
    <row r="3147" spans="5:18">
      <c r="E3147" s="47"/>
      <c r="F3147" s="451"/>
      <c r="Q3147" s="63"/>
      <c r="R3147" s="522"/>
    </row>
    <row r="3148" spans="5:18">
      <c r="E3148" s="47"/>
      <c r="F3148" s="451"/>
      <c r="Q3148" s="63"/>
      <c r="R3148" s="522"/>
    </row>
    <row r="3149" spans="5:18">
      <c r="E3149" s="47"/>
      <c r="F3149" s="451"/>
      <c r="Q3149" s="63"/>
      <c r="R3149" s="522"/>
    </row>
    <row r="3150" spans="5:18">
      <c r="E3150" s="47"/>
      <c r="F3150" s="451"/>
      <c r="Q3150" s="63"/>
      <c r="R3150" s="522"/>
    </row>
    <row r="3151" spans="5:18">
      <c r="E3151" s="47"/>
      <c r="F3151" s="451"/>
      <c r="Q3151" s="63"/>
      <c r="R3151" s="522"/>
    </row>
    <row r="3152" spans="5:18">
      <c r="E3152" s="47"/>
      <c r="F3152" s="451"/>
      <c r="Q3152" s="63"/>
      <c r="R3152" s="522"/>
    </row>
    <row r="3153" spans="5:18">
      <c r="E3153" s="47"/>
      <c r="F3153" s="451"/>
      <c r="Q3153" s="63"/>
      <c r="R3153" s="522"/>
    </row>
    <row r="3154" spans="5:18">
      <c r="E3154" s="47"/>
      <c r="F3154" s="451"/>
      <c r="Q3154" s="63"/>
      <c r="R3154" s="522"/>
    </row>
    <row r="3155" spans="5:18">
      <c r="E3155" s="47"/>
      <c r="F3155" s="451"/>
      <c r="Q3155" s="63"/>
      <c r="R3155" s="522"/>
    </row>
    <row r="3156" spans="5:18">
      <c r="E3156" s="47"/>
      <c r="F3156" s="451"/>
      <c r="Q3156" s="63"/>
      <c r="R3156" s="522"/>
    </row>
    <row r="3157" spans="5:18">
      <c r="E3157" s="47"/>
      <c r="F3157" s="451"/>
      <c r="Q3157" s="63"/>
      <c r="R3157" s="522"/>
    </row>
    <row r="3158" spans="5:18">
      <c r="E3158" s="47"/>
      <c r="F3158" s="451"/>
      <c r="Q3158" s="63"/>
      <c r="R3158" s="522"/>
    </row>
    <row r="3159" spans="5:18">
      <c r="E3159" s="47"/>
      <c r="F3159" s="451"/>
      <c r="Q3159" s="63"/>
      <c r="R3159" s="522"/>
    </row>
    <row r="3160" spans="5:18">
      <c r="E3160" s="47"/>
      <c r="F3160" s="451"/>
      <c r="Q3160" s="63"/>
      <c r="R3160" s="522"/>
    </row>
    <row r="3161" spans="5:18">
      <c r="E3161" s="47"/>
      <c r="F3161" s="451"/>
      <c r="Q3161" s="63"/>
      <c r="R3161" s="522"/>
    </row>
    <row r="3162" spans="5:18">
      <c r="E3162" s="47"/>
      <c r="F3162" s="451"/>
      <c r="Q3162" s="63"/>
      <c r="R3162" s="522"/>
    </row>
    <row r="3163" spans="5:18">
      <c r="E3163" s="47"/>
      <c r="F3163" s="451"/>
      <c r="Q3163" s="63"/>
      <c r="R3163" s="522"/>
    </row>
    <row r="3164" spans="5:18">
      <c r="E3164" s="47"/>
      <c r="F3164" s="451"/>
      <c r="Q3164" s="63"/>
      <c r="R3164" s="522"/>
    </row>
    <row r="3165" spans="5:18">
      <c r="E3165" s="47"/>
      <c r="F3165" s="451"/>
      <c r="Q3165" s="63"/>
      <c r="R3165" s="522"/>
    </row>
    <row r="3166" spans="5:18">
      <c r="E3166" s="47"/>
      <c r="F3166" s="451"/>
      <c r="Q3166" s="63"/>
      <c r="R3166" s="522"/>
    </row>
    <row r="3167" spans="5:18">
      <c r="E3167" s="47"/>
      <c r="F3167" s="451"/>
      <c r="Q3167" s="63"/>
      <c r="R3167" s="522"/>
    </row>
    <row r="3168" spans="5:18">
      <c r="E3168" s="47"/>
      <c r="F3168" s="451"/>
      <c r="Q3168" s="63"/>
      <c r="R3168" s="522"/>
    </row>
    <row r="3169" spans="5:18">
      <c r="E3169" s="47"/>
      <c r="F3169" s="451"/>
      <c r="Q3169" s="63"/>
      <c r="R3169" s="522"/>
    </row>
    <row r="3170" spans="5:18">
      <c r="E3170" s="47"/>
      <c r="F3170" s="451"/>
      <c r="Q3170" s="63"/>
      <c r="R3170" s="522"/>
    </row>
    <row r="3171" spans="5:18">
      <c r="E3171" s="47"/>
      <c r="F3171" s="451"/>
      <c r="Q3171" s="63"/>
      <c r="R3171" s="522"/>
    </row>
    <row r="3172" spans="5:18">
      <c r="E3172" s="47"/>
      <c r="F3172" s="451"/>
      <c r="Q3172" s="63"/>
      <c r="R3172" s="522"/>
    </row>
    <row r="3173" spans="5:18">
      <c r="E3173" s="47"/>
      <c r="F3173" s="451"/>
      <c r="Q3173" s="63"/>
      <c r="R3173" s="522"/>
    </row>
    <row r="3174" spans="5:18">
      <c r="E3174" s="47"/>
      <c r="F3174" s="451"/>
      <c r="Q3174" s="63"/>
      <c r="R3174" s="522"/>
    </row>
    <row r="3175" spans="5:18">
      <c r="E3175" s="47"/>
      <c r="F3175" s="451"/>
      <c r="Q3175" s="63"/>
      <c r="R3175" s="522"/>
    </row>
    <row r="3176" spans="5:18">
      <c r="E3176" s="47"/>
      <c r="F3176" s="451"/>
      <c r="Q3176" s="63"/>
      <c r="R3176" s="522"/>
    </row>
    <row r="3177" spans="5:18">
      <c r="E3177" s="47"/>
      <c r="F3177" s="451"/>
      <c r="Q3177" s="63"/>
      <c r="R3177" s="522"/>
    </row>
    <row r="3178" spans="5:18">
      <c r="E3178" s="47"/>
      <c r="F3178" s="451"/>
      <c r="Q3178" s="63"/>
      <c r="R3178" s="522"/>
    </row>
    <row r="3179" spans="5:18">
      <c r="E3179" s="47"/>
      <c r="F3179" s="451"/>
      <c r="Q3179" s="63"/>
      <c r="R3179" s="522"/>
    </row>
    <row r="3180" spans="5:18">
      <c r="E3180" s="47"/>
      <c r="F3180" s="451"/>
      <c r="Q3180" s="63"/>
      <c r="R3180" s="522"/>
    </row>
    <row r="3181" spans="5:18">
      <c r="E3181" s="47"/>
      <c r="F3181" s="451"/>
      <c r="Q3181" s="63"/>
      <c r="R3181" s="522"/>
    </row>
    <row r="3182" spans="5:18">
      <c r="E3182" s="47"/>
      <c r="F3182" s="451"/>
      <c r="Q3182" s="63"/>
      <c r="R3182" s="522"/>
    </row>
    <row r="3183" spans="5:18">
      <c r="E3183" s="47"/>
      <c r="F3183" s="451"/>
      <c r="Q3183" s="63"/>
      <c r="R3183" s="522"/>
    </row>
    <row r="3184" spans="5:18">
      <c r="E3184" s="47"/>
      <c r="F3184" s="451"/>
      <c r="Q3184" s="63"/>
      <c r="R3184" s="522"/>
    </row>
    <row r="3185" spans="5:18">
      <c r="E3185" s="47"/>
      <c r="F3185" s="451"/>
      <c r="Q3185" s="63"/>
      <c r="R3185" s="522"/>
    </row>
    <row r="3186" spans="5:18">
      <c r="E3186" s="47"/>
      <c r="F3186" s="451"/>
      <c r="Q3186" s="63"/>
      <c r="R3186" s="522"/>
    </row>
    <row r="3187" spans="5:18">
      <c r="E3187" s="47"/>
      <c r="F3187" s="451"/>
      <c r="Q3187" s="63"/>
      <c r="R3187" s="522"/>
    </row>
    <row r="3188" spans="5:18">
      <c r="E3188" s="47"/>
      <c r="F3188" s="451"/>
      <c r="Q3188" s="63"/>
      <c r="R3188" s="522"/>
    </row>
    <row r="3189" spans="5:18">
      <c r="E3189" s="47"/>
      <c r="F3189" s="451"/>
      <c r="Q3189" s="63"/>
      <c r="R3189" s="522"/>
    </row>
    <row r="3190" spans="5:18">
      <c r="E3190" s="47"/>
      <c r="F3190" s="451"/>
      <c r="Q3190" s="63"/>
      <c r="R3190" s="522"/>
    </row>
    <row r="3191" spans="5:18">
      <c r="E3191" s="47"/>
      <c r="F3191" s="451"/>
      <c r="Q3191" s="63"/>
      <c r="R3191" s="522"/>
    </row>
    <row r="3192" spans="5:18">
      <c r="E3192" s="47"/>
      <c r="F3192" s="451"/>
      <c r="Q3192" s="63"/>
      <c r="R3192" s="522"/>
    </row>
    <row r="3193" spans="5:18">
      <c r="E3193" s="47"/>
      <c r="F3193" s="451"/>
      <c r="Q3193" s="63"/>
      <c r="R3193" s="522"/>
    </row>
    <row r="3194" spans="5:18">
      <c r="E3194" s="47"/>
      <c r="F3194" s="451"/>
      <c r="Q3194" s="63"/>
      <c r="R3194" s="522"/>
    </row>
    <row r="3195" spans="5:18">
      <c r="E3195" s="47"/>
      <c r="F3195" s="451"/>
      <c r="Q3195" s="63"/>
      <c r="R3195" s="522"/>
    </row>
    <row r="3196" spans="5:18">
      <c r="E3196" s="47"/>
      <c r="F3196" s="451"/>
      <c r="Q3196" s="63"/>
      <c r="R3196" s="522"/>
    </row>
    <row r="3197" spans="5:18">
      <c r="E3197" s="47"/>
      <c r="F3197" s="451"/>
      <c r="Q3197" s="63"/>
      <c r="R3197" s="522"/>
    </row>
    <row r="3198" spans="5:18">
      <c r="E3198" s="47"/>
      <c r="F3198" s="451"/>
      <c r="Q3198" s="63"/>
      <c r="R3198" s="522"/>
    </row>
    <row r="3199" spans="5:18">
      <c r="E3199" s="47"/>
      <c r="F3199" s="451"/>
      <c r="Q3199" s="63"/>
      <c r="R3199" s="522"/>
    </row>
    <row r="3200" spans="5:18">
      <c r="E3200" s="47"/>
      <c r="F3200" s="451"/>
      <c r="Q3200" s="63"/>
      <c r="R3200" s="522"/>
    </row>
    <row r="3201" spans="5:18">
      <c r="E3201" s="47"/>
      <c r="F3201" s="451"/>
      <c r="Q3201" s="63"/>
      <c r="R3201" s="522"/>
    </row>
    <row r="3202" spans="5:18">
      <c r="E3202" s="47"/>
      <c r="F3202" s="451"/>
      <c r="Q3202" s="63"/>
      <c r="R3202" s="522"/>
    </row>
    <row r="3203" spans="5:18">
      <c r="E3203" s="47"/>
      <c r="F3203" s="451"/>
      <c r="Q3203" s="63"/>
      <c r="R3203" s="522"/>
    </row>
    <row r="3204" spans="5:18">
      <c r="E3204" s="47"/>
      <c r="F3204" s="451"/>
      <c r="Q3204" s="63"/>
      <c r="R3204" s="522"/>
    </row>
    <row r="3205" spans="5:18">
      <c r="E3205" s="47"/>
      <c r="F3205" s="451"/>
      <c r="Q3205" s="63"/>
      <c r="R3205" s="522"/>
    </row>
    <row r="3206" spans="5:18">
      <c r="E3206" s="47"/>
      <c r="F3206" s="451"/>
      <c r="Q3206" s="63"/>
      <c r="R3206" s="522"/>
    </row>
    <row r="3207" spans="5:18">
      <c r="E3207" s="47"/>
      <c r="F3207" s="451"/>
      <c r="Q3207" s="63"/>
      <c r="R3207" s="522"/>
    </row>
    <row r="3208" spans="5:18">
      <c r="E3208" s="47"/>
      <c r="F3208" s="451"/>
      <c r="Q3208" s="63"/>
      <c r="R3208" s="522"/>
    </row>
    <row r="3209" spans="5:18">
      <c r="E3209" s="47"/>
      <c r="F3209" s="451"/>
      <c r="Q3209" s="63"/>
      <c r="R3209" s="522"/>
    </row>
    <row r="3210" spans="5:18">
      <c r="E3210" s="47"/>
      <c r="F3210" s="451"/>
      <c r="Q3210" s="63"/>
      <c r="R3210" s="522"/>
    </row>
    <row r="3211" spans="5:18">
      <c r="E3211" s="47"/>
      <c r="F3211" s="451"/>
      <c r="Q3211" s="63"/>
      <c r="R3211" s="522"/>
    </row>
    <row r="3212" spans="5:18">
      <c r="E3212" s="47"/>
      <c r="F3212" s="451"/>
      <c r="Q3212" s="63"/>
      <c r="R3212" s="522"/>
    </row>
    <row r="3213" spans="5:18">
      <c r="E3213" s="47"/>
      <c r="F3213" s="451"/>
      <c r="Q3213" s="63"/>
      <c r="R3213" s="522"/>
    </row>
    <row r="3214" spans="5:18">
      <c r="E3214" s="47"/>
      <c r="F3214" s="451"/>
      <c r="Q3214" s="63"/>
      <c r="R3214" s="522"/>
    </row>
    <row r="3215" spans="5:18">
      <c r="E3215" s="47"/>
      <c r="F3215" s="451"/>
      <c r="Q3215" s="63"/>
      <c r="R3215" s="522"/>
    </row>
    <row r="3216" spans="5:18">
      <c r="E3216" s="47"/>
      <c r="F3216" s="451"/>
      <c r="Q3216" s="63"/>
      <c r="R3216" s="522"/>
    </row>
    <row r="3217" spans="5:18">
      <c r="E3217" s="47"/>
      <c r="F3217" s="451"/>
      <c r="Q3217" s="63"/>
      <c r="R3217" s="522"/>
    </row>
    <row r="3218" spans="5:18">
      <c r="E3218" s="47"/>
      <c r="F3218" s="451"/>
      <c r="Q3218" s="63"/>
      <c r="R3218" s="522"/>
    </row>
    <row r="3219" spans="5:18">
      <c r="E3219" s="47"/>
      <c r="F3219" s="451"/>
      <c r="Q3219" s="63"/>
      <c r="R3219" s="522"/>
    </row>
    <row r="3220" spans="5:18">
      <c r="E3220" s="47"/>
      <c r="F3220" s="451"/>
      <c r="Q3220" s="63"/>
      <c r="R3220" s="522"/>
    </row>
    <row r="3221" spans="5:18">
      <c r="E3221" s="47"/>
      <c r="F3221" s="451"/>
      <c r="Q3221" s="63"/>
      <c r="R3221" s="522"/>
    </row>
    <row r="3222" spans="5:18">
      <c r="E3222" s="47"/>
      <c r="F3222" s="451"/>
      <c r="Q3222" s="63"/>
      <c r="R3222" s="522"/>
    </row>
    <row r="3223" spans="5:18">
      <c r="E3223" s="47"/>
      <c r="F3223" s="451"/>
      <c r="Q3223" s="63"/>
      <c r="R3223" s="522"/>
    </row>
    <row r="3224" spans="5:18">
      <c r="E3224" s="47"/>
      <c r="F3224" s="451"/>
      <c r="Q3224" s="63"/>
      <c r="R3224" s="522"/>
    </row>
    <row r="3225" spans="5:18">
      <c r="E3225" s="47"/>
      <c r="F3225" s="451"/>
      <c r="Q3225" s="63"/>
      <c r="R3225" s="522"/>
    </row>
    <row r="3226" spans="5:18">
      <c r="E3226" s="47"/>
      <c r="F3226" s="451"/>
      <c r="Q3226" s="63"/>
      <c r="R3226" s="522"/>
    </row>
    <row r="3227" spans="5:18">
      <c r="E3227" s="47"/>
      <c r="F3227" s="451"/>
      <c r="Q3227" s="63"/>
      <c r="R3227" s="522"/>
    </row>
    <row r="3228" spans="5:18">
      <c r="E3228" s="47"/>
      <c r="F3228" s="451"/>
      <c r="Q3228" s="63"/>
      <c r="R3228" s="522"/>
    </row>
    <row r="3229" spans="5:18">
      <c r="E3229" s="47"/>
      <c r="F3229" s="451"/>
      <c r="Q3229" s="63"/>
      <c r="R3229" s="522"/>
    </row>
    <row r="3230" spans="5:18">
      <c r="E3230" s="47"/>
      <c r="F3230" s="451"/>
      <c r="Q3230" s="63"/>
      <c r="R3230" s="522"/>
    </row>
    <row r="3231" spans="5:18">
      <c r="E3231" s="47"/>
      <c r="F3231" s="451"/>
      <c r="Q3231" s="63"/>
      <c r="R3231" s="522"/>
    </row>
    <row r="3232" spans="5:18">
      <c r="E3232" s="47"/>
      <c r="F3232" s="451"/>
      <c r="Q3232" s="63"/>
      <c r="R3232" s="522"/>
    </row>
    <row r="3233" spans="5:18">
      <c r="E3233" s="47"/>
      <c r="F3233" s="451"/>
      <c r="Q3233" s="63"/>
      <c r="R3233" s="522"/>
    </row>
    <row r="3234" spans="5:18">
      <c r="E3234" s="47"/>
      <c r="F3234" s="451"/>
      <c r="Q3234" s="63"/>
      <c r="R3234" s="522"/>
    </row>
    <row r="3235" spans="5:18">
      <c r="E3235" s="47"/>
      <c r="F3235" s="451"/>
      <c r="Q3235" s="63"/>
      <c r="R3235" s="522"/>
    </row>
    <row r="3236" spans="5:18">
      <c r="E3236" s="47"/>
      <c r="F3236" s="451"/>
      <c r="Q3236" s="63"/>
      <c r="R3236" s="522"/>
    </row>
    <row r="3237" spans="5:18">
      <c r="E3237" s="47"/>
      <c r="F3237" s="451"/>
      <c r="Q3237" s="63"/>
      <c r="R3237" s="522"/>
    </row>
    <row r="3238" spans="5:18">
      <c r="E3238" s="47"/>
      <c r="F3238" s="451"/>
      <c r="Q3238" s="63"/>
      <c r="R3238" s="522"/>
    </row>
    <row r="3239" spans="5:18">
      <c r="E3239" s="47"/>
      <c r="F3239" s="451"/>
      <c r="Q3239" s="63"/>
      <c r="R3239" s="522"/>
    </row>
    <row r="3240" spans="5:18">
      <c r="E3240" s="47"/>
      <c r="F3240" s="451"/>
      <c r="Q3240" s="63"/>
      <c r="R3240" s="522"/>
    </row>
    <row r="3241" spans="5:18">
      <c r="E3241" s="47"/>
      <c r="F3241" s="451"/>
      <c r="Q3241" s="63"/>
      <c r="R3241" s="522"/>
    </row>
    <row r="3242" spans="5:18">
      <c r="E3242" s="47"/>
      <c r="F3242" s="451"/>
      <c r="Q3242" s="63"/>
      <c r="R3242" s="522"/>
    </row>
    <row r="3243" spans="5:18">
      <c r="E3243" s="47"/>
      <c r="F3243" s="451"/>
      <c r="Q3243" s="63"/>
      <c r="R3243" s="522"/>
    </row>
    <row r="3244" spans="5:18">
      <c r="E3244" s="47"/>
      <c r="F3244" s="451"/>
      <c r="Q3244" s="63"/>
      <c r="R3244" s="522"/>
    </row>
    <row r="3245" spans="5:18">
      <c r="E3245" s="47"/>
      <c r="F3245" s="451"/>
      <c r="Q3245" s="63"/>
      <c r="R3245" s="522"/>
    </row>
    <row r="3246" spans="5:18">
      <c r="E3246" s="47"/>
      <c r="F3246" s="451"/>
      <c r="Q3246" s="63"/>
      <c r="R3246" s="522"/>
    </row>
    <row r="3247" spans="5:18">
      <c r="E3247" s="47"/>
      <c r="F3247" s="451"/>
      <c r="Q3247" s="63"/>
      <c r="R3247" s="522"/>
    </row>
    <row r="3248" spans="5:18">
      <c r="E3248" s="47"/>
      <c r="F3248" s="451"/>
      <c r="Q3248" s="63"/>
      <c r="R3248" s="522"/>
    </row>
    <row r="3249" spans="5:18">
      <c r="E3249" s="47"/>
      <c r="F3249" s="451"/>
      <c r="Q3249" s="63"/>
      <c r="R3249" s="522"/>
    </row>
    <row r="3250" spans="5:18">
      <c r="E3250" s="47"/>
      <c r="F3250" s="451"/>
      <c r="Q3250" s="63"/>
      <c r="R3250" s="522"/>
    </row>
    <row r="3251" spans="5:18">
      <c r="E3251" s="47"/>
      <c r="F3251" s="451"/>
      <c r="Q3251" s="63"/>
      <c r="R3251" s="522"/>
    </row>
    <row r="3252" spans="5:18">
      <c r="E3252" s="47"/>
      <c r="F3252" s="451"/>
      <c r="Q3252" s="63"/>
      <c r="R3252" s="522"/>
    </row>
    <row r="3253" spans="5:18">
      <c r="E3253" s="47"/>
      <c r="F3253" s="451"/>
      <c r="Q3253" s="63"/>
      <c r="R3253" s="522"/>
    </row>
    <row r="3254" spans="5:18">
      <c r="E3254" s="47"/>
      <c r="F3254" s="451"/>
      <c r="Q3254" s="63"/>
      <c r="R3254" s="522"/>
    </row>
    <row r="3255" spans="5:18">
      <c r="E3255" s="47"/>
      <c r="F3255" s="451"/>
      <c r="Q3255" s="63"/>
      <c r="R3255" s="522"/>
    </row>
    <row r="3256" spans="5:18">
      <c r="E3256" s="47"/>
      <c r="F3256" s="451"/>
      <c r="Q3256" s="63"/>
      <c r="R3256" s="522"/>
    </row>
    <row r="3257" spans="5:18">
      <c r="E3257" s="47"/>
      <c r="F3257" s="451"/>
      <c r="Q3257" s="63"/>
      <c r="R3257" s="522"/>
    </row>
    <row r="3258" spans="5:18">
      <c r="E3258" s="47"/>
      <c r="F3258" s="451"/>
      <c r="Q3258" s="63"/>
      <c r="R3258" s="522"/>
    </row>
    <row r="3259" spans="5:18">
      <c r="E3259" s="47"/>
      <c r="F3259" s="451"/>
      <c r="Q3259" s="63"/>
      <c r="R3259" s="522"/>
    </row>
    <row r="3260" spans="5:18">
      <c r="E3260" s="47"/>
      <c r="F3260" s="451"/>
      <c r="Q3260" s="63"/>
      <c r="R3260" s="522"/>
    </row>
    <row r="3261" spans="5:18">
      <c r="E3261" s="47"/>
      <c r="F3261" s="451"/>
      <c r="Q3261" s="63"/>
      <c r="R3261" s="522"/>
    </row>
    <row r="3262" spans="5:18">
      <c r="E3262" s="47"/>
      <c r="F3262" s="451"/>
      <c r="Q3262" s="63"/>
      <c r="R3262" s="522"/>
    </row>
    <row r="3263" spans="5:18">
      <c r="E3263" s="47"/>
      <c r="F3263" s="451"/>
      <c r="Q3263" s="63"/>
      <c r="R3263" s="522"/>
    </row>
    <row r="3264" spans="5:18">
      <c r="E3264" s="47"/>
      <c r="F3264" s="451"/>
      <c r="Q3264" s="63"/>
      <c r="R3264" s="522"/>
    </row>
    <row r="3265" spans="5:18">
      <c r="E3265" s="47"/>
      <c r="F3265" s="451"/>
      <c r="Q3265" s="63"/>
      <c r="R3265" s="522"/>
    </row>
    <row r="3266" spans="5:18">
      <c r="E3266" s="47"/>
      <c r="F3266" s="451"/>
      <c r="Q3266" s="63"/>
      <c r="R3266" s="522"/>
    </row>
    <row r="3267" spans="5:18">
      <c r="E3267" s="47"/>
      <c r="F3267" s="451"/>
      <c r="Q3267" s="63"/>
      <c r="R3267" s="522"/>
    </row>
    <row r="3268" spans="5:18">
      <c r="E3268" s="47"/>
      <c r="F3268" s="451"/>
      <c r="Q3268" s="63"/>
      <c r="R3268" s="522"/>
    </row>
    <row r="3269" spans="5:18">
      <c r="E3269" s="47"/>
      <c r="F3269" s="451"/>
      <c r="Q3269" s="63"/>
      <c r="R3269" s="522"/>
    </row>
    <row r="3270" spans="5:18">
      <c r="E3270" s="47"/>
      <c r="F3270" s="451"/>
      <c r="Q3270" s="63"/>
      <c r="R3270" s="522"/>
    </row>
    <row r="3271" spans="5:18">
      <c r="E3271" s="47"/>
      <c r="F3271" s="451"/>
      <c r="Q3271" s="63"/>
      <c r="R3271" s="522"/>
    </row>
    <row r="3272" spans="5:18">
      <c r="E3272" s="47"/>
      <c r="F3272" s="451"/>
      <c r="Q3272" s="63"/>
      <c r="R3272" s="522"/>
    </row>
    <row r="3273" spans="5:18">
      <c r="E3273" s="47"/>
      <c r="F3273" s="451"/>
      <c r="Q3273" s="63"/>
      <c r="R3273" s="522"/>
    </row>
    <row r="3274" spans="5:18">
      <c r="E3274" s="47"/>
      <c r="F3274" s="451"/>
      <c r="Q3274" s="63"/>
      <c r="R3274" s="522"/>
    </row>
    <row r="3275" spans="5:18">
      <c r="E3275" s="47"/>
      <c r="F3275" s="451"/>
      <c r="Q3275" s="63"/>
      <c r="R3275" s="522"/>
    </row>
    <row r="3276" spans="5:18">
      <c r="E3276" s="47"/>
      <c r="F3276" s="451"/>
      <c r="Q3276" s="63"/>
      <c r="R3276" s="522"/>
    </row>
    <row r="3277" spans="5:18">
      <c r="E3277" s="47"/>
      <c r="F3277" s="451"/>
      <c r="Q3277" s="63"/>
      <c r="R3277" s="522"/>
    </row>
    <row r="3278" spans="5:18">
      <c r="E3278" s="47"/>
      <c r="F3278" s="451"/>
      <c r="Q3278" s="63"/>
      <c r="R3278" s="522"/>
    </row>
    <row r="3279" spans="5:18">
      <c r="E3279" s="47"/>
      <c r="F3279" s="451"/>
      <c r="Q3279" s="63"/>
      <c r="R3279" s="522"/>
    </row>
    <row r="3280" spans="5:18">
      <c r="E3280" s="47"/>
      <c r="F3280" s="451"/>
      <c r="Q3280" s="63"/>
      <c r="R3280" s="522"/>
    </row>
    <row r="3281" spans="5:18">
      <c r="E3281" s="47"/>
      <c r="F3281" s="451"/>
      <c r="Q3281" s="63"/>
      <c r="R3281" s="522"/>
    </row>
    <row r="3282" spans="5:18">
      <c r="E3282" s="47"/>
      <c r="F3282" s="451"/>
      <c r="Q3282" s="63"/>
      <c r="R3282" s="522"/>
    </row>
    <row r="3283" spans="5:18">
      <c r="E3283" s="47"/>
      <c r="F3283" s="451"/>
      <c r="Q3283" s="63"/>
      <c r="R3283" s="522"/>
    </row>
    <row r="3284" spans="5:18">
      <c r="E3284" s="47"/>
      <c r="F3284" s="451"/>
      <c r="Q3284" s="63"/>
      <c r="R3284" s="522"/>
    </row>
    <row r="3285" spans="5:18">
      <c r="E3285" s="47"/>
      <c r="F3285" s="451"/>
      <c r="Q3285" s="63"/>
      <c r="R3285" s="522"/>
    </row>
    <row r="3286" spans="5:18">
      <c r="E3286" s="47"/>
      <c r="F3286" s="451"/>
      <c r="Q3286" s="63"/>
      <c r="R3286" s="522"/>
    </row>
    <row r="3287" spans="5:18">
      <c r="E3287" s="47"/>
      <c r="F3287" s="451"/>
      <c r="Q3287" s="63"/>
      <c r="R3287" s="522"/>
    </row>
    <row r="3288" spans="5:18">
      <c r="E3288" s="47"/>
      <c r="F3288" s="451"/>
      <c r="Q3288" s="63"/>
      <c r="R3288" s="522"/>
    </row>
    <row r="3289" spans="5:18">
      <c r="E3289" s="47"/>
      <c r="F3289" s="451"/>
      <c r="Q3289" s="64"/>
    </row>
    <row r="3290" spans="5:18">
      <c r="E3290" s="47"/>
      <c r="F3290" s="451"/>
      <c r="Q3290" s="64"/>
    </row>
    <row r="3291" spans="5:18">
      <c r="E3291" s="47"/>
      <c r="F3291" s="451"/>
      <c r="Q3291" s="64"/>
    </row>
    <row r="3292" spans="5:18">
      <c r="E3292" s="47"/>
      <c r="F3292" s="451"/>
      <c r="Q3292" s="64"/>
    </row>
    <row r="3293" spans="5:18">
      <c r="E3293" s="47"/>
      <c r="F3293" s="451"/>
      <c r="Q3293" s="64"/>
    </row>
    <row r="3294" spans="5:18">
      <c r="E3294" s="47"/>
      <c r="F3294" s="451"/>
      <c r="Q3294" s="64"/>
    </row>
    <row r="3295" spans="5:18">
      <c r="E3295" s="47"/>
      <c r="F3295" s="451"/>
      <c r="Q3295" s="64"/>
    </row>
    <row r="3296" spans="5:18">
      <c r="E3296" s="47"/>
      <c r="F3296" s="451"/>
      <c r="Q3296" s="64"/>
    </row>
    <row r="3297" spans="5:17">
      <c r="E3297" s="47"/>
      <c r="F3297" s="451"/>
      <c r="Q3297" s="64"/>
    </row>
    <row r="3298" spans="5:17">
      <c r="E3298" s="47"/>
      <c r="F3298" s="451"/>
      <c r="Q3298" s="64"/>
    </row>
    <row r="3299" spans="5:17">
      <c r="E3299" s="424"/>
      <c r="F3299" s="451"/>
    </row>
    <row r="3300" spans="5:17">
      <c r="E3300" s="424"/>
      <c r="F3300" s="451"/>
    </row>
    <row r="3301" spans="5:17">
      <c r="E3301" s="424"/>
      <c r="F3301" s="451"/>
    </row>
    <row r="3302" spans="5:17">
      <c r="E3302" s="424"/>
      <c r="F3302" s="451"/>
    </row>
    <row r="3303" spans="5:17">
      <c r="E3303" s="424"/>
      <c r="F3303" s="451"/>
    </row>
    <row r="3304" spans="5:17">
      <c r="E3304" s="424"/>
      <c r="F3304" s="451"/>
    </row>
    <row r="3305" spans="5:17">
      <c r="E3305" s="424"/>
      <c r="F3305" s="451"/>
    </row>
    <row r="3306" spans="5:17">
      <c r="E3306" s="424"/>
      <c r="F3306" s="451"/>
    </row>
    <row r="3307" spans="5:17">
      <c r="E3307" s="424"/>
      <c r="F3307" s="451"/>
    </row>
    <row r="3308" spans="5:17">
      <c r="E3308" s="424"/>
      <c r="F3308" s="451"/>
    </row>
    <row r="3309" spans="5:17">
      <c r="E3309" s="424"/>
      <c r="F3309" s="451"/>
    </row>
    <row r="3310" spans="5:17">
      <c r="E3310" s="424"/>
      <c r="F3310" s="451"/>
    </row>
    <row r="3311" spans="5:17">
      <c r="E3311" s="424"/>
      <c r="F3311" s="451"/>
    </row>
    <row r="3312" spans="5:17">
      <c r="E3312" s="424"/>
      <c r="F3312" s="451"/>
    </row>
    <row r="3313" spans="5:6">
      <c r="E3313" s="424"/>
      <c r="F3313" s="451"/>
    </row>
    <row r="3314" spans="5:6">
      <c r="E3314" s="424"/>
      <c r="F3314" s="451"/>
    </row>
    <row r="3315" spans="5:6">
      <c r="E3315" s="424"/>
      <c r="F3315" s="451"/>
    </row>
    <row r="3316" spans="5:6">
      <c r="E3316" s="424"/>
      <c r="F3316" s="451"/>
    </row>
    <row r="3317" spans="5:6">
      <c r="E3317" s="424"/>
      <c r="F3317" s="451"/>
    </row>
    <row r="3318" spans="5:6">
      <c r="E3318" s="424"/>
      <c r="F3318" s="451"/>
    </row>
    <row r="3319" spans="5:6">
      <c r="E3319" s="424"/>
      <c r="F3319" s="451"/>
    </row>
    <row r="3320" spans="5:6">
      <c r="E3320" s="424"/>
      <c r="F3320" s="451"/>
    </row>
    <row r="3321" spans="5:6">
      <c r="E3321" s="424"/>
      <c r="F3321" s="451"/>
    </row>
    <row r="3322" spans="5:6">
      <c r="E3322" s="424"/>
      <c r="F3322" s="451"/>
    </row>
    <row r="3323" spans="5:6">
      <c r="E3323" s="424"/>
      <c r="F3323" s="451"/>
    </row>
    <row r="3324" spans="5:6">
      <c r="E3324" s="424"/>
      <c r="F3324" s="451"/>
    </row>
    <row r="3325" spans="5:6">
      <c r="E3325" s="424"/>
      <c r="F3325" s="451"/>
    </row>
    <row r="3326" spans="5:6">
      <c r="E3326" s="424"/>
      <c r="F3326" s="451"/>
    </row>
    <row r="3327" spans="5:6">
      <c r="E3327" s="424"/>
      <c r="F3327" s="451"/>
    </row>
    <row r="3328" spans="5:6">
      <c r="E3328" s="424"/>
      <c r="F3328" s="451"/>
    </row>
    <row r="3329" spans="5:6">
      <c r="E3329" s="424"/>
      <c r="F3329" s="451"/>
    </row>
    <row r="3330" spans="5:6">
      <c r="E3330" s="424"/>
      <c r="F3330" s="451"/>
    </row>
    <row r="3331" spans="5:6">
      <c r="E3331" s="424"/>
      <c r="F3331" s="451"/>
    </row>
    <row r="3332" spans="5:6">
      <c r="E3332" s="424"/>
      <c r="F3332" s="451"/>
    </row>
    <row r="3333" spans="5:6">
      <c r="E3333" s="424"/>
      <c r="F3333" s="451"/>
    </row>
    <row r="3334" spans="5:6">
      <c r="E3334" s="424"/>
      <c r="F3334" s="451"/>
    </row>
    <row r="3335" spans="5:6">
      <c r="E3335" s="424"/>
      <c r="F3335" s="451"/>
    </row>
    <row r="3336" spans="5:6">
      <c r="E3336" s="424"/>
      <c r="F3336" s="451"/>
    </row>
    <row r="3337" spans="5:6">
      <c r="E3337" s="424"/>
      <c r="F3337" s="451"/>
    </row>
    <row r="3338" spans="5:6">
      <c r="E3338" s="424"/>
      <c r="F3338" s="451"/>
    </row>
    <row r="3339" spans="5:6">
      <c r="E3339" s="424"/>
      <c r="F3339" s="451"/>
    </row>
    <row r="3340" spans="5:6">
      <c r="E3340" s="424"/>
      <c r="F3340" s="451"/>
    </row>
    <row r="3341" spans="5:6">
      <c r="E3341" s="424"/>
      <c r="F3341" s="451"/>
    </row>
  </sheetData>
  <mergeCells count="4">
    <mergeCell ref="C9:E9"/>
    <mergeCell ref="B13:G13"/>
    <mergeCell ref="B12:G12"/>
    <mergeCell ref="C15:E15"/>
  </mergeCells>
  <printOptions horizontalCentered="1"/>
  <pageMargins left="0.19685039370078741" right="0.19685039370078741" top="0.39370078740157483" bottom="0.59055118110236227" header="0" footer="0"/>
  <pageSetup scale="4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Q155"/>
  <sheetViews>
    <sheetView zoomScale="85" zoomScaleNormal="85" workbookViewId="0">
      <pane ySplit="15" topLeftCell="A121" activePane="bottomLeft" state="frozen"/>
      <selection activeCell="B1" sqref="B1"/>
      <selection pane="bottomLeft" activeCell="C12" sqref="C12"/>
    </sheetView>
  </sheetViews>
  <sheetFormatPr baseColWidth="10" defaultColWidth="11.42578125" defaultRowHeight="12.75"/>
  <cols>
    <col min="1" max="1" width="5.7109375" style="247" customWidth="1"/>
    <col min="2" max="2" width="3.7109375" style="247" customWidth="1"/>
    <col min="3" max="3" width="28.5703125" style="247" customWidth="1"/>
    <col min="4" max="4" width="8.85546875" style="247" customWidth="1"/>
    <col min="5" max="5" width="12.85546875" style="252" customWidth="1"/>
    <col min="6" max="8" width="4.7109375" style="252" customWidth="1"/>
    <col min="9" max="25" width="4.140625" style="247" customWidth="1"/>
    <col min="26" max="28" width="4.140625" style="247" hidden="1" customWidth="1"/>
    <col min="29" max="29" width="4.140625" style="247" customWidth="1"/>
    <col min="30" max="30" width="16.28515625" style="247" customWidth="1"/>
    <col min="31" max="31" width="2.7109375" style="247" customWidth="1"/>
    <col min="32" max="32" width="4.7109375" style="248" customWidth="1"/>
    <col min="33" max="33" width="13.7109375" style="247" customWidth="1"/>
    <col min="34" max="34" width="4.7109375" style="247" customWidth="1"/>
    <col min="35" max="35" width="13.7109375" style="249" customWidth="1"/>
    <col min="36" max="36" width="4.7109375" style="249" customWidth="1"/>
    <col min="37" max="37" width="13.7109375" style="250" customWidth="1"/>
    <col min="38" max="38" width="4.7109375" style="250" customWidth="1"/>
    <col min="39" max="39" width="13.7109375" style="395" bestFit="1" customWidth="1"/>
    <col min="40" max="41" width="12.7109375" style="395" customWidth="1"/>
    <col min="42" max="42" width="12.7109375" style="247" customWidth="1"/>
    <col min="43" max="16384" width="11.42578125" style="247"/>
  </cols>
  <sheetData>
    <row r="1" spans="1:43" s="240" customFormat="1" ht="15.75">
      <c r="B1" s="362"/>
      <c r="C1" s="363"/>
      <c r="D1" s="364"/>
      <c r="E1" s="364"/>
      <c r="F1" s="364"/>
      <c r="G1" s="364"/>
      <c r="H1" s="364"/>
      <c r="I1" s="364"/>
      <c r="J1" s="364"/>
      <c r="K1" s="364"/>
      <c r="L1" s="364"/>
      <c r="M1" s="364"/>
      <c r="N1" s="364"/>
      <c r="O1" s="364"/>
      <c r="P1" s="365"/>
      <c r="Q1" s="362"/>
      <c r="R1" s="362"/>
      <c r="S1" s="362"/>
      <c r="T1" s="366"/>
      <c r="U1" s="366"/>
      <c r="V1" s="362"/>
      <c r="W1" s="362"/>
      <c r="X1" s="362"/>
      <c r="Y1" s="362"/>
      <c r="Z1" s="362"/>
      <c r="AA1" s="362"/>
      <c r="AB1" s="362"/>
      <c r="AC1" s="362"/>
      <c r="AD1" s="362"/>
      <c r="AE1" s="765"/>
      <c r="AI1" s="241"/>
      <c r="AJ1" s="241"/>
      <c r="AM1" s="396"/>
      <c r="AN1" s="396"/>
      <c r="AO1" s="396"/>
    </row>
    <row r="2" spans="1:43" s="240" customFormat="1" ht="15.75">
      <c r="B2" s="362"/>
      <c r="C2" s="363"/>
      <c r="D2" s="364"/>
      <c r="E2" s="364"/>
      <c r="F2" s="364"/>
      <c r="G2" s="364"/>
      <c r="H2" s="364"/>
      <c r="I2" s="364"/>
      <c r="J2" s="364"/>
      <c r="K2" s="364"/>
      <c r="L2" s="364"/>
      <c r="M2" s="364"/>
      <c r="N2" s="364"/>
      <c r="O2" s="364"/>
      <c r="P2" s="365"/>
      <c r="Q2" s="362"/>
      <c r="R2" s="362"/>
      <c r="S2" s="362"/>
      <c r="T2" s="366"/>
      <c r="U2" s="366"/>
      <c r="V2" s="362"/>
      <c r="W2" s="362"/>
      <c r="X2" s="362"/>
      <c r="Y2" s="362"/>
      <c r="Z2" s="362"/>
      <c r="AA2" s="362"/>
      <c r="AB2" s="362"/>
      <c r="AC2" s="362"/>
      <c r="AD2" s="362"/>
      <c r="AE2" s="765"/>
      <c r="AI2" s="241"/>
      <c r="AJ2" s="241"/>
      <c r="AM2" s="396"/>
      <c r="AN2" s="396"/>
      <c r="AO2" s="396"/>
    </row>
    <row r="3" spans="1:43" s="243" customFormat="1" ht="20.25">
      <c r="A3" s="242"/>
      <c r="B3" s="367"/>
      <c r="C3" s="368"/>
      <c r="D3" s="367"/>
      <c r="E3" s="368"/>
      <c r="F3" s="368"/>
      <c r="G3" s="368"/>
      <c r="H3" s="368"/>
      <c r="I3" s="369"/>
      <c r="J3" s="370"/>
      <c r="K3" s="371"/>
      <c r="L3" s="371"/>
      <c r="M3" s="372"/>
      <c r="N3" s="372"/>
      <c r="O3" s="367"/>
      <c r="P3" s="372"/>
      <c r="Q3" s="367"/>
      <c r="R3" s="373"/>
      <c r="S3" s="373"/>
      <c r="T3" s="374"/>
      <c r="U3" s="374"/>
      <c r="V3" s="373"/>
      <c r="W3" s="373"/>
      <c r="X3" s="375"/>
      <c r="Y3" s="375"/>
      <c r="Z3" s="376"/>
      <c r="AA3" s="376"/>
      <c r="AB3" s="376"/>
      <c r="AC3" s="367"/>
      <c r="AD3" s="367"/>
      <c r="AE3" s="766"/>
      <c r="AI3" s="246"/>
      <c r="AJ3" s="246"/>
      <c r="AM3" s="245"/>
      <c r="AN3" s="245"/>
      <c r="AO3" s="245"/>
    </row>
    <row r="4" spans="1:43" s="243" customFormat="1" ht="20.25">
      <c r="A4" s="242"/>
      <c r="B4" s="367"/>
      <c r="C4" s="368"/>
      <c r="D4" s="367"/>
      <c r="E4" s="368"/>
      <c r="F4" s="368"/>
      <c r="G4" s="368"/>
      <c r="H4" s="368"/>
      <c r="I4" s="369"/>
      <c r="J4" s="370"/>
      <c r="K4" s="371"/>
      <c r="L4" s="371"/>
      <c r="M4" s="372"/>
      <c r="N4" s="372"/>
      <c r="O4" s="367"/>
      <c r="P4" s="372"/>
      <c r="Q4" s="367"/>
      <c r="R4" s="373"/>
      <c r="S4" s="373"/>
      <c r="T4" s="374"/>
      <c r="U4" s="374"/>
      <c r="V4" s="373"/>
      <c r="W4" s="373"/>
      <c r="X4" s="375"/>
      <c r="Y4" s="375"/>
      <c r="Z4" s="376"/>
      <c r="AA4" s="376"/>
      <c r="AB4" s="376"/>
      <c r="AC4" s="367"/>
      <c r="AD4" s="367"/>
      <c r="AE4" s="766"/>
      <c r="AI4" s="246"/>
      <c r="AJ4" s="246"/>
      <c r="AM4" s="245"/>
      <c r="AN4" s="245"/>
      <c r="AO4" s="245"/>
    </row>
    <row r="5" spans="1:43" s="243" customFormat="1" ht="20.25">
      <c r="A5" s="242"/>
      <c r="B5" s="367"/>
      <c r="C5" s="368"/>
      <c r="D5" s="367"/>
      <c r="E5" s="368"/>
      <c r="F5" s="368"/>
      <c r="G5" s="368"/>
      <c r="H5" s="368"/>
      <c r="I5" s="369"/>
      <c r="J5" s="370"/>
      <c r="K5" s="371"/>
      <c r="L5" s="371"/>
      <c r="M5" s="372"/>
      <c r="N5" s="372"/>
      <c r="O5" s="367"/>
      <c r="P5" s="372"/>
      <c r="Q5" s="367"/>
      <c r="R5" s="373"/>
      <c r="S5" s="373"/>
      <c r="T5" s="374"/>
      <c r="U5" s="374"/>
      <c r="V5" s="373"/>
      <c r="W5" s="373"/>
      <c r="X5" s="375"/>
      <c r="Y5" s="375"/>
      <c r="Z5" s="376"/>
      <c r="AA5" s="376"/>
      <c r="AB5" s="376"/>
      <c r="AC5" s="367"/>
      <c r="AD5" s="367"/>
      <c r="AE5" s="766"/>
      <c r="AI5" s="246"/>
      <c r="AJ5" s="246"/>
      <c r="AM5" s="245"/>
      <c r="AN5" s="245"/>
      <c r="AO5" s="245"/>
    </row>
    <row r="6" spans="1:43" s="243" customFormat="1">
      <c r="A6" s="242"/>
      <c r="B6" s="367"/>
      <c r="C6" s="406" t="s">
        <v>1235</v>
      </c>
      <c r="D6" s="808" t="s">
        <v>1236</v>
      </c>
      <c r="E6" s="801"/>
      <c r="F6" s="801"/>
      <c r="G6" s="801"/>
      <c r="H6" s="801"/>
      <c r="I6" s="801"/>
      <c r="J6" s="801"/>
      <c r="K6" s="801"/>
      <c r="L6" s="801"/>
      <c r="M6" s="801"/>
      <c r="N6" s="801"/>
      <c r="O6" s="801"/>
      <c r="P6" s="801"/>
      <c r="Q6" s="801"/>
      <c r="R6" s="373"/>
      <c r="S6" s="373"/>
      <c r="T6" s="374"/>
      <c r="U6" s="374"/>
      <c r="V6" s="373"/>
      <c r="W6" s="373"/>
      <c r="X6" s="375"/>
      <c r="Y6" s="375"/>
      <c r="Z6" s="376"/>
      <c r="AA6" s="376"/>
      <c r="AB6" s="376"/>
      <c r="AC6" s="367"/>
      <c r="AD6" s="367"/>
      <c r="AE6" s="766"/>
      <c r="AI6" s="246"/>
      <c r="AJ6" s="246"/>
      <c r="AM6" s="245"/>
      <c r="AN6" s="245"/>
      <c r="AO6" s="245"/>
    </row>
    <row r="7" spans="1:43" s="243" customFormat="1" ht="18" customHeight="1">
      <c r="A7" s="242"/>
      <c r="B7" s="377"/>
      <c r="C7" s="406" t="s">
        <v>1233</v>
      </c>
      <c r="D7" s="800" t="s">
        <v>1237</v>
      </c>
      <c r="E7" s="801"/>
      <c r="F7" s="801"/>
      <c r="G7" s="801"/>
      <c r="H7" s="801"/>
      <c r="I7" s="801"/>
      <c r="J7" s="801"/>
      <c r="K7" s="801"/>
      <c r="L7" s="801"/>
      <c r="M7" s="801"/>
      <c r="N7" s="801"/>
      <c r="O7" s="801"/>
      <c r="P7" s="801"/>
      <c r="Q7" s="801"/>
      <c r="R7" s="801"/>
      <c r="S7" s="373"/>
      <c r="T7" s="374"/>
      <c r="U7" s="374"/>
      <c r="V7" s="373"/>
      <c r="W7" s="373"/>
      <c r="X7" s="375"/>
      <c r="Y7" s="375"/>
      <c r="Z7" s="376"/>
      <c r="AA7" s="376"/>
      <c r="AB7" s="376"/>
      <c r="AC7" s="367"/>
      <c r="AD7" s="367"/>
      <c r="AE7" s="766"/>
      <c r="AI7" s="246"/>
      <c r="AJ7" s="246"/>
      <c r="AM7" s="245"/>
      <c r="AN7" s="245"/>
      <c r="AO7" s="245"/>
    </row>
    <row r="8" spans="1:43" s="243" customFormat="1" ht="20.25">
      <c r="A8" s="242"/>
      <c r="B8" s="377"/>
      <c r="C8" s="406" t="s">
        <v>1234</v>
      </c>
      <c r="D8" s="800" t="s">
        <v>1238</v>
      </c>
      <c r="E8" s="801"/>
      <c r="F8" s="801"/>
      <c r="G8" s="801"/>
      <c r="H8" s="801"/>
      <c r="I8" s="801"/>
      <c r="J8" s="801"/>
      <c r="K8" s="801"/>
      <c r="L8" s="801"/>
      <c r="M8" s="801"/>
      <c r="N8" s="801"/>
      <c r="O8" s="367"/>
      <c r="P8" s="372"/>
      <c r="Q8" s="367"/>
      <c r="R8" s="373"/>
      <c r="S8" s="373"/>
      <c r="T8" s="374"/>
      <c r="U8" s="374"/>
      <c r="V8" s="373"/>
      <c r="W8" s="373"/>
      <c r="X8" s="375"/>
      <c r="Y8" s="375"/>
      <c r="Z8" s="376"/>
      <c r="AA8" s="376"/>
      <c r="AB8" s="376"/>
      <c r="AC8" s="367"/>
      <c r="AD8" s="367"/>
      <c r="AE8" s="766"/>
      <c r="AI8" s="246"/>
      <c r="AJ8" s="246"/>
      <c r="AM8" s="245"/>
      <c r="AN8" s="245"/>
      <c r="AO8" s="245"/>
    </row>
    <row r="9" spans="1:43" s="243" customFormat="1" ht="15">
      <c r="A9" s="242"/>
      <c r="B9" s="378"/>
      <c r="C9" s="361" t="s">
        <v>1241</v>
      </c>
      <c r="D9" s="244"/>
      <c r="E9" s="361"/>
      <c r="F9" s="361"/>
      <c r="G9" s="361"/>
      <c r="H9" s="361"/>
      <c r="I9" s="361"/>
      <c r="J9" s="361"/>
      <c r="K9" s="361"/>
      <c r="L9" s="361"/>
      <c r="M9" s="379"/>
      <c r="N9" s="379"/>
      <c r="O9" s="370"/>
      <c r="P9" s="379"/>
      <c r="Q9" s="370"/>
      <c r="R9" s="370"/>
      <c r="S9" s="370"/>
      <c r="T9" s="380"/>
      <c r="U9" s="380"/>
      <c r="V9" s="370"/>
      <c r="W9" s="370"/>
      <c r="X9" s="381"/>
      <c r="Y9" s="381"/>
      <c r="Z9" s="382"/>
      <c r="AA9" s="382"/>
      <c r="AB9" s="382"/>
      <c r="AC9" s="370"/>
      <c r="AD9" s="370"/>
      <c r="AE9" s="767"/>
      <c r="AI9" s="246"/>
      <c r="AJ9" s="246"/>
      <c r="AM9" s="245"/>
      <c r="AN9" s="245"/>
      <c r="AO9" s="245"/>
    </row>
    <row r="10" spans="1:43" s="240" customFormat="1" ht="6.95" customHeight="1">
      <c r="B10" s="362"/>
      <c r="C10" s="383"/>
      <c r="D10" s="362"/>
      <c r="E10" s="383"/>
      <c r="F10" s="383"/>
      <c r="G10" s="383"/>
      <c r="H10" s="383"/>
      <c r="I10" s="364"/>
      <c r="J10" s="364"/>
      <c r="K10" s="364"/>
      <c r="L10" s="364"/>
      <c r="M10" s="384"/>
      <c r="N10" s="364"/>
      <c r="O10" s="364"/>
      <c r="P10" s="365"/>
      <c r="Q10" s="362"/>
      <c r="R10" s="385"/>
      <c r="S10" s="385"/>
      <c r="T10" s="386"/>
      <c r="U10" s="386"/>
      <c r="V10" s="362"/>
      <c r="W10" s="362"/>
      <c r="X10" s="385"/>
      <c r="Y10" s="362"/>
      <c r="Z10" s="385"/>
      <c r="AA10" s="362"/>
      <c r="AB10" s="362"/>
      <c r="AC10" s="362"/>
      <c r="AD10" s="362"/>
      <c r="AE10" s="765"/>
      <c r="AI10" s="241"/>
      <c r="AJ10" s="241"/>
      <c r="AM10" s="396"/>
      <c r="AN10" s="396"/>
      <c r="AO10" s="396"/>
    </row>
    <row r="11" spans="1:43" s="240" customFormat="1">
      <c r="B11" s="362"/>
      <c r="C11" s="806" t="s">
        <v>2432</v>
      </c>
      <c r="D11" s="806"/>
      <c r="E11" s="806"/>
      <c r="F11" s="387"/>
      <c r="G11" s="387"/>
      <c r="H11" s="387"/>
      <c r="I11" s="364"/>
      <c r="J11" s="364"/>
      <c r="K11" s="364"/>
      <c r="L11" s="364"/>
      <c r="M11" s="384"/>
      <c r="N11" s="364"/>
      <c r="O11" s="364"/>
      <c r="P11" s="365"/>
      <c r="Q11" s="362"/>
      <c r="R11" s="384"/>
      <c r="S11" s="384"/>
      <c r="T11" s="384"/>
      <c r="U11" s="384"/>
      <c r="V11" s="362"/>
      <c r="W11" s="362"/>
      <c r="X11" s="388"/>
      <c r="Y11" s="362"/>
      <c r="Z11" s="384"/>
      <c r="AA11" s="362"/>
      <c r="AB11" s="362"/>
      <c r="AC11" s="362"/>
      <c r="AD11" s="362"/>
      <c r="AE11" s="765"/>
      <c r="AI11" s="241"/>
      <c r="AJ11" s="241"/>
      <c r="AM11" s="396"/>
      <c r="AN11" s="396"/>
      <c r="AO11" s="396"/>
    </row>
    <row r="12" spans="1:43" ht="23.25">
      <c r="B12" s="389"/>
      <c r="C12" s="389"/>
      <c r="D12" s="390" t="s">
        <v>1143</v>
      </c>
      <c r="E12" s="391"/>
      <c r="F12" s="391"/>
      <c r="G12" s="391"/>
      <c r="H12" s="391"/>
      <c r="I12" s="392"/>
      <c r="J12" s="392"/>
      <c r="K12" s="392"/>
      <c r="L12" s="392"/>
      <c r="M12" s="392"/>
      <c r="N12" s="392"/>
      <c r="O12" s="392"/>
      <c r="P12" s="392"/>
      <c r="Q12" s="392"/>
      <c r="R12" s="392"/>
      <c r="S12" s="392"/>
      <c r="T12" s="392"/>
      <c r="U12" s="392"/>
      <c r="V12" s="392"/>
      <c r="W12" s="392"/>
      <c r="X12" s="392"/>
      <c r="Y12" s="392"/>
      <c r="Z12" s="392"/>
      <c r="AA12" s="392"/>
      <c r="AB12" s="392"/>
      <c r="AC12" s="392"/>
      <c r="AD12" s="389"/>
      <c r="AE12" s="701"/>
      <c r="AF12" s="744"/>
      <c r="AG12" s="708">
        <f>+AG16/(AG16+AI16)</f>
        <v>0.47265023852772597</v>
      </c>
      <c r="AH12" s="708"/>
      <c r="AI12" s="708">
        <f>+AI16/(AG16+AI16)</f>
        <v>0.52734976147227397</v>
      </c>
      <c r="AJ12" s="708"/>
      <c r="AK12" s="263"/>
      <c r="AL12" s="263"/>
      <c r="AM12" s="708">
        <f>+AG12+AI12</f>
        <v>1</v>
      </c>
    </row>
    <row r="13" spans="1:43" ht="6.95" customHeight="1">
      <c r="B13" s="389"/>
      <c r="C13" s="389"/>
      <c r="D13" s="389"/>
      <c r="E13" s="393"/>
      <c r="F13" s="393"/>
      <c r="G13" s="393"/>
      <c r="H13" s="393"/>
      <c r="I13" s="389"/>
      <c r="J13" s="389"/>
      <c r="K13" s="389"/>
      <c r="L13" s="389"/>
      <c r="M13" s="389"/>
      <c r="N13" s="389"/>
      <c r="O13" s="389"/>
      <c r="P13" s="389"/>
      <c r="Q13" s="389"/>
      <c r="R13" s="389"/>
      <c r="S13" s="389"/>
      <c r="T13" s="389"/>
      <c r="U13" s="389"/>
      <c r="V13" s="389"/>
      <c r="W13" s="389"/>
      <c r="X13" s="389"/>
      <c r="Y13" s="389"/>
      <c r="Z13" s="389"/>
      <c r="AA13" s="389"/>
      <c r="AB13" s="389"/>
      <c r="AC13" s="389"/>
      <c r="AD13" s="389"/>
      <c r="AE13" s="701"/>
      <c r="AF13" s="744"/>
      <c r="AI13" s="251"/>
      <c r="AJ13" s="251"/>
    </row>
    <row r="14" spans="1:43" s="257" customFormat="1" ht="13.5">
      <c r="B14" s="253"/>
      <c r="C14" s="253"/>
      <c r="D14" s="253"/>
      <c r="E14" s="437" t="s">
        <v>2385</v>
      </c>
      <c r="F14" s="256" t="s">
        <v>1422</v>
      </c>
      <c r="G14" s="437" t="s">
        <v>1421</v>
      </c>
      <c r="H14" s="437" t="s">
        <v>2395</v>
      </c>
      <c r="I14" s="254" t="s">
        <v>1144</v>
      </c>
      <c r="J14" s="254" t="s">
        <v>1145</v>
      </c>
      <c r="K14" s="254" t="s">
        <v>1146</v>
      </c>
      <c r="L14" s="254" t="s">
        <v>1147</v>
      </c>
      <c r="M14" s="254" t="s">
        <v>1148</v>
      </c>
      <c r="N14" s="254" t="s">
        <v>1149</v>
      </c>
      <c r="O14" s="254" t="s">
        <v>1150</v>
      </c>
      <c r="P14" s="254" t="s">
        <v>1151</v>
      </c>
      <c r="Q14" s="254" t="s">
        <v>1152</v>
      </c>
      <c r="R14" s="254" t="s">
        <v>1153</v>
      </c>
      <c r="S14" s="254" t="s">
        <v>1154</v>
      </c>
      <c r="T14" s="254" t="s">
        <v>1155</v>
      </c>
      <c r="U14" s="255" t="s">
        <v>1156</v>
      </c>
      <c r="V14" s="255" t="s">
        <v>1157</v>
      </c>
      <c r="W14" s="255" t="s">
        <v>1158</v>
      </c>
      <c r="X14" s="255" t="s">
        <v>1159</v>
      </c>
      <c r="Y14" s="255" t="s">
        <v>1160</v>
      </c>
      <c r="Z14" s="255" t="s">
        <v>1161</v>
      </c>
      <c r="AA14" s="255" t="s">
        <v>1162</v>
      </c>
      <c r="AB14" s="255" t="s">
        <v>1163</v>
      </c>
      <c r="AC14" s="255" t="s">
        <v>1164</v>
      </c>
      <c r="AD14" s="256" t="s">
        <v>1165</v>
      </c>
      <c r="AE14" s="745"/>
      <c r="AF14" s="746"/>
      <c r="AG14" s="721" t="s">
        <v>2404</v>
      </c>
      <c r="AH14" s="721"/>
      <c r="AI14" s="722" t="s">
        <v>2413</v>
      </c>
      <c r="AJ14" s="722"/>
      <c r="AK14" s="721" t="s">
        <v>2405</v>
      </c>
      <c r="AL14" s="721"/>
      <c r="AM14" s="722" t="s">
        <v>2408</v>
      </c>
      <c r="AN14" s="692"/>
      <c r="AO14" s="693"/>
      <c r="AP14" s="694"/>
      <c r="AQ14" s="694"/>
    </row>
    <row r="15" spans="1:43" s="262" customFormat="1" ht="6.95" customHeight="1">
      <c r="B15" s="258"/>
      <c r="C15" s="258"/>
      <c r="D15" s="258"/>
      <c r="E15" s="259"/>
      <c r="F15" s="259"/>
      <c r="G15" s="259"/>
      <c r="H15" s="259"/>
      <c r="I15" s="258"/>
      <c r="J15" s="258"/>
      <c r="K15" s="258"/>
      <c r="L15" s="258"/>
      <c r="M15" s="258"/>
      <c r="N15" s="258"/>
      <c r="O15" s="258"/>
      <c r="P15" s="258"/>
      <c r="Q15" s="258"/>
      <c r="R15" s="258"/>
      <c r="S15" s="258"/>
      <c r="T15" s="258"/>
      <c r="U15" s="258"/>
      <c r="V15" s="258"/>
      <c r="W15" s="258"/>
      <c r="X15" s="258"/>
      <c r="Y15" s="258"/>
      <c r="Z15" s="258"/>
      <c r="AA15" s="258"/>
      <c r="AB15" s="258"/>
      <c r="AC15" s="260"/>
      <c r="AD15" s="261"/>
      <c r="AE15" s="739"/>
      <c r="AF15" s="740"/>
      <c r="AG15" s="695"/>
      <c r="AH15" s="695"/>
      <c r="AI15" s="695"/>
      <c r="AJ15" s="695"/>
      <c r="AK15" s="695"/>
      <c r="AL15" s="695"/>
      <c r="AM15" s="695"/>
      <c r="AN15" s="695"/>
      <c r="AO15" s="696"/>
      <c r="AP15" s="683"/>
      <c r="AQ15" s="683"/>
    </row>
    <row r="16" spans="1:43" s="262" customFormat="1" ht="13.5">
      <c r="B16" s="258"/>
      <c r="C16" s="258" t="s">
        <v>2407</v>
      </c>
      <c r="D16" s="258"/>
      <c r="E16" s="259"/>
      <c r="F16" s="259"/>
      <c r="G16" s="259"/>
      <c r="H16" s="259"/>
      <c r="I16" s="258"/>
      <c r="J16" s="258"/>
      <c r="K16" s="258"/>
      <c r="L16" s="258"/>
      <c r="M16" s="258"/>
      <c r="N16" s="258"/>
      <c r="O16" s="258"/>
      <c r="P16" s="258"/>
      <c r="Q16" s="258"/>
      <c r="R16" s="258"/>
      <c r="S16" s="258"/>
      <c r="T16" s="258"/>
      <c r="U16" s="258"/>
      <c r="V16" s="258"/>
      <c r="W16" s="258"/>
      <c r="X16" s="258"/>
      <c r="Y16" s="258"/>
      <c r="Z16" s="258"/>
      <c r="AA16" s="258"/>
      <c r="AB16" s="258"/>
      <c r="AC16" s="260"/>
      <c r="AD16" s="658">
        <f>+AG16+AI16+AK16</f>
        <v>30305407963.518013</v>
      </c>
      <c r="AE16" s="741"/>
      <c r="AF16" s="740"/>
      <c r="AG16" s="680">
        <f>+'2. Presupuesto Detallado'!G606</f>
        <v>13262211368.896015</v>
      </c>
      <c r="AH16" s="717"/>
      <c r="AI16" s="680">
        <f>+'2. Presupuesto Detallado'!G2274</f>
        <v>14797038976.998064</v>
      </c>
      <c r="AJ16" s="680"/>
      <c r="AK16" s="680">
        <f>+'2. Presupuesto Detallado'!G2590</f>
        <v>2246157617.6239314</v>
      </c>
      <c r="AL16" s="680"/>
      <c r="AM16" s="680">
        <f>+AG16+AI16+AK16</f>
        <v>30305407963.518013</v>
      </c>
      <c r="AN16" s="681"/>
      <c r="AO16" s="682"/>
      <c r="AP16" s="683"/>
      <c r="AQ16" s="683"/>
    </row>
    <row r="17" spans="2:43" s="262" customFormat="1" ht="13.5">
      <c r="B17" s="258"/>
      <c r="C17" s="258" t="s">
        <v>2364</v>
      </c>
      <c r="D17" s="258"/>
      <c r="E17" s="259"/>
      <c r="F17" s="259"/>
      <c r="G17" s="259"/>
      <c r="H17" s="259"/>
      <c r="I17" s="258"/>
      <c r="J17" s="258"/>
      <c r="K17" s="258"/>
      <c r="L17" s="258"/>
      <c r="M17" s="258"/>
      <c r="N17" s="258"/>
      <c r="O17" s="258"/>
      <c r="P17" s="258"/>
      <c r="Q17" s="258"/>
      <c r="R17" s="258"/>
      <c r="S17" s="258"/>
      <c r="T17" s="258"/>
      <c r="U17" s="258"/>
      <c r="V17" s="258"/>
      <c r="W17" s="258"/>
      <c r="X17" s="258"/>
      <c r="Y17" s="258"/>
      <c r="Z17" s="258"/>
      <c r="AA17" s="258"/>
      <c r="AB17" s="258"/>
      <c r="AC17" s="260"/>
      <c r="AD17" s="658">
        <f>+AD43+AD56+AD63+AD68+AD99</f>
        <v>2011385799.1963243</v>
      </c>
      <c r="AE17" s="741"/>
      <c r="AF17" s="740"/>
      <c r="AG17" s="680">
        <f>+$AD17*AG$12</f>
        <v>950681977.76142347</v>
      </c>
      <c r="AH17" s="717"/>
      <c r="AI17" s="680">
        <f>+$AD17*AI$12</f>
        <v>1060703821.4349008</v>
      </c>
      <c r="AJ17" s="680"/>
      <c r="AK17" s="680"/>
      <c r="AL17" s="680"/>
      <c r="AM17" s="680">
        <f t="shared" ref="AM17:AM18" si="0">+AG17+AI17+AK17</f>
        <v>2011385799.1963243</v>
      </c>
      <c r="AN17" s="697"/>
      <c r="AO17" s="682"/>
      <c r="AP17" s="683"/>
      <c r="AQ17" s="683"/>
    </row>
    <row r="18" spans="2:43" s="262" customFormat="1" ht="13.5">
      <c r="B18" s="258"/>
      <c r="C18" s="258" t="s">
        <v>1219</v>
      </c>
      <c r="D18" s="258"/>
      <c r="E18" s="259"/>
      <c r="F18" s="259"/>
      <c r="G18" s="259"/>
      <c r="H18" s="259"/>
      <c r="I18" s="258"/>
      <c r="J18" s="258"/>
      <c r="K18" s="258"/>
      <c r="L18" s="258"/>
      <c r="M18" s="258"/>
      <c r="N18" s="258"/>
      <c r="O18" s="258"/>
      <c r="P18" s="258"/>
      <c r="Q18" s="258"/>
      <c r="R18" s="258"/>
      <c r="S18" s="258"/>
      <c r="T18" s="258"/>
      <c r="U18" s="258"/>
      <c r="V18" s="258"/>
      <c r="W18" s="258"/>
      <c r="X18" s="258"/>
      <c r="Y18" s="258"/>
      <c r="Z18" s="258"/>
      <c r="AA18" s="258"/>
      <c r="AB18" s="258"/>
      <c r="AC18" s="260"/>
      <c r="AD18" s="658">
        <f>+AD111</f>
        <v>527891955.79436612</v>
      </c>
      <c r="AE18" s="741"/>
      <c r="AF18" s="740"/>
      <c r="AG18" s="680">
        <f t="shared" ref="AG18:AI19" si="1">+$AD18*AG$12</f>
        <v>249508258.82307494</v>
      </c>
      <c r="AH18" s="717"/>
      <c r="AI18" s="680">
        <f t="shared" si="1"/>
        <v>278383696.97129118</v>
      </c>
      <c r="AJ18" s="680"/>
      <c r="AK18" s="680"/>
      <c r="AL18" s="680"/>
      <c r="AM18" s="680">
        <f t="shared" si="0"/>
        <v>527891955.79436612</v>
      </c>
      <c r="AN18" s="697"/>
      <c r="AO18" s="682"/>
      <c r="AP18" s="683"/>
      <c r="AQ18" s="683"/>
    </row>
    <row r="19" spans="2:43" s="262" customFormat="1" ht="13.5">
      <c r="B19" s="258"/>
      <c r="C19" s="258" t="s">
        <v>1220</v>
      </c>
      <c r="D19" s="258"/>
      <c r="E19" s="259"/>
      <c r="F19" s="259"/>
      <c r="G19" s="259"/>
      <c r="H19" s="259"/>
      <c r="I19" s="258"/>
      <c r="J19" s="258"/>
      <c r="K19" s="258"/>
      <c r="L19" s="258"/>
      <c r="M19" s="258"/>
      <c r="N19" s="258"/>
      <c r="O19" s="258"/>
      <c r="P19" s="258"/>
      <c r="Q19" s="258"/>
      <c r="R19" s="258"/>
      <c r="S19" s="258"/>
      <c r="T19" s="258"/>
      <c r="U19" s="258"/>
      <c r="V19" s="258"/>
      <c r="W19" s="258"/>
      <c r="X19" s="258"/>
      <c r="Y19" s="258"/>
      <c r="Z19" s="258"/>
      <c r="AA19" s="258"/>
      <c r="AB19" s="258"/>
      <c r="AC19" s="260"/>
      <c r="AD19" s="658">
        <f>+AD117</f>
        <v>2963263119.8372459</v>
      </c>
      <c r="AE19" s="741"/>
      <c r="AF19" s="740"/>
      <c r="AG19" s="680">
        <f t="shared" si="1"/>
        <v>1400587020.4114878</v>
      </c>
      <c r="AH19" s="717"/>
      <c r="AI19" s="680">
        <f>+$AD19*AI$12</f>
        <v>1562676099.4257581</v>
      </c>
      <c r="AJ19" s="717"/>
      <c r="AK19" s="680"/>
      <c r="AL19" s="680"/>
      <c r="AM19" s="680">
        <f>+AG19+AI19+AK19</f>
        <v>2963263119.8372459</v>
      </c>
      <c r="AN19" s="697"/>
      <c r="AO19" s="682"/>
      <c r="AP19" s="683"/>
      <c r="AQ19" s="683"/>
    </row>
    <row r="20" spans="2:43" s="262" customFormat="1" ht="13.5">
      <c r="C20" s="258" t="s">
        <v>1222</v>
      </c>
      <c r="D20" s="258"/>
      <c r="E20" s="259"/>
      <c r="F20" s="259"/>
      <c r="G20" s="259"/>
      <c r="H20" s="259"/>
      <c r="I20" s="258"/>
      <c r="J20" s="258"/>
      <c r="K20" s="258"/>
      <c r="L20" s="258"/>
      <c r="M20" s="258"/>
      <c r="N20" s="258"/>
      <c r="O20" s="258"/>
      <c r="P20" s="258"/>
      <c r="Q20" s="258"/>
      <c r="R20" s="258"/>
      <c r="S20" s="258"/>
      <c r="T20" s="258"/>
      <c r="U20" s="258"/>
      <c r="V20" s="258"/>
      <c r="W20" s="258"/>
      <c r="X20" s="258"/>
      <c r="Y20" s="258"/>
      <c r="Z20" s="258"/>
      <c r="AA20" s="258"/>
      <c r="AB20" s="258"/>
      <c r="AC20" s="260"/>
      <c r="AD20" s="658">
        <f>+AG20+AI20+AK20</f>
        <v>280592503.4589408</v>
      </c>
      <c r="AE20" s="741"/>
      <c r="AF20" s="738">
        <v>0.01</v>
      </c>
      <c r="AG20" s="680">
        <f>+AG$16*$AF20</f>
        <v>132622113.68896015</v>
      </c>
      <c r="AH20" s="718">
        <v>0.01</v>
      </c>
      <c r="AI20" s="680">
        <f>+AI$16*$AH20</f>
        <v>147970389.76998064</v>
      </c>
      <c r="AJ20" s="717"/>
      <c r="AK20" s="680"/>
      <c r="AL20" s="680"/>
      <c r="AM20" s="680">
        <f>+AG20+AI20+AK20</f>
        <v>280592503.4589408</v>
      </c>
      <c r="AN20" s="697"/>
      <c r="AO20" s="682"/>
      <c r="AP20" s="683"/>
      <c r="AQ20" s="683"/>
    </row>
    <row r="21" spans="2:43" s="262" customFormat="1" ht="13.5">
      <c r="C21" s="258" t="s">
        <v>1240</v>
      </c>
      <c r="D21" s="258"/>
      <c r="E21" s="259"/>
      <c r="F21" s="259"/>
      <c r="G21" s="259"/>
      <c r="H21" s="259"/>
      <c r="I21" s="258"/>
      <c r="J21" s="258"/>
      <c r="K21" s="258"/>
      <c r="L21" s="258"/>
      <c r="M21" s="258"/>
      <c r="N21" s="258"/>
      <c r="O21" s="258"/>
      <c r="P21" s="258"/>
      <c r="Q21" s="258"/>
      <c r="R21" s="258"/>
      <c r="S21" s="258"/>
      <c r="T21" s="258"/>
      <c r="U21" s="258"/>
      <c r="V21" s="258"/>
      <c r="W21" s="258"/>
      <c r="X21" s="258"/>
      <c r="Y21" s="258"/>
      <c r="Z21" s="258"/>
      <c r="AA21" s="258"/>
      <c r="AB21" s="258"/>
      <c r="AC21" s="260"/>
      <c r="AD21" s="658">
        <f>+AG21+AI21+AK21</f>
        <v>1091673461.6737223</v>
      </c>
      <c r="AE21" s="741"/>
      <c r="AF21" s="738">
        <v>0.06</v>
      </c>
      <c r="AG21" s="680">
        <f>+AG$16*$AF21</f>
        <v>795732682.13376093</v>
      </c>
      <c r="AH21" s="718">
        <v>0.02</v>
      </c>
      <c r="AI21" s="680">
        <f>+AI$16*$AH21</f>
        <v>295940779.53996128</v>
      </c>
      <c r="AJ21" s="717"/>
      <c r="AK21" s="680"/>
      <c r="AL21" s="680"/>
      <c r="AM21" s="680">
        <f>+AG21+AI21+AK21</f>
        <v>1091673461.6737223</v>
      </c>
      <c r="AN21" s="681"/>
      <c r="AO21" s="696"/>
      <c r="AP21" s="683"/>
      <c r="AQ21" s="683"/>
    </row>
    <row r="22" spans="2:43" s="262" customFormat="1" ht="13.5">
      <c r="C22" s="258" t="s">
        <v>2384</v>
      </c>
      <c r="D22" s="258"/>
      <c r="E22" s="259"/>
      <c r="F22" s="259"/>
      <c r="G22" s="259"/>
      <c r="H22" s="259"/>
      <c r="I22" s="258"/>
      <c r="J22" s="258"/>
      <c r="K22" s="258"/>
      <c r="L22" s="258"/>
      <c r="M22" s="258"/>
      <c r="N22" s="258"/>
      <c r="O22" s="258"/>
      <c r="P22" s="258"/>
      <c r="Q22" s="258"/>
      <c r="R22" s="258"/>
      <c r="S22" s="258"/>
      <c r="T22" s="258"/>
      <c r="U22" s="258"/>
      <c r="V22" s="258"/>
      <c r="W22" s="258"/>
      <c r="X22" s="258"/>
      <c r="Y22" s="258"/>
      <c r="Z22" s="258"/>
      <c r="AA22" s="258"/>
      <c r="AB22" s="258"/>
      <c r="AC22" s="260"/>
      <c r="AD22" s="658">
        <f>+AG22+AI22+AK22</f>
        <v>534052972.68762457</v>
      </c>
      <c r="AE22" s="741"/>
      <c r="AF22" s="683"/>
      <c r="AG22" s="680">
        <f>+AG21*AF23</f>
        <v>127317229.14140175</v>
      </c>
      <c r="AH22" s="718">
        <v>0.16</v>
      </c>
      <c r="AI22" s="680">
        <f>+AI21*AH22</f>
        <v>47350524.726393804</v>
      </c>
      <c r="AJ22" s="717"/>
      <c r="AK22" s="680">
        <f>+AK16*AH22</f>
        <v>359385218.81982905</v>
      </c>
      <c r="AL22" s="680"/>
      <c r="AM22" s="680">
        <f>+AG22+AI22+AK22</f>
        <v>534052972.68762457</v>
      </c>
      <c r="AN22" s="681"/>
      <c r="AO22" s="696"/>
      <c r="AP22" s="683"/>
      <c r="AQ22" s="683"/>
    </row>
    <row r="23" spans="2:43" s="262" customFormat="1" ht="13.5">
      <c r="B23" s="264" t="s">
        <v>2406</v>
      </c>
      <c r="C23" s="265"/>
      <c r="D23" s="266"/>
      <c r="E23" s="267"/>
      <c r="F23" s="267"/>
      <c r="G23" s="267"/>
      <c r="H23" s="267"/>
      <c r="I23" s="268"/>
      <c r="J23" s="268"/>
      <c r="K23" s="268"/>
      <c r="L23" s="268"/>
      <c r="M23" s="268"/>
      <c r="N23" s="268"/>
      <c r="O23" s="268"/>
      <c r="P23" s="268"/>
      <c r="Q23" s="268"/>
      <c r="R23" s="268"/>
      <c r="S23" s="268"/>
      <c r="T23" s="268"/>
      <c r="U23" s="268"/>
      <c r="V23" s="268"/>
      <c r="W23" s="268"/>
      <c r="X23" s="268"/>
      <c r="Y23" s="268"/>
      <c r="Z23" s="268"/>
      <c r="AA23" s="268"/>
      <c r="AB23" s="268"/>
      <c r="AC23" s="266"/>
      <c r="AD23" s="269">
        <v>37714267776.166237</v>
      </c>
      <c r="AE23" s="737"/>
      <c r="AF23" s="738">
        <v>0.16</v>
      </c>
      <c r="AG23" s="719">
        <f>SUM(AG16:AG22)</f>
        <v>16918660650.856123</v>
      </c>
      <c r="AH23" s="720"/>
      <c r="AI23" s="719">
        <f>SUM(AI16:AI22)</f>
        <v>18190064288.866352</v>
      </c>
      <c r="AJ23" s="720"/>
      <c r="AK23" s="719">
        <f>SUM(AK16:AK22)</f>
        <v>2605542836.4437604</v>
      </c>
      <c r="AL23" s="719"/>
      <c r="AM23" s="719">
        <f>SUM(AM16:AM22)</f>
        <v>37714267776.166229</v>
      </c>
      <c r="AN23" s="681">
        <f>+AD23-AM23</f>
        <v>0</v>
      </c>
      <c r="AO23" s="682"/>
      <c r="AP23" s="682"/>
      <c r="AQ23" s="683"/>
    </row>
    <row r="24" spans="2:43" s="262" customFormat="1" ht="6.95" customHeight="1">
      <c r="B24" s="270"/>
      <c r="C24" s="271"/>
      <c r="D24" s="272"/>
      <c r="E24" s="273"/>
      <c r="F24" s="273"/>
      <c r="G24" s="273"/>
      <c r="H24" s="273"/>
      <c r="I24" s="274"/>
      <c r="J24" s="274"/>
      <c r="K24" s="274"/>
      <c r="L24" s="274"/>
      <c r="M24" s="274"/>
      <c r="N24" s="274"/>
      <c r="O24" s="274"/>
      <c r="P24" s="274"/>
      <c r="Q24" s="274"/>
      <c r="R24" s="274"/>
      <c r="S24" s="274"/>
      <c r="T24" s="274"/>
      <c r="U24" s="274"/>
      <c r="V24" s="274"/>
      <c r="W24" s="274"/>
      <c r="X24" s="274"/>
      <c r="Y24" s="274"/>
      <c r="Z24" s="274"/>
      <c r="AA24" s="274"/>
      <c r="AB24" s="274"/>
      <c r="AC24" s="272"/>
      <c r="AD24" s="275"/>
      <c r="AE24" s="742"/>
      <c r="AF24" s="740"/>
      <c r="AG24" s="698"/>
      <c r="AH24" s="698"/>
      <c r="AI24" s="698"/>
      <c r="AJ24" s="698"/>
      <c r="AK24" s="698"/>
      <c r="AL24" s="698"/>
      <c r="AM24" s="698"/>
      <c r="AN24" s="699"/>
      <c r="AO24" s="696"/>
      <c r="AP24" s="683"/>
      <c r="AQ24" s="683"/>
    </row>
    <row r="25" spans="2:43" s="262" customFormat="1" ht="13.5">
      <c r="B25" s="276" t="s">
        <v>1166</v>
      </c>
      <c r="C25" s="277"/>
      <c r="D25" s="278"/>
      <c r="E25" s="279"/>
      <c r="F25" s="279"/>
      <c r="G25" s="279"/>
      <c r="H25" s="279"/>
      <c r="I25" s="280"/>
      <c r="J25" s="280"/>
      <c r="K25" s="280"/>
      <c r="L25" s="280"/>
      <c r="M25" s="280"/>
      <c r="N25" s="280"/>
      <c r="O25" s="280"/>
      <c r="P25" s="280"/>
      <c r="Q25" s="280"/>
      <c r="R25" s="280"/>
      <c r="S25" s="280"/>
      <c r="T25" s="280"/>
      <c r="U25" s="280"/>
      <c r="V25" s="280"/>
      <c r="W25" s="280"/>
      <c r="X25" s="280"/>
      <c r="Y25" s="280"/>
      <c r="Z25" s="280"/>
      <c r="AA25" s="280"/>
      <c r="AB25" s="280"/>
      <c r="AC25" s="280"/>
      <c r="AD25" s="281"/>
      <c r="AE25" s="730"/>
      <c r="AF25" s="740"/>
      <c r="AG25" s="768"/>
      <c r="AH25" s="768"/>
      <c r="AI25" s="768"/>
      <c r="AJ25" s="768"/>
      <c r="AK25" s="768"/>
      <c r="AL25" s="768"/>
      <c r="AM25" s="768"/>
      <c r="AN25" s="682"/>
      <c r="AO25" s="696"/>
      <c r="AP25" s="683"/>
      <c r="AQ25" s="683"/>
    </row>
    <row r="26" spans="2:43" s="262" customFormat="1" ht="13.5">
      <c r="B26" s="276"/>
      <c r="C26" s="277" t="s">
        <v>1167</v>
      </c>
      <c r="D26" s="278" t="s">
        <v>834</v>
      </c>
      <c r="E26" s="279">
        <f>10331911</f>
        <v>10331911</v>
      </c>
      <c r="F26" s="438">
        <v>0.36349999999999999</v>
      </c>
      <c r="G26" s="401">
        <v>0.5</v>
      </c>
      <c r="H26" s="401">
        <v>1</v>
      </c>
      <c r="I26" s="280">
        <v>1</v>
      </c>
      <c r="J26" s="280">
        <v>1</v>
      </c>
      <c r="K26" s="280">
        <v>1</v>
      </c>
      <c r="L26" s="280">
        <v>1</v>
      </c>
      <c r="M26" s="280">
        <v>1</v>
      </c>
      <c r="N26" s="280">
        <v>1</v>
      </c>
      <c r="O26" s="280">
        <v>1</v>
      </c>
      <c r="P26" s="280">
        <v>1</v>
      </c>
      <c r="Q26" s="280">
        <v>1</v>
      </c>
      <c r="R26" s="280">
        <v>1</v>
      </c>
      <c r="S26" s="280">
        <v>1</v>
      </c>
      <c r="T26" s="280">
        <v>1</v>
      </c>
      <c r="U26" s="280">
        <v>1</v>
      </c>
      <c r="V26" s="280">
        <v>1</v>
      </c>
      <c r="W26" s="280">
        <v>1</v>
      </c>
      <c r="X26" s="280">
        <v>1</v>
      </c>
      <c r="Y26" s="280">
        <v>1</v>
      </c>
      <c r="Z26" s="280"/>
      <c r="AA26" s="280"/>
      <c r="AB26" s="280"/>
      <c r="AC26" s="280">
        <f t="shared" ref="AC26:AC42" si="2">SUM(I26:AB26)</f>
        <v>17</v>
      </c>
      <c r="AD26" s="282">
        <f>+E26*(1+F26)*G26*H26*AC26</f>
        <v>119744265.51224999</v>
      </c>
      <c r="AE26" s="731"/>
      <c r="AF26" s="740"/>
      <c r="AG26" s="682"/>
      <c r="AH26" s="682"/>
      <c r="AI26" s="682"/>
      <c r="AJ26" s="682"/>
      <c r="AK26" s="769"/>
      <c r="AL26" s="769"/>
      <c r="AM26" s="770"/>
      <c r="AN26" s="682"/>
      <c r="AO26" s="696"/>
      <c r="AP26" s="683"/>
      <c r="AQ26" s="683"/>
    </row>
    <row r="27" spans="2:43" s="262" customFormat="1" ht="13.5">
      <c r="B27" s="283"/>
      <c r="C27" s="277" t="s">
        <v>2399</v>
      </c>
      <c r="D27" s="278" t="s">
        <v>834</v>
      </c>
      <c r="E27" s="279">
        <f>7873417</f>
        <v>7873417</v>
      </c>
      <c r="F27" s="438">
        <v>0.36349999999999999</v>
      </c>
      <c r="G27" s="401">
        <v>1</v>
      </c>
      <c r="H27" s="401">
        <v>1</v>
      </c>
      <c r="I27" s="280">
        <v>1</v>
      </c>
      <c r="J27" s="280">
        <v>1</v>
      </c>
      <c r="K27" s="280">
        <v>1</v>
      </c>
      <c r="L27" s="280">
        <v>1</v>
      </c>
      <c r="M27" s="280">
        <v>1</v>
      </c>
      <c r="N27" s="280">
        <v>1</v>
      </c>
      <c r="O27" s="280">
        <v>1</v>
      </c>
      <c r="P27" s="280">
        <v>1</v>
      </c>
      <c r="Q27" s="280">
        <v>1</v>
      </c>
      <c r="R27" s="280">
        <v>1</v>
      </c>
      <c r="S27" s="280">
        <v>1</v>
      </c>
      <c r="T27" s="280">
        <v>1</v>
      </c>
      <c r="U27" s="280">
        <v>1</v>
      </c>
      <c r="V27" s="280">
        <v>1</v>
      </c>
      <c r="W27" s="280">
        <v>1</v>
      </c>
      <c r="X27" s="280">
        <v>1</v>
      </c>
      <c r="Y27" s="280">
        <v>1</v>
      </c>
      <c r="Z27" s="280"/>
      <c r="AA27" s="280"/>
      <c r="AB27" s="280"/>
      <c r="AC27" s="280">
        <f t="shared" si="2"/>
        <v>17</v>
      </c>
      <c r="AD27" s="282">
        <f t="shared" ref="AD27:AD42" si="3">+E27*(1+F27)*G27*H27*AC27</f>
        <v>182501869.35149997</v>
      </c>
      <c r="AE27" s="731"/>
      <c r="AF27" s="740"/>
      <c r="AG27" s="682"/>
      <c r="AH27" s="682"/>
      <c r="AI27" s="682"/>
      <c r="AJ27" s="682"/>
      <c r="AK27" s="769"/>
      <c r="AL27" s="769"/>
      <c r="AM27" s="682"/>
      <c r="AN27" s="682"/>
      <c r="AO27" s="696"/>
      <c r="AP27" s="683"/>
      <c r="AQ27" s="683"/>
    </row>
    <row r="28" spans="2:43" s="262" customFormat="1" ht="15" customHeight="1">
      <c r="B28" s="283"/>
      <c r="C28" s="663" t="s">
        <v>2398</v>
      </c>
      <c r="D28" s="278" t="s">
        <v>834</v>
      </c>
      <c r="E28" s="279">
        <f>7873417</f>
        <v>7873417</v>
      </c>
      <c r="F28" s="438">
        <v>0.36349999999999999</v>
      </c>
      <c r="G28" s="401">
        <v>1</v>
      </c>
      <c r="H28" s="401">
        <v>1</v>
      </c>
      <c r="I28" s="280">
        <v>1</v>
      </c>
      <c r="J28" s="280">
        <v>1</v>
      </c>
      <c r="K28" s="280">
        <v>1</v>
      </c>
      <c r="L28" s="280">
        <v>1</v>
      </c>
      <c r="M28" s="280">
        <v>1</v>
      </c>
      <c r="N28" s="280">
        <v>1</v>
      </c>
      <c r="O28" s="280">
        <v>1</v>
      </c>
      <c r="P28" s="280">
        <v>1</v>
      </c>
      <c r="Q28" s="280">
        <v>1</v>
      </c>
      <c r="R28" s="280">
        <v>1</v>
      </c>
      <c r="S28" s="280">
        <v>1</v>
      </c>
      <c r="T28" s="280">
        <v>1</v>
      </c>
      <c r="U28" s="280">
        <v>1</v>
      </c>
      <c r="V28" s="280">
        <v>1</v>
      </c>
      <c r="W28" s="280">
        <v>1</v>
      </c>
      <c r="X28" s="280">
        <v>1</v>
      </c>
      <c r="Y28" s="280">
        <v>1</v>
      </c>
      <c r="Z28" s="280"/>
      <c r="AA28" s="280"/>
      <c r="AB28" s="280"/>
      <c r="AC28" s="280">
        <f t="shared" si="2"/>
        <v>17</v>
      </c>
      <c r="AD28" s="282">
        <f t="shared" si="3"/>
        <v>182501869.35149997</v>
      </c>
      <c r="AE28" s="731"/>
      <c r="AF28" s="740"/>
      <c r="AG28" s="682"/>
      <c r="AH28" s="682"/>
      <c r="AI28" s="682"/>
      <c r="AJ28" s="682"/>
      <c r="AK28" s="769"/>
      <c r="AL28" s="769"/>
      <c r="AM28" s="682"/>
      <c r="AN28" s="682"/>
      <c r="AO28" s="696"/>
      <c r="AP28" s="683"/>
      <c r="AQ28" s="683"/>
    </row>
    <row r="29" spans="2:43" s="262" customFormat="1" ht="13.5">
      <c r="B29" s="283"/>
      <c r="C29" s="277" t="s">
        <v>2400</v>
      </c>
      <c r="D29" s="278" t="s">
        <v>834</v>
      </c>
      <c r="E29" s="279">
        <f>7873417</f>
        <v>7873417</v>
      </c>
      <c r="F29" s="438">
        <v>0.36349999999999999</v>
      </c>
      <c r="G29" s="401">
        <v>1</v>
      </c>
      <c r="H29" s="401">
        <v>1</v>
      </c>
      <c r="I29" s="280">
        <v>1</v>
      </c>
      <c r="J29" s="280">
        <v>1</v>
      </c>
      <c r="K29" s="280">
        <v>1</v>
      </c>
      <c r="L29" s="280">
        <v>1</v>
      </c>
      <c r="M29" s="280">
        <v>1</v>
      </c>
      <c r="N29" s="280">
        <v>1</v>
      </c>
      <c r="O29" s="280">
        <v>1</v>
      </c>
      <c r="P29" s="280">
        <v>1</v>
      </c>
      <c r="Q29" s="280">
        <v>1</v>
      </c>
      <c r="R29" s="280">
        <v>1</v>
      </c>
      <c r="S29" s="280">
        <v>1</v>
      </c>
      <c r="T29" s="280">
        <v>1</v>
      </c>
      <c r="U29" s="280">
        <v>1</v>
      </c>
      <c r="V29" s="280">
        <v>1</v>
      </c>
      <c r="W29" s="280">
        <v>1</v>
      </c>
      <c r="X29" s="280">
        <v>1</v>
      </c>
      <c r="Y29" s="280">
        <v>1</v>
      </c>
      <c r="Z29" s="280"/>
      <c r="AA29" s="280"/>
      <c r="AB29" s="280"/>
      <c r="AC29" s="280">
        <f t="shared" si="2"/>
        <v>17</v>
      </c>
      <c r="AD29" s="282">
        <f t="shared" si="3"/>
        <v>182501869.35149997</v>
      </c>
      <c r="AE29" s="731"/>
      <c r="AF29" s="740"/>
      <c r="AG29" s="682"/>
      <c r="AH29" s="682"/>
      <c r="AI29" s="682"/>
      <c r="AJ29" s="682"/>
      <c r="AK29" s="769"/>
      <c r="AL29" s="769"/>
      <c r="AM29" s="682"/>
      <c r="AN29" s="682"/>
      <c r="AO29" s="696"/>
      <c r="AP29" s="683"/>
      <c r="AQ29" s="683"/>
    </row>
    <row r="30" spans="2:43" s="262" customFormat="1" ht="13.5">
      <c r="B30" s="283"/>
      <c r="C30" s="277" t="s">
        <v>1168</v>
      </c>
      <c r="D30" s="278" t="s">
        <v>834</v>
      </c>
      <c r="E30" s="279">
        <f>5658694</f>
        <v>5658694</v>
      </c>
      <c r="F30" s="438">
        <v>0.36349999999999999</v>
      </c>
      <c r="G30" s="401">
        <v>1</v>
      </c>
      <c r="H30" s="401">
        <v>1</v>
      </c>
      <c r="I30" s="280">
        <v>1</v>
      </c>
      <c r="J30" s="280">
        <v>1</v>
      </c>
      <c r="K30" s="280">
        <v>1</v>
      </c>
      <c r="L30" s="280">
        <v>1</v>
      </c>
      <c r="M30" s="280">
        <v>1</v>
      </c>
      <c r="N30" s="280">
        <v>1</v>
      </c>
      <c r="O30" s="280">
        <v>1</v>
      </c>
      <c r="P30" s="280">
        <v>1</v>
      </c>
      <c r="Q30" s="280">
        <v>1</v>
      </c>
      <c r="R30" s="280">
        <v>1</v>
      </c>
      <c r="S30" s="280">
        <v>1</v>
      </c>
      <c r="T30" s="280">
        <v>1</v>
      </c>
      <c r="U30" s="280">
        <v>1</v>
      </c>
      <c r="V30" s="280">
        <v>1</v>
      </c>
      <c r="W30" s="280">
        <v>1</v>
      </c>
      <c r="X30" s="280">
        <v>1</v>
      </c>
      <c r="Y30" s="280">
        <v>1</v>
      </c>
      <c r="Z30" s="280"/>
      <c r="AA30" s="280"/>
      <c r="AB30" s="280"/>
      <c r="AC30" s="280">
        <f t="shared" si="2"/>
        <v>17</v>
      </c>
      <c r="AD30" s="282">
        <f t="shared" si="3"/>
        <v>131165697.57299998</v>
      </c>
      <c r="AE30" s="731"/>
      <c r="AF30" s="740"/>
      <c r="AG30" s="682"/>
      <c r="AH30" s="682"/>
      <c r="AI30" s="682"/>
      <c r="AJ30" s="682"/>
      <c r="AK30" s="769"/>
      <c r="AL30" s="769"/>
      <c r="AM30" s="682"/>
      <c r="AN30" s="682"/>
      <c r="AO30" s="696"/>
      <c r="AP30" s="683"/>
      <c r="AQ30" s="683"/>
    </row>
    <row r="31" spans="2:43" s="262" customFormat="1" ht="13.5">
      <c r="B31" s="283"/>
      <c r="C31" s="277" t="s">
        <v>1169</v>
      </c>
      <c r="D31" s="278" t="s">
        <v>834</v>
      </c>
      <c r="E31" s="279">
        <v>4443433.4203010434</v>
      </c>
      <c r="F31" s="438">
        <v>0.36349999999999999</v>
      </c>
      <c r="G31" s="401">
        <v>1</v>
      </c>
      <c r="H31" s="401">
        <v>1</v>
      </c>
      <c r="I31" s="280">
        <v>1</v>
      </c>
      <c r="J31" s="280">
        <v>1</v>
      </c>
      <c r="K31" s="280">
        <v>1</v>
      </c>
      <c r="L31" s="280">
        <v>1</v>
      </c>
      <c r="M31" s="280">
        <v>1</v>
      </c>
      <c r="N31" s="280">
        <v>1</v>
      </c>
      <c r="O31" s="280">
        <v>1</v>
      </c>
      <c r="P31" s="280">
        <v>1</v>
      </c>
      <c r="Q31" s="280">
        <v>1</v>
      </c>
      <c r="R31" s="280">
        <v>1</v>
      </c>
      <c r="S31" s="280">
        <v>1</v>
      </c>
      <c r="T31" s="280">
        <v>1</v>
      </c>
      <c r="U31" s="280">
        <v>1</v>
      </c>
      <c r="V31" s="280">
        <v>1</v>
      </c>
      <c r="W31" s="280">
        <v>1</v>
      </c>
      <c r="X31" s="280">
        <v>1</v>
      </c>
      <c r="Y31" s="280">
        <v>1</v>
      </c>
      <c r="Z31" s="280"/>
      <c r="AA31" s="280"/>
      <c r="AB31" s="280"/>
      <c r="AC31" s="280">
        <f t="shared" si="2"/>
        <v>17</v>
      </c>
      <c r="AD31" s="282">
        <f t="shared" si="3"/>
        <v>102996564.96586803</v>
      </c>
      <c r="AE31" s="731"/>
      <c r="AF31" s="740"/>
      <c r="AG31" s="682"/>
      <c r="AH31" s="682"/>
      <c r="AI31" s="682"/>
      <c r="AJ31" s="682"/>
      <c r="AK31" s="769"/>
      <c r="AL31" s="769"/>
      <c r="AM31" s="682"/>
      <c r="AN31" s="682"/>
      <c r="AO31" s="696"/>
      <c r="AP31" s="683"/>
      <c r="AQ31" s="683"/>
    </row>
    <row r="32" spans="2:43" s="262" customFormat="1" ht="13.5">
      <c r="B32" s="283"/>
      <c r="C32" s="277" t="s">
        <v>1170</v>
      </c>
      <c r="D32" s="278" t="s">
        <v>834</v>
      </c>
      <c r="E32" s="279">
        <f>1860405</f>
        <v>1860405</v>
      </c>
      <c r="F32" s="438">
        <v>0.47570000000000001</v>
      </c>
      <c r="G32" s="401">
        <v>1</v>
      </c>
      <c r="H32" s="401">
        <v>1</v>
      </c>
      <c r="I32" s="280">
        <v>1</v>
      </c>
      <c r="J32" s="280">
        <v>1</v>
      </c>
      <c r="K32" s="280">
        <v>1</v>
      </c>
      <c r="L32" s="280">
        <v>1</v>
      </c>
      <c r="M32" s="280">
        <v>1</v>
      </c>
      <c r="N32" s="280">
        <v>1</v>
      </c>
      <c r="O32" s="280">
        <v>1</v>
      </c>
      <c r="P32" s="280">
        <v>1</v>
      </c>
      <c r="Q32" s="280">
        <v>1</v>
      </c>
      <c r="R32" s="280">
        <v>1</v>
      </c>
      <c r="S32" s="280">
        <v>1</v>
      </c>
      <c r="T32" s="280">
        <v>1</v>
      </c>
      <c r="U32" s="280">
        <v>1</v>
      </c>
      <c r="V32" s="280">
        <v>1</v>
      </c>
      <c r="W32" s="280">
        <v>1</v>
      </c>
      <c r="X32" s="280">
        <v>1</v>
      </c>
      <c r="Y32" s="280">
        <v>1</v>
      </c>
      <c r="Z32" s="280"/>
      <c r="AA32" s="280"/>
      <c r="AB32" s="280"/>
      <c r="AC32" s="280">
        <f t="shared" si="2"/>
        <v>17</v>
      </c>
      <c r="AD32" s="282">
        <f t="shared" si="3"/>
        <v>46671794.194499999</v>
      </c>
      <c r="AE32" s="731"/>
      <c r="AF32" s="743"/>
      <c r="AG32" s="682"/>
      <c r="AH32" s="682"/>
      <c r="AI32" s="682"/>
      <c r="AJ32" s="682"/>
      <c r="AK32" s="770"/>
      <c r="AL32" s="770"/>
      <c r="AM32" s="682"/>
      <c r="AN32" s="682"/>
      <c r="AO32" s="696"/>
      <c r="AP32" s="683"/>
      <c r="AQ32" s="683"/>
    </row>
    <row r="33" spans="2:41" s="262" customFormat="1" ht="13.5">
      <c r="B33" s="283"/>
      <c r="C33" s="277" t="s">
        <v>1171</v>
      </c>
      <c r="D33" s="278" t="s">
        <v>834</v>
      </c>
      <c r="E33" s="279">
        <f>1376175</f>
        <v>1376175</v>
      </c>
      <c r="F33" s="438">
        <v>0.47570000000000001</v>
      </c>
      <c r="G33" s="401">
        <v>1</v>
      </c>
      <c r="H33" s="401">
        <v>1</v>
      </c>
      <c r="I33" s="280"/>
      <c r="J33" s="280"/>
      <c r="K33" s="280"/>
      <c r="L33" s="280"/>
      <c r="M33" s="280"/>
      <c r="N33" s="280"/>
      <c r="O33" s="280"/>
      <c r="P33" s="280"/>
      <c r="Q33" s="280"/>
      <c r="R33" s="280"/>
      <c r="S33" s="280"/>
      <c r="T33" s="280"/>
      <c r="U33" s="280"/>
      <c r="V33" s="280"/>
      <c r="W33" s="280"/>
      <c r="X33" s="280"/>
      <c r="Y33" s="280"/>
      <c r="Z33" s="280"/>
      <c r="AA33" s="280"/>
      <c r="AB33" s="280"/>
      <c r="AC33" s="280">
        <f t="shared" si="2"/>
        <v>0</v>
      </c>
      <c r="AD33" s="282">
        <f t="shared" si="3"/>
        <v>0</v>
      </c>
      <c r="AE33" s="731"/>
      <c r="AF33" s="743"/>
      <c r="AG33" s="322"/>
      <c r="AH33" s="322"/>
      <c r="AI33" s="322"/>
      <c r="AJ33" s="322"/>
      <c r="AK33" s="771"/>
      <c r="AL33" s="771"/>
      <c r="AM33" s="322"/>
      <c r="AN33" s="322"/>
      <c r="AO33" s="394"/>
    </row>
    <row r="34" spans="2:41" s="262" customFormat="1" ht="13.5">
      <c r="B34" s="283"/>
      <c r="C34" s="277" t="s">
        <v>1172</v>
      </c>
      <c r="D34" s="278" t="s">
        <v>834</v>
      </c>
      <c r="E34" s="279">
        <f>1528111</f>
        <v>1528111</v>
      </c>
      <c r="F34" s="438">
        <v>0.47570000000000001</v>
      </c>
      <c r="G34" s="401">
        <v>1</v>
      </c>
      <c r="H34" s="401">
        <v>1</v>
      </c>
      <c r="I34" s="280">
        <v>1</v>
      </c>
      <c r="J34" s="280">
        <v>1</v>
      </c>
      <c r="K34" s="280">
        <v>1</v>
      </c>
      <c r="L34" s="280">
        <v>1</v>
      </c>
      <c r="M34" s="280">
        <v>1</v>
      </c>
      <c r="N34" s="280">
        <v>1</v>
      </c>
      <c r="O34" s="280">
        <v>1</v>
      </c>
      <c r="P34" s="280">
        <v>1</v>
      </c>
      <c r="Q34" s="280">
        <v>1</v>
      </c>
      <c r="R34" s="280">
        <v>1</v>
      </c>
      <c r="S34" s="280">
        <v>1</v>
      </c>
      <c r="T34" s="280">
        <v>1</v>
      </c>
      <c r="U34" s="280">
        <v>1</v>
      </c>
      <c r="V34" s="280">
        <v>1</v>
      </c>
      <c r="W34" s="280">
        <v>1</v>
      </c>
      <c r="X34" s="280">
        <v>1</v>
      </c>
      <c r="Y34" s="280">
        <v>1</v>
      </c>
      <c r="Z34" s="280"/>
      <c r="AA34" s="280"/>
      <c r="AB34" s="280"/>
      <c r="AC34" s="280">
        <f t="shared" si="2"/>
        <v>17</v>
      </c>
      <c r="AD34" s="282">
        <f t="shared" si="3"/>
        <v>38335567.845899999</v>
      </c>
      <c r="AE34" s="731"/>
      <c r="AF34" s="743"/>
      <c r="AG34" s="322"/>
      <c r="AH34" s="322"/>
      <c r="AI34" s="322"/>
      <c r="AJ34" s="322"/>
      <c r="AK34" s="771"/>
      <c r="AL34" s="771"/>
      <c r="AM34" s="322"/>
      <c r="AN34" s="322"/>
      <c r="AO34" s="394"/>
    </row>
    <row r="35" spans="2:41" s="262" customFormat="1" ht="13.5">
      <c r="B35" s="283"/>
      <c r="C35" s="285" t="s">
        <v>1173</v>
      </c>
      <c r="D35" s="286" t="s">
        <v>834</v>
      </c>
      <c r="E35" s="279">
        <f>1022000</f>
        <v>1022000</v>
      </c>
      <c r="F35" s="438">
        <v>0.47570000000000001</v>
      </c>
      <c r="G35" s="401">
        <v>1</v>
      </c>
      <c r="H35" s="401">
        <v>1</v>
      </c>
      <c r="I35" s="280"/>
      <c r="J35" s="280"/>
      <c r="K35" s="280"/>
      <c r="L35" s="280"/>
      <c r="M35" s="280"/>
      <c r="N35" s="280"/>
      <c r="O35" s="280"/>
      <c r="P35" s="280"/>
      <c r="Q35" s="280"/>
      <c r="R35" s="280"/>
      <c r="S35" s="280"/>
      <c r="T35" s="280"/>
      <c r="U35" s="280"/>
      <c r="V35" s="280"/>
      <c r="W35" s="280"/>
      <c r="X35" s="280"/>
      <c r="Y35" s="280"/>
      <c r="Z35" s="280"/>
      <c r="AA35" s="280"/>
      <c r="AB35" s="280"/>
      <c r="AC35" s="287">
        <f t="shared" si="2"/>
        <v>0</v>
      </c>
      <c r="AD35" s="282">
        <f t="shared" si="3"/>
        <v>0</v>
      </c>
      <c r="AE35" s="731"/>
      <c r="AF35" s="743"/>
      <c r="AG35" s="322"/>
      <c r="AH35" s="322"/>
      <c r="AI35" s="322"/>
      <c r="AJ35" s="322"/>
      <c r="AK35" s="327"/>
      <c r="AL35" s="327"/>
      <c r="AM35" s="322"/>
      <c r="AN35" s="322"/>
      <c r="AO35" s="394"/>
    </row>
    <row r="36" spans="2:41" s="262" customFormat="1" ht="13.5">
      <c r="B36" s="283"/>
      <c r="C36" s="277" t="s">
        <v>1225</v>
      </c>
      <c r="D36" s="278" t="s">
        <v>834</v>
      </c>
      <c r="E36" s="279">
        <f>2218189</f>
        <v>2218189</v>
      </c>
      <c r="F36" s="438">
        <v>0.47570000000000001</v>
      </c>
      <c r="G36" s="401">
        <v>1</v>
      </c>
      <c r="H36" s="401">
        <v>1</v>
      </c>
      <c r="I36" s="280">
        <v>1</v>
      </c>
      <c r="J36" s="280">
        <v>1</v>
      </c>
      <c r="K36" s="280">
        <v>1</v>
      </c>
      <c r="L36" s="280">
        <v>1</v>
      </c>
      <c r="M36" s="280">
        <v>1</v>
      </c>
      <c r="N36" s="280">
        <v>1</v>
      </c>
      <c r="O36" s="280">
        <v>1</v>
      </c>
      <c r="P36" s="280">
        <v>1</v>
      </c>
      <c r="Q36" s="280">
        <v>1</v>
      </c>
      <c r="R36" s="280">
        <v>1</v>
      </c>
      <c r="S36" s="280">
        <v>1</v>
      </c>
      <c r="T36" s="280">
        <v>1</v>
      </c>
      <c r="U36" s="280">
        <v>1</v>
      </c>
      <c r="V36" s="280">
        <v>1</v>
      </c>
      <c r="W36" s="280">
        <v>1</v>
      </c>
      <c r="X36" s="280">
        <v>1</v>
      </c>
      <c r="Y36" s="280">
        <v>1</v>
      </c>
      <c r="Z36" s="280"/>
      <c r="AA36" s="280"/>
      <c r="AB36" s="280"/>
      <c r="AC36" s="280">
        <f>SUM(I36:AB36)</f>
        <v>17</v>
      </c>
      <c r="AD36" s="282">
        <f t="shared" si="3"/>
        <v>55647485.6241</v>
      </c>
      <c r="AE36" s="731"/>
      <c r="AF36" s="743"/>
      <c r="AG36" s="322"/>
      <c r="AH36" s="322"/>
      <c r="AI36" s="322"/>
      <c r="AJ36" s="322"/>
      <c r="AK36" s="327"/>
      <c r="AL36" s="327"/>
      <c r="AM36" s="322"/>
      <c r="AN36" s="322"/>
      <c r="AO36" s="394"/>
    </row>
    <row r="37" spans="2:41" s="262" customFormat="1" ht="13.5">
      <c r="B37" s="283"/>
      <c r="C37" s="277" t="s">
        <v>1420</v>
      </c>
      <c r="D37" s="278" t="s">
        <v>834</v>
      </c>
      <c r="E37" s="279">
        <f>1377126</f>
        <v>1377126</v>
      </c>
      <c r="F37" s="438">
        <v>0.47570000000000001</v>
      </c>
      <c r="G37" s="401">
        <v>1</v>
      </c>
      <c r="H37" s="401">
        <v>1</v>
      </c>
      <c r="I37" s="280">
        <v>1</v>
      </c>
      <c r="J37" s="280">
        <v>1</v>
      </c>
      <c r="K37" s="280">
        <v>1</v>
      </c>
      <c r="L37" s="280">
        <v>1</v>
      </c>
      <c r="M37" s="280">
        <v>1</v>
      </c>
      <c r="N37" s="280">
        <v>1</v>
      </c>
      <c r="O37" s="280">
        <v>1</v>
      </c>
      <c r="P37" s="280">
        <v>1</v>
      </c>
      <c r="Q37" s="280">
        <v>1</v>
      </c>
      <c r="R37" s="280">
        <v>1</v>
      </c>
      <c r="S37" s="280">
        <v>1</v>
      </c>
      <c r="T37" s="280">
        <v>1</v>
      </c>
      <c r="U37" s="280">
        <v>1</v>
      </c>
      <c r="V37" s="280">
        <v>1</v>
      </c>
      <c r="W37" s="280">
        <v>1</v>
      </c>
      <c r="X37" s="280">
        <v>1</v>
      </c>
      <c r="Y37" s="280">
        <v>1</v>
      </c>
      <c r="Z37" s="280"/>
      <c r="AA37" s="280"/>
      <c r="AB37" s="280"/>
      <c r="AC37" s="280">
        <f>SUM(I37:AB37)</f>
        <v>17</v>
      </c>
      <c r="AD37" s="282">
        <f t="shared" si="3"/>
        <v>34547822.249400005</v>
      </c>
      <c r="AE37" s="731"/>
      <c r="AF37" s="743"/>
      <c r="AG37" s="322"/>
      <c r="AH37" s="322"/>
      <c r="AI37" s="322"/>
      <c r="AJ37" s="322"/>
      <c r="AK37" s="327"/>
      <c r="AL37" s="327"/>
      <c r="AM37" s="322"/>
      <c r="AN37" s="322"/>
      <c r="AO37" s="394"/>
    </row>
    <row r="38" spans="2:41" s="262" customFormat="1" ht="13.5">
      <c r="B38" s="283"/>
      <c r="C38" s="277" t="s">
        <v>1174</v>
      </c>
      <c r="D38" s="278" t="s">
        <v>834</v>
      </c>
      <c r="E38" s="279">
        <f>955000</f>
        <v>955000</v>
      </c>
      <c r="F38" s="438">
        <v>0.47570000000000001</v>
      </c>
      <c r="G38" s="401">
        <v>1</v>
      </c>
      <c r="H38" s="401">
        <v>1</v>
      </c>
      <c r="I38" s="280"/>
      <c r="J38" s="280"/>
      <c r="K38" s="280"/>
      <c r="L38" s="280"/>
      <c r="M38" s="280"/>
      <c r="N38" s="280"/>
      <c r="O38" s="280"/>
      <c r="P38" s="280"/>
      <c r="Q38" s="280"/>
      <c r="R38" s="280"/>
      <c r="S38" s="280"/>
      <c r="T38" s="280"/>
      <c r="U38" s="280"/>
      <c r="V38" s="280"/>
      <c r="W38" s="280"/>
      <c r="X38" s="280"/>
      <c r="Y38" s="280"/>
      <c r="Z38" s="280"/>
      <c r="AA38" s="280"/>
      <c r="AB38" s="280"/>
      <c r="AC38" s="280">
        <f>SUM(I38:AB38)</f>
        <v>0</v>
      </c>
      <c r="AD38" s="282">
        <f t="shared" si="3"/>
        <v>0</v>
      </c>
      <c r="AE38" s="731"/>
      <c r="AF38" s="743"/>
      <c r="AG38" s="322"/>
      <c r="AH38" s="322"/>
      <c r="AI38" s="322"/>
      <c r="AJ38" s="322"/>
      <c r="AK38" s="327"/>
      <c r="AL38" s="327"/>
      <c r="AM38" s="322"/>
      <c r="AN38" s="322"/>
      <c r="AO38" s="394"/>
    </row>
    <row r="39" spans="2:41" s="262" customFormat="1" ht="13.5">
      <c r="B39" s="289"/>
      <c r="C39" s="285" t="s">
        <v>1175</v>
      </c>
      <c r="D39" s="286" t="s">
        <v>834</v>
      </c>
      <c r="E39" s="279">
        <f>670000</f>
        <v>670000</v>
      </c>
      <c r="F39" s="438">
        <v>0.47570000000000001</v>
      </c>
      <c r="G39" s="401">
        <v>1</v>
      </c>
      <c r="H39" s="401">
        <v>1</v>
      </c>
      <c r="I39" s="280"/>
      <c r="J39" s="280"/>
      <c r="K39" s="280"/>
      <c r="L39" s="280"/>
      <c r="M39" s="280"/>
      <c r="N39" s="280"/>
      <c r="O39" s="280"/>
      <c r="P39" s="280"/>
      <c r="Q39" s="280"/>
      <c r="R39" s="280"/>
      <c r="S39" s="280"/>
      <c r="T39" s="280"/>
      <c r="U39" s="280"/>
      <c r="V39" s="280"/>
      <c r="W39" s="280"/>
      <c r="X39" s="280"/>
      <c r="Y39" s="280"/>
      <c r="Z39" s="280"/>
      <c r="AA39" s="280"/>
      <c r="AB39" s="280"/>
      <c r="AC39" s="287">
        <f t="shared" si="2"/>
        <v>0</v>
      </c>
      <c r="AD39" s="282">
        <f t="shared" si="3"/>
        <v>0</v>
      </c>
      <c r="AE39" s="731"/>
      <c r="AF39" s="743"/>
      <c r="AG39" s="322"/>
      <c r="AH39" s="322"/>
      <c r="AI39" s="322"/>
      <c r="AJ39" s="322"/>
      <c r="AK39" s="327"/>
      <c r="AL39" s="327"/>
      <c r="AM39" s="322"/>
      <c r="AN39" s="322"/>
      <c r="AO39" s="394"/>
    </row>
    <row r="40" spans="2:41" s="262" customFormat="1" ht="13.5">
      <c r="B40" s="289"/>
      <c r="C40" s="285" t="s">
        <v>1434</v>
      </c>
      <c r="D40" s="286" t="s">
        <v>834</v>
      </c>
      <c r="E40" s="279">
        <f>1671304.03</f>
        <v>1671304.03</v>
      </c>
      <c r="F40" s="438">
        <v>0.47570000000000001</v>
      </c>
      <c r="G40" s="401">
        <v>1</v>
      </c>
      <c r="H40" s="401">
        <v>1</v>
      </c>
      <c r="I40" s="280">
        <v>1</v>
      </c>
      <c r="J40" s="280">
        <v>1</v>
      </c>
      <c r="K40" s="280">
        <v>1</v>
      </c>
      <c r="L40" s="280">
        <v>1</v>
      </c>
      <c r="M40" s="280">
        <v>1</v>
      </c>
      <c r="N40" s="280">
        <v>1</v>
      </c>
      <c r="O40" s="280">
        <v>1</v>
      </c>
      <c r="P40" s="280">
        <v>1</v>
      </c>
      <c r="Q40" s="280">
        <v>1</v>
      </c>
      <c r="R40" s="280">
        <v>1</v>
      </c>
      <c r="S40" s="280">
        <v>1</v>
      </c>
      <c r="T40" s="280">
        <v>1</v>
      </c>
      <c r="U40" s="280">
        <v>1</v>
      </c>
      <c r="V40" s="280">
        <v>1</v>
      </c>
      <c r="W40" s="280">
        <v>1</v>
      </c>
      <c r="X40" s="280">
        <v>1</v>
      </c>
      <c r="Y40" s="280">
        <v>1</v>
      </c>
      <c r="Z40" s="280"/>
      <c r="AA40" s="280"/>
      <c r="AB40" s="280"/>
      <c r="AC40" s="287">
        <f t="shared" si="2"/>
        <v>17</v>
      </c>
      <c r="AD40" s="282">
        <f t="shared" si="3"/>
        <v>41927837.070207</v>
      </c>
      <c r="AE40" s="731"/>
      <c r="AF40" s="743"/>
      <c r="AG40" s="322"/>
      <c r="AH40" s="322"/>
      <c r="AI40" s="322"/>
      <c r="AJ40" s="322"/>
      <c r="AK40" s="327"/>
      <c r="AL40" s="327"/>
      <c r="AM40" s="322"/>
      <c r="AN40" s="322"/>
      <c r="AO40" s="394"/>
    </row>
    <row r="41" spans="2:41" s="262" customFormat="1" ht="13.5">
      <c r="B41" s="289"/>
      <c r="C41" s="285" t="s">
        <v>1226</v>
      </c>
      <c r="D41" s="286" t="s">
        <v>834</v>
      </c>
      <c r="E41" s="279">
        <f>1198053</f>
        <v>1198053</v>
      </c>
      <c r="F41" s="438">
        <v>0.47570000000000001</v>
      </c>
      <c r="G41" s="401">
        <v>1</v>
      </c>
      <c r="H41" s="401">
        <v>1</v>
      </c>
      <c r="I41" s="280"/>
      <c r="J41" s="280"/>
      <c r="K41" s="280"/>
      <c r="L41" s="280"/>
      <c r="M41" s="280"/>
      <c r="N41" s="280"/>
      <c r="O41" s="280"/>
      <c r="P41" s="280"/>
      <c r="Q41" s="280"/>
      <c r="R41" s="280"/>
      <c r="S41" s="280"/>
      <c r="T41" s="280"/>
      <c r="U41" s="280"/>
      <c r="V41" s="280"/>
      <c r="W41" s="280"/>
      <c r="X41" s="280"/>
      <c r="Y41" s="280"/>
      <c r="Z41" s="280"/>
      <c r="AA41" s="280"/>
      <c r="AB41" s="280"/>
      <c r="AC41" s="287">
        <f>SUM(I41:AB41)</f>
        <v>0</v>
      </c>
      <c r="AD41" s="282">
        <f t="shared" si="3"/>
        <v>0</v>
      </c>
      <c r="AE41" s="731"/>
      <c r="AF41" s="743"/>
      <c r="AG41" s="322"/>
      <c r="AH41" s="322"/>
      <c r="AI41" s="322"/>
      <c r="AJ41" s="322"/>
      <c r="AK41" s="327"/>
      <c r="AL41" s="327"/>
      <c r="AM41" s="322"/>
      <c r="AN41" s="322"/>
      <c r="AO41" s="394"/>
    </row>
    <row r="42" spans="2:41" s="262" customFormat="1" ht="13.5">
      <c r="B42" s="289"/>
      <c r="C42" s="285" t="s">
        <v>1176</v>
      </c>
      <c r="D42" s="286" t="s">
        <v>834</v>
      </c>
      <c r="E42" s="279">
        <f>998185</f>
        <v>998185</v>
      </c>
      <c r="F42" s="438">
        <v>0.47570000000000001</v>
      </c>
      <c r="G42" s="401">
        <v>1</v>
      </c>
      <c r="H42" s="401">
        <v>1</v>
      </c>
      <c r="I42" s="280">
        <v>1</v>
      </c>
      <c r="J42" s="280">
        <v>1</v>
      </c>
      <c r="K42" s="280">
        <v>1</v>
      </c>
      <c r="L42" s="280">
        <v>1</v>
      </c>
      <c r="M42" s="280">
        <v>1</v>
      </c>
      <c r="N42" s="280">
        <v>1</v>
      </c>
      <c r="O42" s="280">
        <v>1</v>
      </c>
      <c r="P42" s="280">
        <v>1</v>
      </c>
      <c r="Q42" s="280">
        <v>1</v>
      </c>
      <c r="R42" s="280">
        <v>1</v>
      </c>
      <c r="S42" s="280">
        <v>1</v>
      </c>
      <c r="T42" s="280">
        <v>1</v>
      </c>
      <c r="U42" s="280">
        <v>1</v>
      </c>
      <c r="V42" s="280">
        <v>1</v>
      </c>
      <c r="W42" s="280">
        <v>1</v>
      </c>
      <c r="X42" s="280">
        <v>1</v>
      </c>
      <c r="Y42" s="280">
        <v>1</v>
      </c>
      <c r="Z42" s="280"/>
      <c r="AA42" s="280"/>
      <c r="AB42" s="280"/>
      <c r="AC42" s="287">
        <f t="shared" si="2"/>
        <v>17</v>
      </c>
      <c r="AD42" s="282">
        <f t="shared" si="3"/>
        <v>25041367.276499998</v>
      </c>
      <c r="AE42" s="731"/>
      <c r="AF42" s="743"/>
      <c r="AG42" s="322"/>
      <c r="AH42" s="322"/>
      <c r="AI42" s="322"/>
      <c r="AJ42" s="322"/>
      <c r="AK42" s="327"/>
      <c r="AL42" s="327"/>
      <c r="AM42" s="322"/>
      <c r="AN42" s="322"/>
      <c r="AO42" s="394"/>
    </row>
    <row r="43" spans="2:41" s="262" customFormat="1" ht="13.5">
      <c r="B43" s="264"/>
      <c r="C43" s="290"/>
      <c r="D43" s="291"/>
      <c r="E43" s="292"/>
      <c r="F43" s="291"/>
      <c r="G43" s="292"/>
      <c r="H43" s="292"/>
      <c r="I43" s="293"/>
      <c r="J43" s="293"/>
      <c r="K43" s="293"/>
      <c r="L43" s="293"/>
      <c r="M43" s="293"/>
      <c r="N43" s="293"/>
      <c r="O43" s="293"/>
      <c r="P43" s="293"/>
      <c r="Q43" s="293"/>
      <c r="R43" s="293"/>
      <c r="S43" s="293"/>
      <c r="T43" s="293"/>
      <c r="U43" s="293"/>
      <c r="V43" s="293"/>
      <c r="W43" s="293"/>
      <c r="X43" s="293"/>
      <c r="Y43" s="293"/>
      <c r="Z43" s="293"/>
      <c r="AA43" s="293"/>
      <c r="AB43" s="293"/>
      <c r="AC43" s="294"/>
      <c r="AD43" s="295">
        <f>SUM(AD26:AD42)</f>
        <v>1143584010.3662245</v>
      </c>
      <c r="AE43" s="730"/>
      <c r="AF43" s="743"/>
      <c r="AG43" s="719">
        <f>+$AD43*AG$12</f>
        <v>540515255.27608943</v>
      </c>
      <c r="AH43" s="322"/>
      <c r="AI43" s="719">
        <f>+$AD43*AI$12</f>
        <v>603068755.09013498</v>
      </c>
      <c r="AJ43" s="322"/>
      <c r="AK43" s="296"/>
      <c r="AL43" s="296"/>
      <c r="AM43" s="719">
        <f>+AG43+AI43+AK43</f>
        <v>1143584010.3662243</v>
      </c>
      <c r="AN43" s="322"/>
      <c r="AO43" s="394"/>
    </row>
    <row r="44" spans="2:41" s="262" customFormat="1" ht="13.5">
      <c r="B44" s="276" t="s">
        <v>1227</v>
      </c>
      <c r="C44" s="277"/>
      <c r="D44" s="278"/>
      <c r="E44" s="279"/>
      <c r="F44" s="278"/>
      <c r="G44" s="279"/>
      <c r="H44" s="279"/>
      <c r="I44" s="280"/>
      <c r="J44" s="280"/>
      <c r="K44" s="280"/>
      <c r="L44" s="280"/>
      <c r="M44" s="280"/>
      <c r="N44" s="280"/>
      <c r="O44" s="280"/>
      <c r="P44" s="280"/>
      <c r="Q44" s="280"/>
      <c r="R44" s="280"/>
      <c r="S44" s="280"/>
      <c r="T44" s="280"/>
      <c r="U44" s="280"/>
      <c r="V44" s="280"/>
      <c r="W44" s="280"/>
      <c r="X44" s="280"/>
      <c r="Y44" s="280"/>
      <c r="Z44" s="280"/>
      <c r="AA44" s="280"/>
      <c r="AB44" s="280"/>
      <c r="AC44" s="280"/>
      <c r="AD44" s="281"/>
      <c r="AE44" s="730"/>
      <c r="AF44" s="743"/>
      <c r="AG44" s="322"/>
      <c r="AH44" s="322"/>
      <c r="AI44" s="322"/>
      <c r="AJ44" s="322"/>
      <c r="AK44" s="296"/>
      <c r="AL44" s="296"/>
      <c r="AM44" s="297"/>
      <c r="AN44" s="322"/>
      <c r="AO44" s="394"/>
    </row>
    <row r="45" spans="2:41" s="262" customFormat="1" ht="13.5">
      <c r="B45" s="276"/>
      <c r="C45" s="277" t="s">
        <v>1423</v>
      </c>
      <c r="D45" s="278" t="s">
        <v>834</v>
      </c>
      <c r="E45" s="279">
        <v>8632086.4239090569</v>
      </c>
      <c r="F45" s="438">
        <v>0.36349999999999999</v>
      </c>
      <c r="G45" s="401">
        <v>0.15</v>
      </c>
      <c r="H45" s="401">
        <v>1</v>
      </c>
      <c r="I45" s="280">
        <v>1</v>
      </c>
      <c r="J45" s="280">
        <v>1</v>
      </c>
      <c r="K45" s="280">
        <v>1</v>
      </c>
      <c r="L45" s="280">
        <v>1</v>
      </c>
      <c r="M45" s="280">
        <v>1</v>
      </c>
      <c r="N45" s="280"/>
      <c r="O45" s="280"/>
      <c r="P45" s="280"/>
      <c r="Q45" s="280"/>
      <c r="R45" s="280"/>
      <c r="S45" s="280"/>
      <c r="T45" s="280"/>
      <c r="U45" s="280"/>
      <c r="V45" s="280"/>
      <c r="W45" s="280"/>
      <c r="X45" s="280"/>
      <c r="Y45" s="280"/>
      <c r="Z45" s="280"/>
      <c r="AA45" s="280"/>
      <c r="AB45" s="280"/>
      <c r="AC45" s="280">
        <f t="shared" ref="AC45:AC55" si="4">SUM(I45:AB45)</f>
        <v>5</v>
      </c>
      <c r="AD45" s="282">
        <f t="shared" ref="AD45:AD55" si="5">+E45*(1+F45)*G45*H45*AC45</f>
        <v>8827387.3792499974</v>
      </c>
      <c r="AE45" s="731"/>
      <c r="AF45" s="743"/>
      <c r="AG45" s="322"/>
      <c r="AH45" s="322"/>
      <c r="AI45" s="322"/>
      <c r="AJ45" s="322"/>
      <c r="AK45" s="296"/>
      <c r="AL45" s="296"/>
      <c r="AM45" s="297"/>
      <c r="AN45" s="322"/>
      <c r="AO45" s="394"/>
    </row>
    <row r="46" spans="2:41" s="262" customFormat="1" ht="13.5">
      <c r="B46" s="283"/>
      <c r="C46" s="277" t="s">
        <v>1424</v>
      </c>
      <c r="D46" s="278" t="s">
        <v>834</v>
      </c>
      <c r="E46" s="279">
        <v>8632086.4239090569</v>
      </c>
      <c r="F46" s="438">
        <v>0.36349999999999999</v>
      </c>
      <c r="G46" s="401">
        <v>0.25</v>
      </c>
      <c r="H46" s="401">
        <v>1</v>
      </c>
      <c r="I46" s="280">
        <v>1</v>
      </c>
      <c r="J46" s="280">
        <v>1</v>
      </c>
      <c r="K46" s="280">
        <v>1</v>
      </c>
      <c r="L46" s="280">
        <v>1</v>
      </c>
      <c r="M46" s="280">
        <v>1</v>
      </c>
      <c r="N46" s="280">
        <v>1</v>
      </c>
      <c r="O46" s="280">
        <v>1</v>
      </c>
      <c r="P46" s="280">
        <v>1</v>
      </c>
      <c r="Q46" s="280">
        <v>1</v>
      </c>
      <c r="R46" s="280">
        <v>1</v>
      </c>
      <c r="S46" s="280">
        <v>1</v>
      </c>
      <c r="T46" s="280"/>
      <c r="U46" s="280"/>
      <c r="V46" s="280"/>
      <c r="W46" s="280"/>
      <c r="X46" s="280"/>
      <c r="Y46" s="280"/>
      <c r="Z46" s="280"/>
      <c r="AA46" s="280"/>
      <c r="AB46" s="280"/>
      <c r="AC46" s="280">
        <f t="shared" si="4"/>
        <v>11</v>
      </c>
      <c r="AD46" s="282">
        <f t="shared" si="5"/>
        <v>32367087.057249993</v>
      </c>
      <c r="AE46" s="731"/>
      <c r="AF46" s="743"/>
      <c r="AG46" s="322"/>
      <c r="AH46" s="322"/>
      <c r="AI46" s="322"/>
      <c r="AJ46" s="322"/>
      <c r="AK46" s="296"/>
      <c r="AL46" s="296"/>
      <c r="AM46" s="297"/>
      <c r="AN46" s="322"/>
      <c r="AO46" s="394"/>
    </row>
    <row r="47" spans="2:41" s="262" customFormat="1" ht="13.5">
      <c r="B47" s="283"/>
      <c r="C47" s="277" t="s">
        <v>1425</v>
      </c>
      <c r="D47" s="278" t="s">
        <v>834</v>
      </c>
      <c r="E47" s="279">
        <v>8632086.4239090569</v>
      </c>
      <c r="F47" s="438">
        <v>0.36349999999999999</v>
      </c>
      <c r="G47" s="401">
        <v>0.25</v>
      </c>
      <c r="H47" s="401">
        <v>1</v>
      </c>
      <c r="I47" s="280"/>
      <c r="J47" s="280"/>
      <c r="K47" s="280"/>
      <c r="L47" s="280"/>
      <c r="M47" s="280">
        <v>1</v>
      </c>
      <c r="N47" s="280">
        <v>1</v>
      </c>
      <c r="O47" s="280">
        <v>1</v>
      </c>
      <c r="P47" s="280">
        <v>1</v>
      </c>
      <c r="Q47" s="280">
        <v>1</v>
      </c>
      <c r="R47" s="280">
        <v>1</v>
      </c>
      <c r="S47" s="280">
        <v>1</v>
      </c>
      <c r="T47" s="280">
        <v>1</v>
      </c>
      <c r="U47" s="280">
        <v>1</v>
      </c>
      <c r="V47" s="280">
        <v>1</v>
      </c>
      <c r="W47" s="280">
        <v>1</v>
      </c>
      <c r="X47" s="280">
        <v>1</v>
      </c>
      <c r="Y47" s="280"/>
      <c r="Z47" s="280"/>
      <c r="AA47" s="280"/>
      <c r="AB47" s="280"/>
      <c r="AC47" s="280">
        <f t="shared" si="4"/>
        <v>12</v>
      </c>
      <c r="AD47" s="282">
        <f t="shared" si="5"/>
        <v>35309549.51699999</v>
      </c>
      <c r="AE47" s="731"/>
      <c r="AF47" s="743"/>
      <c r="AG47" s="322"/>
      <c r="AH47" s="322"/>
      <c r="AI47" s="322"/>
      <c r="AJ47" s="322"/>
      <c r="AK47" s="296"/>
      <c r="AL47" s="296"/>
      <c r="AM47" s="297"/>
      <c r="AN47" s="322"/>
      <c r="AO47" s="394"/>
    </row>
    <row r="48" spans="2:41" s="262" customFormat="1" ht="13.5">
      <c r="B48" s="283"/>
      <c r="C48" s="277" t="s">
        <v>1426</v>
      </c>
      <c r="D48" s="278" t="s">
        <v>834</v>
      </c>
      <c r="E48" s="279">
        <v>8632086.4239090569</v>
      </c>
      <c r="F48" s="438">
        <v>0.36349999999999999</v>
      </c>
      <c r="G48" s="401">
        <v>0.25</v>
      </c>
      <c r="H48" s="401">
        <v>1</v>
      </c>
      <c r="I48" s="280"/>
      <c r="J48" s="280"/>
      <c r="K48" s="280"/>
      <c r="L48" s="280"/>
      <c r="M48" s="280">
        <v>1</v>
      </c>
      <c r="N48" s="280">
        <v>1</v>
      </c>
      <c r="O48" s="280">
        <v>1</v>
      </c>
      <c r="P48" s="280">
        <v>1</v>
      </c>
      <c r="Q48" s="280">
        <v>1</v>
      </c>
      <c r="R48" s="280">
        <v>1</v>
      </c>
      <c r="S48" s="280">
        <v>1</v>
      </c>
      <c r="T48" s="280">
        <v>1</v>
      </c>
      <c r="U48" s="280">
        <v>1</v>
      </c>
      <c r="V48" s="280">
        <v>1</v>
      </c>
      <c r="W48" s="280">
        <v>1</v>
      </c>
      <c r="X48" s="280">
        <v>1</v>
      </c>
      <c r="Y48" s="280"/>
      <c r="Z48" s="280"/>
      <c r="AA48" s="280"/>
      <c r="AB48" s="280"/>
      <c r="AC48" s="280">
        <f t="shared" si="4"/>
        <v>12</v>
      </c>
      <c r="AD48" s="282">
        <f t="shared" si="5"/>
        <v>35309549.51699999</v>
      </c>
      <c r="AE48" s="731"/>
      <c r="AF48" s="743"/>
      <c r="AG48" s="322"/>
      <c r="AH48" s="322"/>
      <c r="AI48" s="322"/>
      <c r="AJ48" s="322"/>
      <c r="AK48" s="296"/>
      <c r="AL48" s="296"/>
      <c r="AM48" s="297"/>
      <c r="AN48" s="322"/>
      <c r="AO48" s="394"/>
    </row>
    <row r="49" spans="2:41" s="262" customFormat="1" ht="13.5">
      <c r="B49" s="283"/>
      <c r="C49" s="277" t="s">
        <v>1427</v>
      </c>
      <c r="D49" s="278" t="s">
        <v>834</v>
      </c>
      <c r="E49" s="279">
        <v>8632086.4239090569</v>
      </c>
      <c r="F49" s="438">
        <v>0.36349999999999999</v>
      </c>
      <c r="G49" s="401">
        <v>0.25</v>
      </c>
      <c r="H49" s="401">
        <v>1</v>
      </c>
      <c r="I49" s="280"/>
      <c r="J49" s="280"/>
      <c r="K49" s="280"/>
      <c r="L49" s="280"/>
      <c r="M49" s="280"/>
      <c r="N49" s="280"/>
      <c r="O49" s="280"/>
      <c r="P49" s="280">
        <v>1</v>
      </c>
      <c r="Q49" s="280">
        <v>1</v>
      </c>
      <c r="R49" s="280">
        <v>1</v>
      </c>
      <c r="S49" s="280">
        <v>1</v>
      </c>
      <c r="T49" s="280">
        <v>1</v>
      </c>
      <c r="U49" s="280">
        <v>1</v>
      </c>
      <c r="V49" s="280">
        <v>1</v>
      </c>
      <c r="W49" s="280">
        <v>1</v>
      </c>
      <c r="X49" s="280">
        <v>1</v>
      </c>
      <c r="Y49" s="280"/>
      <c r="Z49" s="280"/>
      <c r="AA49" s="280"/>
      <c r="AB49" s="280"/>
      <c r="AC49" s="280">
        <f t="shared" si="4"/>
        <v>9</v>
      </c>
      <c r="AD49" s="282">
        <f t="shared" si="5"/>
        <v>26482162.137749996</v>
      </c>
      <c r="AE49" s="731"/>
      <c r="AF49" s="743"/>
      <c r="AG49" s="322"/>
      <c r="AH49" s="322"/>
      <c r="AI49" s="322"/>
      <c r="AJ49" s="322"/>
      <c r="AK49" s="296"/>
      <c r="AL49" s="296"/>
      <c r="AM49" s="297"/>
      <c r="AN49" s="322"/>
      <c r="AO49" s="394"/>
    </row>
    <row r="50" spans="2:41" s="262" customFormat="1" ht="13.5">
      <c r="B50" s="283"/>
      <c r="C50" s="277" t="s">
        <v>1428</v>
      </c>
      <c r="D50" s="278" t="s">
        <v>834</v>
      </c>
      <c r="E50" s="279">
        <v>8632086.4239090569</v>
      </c>
      <c r="F50" s="438">
        <v>0.36349999999999999</v>
      </c>
      <c r="G50" s="401">
        <v>0.15</v>
      </c>
      <c r="H50" s="401">
        <v>1</v>
      </c>
      <c r="I50" s="280"/>
      <c r="J50" s="280"/>
      <c r="K50" s="280"/>
      <c r="L50" s="280"/>
      <c r="M50" s="280"/>
      <c r="N50" s="280"/>
      <c r="O50" s="280"/>
      <c r="P50" s="280"/>
      <c r="Q50" s="280"/>
      <c r="R50" s="280">
        <v>1</v>
      </c>
      <c r="S50" s="280">
        <v>1</v>
      </c>
      <c r="T50" s="280">
        <v>1</v>
      </c>
      <c r="U50" s="280">
        <v>1</v>
      </c>
      <c r="V50" s="280">
        <v>1</v>
      </c>
      <c r="W50" s="280">
        <v>1</v>
      </c>
      <c r="X50" s="280">
        <v>1</v>
      </c>
      <c r="Y50" s="280"/>
      <c r="Z50" s="280"/>
      <c r="AA50" s="280"/>
      <c r="AB50" s="280"/>
      <c r="AC50" s="280">
        <f t="shared" si="4"/>
        <v>7</v>
      </c>
      <c r="AD50" s="282">
        <f t="shared" si="5"/>
        <v>12358342.330949998</v>
      </c>
      <c r="AE50" s="731"/>
      <c r="AF50" s="743"/>
      <c r="AG50" s="322"/>
      <c r="AH50" s="322"/>
      <c r="AI50" s="322"/>
      <c r="AJ50" s="322"/>
      <c r="AK50" s="296"/>
      <c r="AL50" s="296"/>
      <c r="AM50" s="297"/>
      <c r="AN50" s="322"/>
      <c r="AO50" s="394"/>
    </row>
    <row r="51" spans="2:41" s="262" customFormat="1" ht="13.5">
      <c r="B51" s="283"/>
      <c r="C51" s="277" t="s">
        <v>1429</v>
      </c>
      <c r="D51" s="278" t="s">
        <v>834</v>
      </c>
      <c r="E51" s="279">
        <v>8632086.4239090569</v>
      </c>
      <c r="F51" s="438">
        <v>0.36349999999999999</v>
      </c>
      <c r="G51" s="401">
        <v>0.15</v>
      </c>
      <c r="H51" s="401">
        <v>1</v>
      </c>
      <c r="I51" s="280"/>
      <c r="J51" s="280"/>
      <c r="K51" s="280"/>
      <c r="L51" s="280"/>
      <c r="M51" s="280"/>
      <c r="N51" s="280"/>
      <c r="O51" s="280"/>
      <c r="P51" s="280"/>
      <c r="Q51" s="280"/>
      <c r="R51" s="280">
        <v>1</v>
      </c>
      <c r="S51" s="280">
        <v>1</v>
      </c>
      <c r="T51" s="280">
        <v>1</v>
      </c>
      <c r="U51" s="280">
        <v>1</v>
      </c>
      <c r="V51" s="280">
        <v>1</v>
      </c>
      <c r="W51" s="280">
        <v>1</v>
      </c>
      <c r="X51" s="280">
        <v>1</v>
      </c>
      <c r="Y51" s="280"/>
      <c r="Z51" s="280"/>
      <c r="AA51" s="280"/>
      <c r="AB51" s="280"/>
      <c r="AC51" s="280">
        <f t="shared" si="4"/>
        <v>7</v>
      </c>
      <c r="AD51" s="282">
        <f t="shared" si="5"/>
        <v>12358342.330949998</v>
      </c>
      <c r="AE51" s="731"/>
      <c r="AF51" s="743"/>
      <c r="AG51" s="322"/>
      <c r="AH51" s="322"/>
      <c r="AI51" s="322"/>
      <c r="AJ51" s="322"/>
      <c r="AK51" s="296"/>
      <c r="AL51" s="296"/>
      <c r="AM51" s="297"/>
      <c r="AN51" s="322"/>
      <c r="AO51" s="394"/>
    </row>
    <row r="52" spans="2:41" s="262" customFormat="1" ht="13.5">
      <c r="B52" s="283"/>
      <c r="C52" s="277" t="s">
        <v>1430</v>
      </c>
      <c r="D52" s="278" t="s">
        <v>834</v>
      </c>
      <c r="E52" s="279">
        <v>8632086.4239090569</v>
      </c>
      <c r="F52" s="438">
        <v>0.36349999999999999</v>
      </c>
      <c r="G52" s="401">
        <v>0.15</v>
      </c>
      <c r="H52" s="401">
        <v>1</v>
      </c>
      <c r="I52" s="280"/>
      <c r="J52" s="280"/>
      <c r="K52" s="280"/>
      <c r="L52" s="280"/>
      <c r="M52" s="280"/>
      <c r="N52" s="280"/>
      <c r="O52" s="280"/>
      <c r="P52" s="280"/>
      <c r="Q52" s="280"/>
      <c r="R52" s="280">
        <v>1</v>
      </c>
      <c r="S52" s="280">
        <v>1</v>
      </c>
      <c r="T52" s="280">
        <v>1</v>
      </c>
      <c r="U52" s="280">
        <v>1</v>
      </c>
      <c r="V52" s="280">
        <v>1</v>
      </c>
      <c r="W52" s="280">
        <v>1</v>
      </c>
      <c r="X52" s="280">
        <v>1</v>
      </c>
      <c r="Y52" s="280"/>
      <c r="Z52" s="280"/>
      <c r="AA52" s="280"/>
      <c r="AB52" s="280"/>
      <c r="AC52" s="280">
        <f t="shared" si="4"/>
        <v>7</v>
      </c>
      <c r="AD52" s="282">
        <f t="shared" si="5"/>
        <v>12358342.330949998</v>
      </c>
      <c r="AE52" s="731"/>
      <c r="AF52" s="743"/>
      <c r="AG52" s="322"/>
      <c r="AH52" s="322"/>
      <c r="AI52" s="322"/>
      <c r="AJ52" s="322"/>
      <c r="AK52" s="296"/>
      <c r="AL52" s="296"/>
      <c r="AM52" s="297"/>
      <c r="AN52" s="322"/>
      <c r="AO52" s="394"/>
    </row>
    <row r="53" spans="2:41" s="262" customFormat="1" ht="13.5">
      <c r="B53" s="283"/>
      <c r="C53" s="277" t="s">
        <v>1530</v>
      </c>
      <c r="D53" s="278" t="s">
        <v>834</v>
      </c>
      <c r="E53" s="279">
        <v>8632086.4239090569</v>
      </c>
      <c r="F53" s="438">
        <v>0.36349999999999999</v>
      </c>
      <c r="G53" s="401">
        <v>0.25</v>
      </c>
      <c r="H53" s="401">
        <v>1</v>
      </c>
      <c r="I53" s="280"/>
      <c r="J53" s="280"/>
      <c r="K53" s="280"/>
      <c r="L53" s="280"/>
      <c r="M53" s="280">
        <v>1</v>
      </c>
      <c r="N53" s="280">
        <v>1</v>
      </c>
      <c r="O53" s="280">
        <v>1</v>
      </c>
      <c r="P53" s="280">
        <v>1</v>
      </c>
      <c r="Q53" s="280">
        <v>1</v>
      </c>
      <c r="R53" s="280">
        <v>1</v>
      </c>
      <c r="S53" s="280">
        <v>1</v>
      </c>
      <c r="T53" s="280">
        <v>1</v>
      </c>
      <c r="U53" s="280">
        <v>1</v>
      </c>
      <c r="V53" s="280">
        <v>1</v>
      </c>
      <c r="W53" s="280">
        <v>1</v>
      </c>
      <c r="X53" s="280">
        <v>1</v>
      </c>
      <c r="Y53" s="280"/>
      <c r="Z53" s="280"/>
      <c r="AA53" s="280"/>
      <c r="AB53" s="280"/>
      <c r="AC53" s="280">
        <f>SUM(I53:AB53)</f>
        <v>12</v>
      </c>
      <c r="AD53" s="282">
        <f t="shared" si="5"/>
        <v>35309549.51699999</v>
      </c>
      <c r="AE53" s="731"/>
      <c r="AF53" s="743"/>
      <c r="AG53" s="322"/>
      <c r="AH53" s="322"/>
      <c r="AI53" s="322"/>
      <c r="AJ53" s="322"/>
      <c r="AK53" s="296"/>
      <c r="AL53" s="296"/>
      <c r="AM53" s="297"/>
      <c r="AN53" s="322"/>
      <c r="AO53" s="394"/>
    </row>
    <row r="54" spans="2:41" s="262" customFormat="1" ht="13.5">
      <c r="B54" s="283"/>
      <c r="C54" s="277" t="s">
        <v>1431</v>
      </c>
      <c r="D54" s="286" t="s">
        <v>834</v>
      </c>
      <c r="E54" s="279">
        <v>8632086.4239090569</v>
      </c>
      <c r="F54" s="439">
        <v>0.36349999999999999</v>
      </c>
      <c r="G54" s="401">
        <v>0.25</v>
      </c>
      <c r="H54" s="401">
        <v>1</v>
      </c>
      <c r="I54" s="280">
        <v>1</v>
      </c>
      <c r="J54" s="280">
        <v>1</v>
      </c>
      <c r="K54" s="280">
        <v>1</v>
      </c>
      <c r="L54" s="280">
        <v>1</v>
      </c>
      <c r="M54" s="280">
        <v>1</v>
      </c>
      <c r="N54" s="280">
        <v>1</v>
      </c>
      <c r="O54" s="280">
        <v>1</v>
      </c>
      <c r="P54" s="280">
        <v>1</v>
      </c>
      <c r="Q54" s="280">
        <v>1</v>
      </c>
      <c r="R54" s="280">
        <v>1</v>
      </c>
      <c r="S54" s="280">
        <v>1</v>
      </c>
      <c r="T54" s="280">
        <v>1</v>
      </c>
      <c r="U54" s="280">
        <v>1</v>
      </c>
      <c r="V54" s="280">
        <v>1</v>
      </c>
      <c r="W54" s="280">
        <v>1</v>
      </c>
      <c r="X54" s="280">
        <v>1</v>
      </c>
      <c r="Y54" s="280"/>
      <c r="Z54" s="280"/>
      <c r="AA54" s="280"/>
      <c r="AB54" s="280"/>
      <c r="AC54" s="287">
        <f t="shared" si="4"/>
        <v>16</v>
      </c>
      <c r="AD54" s="282">
        <f t="shared" si="5"/>
        <v>47079399.355999991</v>
      </c>
      <c r="AE54" s="731"/>
      <c r="AF54" s="743"/>
      <c r="AG54" s="322"/>
      <c r="AH54" s="322"/>
      <c r="AI54" s="322"/>
      <c r="AJ54" s="322"/>
      <c r="AK54" s="296"/>
      <c r="AL54" s="296"/>
      <c r="AM54" s="297"/>
      <c r="AN54" s="322"/>
      <c r="AO54" s="394"/>
    </row>
    <row r="55" spans="2:41" s="262" customFormat="1" ht="13.5">
      <c r="B55" s="283"/>
      <c r="C55" s="277" t="s">
        <v>1432</v>
      </c>
      <c r="D55" s="278" t="s">
        <v>834</v>
      </c>
      <c r="E55" s="279">
        <v>8632086.4239090569</v>
      </c>
      <c r="F55" s="438">
        <v>0.36349999999999999</v>
      </c>
      <c r="G55" s="401">
        <v>0.25</v>
      </c>
      <c r="H55" s="401">
        <v>1</v>
      </c>
      <c r="I55" s="280">
        <v>1</v>
      </c>
      <c r="J55" s="280">
        <v>1</v>
      </c>
      <c r="K55" s="280">
        <v>1</v>
      </c>
      <c r="L55" s="280">
        <v>1</v>
      </c>
      <c r="M55" s="280">
        <v>1</v>
      </c>
      <c r="N55" s="280">
        <v>1</v>
      </c>
      <c r="O55" s="280">
        <v>1</v>
      </c>
      <c r="P55" s="280">
        <v>1</v>
      </c>
      <c r="Q55" s="280">
        <v>1</v>
      </c>
      <c r="R55" s="280">
        <v>1</v>
      </c>
      <c r="S55" s="280">
        <v>1</v>
      </c>
      <c r="T55" s="280">
        <v>1</v>
      </c>
      <c r="U55" s="280">
        <v>1</v>
      </c>
      <c r="V55" s="280">
        <v>1</v>
      </c>
      <c r="W55" s="280">
        <v>1</v>
      </c>
      <c r="X55" s="280">
        <v>1</v>
      </c>
      <c r="Y55" s="280"/>
      <c r="Z55" s="280"/>
      <c r="AA55" s="280"/>
      <c r="AB55" s="280"/>
      <c r="AC55" s="280">
        <f t="shared" si="4"/>
        <v>16</v>
      </c>
      <c r="AD55" s="282">
        <f t="shared" si="5"/>
        <v>47079399.355999991</v>
      </c>
      <c r="AE55" s="731"/>
      <c r="AF55" s="743"/>
      <c r="AG55" s="322"/>
      <c r="AH55" s="322"/>
      <c r="AI55" s="322"/>
      <c r="AJ55" s="322"/>
      <c r="AK55" s="296"/>
      <c r="AL55" s="296"/>
      <c r="AM55" s="297"/>
      <c r="AN55" s="322"/>
      <c r="AO55" s="394"/>
    </row>
    <row r="56" spans="2:41" s="262" customFormat="1" ht="13.5">
      <c r="B56" s="264"/>
      <c r="C56" s="290"/>
      <c r="D56" s="291"/>
      <c r="E56" s="292"/>
      <c r="F56" s="292"/>
      <c r="G56" s="292"/>
      <c r="H56" s="292"/>
      <c r="I56" s="293"/>
      <c r="J56" s="293"/>
      <c r="K56" s="293"/>
      <c r="L56" s="293"/>
      <c r="M56" s="293"/>
      <c r="N56" s="293"/>
      <c r="O56" s="293"/>
      <c r="P56" s="293"/>
      <c r="Q56" s="293"/>
      <c r="R56" s="293"/>
      <c r="S56" s="293"/>
      <c r="T56" s="293"/>
      <c r="U56" s="293"/>
      <c r="V56" s="293"/>
      <c r="W56" s="293"/>
      <c r="X56" s="293"/>
      <c r="Y56" s="293"/>
      <c r="Z56" s="293"/>
      <c r="AA56" s="293"/>
      <c r="AB56" s="293"/>
      <c r="AC56" s="294"/>
      <c r="AD56" s="295">
        <f>SUM(AD45:AD55)</f>
        <v>304839110.83009994</v>
      </c>
      <c r="AE56" s="730"/>
      <c r="AF56" s="743"/>
      <c r="AG56" s="719">
        <f>+$AD56*AG$12</f>
        <v>144082278.44642663</v>
      </c>
      <c r="AH56" s="322"/>
      <c r="AI56" s="719">
        <f>+$AD56*AI$12</f>
        <v>160756832.38367328</v>
      </c>
      <c r="AJ56" s="322"/>
      <c r="AK56" s="296"/>
      <c r="AL56" s="296"/>
      <c r="AM56" s="719">
        <f>+AG56+AI56+AK56</f>
        <v>304839110.83009994</v>
      </c>
      <c r="AN56" s="322"/>
      <c r="AO56" s="394"/>
    </row>
    <row r="57" spans="2:41" s="262" customFormat="1" ht="13.5">
      <c r="B57" s="298" t="s">
        <v>1177</v>
      </c>
      <c r="C57" s="271"/>
      <c r="D57" s="272"/>
      <c r="E57" s="299"/>
      <c r="F57" s="299"/>
      <c r="G57" s="299"/>
      <c r="H57" s="299"/>
      <c r="I57" s="300"/>
      <c r="J57" s="300"/>
      <c r="K57" s="300"/>
      <c r="L57" s="300"/>
      <c r="M57" s="300"/>
      <c r="N57" s="300"/>
      <c r="O57" s="300"/>
      <c r="P57" s="300"/>
      <c r="Q57" s="300"/>
      <c r="R57" s="300"/>
      <c r="S57" s="300"/>
      <c r="T57" s="300"/>
      <c r="U57" s="300"/>
      <c r="V57" s="300"/>
      <c r="W57" s="300"/>
      <c r="X57" s="300"/>
      <c r="Y57" s="300"/>
      <c r="Z57" s="300"/>
      <c r="AA57" s="300"/>
      <c r="AB57" s="300"/>
      <c r="AC57" s="300"/>
      <c r="AD57" s="301"/>
      <c r="AE57" s="730"/>
      <c r="AF57" s="743"/>
      <c r="AG57" s="322"/>
      <c r="AH57" s="322"/>
      <c r="AI57" s="322"/>
      <c r="AJ57" s="322"/>
      <c r="AK57" s="297"/>
      <c r="AL57" s="297"/>
      <c r="AM57" s="297"/>
      <c r="AN57" s="322"/>
      <c r="AO57" s="394"/>
    </row>
    <row r="58" spans="2:41" s="262" customFormat="1" ht="13.5">
      <c r="B58" s="283"/>
      <c r="C58" s="277" t="s">
        <v>1178</v>
      </c>
      <c r="D58" s="278" t="s">
        <v>834</v>
      </c>
      <c r="E58" s="279">
        <v>350000</v>
      </c>
      <c r="F58" s="304"/>
      <c r="G58" s="662"/>
      <c r="H58" s="401">
        <v>1</v>
      </c>
      <c r="I58" s="287">
        <v>1</v>
      </c>
      <c r="J58" s="287">
        <v>1</v>
      </c>
      <c r="K58" s="287">
        <v>1</v>
      </c>
      <c r="L58" s="287">
        <v>1</v>
      </c>
      <c r="M58" s="287">
        <v>1</v>
      </c>
      <c r="N58" s="287">
        <v>1</v>
      </c>
      <c r="O58" s="287">
        <v>1</v>
      </c>
      <c r="P58" s="287">
        <v>1</v>
      </c>
      <c r="Q58" s="287">
        <v>1</v>
      </c>
      <c r="R58" s="287">
        <v>1</v>
      </c>
      <c r="S58" s="287">
        <v>1</v>
      </c>
      <c r="T58" s="287">
        <v>1</v>
      </c>
      <c r="U58" s="287">
        <v>1</v>
      </c>
      <c r="V58" s="287">
        <v>1</v>
      </c>
      <c r="W58" s="287">
        <v>1</v>
      </c>
      <c r="X58" s="287">
        <v>1</v>
      </c>
      <c r="Y58" s="287">
        <v>1</v>
      </c>
      <c r="Z58" s="287"/>
      <c r="AA58" s="287"/>
      <c r="AB58" s="287"/>
      <c r="AC58" s="287">
        <f>SUM(I58:AB58)</f>
        <v>17</v>
      </c>
      <c r="AD58" s="282">
        <f>+E58*H58*AC58</f>
        <v>5950000</v>
      </c>
      <c r="AE58" s="731"/>
      <c r="AF58" s="743"/>
      <c r="AG58" s="771"/>
      <c r="AH58" s="771"/>
      <c r="AI58" s="771"/>
      <c r="AJ58" s="322"/>
      <c r="AK58" s="297"/>
      <c r="AL58" s="297"/>
      <c r="AM58" s="297"/>
      <c r="AN58" s="322"/>
      <c r="AO58" s="394"/>
    </row>
    <row r="59" spans="2:41" s="262" customFormat="1" ht="13.5">
      <c r="B59" s="283"/>
      <c r="C59" s="277" t="s">
        <v>1179</v>
      </c>
      <c r="D59" s="278" t="s">
        <v>834</v>
      </c>
      <c r="E59" s="279">
        <v>250000</v>
      </c>
      <c r="F59" s="304"/>
      <c r="G59" s="662"/>
      <c r="H59" s="401">
        <v>1</v>
      </c>
      <c r="I59" s="287">
        <v>1</v>
      </c>
      <c r="J59" s="287">
        <v>1</v>
      </c>
      <c r="K59" s="287">
        <v>1</v>
      </c>
      <c r="L59" s="287">
        <v>1</v>
      </c>
      <c r="M59" s="287">
        <v>1</v>
      </c>
      <c r="N59" s="287">
        <v>1</v>
      </c>
      <c r="O59" s="287">
        <v>1</v>
      </c>
      <c r="P59" s="287">
        <v>1</v>
      </c>
      <c r="Q59" s="287">
        <v>1</v>
      </c>
      <c r="R59" s="287">
        <v>1</v>
      </c>
      <c r="S59" s="287">
        <v>1</v>
      </c>
      <c r="T59" s="287">
        <v>1</v>
      </c>
      <c r="U59" s="287">
        <v>1</v>
      </c>
      <c r="V59" s="287">
        <v>1</v>
      </c>
      <c r="W59" s="287">
        <v>1</v>
      </c>
      <c r="X59" s="287">
        <v>1</v>
      </c>
      <c r="Y59" s="287">
        <v>1</v>
      </c>
      <c r="Z59" s="287"/>
      <c r="AA59" s="287"/>
      <c r="AB59" s="287"/>
      <c r="AC59" s="287">
        <f>SUM(I59:AB59)</f>
        <v>17</v>
      </c>
      <c r="AD59" s="282">
        <f>+E59*H59*AC59</f>
        <v>4250000</v>
      </c>
      <c r="AE59" s="731"/>
      <c r="AF59" s="743"/>
      <c r="AG59" s="322"/>
      <c r="AH59" s="322"/>
      <c r="AI59" s="322"/>
      <c r="AJ59" s="322"/>
      <c r="AK59" s="297"/>
      <c r="AL59" s="297"/>
      <c r="AM59" s="297"/>
      <c r="AN59" s="322"/>
      <c r="AO59" s="394"/>
    </row>
    <row r="60" spans="2:41" s="262" customFormat="1" ht="13.5">
      <c r="B60" s="289"/>
      <c r="C60" s="285" t="s">
        <v>1180</v>
      </c>
      <c r="D60" s="286" t="s">
        <v>834</v>
      </c>
      <c r="E60" s="279">
        <v>250000</v>
      </c>
      <c r="F60" s="304"/>
      <c r="G60" s="662"/>
      <c r="H60" s="401">
        <v>1</v>
      </c>
      <c r="I60" s="287">
        <v>1</v>
      </c>
      <c r="J60" s="287">
        <v>1</v>
      </c>
      <c r="K60" s="287">
        <v>1</v>
      </c>
      <c r="L60" s="287">
        <v>1</v>
      </c>
      <c r="M60" s="287">
        <v>1</v>
      </c>
      <c r="N60" s="287">
        <v>1</v>
      </c>
      <c r="O60" s="287">
        <v>1</v>
      </c>
      <c r="P60" s="287">
        <v>1</v>
      </c>
      <c r="Q60" s="287">
        <v>1</v>
      </c>
      <c r="R60" s="287">
        <v>1</v>
      </c>
      <c r="S60" s="287">
        <v>1</v>
      </c>
      <c r="T60" s="287">
        <v>1</v>
      </c>
      <c r="U60" s="287">
        <v>1</v>
      </c>
      <c r="V60" s="287">
        <v>1</v>
      </c>
      <c r="W60" s="287">
        <v>1</v>
      </c>
      <c r="X60" s="287">
        <v>1</v>
      </c>
      <c r="Y60" s="287">
        <v>1</v>
      </c>
      <c r="Z60" s="287"/>
      <c r="AA60" s="287"/>
      <c r="AB60" s="287"/>
      <c r="AC60" s="287">
        <f>SUM(I60:AB60)</f>
        <v>17</v>
      </c>
      <c r="AD60" s="282">
        <f>+E60*H60*AC60</f>
        <v>4250000</v>
      </c>
      <c r="AE60" s="731"/>
      <c r="AF60" s="743"/>
      <c r="AG60" s="322"/>
      <c r="AH60" s="322"/>
      <c r="AI60" s="322"/>
      <c r="AJ60" s="322"/>
      <c r="AK60" s="297"/>
      <c r="AL60" s="297"/>
      <c r="AM60" s="297"/>
      <c r="AN60" s="322"/>
      <c r="AO60" s="394"/>
    </row>
    <row r="61" spans="2:41" s="262" customFormat="1" ht="13.5">
      <c r="B61" s="289"/>
      <c r="C61" s="285" t="s">
        <v>1181</v>
      </c>
      <c r="D61" s="286" t="s">
        <v>834</v>
      </c>
      <c r="E61" s="279">
        <v>150000</v>
      </c>
      <c r="F61" s="304"/>
      <c r="G61" s="662"/>
      <c r="H61" s="401">
        <v>1</v>
      </c>
      <c r="I61" s="287">
        <v>1</v>
      </c>
      <c r="J61" s="287">
        <v>1</v>
      </c>
      <c r="K61" s="287">
        <v>1</v>
      </c>
      <c r="L61" s="287">
        <v>1</v>
      </c>
      <c r="M61" s="287">
        <v>1</v>
      </c>
      <c r="N61" s="287">
        <v>1</v>
      </c>
      <c r="O61" s="287">
        <v>1</v>
      </c>
      <c r="P61" s="287">
        <v>1</v>
      </c>
      <c r="Q61" s="287">
        <v>1</v>
      </c>
      <c r="R61" s="287">
        <v>1</v>
      </c>
      <c r="S61" s="287">
        <v>1</v>
      </c>
      <c r="T61" s="287">
        <v>1</v>
      </c>
      <c r="U61" s="287">
        <v>1</v>
      </c>
      <c r="V61" s="287">
        <v>1</v>
      </c>
      <c r="W61" s="287">
        <v>1</v>
      </c>
      <c r="X61" s="287">
        <v>1</v>
      </c>
      <c r="Y61" s="287">
        <v>1</v>
      </c>
      <c r="Z61" s="287"/>
      <c r="AA61" s="287"/>
      <c r="AB61" s="287"/>
      <c r="AC61" s="287">
        <f>SUM(I61:AB61)</f>
        <v>17</v>
      </c>
      <c r="AD61" s="282">
        <f>+E61*H61*AC61</f>
        <v>2550000</v>
      </c>
      <c r="AE61" s="731"/>
      <c r="AF61" s="743"/>
      <c r="AG61" s="322"/>
      <c r="AH61" s="322"/>
      <c r="AI61" s="322"/>
      <c r="AJ61" s="322"/>
      <c r="AK61" s="297"/>
      <c r="AL61" s="297"/>
      <c r="AM61" s="297"/>
      <c r="AN61" s="322"/>
      <c r="AO61" s="394"/>
    </row>
    <row r="62" spans="2:41" s="262" customFormat="1" ht="13.5">
      <c r="B62" s="289"/>
      <c r="C62" s="285" t="s">
        <v>1182</v>
      </c>
      <c r="D62" s="286" t="s">
        <v>834</v>
      </c>
      <c r="E62" s="279">
        <v>260000</v>
      </c>
      <c r="F62" s="304"/>
      <c r="G62" s="662"/>
      <c r="H62" s="401">
        <v>1</v>
      </c>
      <c r="I62" s="287">
        <v>1</v>
      </c>
      <c r="J62" s="287">
        <v>1</v>
      </c>
      <c r="K62" s="287">
        <v>1</v>
      </c>
      <c r="L62" s="287">
        <v>1</v>
      </c>
      <c r="M62" s="287">
        <v>1</v>
      </c>
      <c r="N62" s="287">
        <v>1</v>
      </c>
      <c r="O62" s="287">
        <v>1</v>
      </c>
      <c r="P62" s="287">
        <v>1</v>
      </c>
      <c r="Q62" s="287">
        <v>1</v>
      </c>
      <c r="R62" s="287">
        <v>1</v>
      </c>
      <c r="S62" s="287">
        <v>1</v>
      </c>
      <c r="T62" s="287">
        <v>1</v>
      </c>
      <c r="U62" s="287">
        <v>1</v>
      </c>
      <c r="V62" s="287">
        <v>1</v>
      </c>
      <c r="W62" s="287">
        <v>1</v>
      </c>
      <c r="X62" s="287">
        <v>1</v>
      </c>
      <c r="Y62" s="287">
        <v>1</v>
      </c>
      <c r="Z62" s="287"/>
      <c r="AA62" s="287"/>
      <c r="AB62" s="287"/>
      <c r="AC62" s="287">
        <f>SUM(I62:AB62)</f>
        <v>17</v>
      </c>
      <c r="AD62" s="282">
        <f>+E62*H62*AC62</f>
        <v>4420000</v>
      </c>
      <c r="AE62" s="731"/>
      <c r="AF62" s="743"/>
      <c r="AG62" s="322"/>
      <c r="AH62" s="322"/>
      <c r="AI62" s="322"/>
      <c r="AJ62" s="322"/>
      <c r="AK62" s="297"/>
      <c r="AL62" s="297"/>
      <c r="AM62" s="297"/>
      <c r="AN62" s="322"/>
      <c r="AO62" s="394"/>
    </row>
    <row r="63" spans="2:41" s="262" customFormat="1" ht="13.5">
      <c r="B63" s="264"/>
      <c r="C63" s="290"/>
      <c r="D63" s="291"/>
      <c r="E63" s="292"/>
      <c r="F63" s="292"/>
      <c r="G63" s="292"/>
      <c r="H63" s="292"/>
      <c r="I63" s="293"/>
      <c r="J63" s="293"/>
      <c r="K63" s="293"/>
      <c r="L63" s="293"/>
      <c r="M63" s="293"/>
      <c r="N63" s="293"/>
      <c r="O63" s="293"/>
      <c r="P63" s="293"/>
      <c r="Q63" s="293"/>
      <c r="R63" s="293"/>
      <c r="S63" s="293"/>
      <c r="T63" s="293"/>
      <c r="U63" s="293"/>
      <c r="V63" s="293"/>
      <c r="W63" s="293"/>
      <c r="X63" s="293"/>
      <c r="Y63" s="293"/>
      <c r="Z63" s="293"/>
      <c r="AA63" s="293"/>
      <c r="AB63" s="293"/>
      <c r="AC63" s="294"/>
      <c r="AD63" s="295">
        <f>SUM(AD58:AD62)</f>
        <v>21420000</v>
      </c>
      <c r="AE63" s="730"/>
      <c r="AF63" s="743"/>
      <c r="AG63" s="719">
        <f>+$AD63*AG$12</f>
        <v>10124168.109263889</v>
      </c>
      <c r="AH63" s="322"/>
      <c r="AI63" s="719">
        <f>+$AD63*AI$12</f>
        <v>11295831.890736109</v>
      </c>
      <c r="AJ63" s="322"/>
      <c r="AK63" s="297"/>
      <c r="AL63" s="297"/>
      <c r="AM63" s="719">
        <f>+AG63+AI63+AK63</f>
        <v>21420000</v>
      </c>
      <c r="AN63" s="322"/>
      <c r="AO63" s="394"/>
    </row>
    <row r="64" spans="2:41" s="262" customFormat="1" ht="13.5">
      <c r="B64" s="298" t="s">
        <v>1183</v>
      </c>
      <c r="C64" s="271"/>
      <c r="D64" s="272"/>
      <c r="E64" s="299"/>
      <c r="F64" s="299"/>
      <c r="G64" s="299"/>
      <c r="H64" s="299"/>
      <c r="I64" s="300"/>
      <c r="J64" s="300"/>
      <c r="K64" s="300"/>
      <c r="L64" s="300"/>
      <c r="M64" s="300"/>
      <c r="N64" s="300"/>
      <c r="O64" s="300"/>
      <c r="P64" s="300"/>
      <c r="Q64" s="300"/>
      <c r="R64" s="300"/>
      <c r="S64" s="300"/>
      <c r="T64" s="300"/>
      <c r="U64" s="300"/>
      <c r="V64" s="300"/>
      <c r="W64" s="300"/>
      <c r="X64" s="300"/>
      <c r="Y64" s="300"/>
      <c r="Z64" s="300"/>
      <c r="AA64" s="300"/>
      <c r="AB64" s="300"/>
      <c r="AC64" s="300"/>
      <c r="AD64" s="301"/>
      <c r="AE64" s="730"/>
      <c r="AF64" s="743"/>
      <c r="AG64" s="322"/>
      <c r="AH64" s="322"/>
      <c r="AI64" s="322"/>
      <c r="AJ64" s="322"/>
      <c r="AK64" s="297"/>
      <c r="AL64" s="297"/>
      <c r="AM64" s="297"/>
      <c r="AN64" s="322"/>
      <c r="AO64" s="394"/>
    </row>
    <row r="65" spans="2:41" s="262" customFormat="1" ht="13.5">
      <c r="B65" s="283"/>
      <c r="C65" s="277" t="s">
        <v>1184</v>
      </c>
      <c r="D65" s="278" t="s">
        <v>834</v>
      </c>
      <c r="E65" s="279">
        <v>2000000</v>
      </c>
      <c r="F65" s="279"/>
      <c r="G65" s="279"/>
      <c r="H65" s="401">
        <v>1</v>
      </c>
      <c r="I65" s="280">
        <v>5</v>
      </c>
      <c r="J65" s="280"/>
      <c r="K65" s="280"/>
      <c r="L65" s="280"/>
      <c r="M65" s="280"/>
      <c r="N65" s="280"/>
      <c r="O65" s="280"/>
      <c r="P65" s="280"/>
      <c r="Q65" s="280"/>
      <c r="R65" s="280"/>
      <c r="S65" s="280"/>
      <c r="T65" s="280"/>
      <c r="U65" s="280"/>
      <c r="V65" s="280"/>
      <c r="W65" s="280"/>
      <c r="X65" s="280"/>
      <c r="Y65" s="280"/>
      <c r="Z65" s="280"/>
      <c r="AA65" s="280"/>
      <c r="AB65" s="280"/>
      <c r="AC65" s="280">
        <f>SUM(I65:AB65)</f>
        <v>5</v>
      </c>
      <c r="AD65" s="282">
        <f>+E65*H65*AC65</f>
        <v>10000000</v>
      </c>
      <c r="AE65" s="731"/>
      <c r="AF65" s="743"/>
      <c r="AG65" s="322"/>
      <c r="AH65" s="322"/>
      <c r="AI65" s="322"/>
      <c r="AJ65" s="322"/>
      <c r="AK65" s="297"/>
      <c r="AL65" s="297"/>
      <c r="AM65" s="297"/>
      <c r="AN65" s="322"/>
      <c r="AO65" s="394"/>
    </row>
    <row r="66" spans="2:41" s="262" customFormat="1" ht="13.5">
      <c r="B66" s="289"/>
      <c r="C66" s="285" t="s">
        <v>1185</v>
      </c>
      <c r="D66" s="286" t="s">
        <v>834</v>
      </c>
      <c r="E66" s="279">
        <v>500000</v>
      </c>
      <c r="F66" s="304"/>
      <c r="G66" s="304"/>
      <c r="H66" s="401">
        <v>1</v>
      </c>
      <c r="I66" s="287">
        <v>1</v>
      </c>
      <c r="J66" s="287"/>
      <c r="K66" s="287"/>
      <c r="L66" s="287"/>
      <c r="M66" s="287"/>
      <c r="N66" s="287"/>
      <c r="O66" s="287"/>
      <c r="P66" s="287"/>
      <c r="Q66" s="287"/>
      <c r="R66" s="287"/>
      <c r="S66" s="287"/>
      <c r="T66" s="287"/>
      <c r="U66" s="287"/>
      <c r="V66" s="287"/>
      <c r="W66" s="287"/>
      <c r="X66" s="287"/>
      <c r="Y66" s="287"/>
      <c r="Z66" s="287"/>
      <c r="AA66" s="287"/>
      <c r="AB66" s="287"/>
      <c r="AC66" s="287">
        <f>SUM(I66:AB66)</f>
        <v>1</v>
      </c>
      <c r="AD66" s="282">
        <f>+E66*H66*AC66</f>
        <v>500000</v>
      </c>
      <c r="AE66" s="731"/>
      <c r="AF66" s="743"/>
      <c r="AG66" s="322"/>
      <c r="AH66" s="322"/>
      <c r="AI66" s="322"/>
      <c r="AJ66" s="322"/>
      <c r="AK66" s="297"/>
      <c r="AL66" s="297"/>
      <c r="AM66" s="297"/>
      <c r="AN66" s="322"/>
      <c r="AO66" s="394"/>
    </row>
    <row r="67" spans="2:41" s="262" customFormat="1" ht="13.5">
      <c r="B67" s="289"/>
      <c r="C67" s="285" t="s">
        <v>1231</v>
      </c>
      <c r="D67" s="286" t="s">
        <v>834</v>
      </c>
      <c r="E67" s="279">
        <v>1000000</v>
      </c>
      <c r="F67" s="304"/>
      <c r="G67" s="304"/>
      <c r="H67" s="401">
        <v>1</v>
      </c>
      <c r="I67" s="287">
        <v>5</v>
      </c>
      <c r="J67" s="287"/>
      <c r="K67" s="287"/>
      <c r="L67" s="287"/>
      <c r="M67" s="287"/>
      <c r="N67" s="287"/>
      <c r="O67" s="287"/>
      <c r="P67" s="287"/>
      <c r="Q67" s="287"/>
      <c r="R67" s="287"/>
      <c r="S67" s="287"/>
      <c r="T67" s="287"/>
      <c r="U67" s="287"/>
      <c r="V67" s="287"/>
      <c r="W67" s="287"/>
      <c r="X67" s="287"/>
      <c r="Y67" s="287"/>
      <c r="Z67" s="287"/>
      <c r="AA67" s="287"/>
      <c r="AB67" s="287"/>
      <c r="AC67" s="287">
        <f>SUM(I67:AB67)</f>
        <v>5</v>
      </c>
      <c r="AD67" s="282">
        <f>+E67*H67*AC67</f>
        <v>5000000</v>
      </c>
      <c r="AE67" s="731"/>
      <c r="AF67" s="743"/>
      <c r="AG67" s="322"/>
      <c r="AH67" s="322"/>
      <c r="AI67" s="322"/>
      <c r="AJ67" s="322"/>
      <c r="AK67" s="297"/>
      <c r="AL67" s="297"/>
      <c r="AM67" s="297"/>
      <c r="AN67" s="322"/>
      <c r="AO67" s="394"/>
    </row>
    <row r="68" spans="2:41" s="262" customFormat="1" ht="13.5">
      <c r="B68" s="264"/>
      <c r="C68" s="290"/>
      <c r="D68" s="291"/>
      <c r="E68" s="292"/>
      <c r="F68" s="292"/>
      <c r="G68" s="292"/>
      <c r="H68" s="665"/>
      <c r="I68" s="293"/>
      <c r="J68" s="293"/>
      <c r="K68" s="293"/>
      <c r="L68" s="293"/>
      <c r="M68" s="293"/>
      <c r="N68" s="293"/>
      <c r="O68" s="293"/>
      <c r="P68" s="293"/>
      <c r="Q68" s="293"/>
      <c r="R68" s="293"/>
      <c r="S68" s="293"/>
      <c r="T68" s="293"/>
      <c r="U68" s="293"/>
      <c r="V68" s="293"/>
      <c r="W68" s="293"/>
      <c r="X68" s="293"/>
      <c r="Y68" s="293"/>
      <c r="Z68" s="293"/>
      <c r="AA68" s="293"/>
      <c r="AB68" s="293"/>
      <c r="AC68" s="294"/>
      <c r="AD68" s="295">
        <f>SUM(AD65:AD67)</f>
        <v>15500000</v>
      </c>
      <c r="AE68" s="730"/>
      <c r="AF68" s="743"/>
      <c r="AG68" s="719">
        <f>+$AD68*AG$12</f>
        <v>7326078.6971797524</v>
      </c>
      <c r="AH68" s="322"/>
      <c r="AI68" s="719">
        <f>+$AD68*AI$12</f>
        <v>8173921.3028202467</v>
      </c>
      <c r="AJ68" s="322"/>
      <c r="AK68" s="297"/>
      <c r="AL68" s="297"/>
      <c r="AM68" s="719">
        <f>+AG68+AI68+AK68</f>
        <v>15500000</v>
      </c>
      <c r="AN68" s="322"/>
      <c r="AO68" s="394"/>
    </row>
    <row r="69" spans="2:41" s="262" customFormat="1" ht="13.5">
      <c r="B69" s="298" t="s">
        <v>1186</v>
      </c>
      <c r="C69" s="271"/>
      <c r="D69" s="272"/>
      <c r="E69" s="299"/>
      <c r="F69" s="299"/>
      <c r="G69" s="299"/>
      <c r="H69" s="666"/>
      <c r="I69" s="300"/>
      <c r="J69" s="300"/>
      <c r="K69" s="300"/>
      <c r="L69" s="300"/>
      <c r="M69" s="300"/>
      <c r="N69" s="300"/>
      <c r="O69" s="300"/>
      <c r="P69" s="300"/>
      <c r="Q69" s="300"/>
      <c r="R69" s="300"/>
      <c r="S69" s="300"/>
      <c r="T69" s="300"/>
      <c r="U69" s="300"/>
      <c r="V69" s="300"/>
      <c r="W69" s="300"/>
      <c r="X69" s="300"/>
      <c r="Y69" s="300"/>
      <c r="Z69" s="300"/>
      <c r="AA69" s="300"/>
      <c r="AB69" s="300"/>
      <c r="AC69" s="300"/>
      <c r="AD69" s="301"/>
      <c r="AE69" s="730"/>
      <c r="AF69" s="743"/>
      <c r="AG69" s="322"/>
      <c r="AH69" s="322"/>
      <c r="AI69" s="322"/>
      <c r="AJ69" s="322"/>
      <c r="AK69" s="327"/>
      <c r="AL69" s="327"/>
      <c r="AM69" s="322"/>
      <c r="AN69" s="322"/>
      <c r="AO69" s="394"/>
    </row>
    <row r="70" spans="2:41" s="262" customFormat="1" ht="13.5">
      <c r="B70" s="298"/>
      <c r="C70" s="271" t="s">
        <v>1187</v>
      </c>
      <c r="D70" s="286"/>
      <c r="E70" s="299"/>
      <c r="F70" s="299"/>
      <c r="G70" s="299"/>
      <c r="H70" s="666"/>
      <c r="I70" s="300"/>
      <c r="J70" s="300"/>
      <c r="K70" s="300"/>
      <c r="L70" s="300"/>
      <c r="M70" s="300"/>
      <c r="N70" s="300"/>
      <c r="O70" s="300"/>
      <c r="P70" s="300"/>
      <c r="Q70" s="300"/>
      <c r="R70" s="300"/>
      <c r="S70" s="300"/>
      <c r="T70" s="300"/>
      <c r="U70" s="300"/>
      <c r="V70" s="300"/>
      <c r="W70" s="300"/>
      <c r="X70" s="300"/>
      <c r="Y70" s="300"/>
      <c r="Z70" s="300"/>
      <c r="AA70" s="300"/>
      <c r="AB70" s="300"/>
      <c r="AC70" s="300"/>
      <c r="AD70" s="301"/>
      <c r="AE70" s="730"/>
      <c r="AF70" s="743"/>
      <c r="AG70" s="322"/>
      <c r="AH70" s="322"/>
      <c r="AI70" s="322"/>
      <c r="AJ70" s="322"/>
      <c r="AK70" s="327"/>
      <c r="AL70" s="327"/>
      <c r="AM70" s="322"/>
      <c r="AN70" s="322"/>
      <c r="AO70" s="394"/>
    </row>
    <row r="71" spans="2:41" s="262" customFormat="1" ht="13.5">
      <c r="B71" s="298"/>
      <c r="C71" s="302" t="s">
        <v>1188</v>
      </c>
      <c r="D71" s="286" t="s">
        <v>834</v>
      </c>
      <c r="E71" s="279">
        <v>180000</v>
      </c>
      <c r="F71" s="304"/>
      <c r="G71" s="304"/>
      <c r="H71" s="401">
        <v>1</v>
      </c>
      <c r="I71" s="287">
        <v>1</v>
      </c>
      <c r="J71" s="287">
        <v>1</v>
      </c>
      <c r="K71" s="287">
        <v>1</v>
      </c>
      <c r="L71" s="287">
        <v>1</v>
      </c>
      <c r="M71" s="287">
        <v>1</v>
      </c>
      <c r="N71" s="287">
        <v>1</v>
      </c>
      <c r="O71" s="287">
        <v>1</v>
      </c>
      <c r="P71" s="287">
        <v>1</v>
      </c>
      <c r="Q71" s="287">
        <v>1</v>
      </c>
      <c r="R71" s="287">
        <v>1</v>
      </c>
      <c r="S71" s="287">
        <v>1</v>
      </c>
      <c r="T71" s="287">
        <v>1</v>
      </c>
      <c r="U71" s="287">
        <v>1</v>
      </c>
      <c r="V71" s="287">
        <v>1</v>
      </c>
      <c r="W71" s="287">
        <v>1</v>
      </c>
      <c r="X71" s="287">
        <v>1</v>
      </c>
      <c r="Y71" s="287">
        <v>1</v>
      </c>
      <c r="Z71" s="287"/>
      <c r="AA71" s="300"/>
      <c r="AB71" s="300"/>
      <c r="AC71" s="287">
        <f t="shared" ref="AC71:AC76" si="6">SUM(I71:AB71)</f>
        <v>17</v>
      </c>
      <c r="AD71" s="282">
        <f t="shared" ref="AD71:AD76" si="7">+E71*H71*AC71</f>
        <v>3060000</v>
      </c>
      <c r="AE71" s="731"/>
      <c r="AF71" s="743"/>
      <c r="AG71" s="322"/>
      <c r="AH71" s="322"/>
      <c r="AI71" s="322"/>
      <c r="AJ71" s="322"/>
      <c r="AK71" s="327"/>
      <c r="AL71" s="327"/>
      <c r="AM71" s="322"/>
      <c r="AN71" s="322"/>
      <c r="AO71" s="394"/>
    </row>
    <row r="72" spans="2:41" s="262" customFormat="1" ht="13.5">
      <c r="B72" s="298"/>
      <c r="C72" s="302" t="s">
        <v>1189</v>
      </c>
      <c r="D72" s="286" t="s">
        <v>834</v>
      </c>
      <c r="E72" s="279">
        <v>180000</v>
      </c>
      <c r="F72" s="304"/>
      <c r="G72" s="304"/>
      <c r="H72" s="401">
        <v>1</v>
      </c>
      <c r="I72" s="287">
        <v>1</v>
      </c>
      <c r="J72" s="287">
        <v>1</v>
      </c>
      <c r="K72" s="287">
        <v>1</v>
      </c>
      <c r="L72" s="287">
        <v>1</v>
      </c>
      <c r="M72" s="287">
        <v>1</v>
      </c>
      <c r="N72" s="287">
        <v>1</v>
      </c>
      <c r="O72" s="287">
        <v>1</v>
      </c>
      <c r="P72" s="287">
        <v>1</v>
      </c>
      <c r="Q72" s="287">
        <v>1</v>
      </c>
      <c r="R72" s="287">
        <v>1</v>
      </c>
      <c r="S72" s="287">
        <v>1</v>
      </c>
      <c r="T72" s="287">
        <v>1</v>
      </c>
      <c r="U72" s="287">
        <v>1</v>
      </c>
      <c r="V72" s="287">
        <v>1</v>
      </c>
      <c r="W72" s="287">
        <v>1</v>
      </c>
      <c r="X72" s="287">
        <v>1</v>
      </c>
      <c r="Y72" s="287">
        <v>1</v>
      </c>
      <c r="Z72" s="287"/>
      <c r="AA72" s="300"/>
      <c r="AB72" s="300"/>
      <c r="AC72" s="287">
        <f t="shared" si="6"/>
        <v>17</v>
      </c>
      <c r="AD72" s="282">
        <f t="shared" si="7"/>
        <v>3060000</v>
      </c>
      <c r="AE72" s="731"/>
      <c r="AF72" s="743"/>
      <c r="AG72" s="322"/>
      <c r="AH72" s="322"/>
      <c r="AI72" s="322"/>
      <c r="AJ72" s="322"/>
      <c r="AK72" s="327"/>
      <c r="AL72" s="327"/>
      <c r="AM72" s="322"/>
      <c r="AN72" s="322"/>
      <c r="AO72" s="394"/>
    </row>
    <row r="73" spans="2:41" s="262" customFormat="1" ht="13.5">
      <c r="B73" s="298"/>
      <c r="C73" s="302" t="s">
        <v>1190</v>
      </c>
      <c r="D73" s="286" t="s">
        <v>834</v>
      </c>
      <c r="E73" s="279">
        <v>180000</v>
      </c>
      <c r="F73" s="304"/>
      <c r="G73" s="304"/>
      <c r="H73" s="401">
        <v>1</v>
      </c>
      <c r="I73" s="287">
        <v>1</v>
      </c>
      <c r="J73" s="287">
        <v>1</v>
      </c>
      <c r="K73" s="287">
        <v>1</v>
      </c>
      <c r="L73" s="287">
        <v>1</v>
      </c>
      <c r="M73" s="287">
        <v>1</v>
      </c>
      <c r="N73" s="287">
        <v>1</v>
      </c>
      <c r="O73" s="287">
        <v>1</v>
      </c>
      <c r="P73" s="287">
        <v>1</v>
      </c>
      <c r="Q73" s="287">
        <v>1</v>
      </c>
      <c r="R73" s="287">
        <v>1</v>
      </c>
      <c r="S73" s="287">
        <v>1</v>
      </c>
      <c r="T73" s="287">
        <v>1</v>
      </c>
      <c r="U73" s="287">
        <v>1</v>
      </c>
      <c r="V73" s="287">
        <v>1</v>
      </c>
      <c r="W73" s="287">
        <v>1</v>
      </c>
      <c r="X73" s="287">
        <v>1</v>
      </c>
      <c r="Y73" s="287">
        <v>1</v>
      </c>
      <c r="Z73" s="287"/>
      <c r="AA73" s="300"/>
      <c r="AB73" s="300"/>
      <c r="AC73" s="287">
        <f t="shared" si="6"/>
        <v>17</v>
      </c>
      <c r="AD73" s="282">
        <f t="shared" si="7"/>
        <v>3060000</v>
      </c>
      <c r="AE73" s="731"/>
      <c r="AF73" s="743"/>
      <c r="AG73" s="322"/>
      <c r="AH73" s="322"/>
      <c r="AI73" s="322"/>
      <c r="AJ73" s="322"/>
      <c r="AK73" s="327"/>
      <c r="AL73" s="327"/>
      <c r="AM73" s="322"/>
      <c r="AN73" s="322"/>
      <c r="AO73" s="394"/>
    </row>
    <row r="74" spans="2:41" s="262" customFormat="1" ht="13.5">
      <c r="B74" s="298"/>
      <c r="C74" s="271" t="s">
        <v>1191</v>
      </c>
      <c r="D74" s="286" t="s">
        <v>834</v>
      </c>
      <c r="E74" s="279">
        <v>1100000</v>
      </c>
      <c r="F74" s="304"/>
      <c r="G74" s="304"/>
      <c r="H74" s="401">
        <v>1</v>
      </c>
      <c r="I74" s="287">
        <v>1</v>
      </c>
      <c r="J74" s="287">
        <v>1</v>
      </c>
      <c r="K74" s="287">
        <v>1</v>
      </c>
      <c r="L74" s="287">
        <v>1</v>
      </c>
      <c r="M74" s="287">
        <v>1</v>
      </c>
      <c r="N74" s="287">
        <v>1</v>
      </c>
      <c r="O74" s="287">
        <v>1</v>
      </c>
      <c r="P74" s="287">
        <v>1</v>
      </c>
      <c r="Q74" s="287">
        <v>1</v>
      </c>
      <c r="R74" s="287">
        <v>1</v>
      </c>
      <c r="S74" s="287">
        <v>1</v>
      </c>
      <c r="T74" s="287">
        <v>1</v>
      </c>
      <c r="U74" s="287">
        <v>1</v>
      </c>
      <c r="V74" s="287">
        <v>1</v>
      </c>
      <c r="W74" s="287">
        <v>1</v>
      </c>
      <c r="X74" s="287">
        <v>1</v>
      </c>
      <c r="Y74" s="287">
        <v>1</v>
      </c>
      <c r="Z74" s="287"/>
      <c r="AA74" s="300"/>
      <c r="AB74" s="300"/>
      <c r="AC74" s="287">
        <f t="shared" si="6"/>
        <v>17</v>
      </c>
      <c r="AD74" s="282">
        <f t="shared" si="7"/>
        <v>18700000</v>
      </c>
      <c r="AE74" s="731"/>
      <c r="AF74" s="743"/>
      <c r="AG74" s="322"/>
      <c r="AH74" s="322"/>
      <c r="AI74" s="322"/>
      <c r="AJ74" s="322"/>
      <c r="AK74" s="327"/>
      <c r="AL74" s="327"/>
      <c r="AM74" s="322"/>
      <c r="AN74" s="322"/>
      <c r="AO74" s="394"/>
    </row>
    <row r="75" spans="2:41" s="262" customFormat="1" ht="13.5">
      <c r="B75" s="298"/>
      <c r="C75" s="271" t="s">
        <v>1192</v>
      </c>
      <c r="D75" s="286" t="s">
        <v>834</v>
      </c>
      <c r="E75" s="279">
        <v>1110000</v>
      </c>
      <c r="F75" s="304"/>
      <c r="G75" s="304"/>
      <c r="H75" s="401">
        <v>1</v>
      </c>
      <c r="I75" s="287">
        <v>1</v>
      </c>
      <c r="J75" s="287">
        <v>1</v>
      </c>
      <c r="K75" s="287">
        <v>1</v>
      </c>
      <c r="L75" s="287">
        <v>1</v>
      </c>
      <c r="M75" s="287">
        <v>1</v>
      </c>
      <c r="N75" s="287">
        <v>1</v>
      </c>
      <c r="O75" s="287">
        <v>1</v>
      </c>
      <c r="P75" s="287">
        <v>1</v>
      </c>
      <c r="Q75" s="287">
        <v>1</v>
      </c>
      <c r="R75" s="287">
        <v>1</v>
      </c>
      <c r="S75" s="287">
        <v>1</v>
      </c>
      <c r="T75" s="287">
        <v>1</v>
      </c>
      <c r="U75" s="287">
        <v>1</v>
      </c>
      <c r="V75" s="287">
        <v>1</v>
      </c>
      <c r="W75" s="287">
        <v>1</v>
      </c>
      <c r="X75" s="287">
        <v>1</v>
      </c>
      <c r="Y75" s="287">
        <v>1</v>
      </c>
      <c r="Z75" s="287"/>
      <c r="AA75" s="300"/>
      <c r="AB75" s="300"/>
      <c r="AC75" s="287">
        <f t="shared" si="6"/>
        <v>17</v>
      </c>
      <c r="AD75" s="282">
        <f t="shared" si="7"/>
        <v>18870000</v>
      </c>
      <c r="AE75" s="731"/>
      <c r="AF75" s="743"/>
      <c r="AG75" s="322"/>
      <c r="AH75" s="322"/>
      <c r="AI75" s="322"/>
      <c r="AJ75" s="322"/>
      <c r="AK75" s="327"/>
      <c r="AL75" s="327"/>
      <c r="AM75" s="322"/>
      <c r="AN75" s="322"/>
      <c r="AO75" s="394"/>
    </row>
    <row r="76" spans="2:41" s="262" customFormat="1" ht="13.5">
      <c r="B76" s="298"/>
      <c r="C76" s="271" t="s">
        <v>1193</v>
      </c>
      <c r="D76" s="286" t="s">
        <v>834</v>
      </c>
      <c r="E76" s="279">
        <v>1100000</v>
      </c>
      <c r="F76" s="304"/>
      <c r="G76" s="304"/>
      <c r="H76" s="401">
        <v>1</v>
      </c>
      <c r="I76" s="287">
        <v>1</v>
      </c>
      <c r="J76" s="287">
        <v>1</v>
      </c>
      <c r="K76" s="287">
        <v>1</v>
      </c>
      <c r="L76" s="287">
        <v>1</v>
      </c>
      <c r="M76" s="287">
        <v>1</v>
      </c>
      <c r="N76" s="287">
        <v>1</v>
      </c>
      <c r="O76" s="287">
        <v>1</v>
      </c>
      <c r="P76" s="287">
        <v>1</v>
      </c>
      <c r="Q76" s="287">
        <v>1</v>
      </c>
      <c r="R76" s="287">
        <v>1</v>
      </c>
      <c r="S76" s="287">
        <v>1</v>
      </c>
      <c r="T76" s="287">
        <v>1</v>
      </c>
      <c r="U76" s="287">
        <v>1</v>
      </c>
      <c r="V76" s="287">
        <v>1</v>
      </c>
      <c r="W76" s="287">
        <v>1</v>
      </c>
      <c r="X76" s="287">
        <v>1</v>
      </c>
      <c r="Y76" s="287">
        <v>1</v>
      </c>
      <c r="Z76" s="287"/>
      <c r="AA76" s="300"/>
      <c r="AB76" s="300"/>
      <c r="AC76" s="287">
        <f t="shared" si="6"/>
        <v>17</v>
      </c>
      <c r="AD76" s="282">
        <f t="shared" si="7"/>
        <v>18700000</v>
      </c>
      <c r="AE76" s="731"/>
      <c r="AF76" s="743"/>
      <c r="AG76" s="322"/>
      <c r="AH76" s="322"/>
      <c r="AI76" s="322"/>
      <c r="AJ76" s="322"/>
      <c r="AK76" s="327"/>
      <c r="AL76" s="327"/>
      <c r="AM76" s="322"/>
      <c r="AN76" s="322"/>
      <c r="AO76" s="394"/>
    </row>
    <row r="77" spans="2:41" s="262" customFormat="1" ht="13.5">
      <c r="B77" s="298"/>
      <c r="C77" s="271" t="s">
        <v>1194</v>
      </c>
      <c r="D77" s="286"/>
      <c r="E77" s="299"/>
      <c r="F77" s="299"/>
      <c r="G77" s="299"/>
      <c r="H77" s="666"/>
      <c r="I77" s="300"/>
      <c r="J77" s="300"/>
      <c r="K77" s="300"/>
      <c r="L77" s="300"/>
      <c r="M77" s="300"/>
      <c r="N77" s="300"/>
      <c r="O77" s="300"/>
      <c r="P77" s="300"/>
      <c r="Q77" s="300"/>
      <c r="R77" s="300"/>
      <c r="S77" s="300"/>
      <c r="T77" s="300"/>
      <c r="U77" s="300"/>
      <c r="V77" s="300"/>
      <c r="W77" s="300"/>
      <c r="X77" s="300"/>
      <c r="Y77" s="300"/>
      <c r="Z77" s="300"/>
      <c r="AA77" s="300"/>
      <c r="AB77" s="300"/>
      <c r="AC77" s="300"/>
      <c r="AD77" s="301"/>
      <c r="AE77" s="730"/>
      <c r="AF77" s="743"/>
      <c r="AG77" s="322"/>
      <c r="AH77" s="322"/>
      <c r="AI77" s="322"/>
      <c r="AJ77" s="322"/>
      <c r="AK77" s="327"/>
      <c r="AL77" s="327"/>
      <c r="AM77" s="322"/>
      <c r="AN77" s="322"/>
      <c r="AO77" s="394"/>
    </row>
    <row r="78" spans="2:41" s="262" customFormat="1" ht="13.5">
      <c r="B78" s="298"/>
      <c r="C78" s="302" t="s">
        <v>1195</v>
      </c>
      <c r="D78" s="286" t="s">
        <v>1196</v>
      </c>
      <c r="E78" s="279">
        <v>335000</v>
      </c>
      <c r="F78" s="304"/>
      <c r="G78" s="304"/>
      <c r="H78" s="401">
        <v>1</v>
      </c>
      <c r="I78" s="287">
        <v>1</v>
      </c>
      <c r="J78" s="287"/>
      <c r="K78" s="287"/>
      <c r="L78" s="287"/>
      <c r="M78" s="287"/>
      <c r="N78" s="287"/>
      <c r="O78" s="287"/>
      <c r="P78" s="287"/>
      <c r="Q78" s="287"/>
      <c r="R78" s="287"/>
      <c r="S78" s="287"/>
      <c r="T78" s="287"/>
      <c r="U78" s="287"/>
      <c r="V78" s="287"/>
      <c r="W78" s="287"/>
      <c r="X78" s="287"/>
      <c r="Y78" s="287"/>
      <c r="Z78" s="287"/>
      <c r="AA78" s="300"/>
      <c r="AB78" s="300"/>
      <c r="AC78" s="287">
        <f>SUM(I78:AB78)</f>
        <v>1</v>
      </c>
      <c r="AD78" s="282">
        <f>+E78*H78*AC78</f>
        <v>335000</v>
      </c>
      <c r="AE78" s="731"/>
      <c r="AF78" s="743"/>
      <c r="AG78" s="322"/>
      <c r="AH78" s="322"/>
      <c r="AI78" s="322"/>
      <c r="AJ78" s="322"/>
      <c r="AK78" s="327"/>
      <c r="AL78" s="327"/>
      <c r="AM78" s="322"/>
      <c r="AN78" s="322"/>
      <c r="AO78" s="394"/>
    </row>
    <row r="79" spans="2:41" s="262" customFormat="1" ht="13.5">
      <c r="B79" s="298"/>
      <c r="C79" s="302" t="s">
        <v>1197</v>
      </c>
      <c r="D79" s="286" t="s">
        <v>1196</v>
      </c>
      <c r="E79" s="279">
        <v>335000</v>
      </c>
      <c r="F79" s="304"/>
      <c r="G79" s="304"/>
      <c r="H79" s="401">
        <v>1</v>
      </c>
      <c r="I79" s="287">
        <v>1</v>
      </c>
      <c r="J79" s="287"/>
      <c r="K79" s="287"/>
      <c r="L79" s="287"/>
      <c r="M79" s="287"/>
      <c r="N79" s="287"/>
      <c r="O79" s="287"/>
      <c r="P79" s="287"/>
      <c r="Q79" s="287"/>
      <c r="R79" s="287"/>
      <c r="S79" s="287"/>
      <c r="T79" s="287"/>
      <c r="U79" s="287"/>
      <c r="V79" s="287"/>
      <c r="W79" s="287"/>
      <c r="X79" s="287"/>
      <c r="Y79" s="287"/>
      <c r="Z79" s="287"/>
      <c r="AA79" s="300"/>
      <c r="AB79" s="300"/>
      <c r="AC79" s="287">
        <f>SUM(I79:AB79)</f>
        <v>1</v>
      </c>
      <c r="AD79" s="282">
        <f>+E79*H79*AC79</f>
        <v>335000</v>
      </c>
      <c r="AE79" s="731"/>
      <c r="AF79" s="743"/>
      <c r="AG79" s="322"/>
      <c r="AH79" s="322"/>
      <c r="AI79" s="322"/>
      <c r="AJ79" s="322"/>
      <c r="AK79" s="327"/>
      <c r="AL79" s="327"/>
      <c r="AM79" s="322"/>
      <c r="AN79" s="322"/>
      <c r="AO79" s="394"/>
    </row>
    <row r="80" spans="2:41" s="262" customFormat="1" ht="13.5">
      <c r="B80" s="298"/>
      <c r="C80" s="271" t="s">
        <v>1198</v>
      </c>
      <c r="D80" s="286"/>
      <c r="E80" s="299"/>
      <c r="F80" s="299"/>
      <c r="G80" s="299"/>
      <c r="H80" s="666"/>
      <c r="I80" s="300"/>
      <c r="J80" s="300"/>
      <c r="K80" s="300"/>
      <c r="L80" s="300"/>
      <c r="M80" s="300"/>
      <c r="N80" s="300"/>
      <c r="O80" s="300"/>
      <c r="P80" s="300"/>
      <c r="Q80" s="300"/>
      <c r="R80" s="300"/>
      <c r="S80" s="300"/>
      <c r="T80" s="300"/>
      <c r="U80" s="300"/>
      <c r="V80" s="300"/>
      <c r="W80" s="300"/>
      <c r="X80" s="300"/>
      <c r="Y80" s="300"/>
      <c r="Z80" s="300"/>
      <c r="AA80" s="300"/>
      <c r="AB80" s="300"/>
      <c r="AC80" s="300"/>
      <c r="AD80" s="301"/>
      <c r="AE80" s="730"/>
      <c r="AF80" s="743"/>
      <c r="AG80" s="322"/>
      <c r="AH80" s="322"/>
      <c r="AI80" s="322"/>
      <c r="AJ80" s="322"/>
      <c r="AK80" s="327"/>
      <c r="AL80" s="327"/>
      <c r="AM80" s="322"/>
      <c r="AN80" s="322"/>
      <c r="AO80" s="394"/>
    </row>
    <row r="81" spans="2:41" s="262" customFormat="1" ht="13.5">
      <c r="B81" s="298"/>
      <c r="C81" s="302" t="s">
        <v>1199</v>
      </c>
      <c r="D81" s="286" t="s">
        <v>79</v>
      </c>
      <c r="E81" s="279">
        <v>1100000</v>
      </c>
      <c r="F81" s="304"/>
      <c r="G81" s="304"/>
      <c r="H81" s="401">
        <v>1</v>
      </c>
      <c r="I81" s="287"/>
      <c r="J81" s="287"/>
      <c r="K81" s="287"/>
      <c r="L81" s="287"/>
      <c r="M81" s="287"/>
      <c r="N81" s="287"/>
      <c r="O81" s="287"/>
      <c r="P81" s="287"/>
      <c r="Q81" s="287"/>
      <c r="R81" s="287"/>
      <c r="S81" s="287"/>
      <c r="T81" s="287"/>
      <c r="U81" s="287"/>
      <c r="V81" s="287"/>
      <c r="W81" s="287"/>
      <c r="X81" s="287"/>
      <c r="Y81" s="287">
        <v>1</v>
      </c>
      <c r="Z81" s="287"/>
      <c r="AA81" s="300"/>
      <c r="AB81" s="300"/>
      <c r="AC81" s="287">
        <f t="shared" ref="AC81:AC98" si="8">SUM(I81:AB81)</f>
        <v>1</v>
      </c>
      <c r="AD81" s="282">
        <f t="shared" ref="AD81:AD86" si="9">+E81*H81*AC81</f>
        <v>1100000</v>
      </c>
      <c r="AE81" s="731"/>
      <c r="AF81" s="743"/>
      <c r="AG81" s="322"/>
      <c r="AH81" s="322"/>
      <c r="AI81" s="322"/>
      <c r="AJ81" s="322"/>
      <c r="AK81" s="327"/>
      <c r="AL81" s="327"/>
      <c r="AM81" s="322"/>
      <c r="AN81" s="322"/>
      <c r="AO81" s="394"/>
    </row>
    <row r="82" spans="2:41" s="262" customFormat="1" ht="13.5">
      <c r="B82" s="298"/>
      <c r="C82" s="302" t="s">
        <v>1200</v>
      </c>
      <c r="D82" s="286" t="s">
        <v>79</v>
      </c>
      <c r="E82" s="279">
        <v>1700000</v>
      </c>
      <c r="F82" s="304"/>
      <c r="G82" s="304"/>
      <c r="H82" s="401">
        <v>1</v>
      </c>
      <c r="I82" s="287"/>
      <c r="J82" s="287"/>
      <c r="K82" s="287"/>
      <c r="L82" s="287"/>
      <c r="M82" s="287"/>
      <c r="N82" s="287"/>
      <c r="O82" s="287"/>
      <c r="P82" s="287"/>
      <c r="Q82" s="287"/>
      <c r="R82" s="287"/>
      <c r="S82" s="287"/>
      <c r="T82" s="287"/>
      <c r="U82" s="287"/>
      <c r="V82" s="287"/>
      <c r="W82" s="287"/>
      <c r="X82" s="287"/>
      <c r="Y82" s="287">
        <v>1</v>
      </c>
      <c r="Z82" s="287"/>
      <c r="AA82" s="300"/>
      <c r="AB82" s="300"/>
      <c r="AC82" s="287">
        <f t="shared" si="8"/>
        <v>1</v>
      </c>
      <c r="AD82" s="282">
        <f t="shared" si="9"/>
        <v>1700000</v>
      </c>
      <c r="AE82" s="731"/>
      <c r="AF82" s="743"/>
      <c r="AG82" s="322"/>
      <c r="AH82" s="322"/>
      <c r="AI82" s="322"/>
      <c r="AJ82" s="322"/>
      <c r="AK82" s="327"/>
      <c r="AL82" s="327"/>
      <c r="AM82" s="322"/>
      <c r="AN82" s="322"/>
      <c r="AO82" s="394"/>
    </row>
    <row r="83" spans="2:41" s="262" customFormat="1" ht="13.5">
      <c r="B83" s="298"/>
      <c r="C83" s="271" t="s">
        <v>1201</v>
      </c>
      <c r="D83" s="286" t="s">
        <v>79</v>
      </c>
      <c r="E83" s="279">
        <v>1100000</v>
      </c>
      <c r="F83" s="304"/>
      <c r="G83" s="304"/>
      <c r="H83" s="401">
        <v>1</v>
      </c>
      <c r="I83" s="287"/>
      <c r="J83" s="287"/>
      <c r="K83" s="287"/>
      <c r="L83" s="287"/>
      <c r="M83" s="287"/>
      <c r="N83" s="287"/>
      <c r="O83" s="287"/>
      <c r="P83" s="287"/>
      <c r="Q83" s="287"/>
      <c r="R83" s="287"/>
      <c r="S83" s="287"/>
      <c r="T83" s="287"/>
      <c r="U83" s="287"/>
      <c r="V83" s="287"/>
      <c r="W83" s="287"/>
      <c r="X83" s="287"/>
      <c r="Y83" s="287">
        <v>1</v>
      </c>
      <c r="Z83" s="287"/>
      <c r="AA83" s="300"/>
      <c r="AB83" s="300"/>
      <c r="AC83" s="287">
        <f t="shared" si="8"/>
        <v>1</v>
      </c>
      <c r="AD83" s="282">
        <f t="shared" si="9"/>
        <v>1100000</v>
      </c>
      <c r="AE83" s="731"/>
      <c r="AF83" s="743"/>
      <c r="AG83" s="322"/>
      <c r="AH83" s="322"/>
      <c r="AI83" s="322"/>
      <c r="AJ83" s="322"/>
      <c r="AK83" s="327"/>
      <c r="AL83" s="327"/>
      <c r="AM83" s="322"/>
      <c r="AN83" s="322"/>
      <c r="AO83" s="394"/>
    </row>
    <row r="84" spans="2:41" s="262" customFormat="1" ht="13.5">
      <c r="B84" s="298"/>
      <c r="C84" s="271" t="s">
        <v>1202</v>
      </c>
      <c r="D84" s="286" t="s">
        <v>834</v>
      </c>
      <c r="E84" s="279">
        <v>555000</v>
      </c>
      <c r="F84" s="304"/>
      <c r="G84" s="304"/>
      <c r="H84" s="401">
        <v>1</v>
      </c>
      <c r="I84" s="287">
        <v>1</v>
      </c>
      <c r="J84" s="287">
        <v>1</v>
      </c>
      <c r="K84" s="287">
        <v>1</v>
      </c>
      <c r="L84" s="287">
        <v>1</v>
      </c>
      <c r="M84" s="287">
        <v>1</v>
      </c>
      <c r="N84" s="287">
        <v>1</v>
      </c>
      <c r="O84" s="287">
        <v>1</v>
      </c>
      <c r="P84" s="287">
        <v>1</v>
      </c>
      <c r="Q84" s="287">
        <v>1</v>
      </c>
      <c r="R84" s="287">
        <v>1</v>
      </c>
      <c r="S84" s="287">
        <v>1</v>
      </c>
      <c r="T84" s="287">
        <v>1</v>
      </c>
      <c r="U84" s="287">
        <v>1</v>
      </c>
      <c r="V84" s="287">
        <v>1</v>
      </c>
      <c r="W84" s="287">
        <v>1</v>
      </c>
      <c r="X84" s="287">
        <v>1</v>
      </c>
      <c r="Y84" s="287">
        <v>1</v>
      </c>
      <c r="Z84" s="287"/>
      <c r="AA84" s="300"/>
      <c r="AB84" s="300"/>
      <c r="AC84" s="287">
        <f t="shared" si="8"/>
        <v>17</v>
      </c>
      <c r="AD84" s="282">
        <f t="shared" si="9"/>
        <v>9435000</v>
      </c>
      <c r="AE84" s="731"/>
      <c r="AF84" s="743"/>
      <c r="AG84" s="322"/>
      <c r="AH84" s="322"/>
      <c r="AI84" s="322"/>
      <c r="AJ84" s="322"/>
      <c r="AK84" s="327"/>
      <c r="AL84" s="327"/>
      <c r="AM84" s="322"/>
      <c r="AN84" s="322"/>
      <c r="AO84" s="394"/>
    </row>
    <row r="85" spans="2:41" s="262" customFormat="1" ht="13.5">
      <c r="B85" s="298"/>
      <c r="C85" s="271" t="s">
        <v>1203</v>
      </c>
      <c r="D85" s="286" t="s">
        <v>79</v>
      </c>
      <c r="E85" s="279">
        <v>445000</v>
      </c>
      <c r="F85" s="304"/>
      <c r="G85" s="304"/>
      <c r="H85" s="401">
        <v>1</v>
      </c>
      <c r="I85" s="287">
        <v>5</v>
      </c>
      <c r="J85" s="287"/>
      <c r="K85" s="287"/>
      <c r="L85" s="287"/>
      <c r="M85" s="287"/>
      <c r="N85" s="287"/>
      <c r="O85" s="287"/>
      <c r="P85" s="287"/>
      <c r="Q85" s="287"/>
      <c r="R85" s="287"/>
      <c r="S85" s="287"/>
      <c r="T85" s="287"/>
      <c r="U85" s="287"/>
      <c r="V85" s="287"/>
      <c r="W85" s="287"/>
      <c r="X85" s="287"/>
      <c r="Y85" s="287"/>
      <c r="Z85" s="287"/>
      <c r="AA85" s="300"/>
      <c r="AB85" s="300"/>
      <c r="AC85" s="287">
        <f t="shared" si="8"/>
        <v>5</v>
      </c>
      <c r="AD85" s="282">
        <f t="shared" si="9"/>
        <v>2225000</v>
      </c>
      <c r="AE85" s="731"/>
      <c r="AF85" s="743"/>
      <c r="AG85" s="322"/>
      <c r="AH85" s="322"/>
      <c r="AI85" s="322"/>
      <c r="AJ85" s="322"/>
      <c r="AK85" s="327"/>
      <c r="AL85" s="327"/>
      <c r="AM85" s="322"/>
      <c r="AN85" s="322"/>
      <c r="AO85" s="394"/>
    </row>
    <row r="86" spans="2:41" s="262" customFormat="1" ht="13.5">
      <c r="B86" s="298"/>
      <c r="C86" s="271" t="s">
        <v>1433</v>
      </c>
      <c r="D86" s="278" t="s">
        <v>834</v>
      </c>
      <c r="E86" s="279">
        <v>4703834</v>
      </c>
      <c r="F86" s="279"/>
      <c r="G86" s="279"/>
      <c r="H86" s="401">
        <v>1</v>
      </c>
      <c r="I86" s="287">
        <v>1</v>
      </c>
      <c r="J86" s="287">
        <v>1</v>
      </c>
      <c r="K86" s="287">
        <v>1</v>
      </c>
      <c r="L86" s="287">
        <v>1</v>
      </c>
      <c r="M86" s="287">
        <v>1</v>
      </c>
      <c r="N86" s="287">
        <v>1</v>
      </c>
      <c r="O86" s="287">
        <v>1</v>
      </c>
      <c r="P86" s="287">
        <v>1</v>
      </c>
      <c r="Q86" s="287">
        <v>1</v>
      </c>
      <c r="R86" s="287">
        <v>1</v>
      </c>
      <c r="S86" s="287">
        <v>1</v>
      </c>
      <c r="T86" s="287">
        <v>1</v>
      </c>
      <c r="U86" s="287">
        <v>1</v>
      </c>
      <c r="V86" s="287">
        <v>1</v>
      </c>
      <c r="W86" s="287">
        <v>1</v>
      </c>
      <c r="X86" s="287">
        <v>1</v>
      </c>
      <c r="Y86" s="287">
        <v>1</v>
      </c>
      <c r="Z86" s="280"/>
      <c r="AA86" s="280"/>
      <c r="AB86" s="280"/>
      <c r="AC86" s="287">
        <f>SUM(I86:AB86)</f>
        <v>17</v>
      </c>
      <c r="AD86" s="282">
        <f t="shared" si="9"/>
        <v>79965178</v>
      </c>
      <c r="AE86" s="731"/>
      <c r="AF86" s="743"/>
      <c r="AG86" s="322"/>
      <c r="AH86" s="322"/>
      <c r="AI86" s="322"/>
      <c r="AJ86" s="322"/>
      <c r="AK86" s="327"/>
      <c r="AL86" s="327"/>
      <c r="AM86" s="322"/>
      <c r="AN86" s="322"/>
      <c r="AO86" s="394"/>
    </row>
    <row r="87" spans="2:41" s="262" customFormat="1" ht="13.5">
      <c r="B87" s="298"/>
      <c r="C87" s="271" t="s">
        <v>1204</v>
      </c>
      <c r="D87" s="286" t="s">
        <v>834</v>
      </c>
      <c r="E87" s="279">
        <v>225000</v>
      </c>
      <c r="F87" s="304"/>
      <c r="G87" s="304"/>
      <c r="H87" s="401">
        <v>1</v>
      </c>
      <c r="I87" s="287">
        <v>1</v>
      </c>
      <c r="J87" s="287">
        <v>1</v>
      </c>
      <c r="K87" s="287">
        <v>1</v>
      </c>
      <c r="L87" s="287">
        <v>1</v>
      </c>
      <c r="M87" s="287">
        <v>1</v>
      </c>
      <c r="N87" s="287">
        <v>1</v>
      </c>
      <c r="O87" s="287">
        <v>1</v>
      </c>
      <c r="P87" s="287">
        <v>1</v>
      </c>
      <c r="Q87" s="287">
        <v>1</v>
      </c>
      <c r="R87" s="287">
        <v>1</v>
      </c>
      <c r="S87" s="287">
        <v>1</v>
      </c>
      <c r="T87" s="287">
        <v>1</v>
      </c>
      <c r="U87" s="287">
        <v>1</v>
      </c>
      <c r="V87" s="287">
        <v>1</v>
      </c>
      <c r="W87" s="287">
        <v>1</v>
      </c>
      <c r="X87" s="287">
        <v>1</v>
      </c>
      <c r="Y87" s="287">
        <v>1</v>
      </c>
      <c r="Z87" s="287"/>
      <c r="AA87" s="300"/>
      <c r="AB87" s="300"/>
      <c r="AC87" s="287">
        <f t="shared" si="8"/>
        <v>17</v>
      </c>
      <c r="AD87" s="282">
        <f t="shared" ref="AD87:AD98" si="10">+E87*H87*AC87</f>
        <v>3825000</v>
      </c>
      <c r="AE87" s="731"/>
      <c r="AF87" s="743"/>
      <c r="AG87" s="322"/>
      <c r="AH87" s="322"/>
      <c r="AI87" s="322"/>
      <c r="AJ87" s="322"/>
      <c r="AK87" s="327"/>
      <c r="AL87" s="327"/>
      <c r="AM87" s="322"/>
      <c r="AN87" s="322"/>
      <c r="AO87" s="394"/>
    </row>
    <row r="88" spans="2:41" s="262" customFormat="1" ht="13.5">
      <c r="B88" s="298"/>
      <c r="C88" s="271" t="s">
        <v>1205</v>
      </c>
      <c r="D88" s="286" t="s">
        <v>834</v>
      </c>
      <c r="E88" s="279">
        <v>110000</v>
      </c>
      <c r="F88" s="304"/>
      <c r="G88" s="304"/>
      <c r="H88" s="401">
        <v>1</v>
      </c>
      <c r="I88" s="287">
        <v>1</v>
      </c>
      <c r="J88" s="287">
        <v>1</v>
      </c>
      <c r="K88" s="287">
        <v>1</v>
      </c>
      <c r="L88" s="287">
        <v>1</v>
      </c>
      <c r="M88" s="287">
        <v>1</v>
      </c>
      <c r="N88" s="287">
        <v>1</v>
      </c>
      <c r="O88" s="287">
        <v>1</v>
      </c>
      <c r="P88" s="287">
        <v>1</v>
      </c>
      <c r="Q88" s="287">
        <v>1</v>
      </c>
      <c r="R88" s="287">
        <v>1</v>
      </c>
      <c r="S88" s="287">
        <v>1</v>
      </c>
      <c r="T88" s="287">
        <v>1</v>
      </c>
      <c r="U88" s="287">
        <v>1</v>
      </c>
      <c r="V88" s="287">
        <v>1</v>
      </c>
      <c r="W88" s="287">
        <v>1</v>
      </c>
      <c r="X88" s="287">
        <v>1</v>
      </c>
      <c r="Y88" s="287">
        <v>1</v>
      </c>
      <c r="Z88" s="287"/>
      <c r="AA88" s="300"/>
      <c r="AB88" s="300"/>
      <c r="AC88" s="287">
        <f t="shared" si="8"/>
        <v>17</v>
      </c>
      <c r="AD88" s="282">
        <f t="shared" si="10"/>
        <v>1870000</v>
      </c>
      <c r="AE88" s="731"/>
      <c r="AF88" s="743"/>
      <c r="AG88" s="322"/>
      <c r="AH88" s="322"/>
      <c r="AI88" s="322"/>
      <c r="AJ88" s="322"/>
      <c r="AK88" s="327"/>
      <c r="AL88" s="327"/>
      <c r="AM88" s="322"/>
      <c r="AN88" s="322"/>
      <c r="AO88" s="394"/>
    </row>
    <row r="89" spans="2:41" s="262" customFormat="1" ht="13.5">
      <c r="B89" s="298"/>
      <c r="C89" s="271" t="s">
        <v>1206</v>
      </c>
      <c r="D89" s="286" t="s">
        <v>834</v>
      </c>
      <c r="E89" s="279">
        <v>55000</v>
      </c>
      <c r="F89" s="304"/>
      <c r="G89" s="304"/>
      <c r="H89" s="401">
        <v>1</v>
      </c>
      <c r="I89" s="287">
        <v>1</v>
      </c>
      <c r="J89" s="287">
        <v>1</v>
      </c>
      <c r="K89" s="287">
        <v>1</v>
      </c>
      <c r="L89" s="287">
        <v>1</v>
      </c>
      <c r="M89" s="287">
        <v>1</v>
      </c>
      <c r="N89" s="287">
        <v>1</v>
      </c>
      <c r="O89" s="287">
        <v>1</v>
      </c>
      <c r="P89" s="287">
        <v>1</v>
      </c>
      <c r="Q89" s="287">
        <v>1</v>
      </c>
      <c r="R89" s="287">
        <v>1</v>
      </c>
      <c r="S89" s="287">
        <v>1</v>
      </c>
      <c r="T89" s="287">
        <v>1</v>
      </c>
      <c r="U89" s="287">
        <v>1</v>
      </c>
      <c r="V89" s="287">
        <v>1</v>
      </c>
      <c r="W89" s="287">
        <v>1</v>
      </c>
      <c r="X89" s="287">
        <v>1</v>
      </c>
      <c r="Y89" s="287">
        <v>1</v>
      </c>
      <c r="Z89" s="287"/>
      <c r="AA89" s="300"/>
      <c r="AB89" s="300"/>
      <c r="AC89" s="287">
        <f t="shared" si="8"/>
        <v>17</v>
      </c>
      <c r="AD89" s="282">
        <f t="shared" si="10"/>
        <v>935000</v>
      </c>
      <c r="AE89" s="731"/>
      <c r="AF89" s="743"/>
      <c r="AG89" s="322"/>
      <c r="AH89" s="322"/>
      <c r="AI89" s="322"/>
      <c r="AJ89" s="322"/>
      <c r="AK89" s="327"/>
      <c r="AL89" s="327"/>
      <c r="AM89" s="322"/>
      <c r="AN89" s="322"/>
      <c r="AO89" s="394"/>
    </row>
    <row r="90" spans="2:41" s="262" customFormat="1" ht="13.5">
      <c r="B90" s="298"/>
      <c r="C90" s="271" t="s">
        <v>1207</v>
      </c>
      <c r="D90" s="286" t="s">
        <v>834</v>
      </c>
      <c r="E90" s="279">
        <v>885000</v>
      </c>
      <c r="F90" s="304"/>
      <c r="G90" s="304"/>
      <c r="H90" s="401">
        <v>1</v>
      </c>
      <c r="I90" s="287">
        <v>1</v>
      </c>
      <c r="J90" s="287">
        <v>1</v>
      </c>
      <c r="K90" s="287">
        <v>1</v>
      </c>
      <c r="L90" s="287">
        <v>1</v>
      </c>
      <c r="M90" s="287">
        <v>1</v>
      </c>
      <c r="N90" s="287">
        <v>1</v>
      </c>
      <c r="O90" s="287">
        <v>1</v>
      </c>
      <c r="P90" s="287">
        <v>1</v>
      </c>
      <c r="Q90" s="287">
        <v>1</v>
      </c>
      <c r="R90" s="287">
        <v>1</v>
      </c>
      <c r="S90" s="287">
        <v>1</v>
      </c>
      <c r="T90" s="287">
        <v>1</v>
      </c>
      <c r="U90" s="287">
        <v>1</v>
      </c>
      <c r="V90" s="287">
        <v>1</v>
      </c>
      <c r="W90" s="287">
        <v>1</v>
      </c>
      <c r="X90" s="287">
        <v>1</v>
      </c>
      <c r="Y90" s="287">
        <v>1</v>
      </c>
      <c r="Z90" s="287"/>
      <c r="AA90" s="300"/>
      <c r="AB90" s="300"/>
      <c r="AC90" s="287">
        <f t="shared" si="8"/>
        <v>17</v>
      </c>
      <c r="AD90" s="282">
        <f t="shared" si="10"/>
        <v>15045000</v>
      </c>
      <c r="AE90" s="731"/>
      <c r="AF90" s="743"/>
      <c r="AG90" s="322"/>
      <c r="AH90" s="322"/>
      <c r="AI90" s="322"/>
      <c r="AJ90" s="322"/>
      <c r="AK90" s="327"/>
      <c r="AL90" s="327"/>
      <c r="AM90" s="322"/>
      <c r="AN90" s="322"/>
      <c r="AO90" s="394"/>
    </row>
    <row r="91" spans="2:41" s="262" customFormat="1" ht="13.5">
      <c r="B91" s="298"/>
      <c r="C91" s="271" t="s">
        <v>1208</v>
      </c>
      <c r="D91" s="286" t="s">
        <v>79</v>
      </c>
      <c r="E91" s="279">
        <v>3700000</v>
      </c>
      <c r="F91" s="304"/>
      <c r="G91" s="304"/>
      <c r="H91" s="401">
        <v>1</v>
      </c>
      <c r="I91" s="287">
        <v>1</v>
      </c>
      <c r="J91" s="287"/>
      <c r="K91" s="287"/>
      <c r="L91" s="287"/>
      <c r="M91" s="287"/>
      <c r="N91" s="287"/>
      <c r="O91" s="287"/>
      <c r="P91" s="287"/>
      <c r="Q91" s="287"/>
      <c r="R91" s="287"/>
      <c r="S91" s="287"/>
      <c r="T91" s="287"/>
      <c r="U91" s="287"/>
      <c r="V91" s="287"/>
      <c r="W91" s="287"/>
      <c r="X91" s="287"/>
      <c r="Y91" s="287"/>
      <c r="Z91" s="287"/>
      <c r="AA91" s="300"/>
      <c r="AB91" s="300"/>
      <c r="AC91" s="287">
        <f t="shared" si="8"/>
        <v>1</v>
      </c>
      <c r="AD91" s="282">
        <f t="shared" si="10"/>
        <v>3700000</v>
      </c>
      <c r="AE91" s="731"/>
      <c r="AF91" s="743"/>
      <c r="AG91" s="322"/>
      <c r="AH91" s="322"/>
      <c r="AI91" s="322"/>
      <c r="AJ91" s="322"/>
      <c r="AK91" s="327"/>
      <c r="AL91" s="327"/>
      <c r="AM91" s="322"/>
      <c r="AN91" s="322"/>
      <c r="AO91" s="394"/>
    </row>
    <row r="92" spans="2:41" s="262" customFormat="1" ht="13.5">
      <c r="B92" s="283"/>
      <c r="C92" s="277" t="s">
        <v>1209</v>
      </c>
      <c r="D92" s="278" t="s">
        <v>834</v>
      </c>
      <c r="E92" s="279">
        <v>2215000</v>
      </c>
      <c r="F92" s="279"/>
      <c r="G92" s="279"/>
      <c r="H92" s="401">
        <v>1</v>
      </c>
      <c r="I92" s="280">
        <v>1</v>
      </c>
      <c r="J92" s="280">
        <v>1</v>
      </c>
      <c r="K92" s="280">
        <v>1</v>
      </c>
      <c r="L92" s="280">
        <v>1</v>
      </c>
      <c r="M92" s="280">
        <v>1</v>
      </c>
      <c r="N92" s="280">
        <v>1</v>
      </c>
      <c r="O92" s="280">
        <v>1</v>
      </c>
      <c r="P92" s="280">
        <v>1</v>
      </c>
      <c r="Q92" s="280">
        <v>1</v>
      </c>
      <c r="R92" s="280">
        <v>1</v>
      </c>
      <c r="S92" s="280">
        <v>1</v>
      </c>
      <c r="T92" s="280">
        <v>1</v>
      </c>
      <c r="U92" s="280">
        <v>1</v>
      </c>
      <c r="V92" s="280">
        <v>1</v>
      </c>
      <c r="W92" s="280">
        <v>1</v>
      </c>
      <c r="X92" s="280">
        <v>1</v>
      </c>
      <c r="Y92" s="280">
        <v>1</v>
      </c>
      <c r="Z92" s="280"/>
      <c r="AA92" s="280"/>
      <c r="AB92" s="280"/>
      <c r="AC92" s="287">
        <f t="shared" si="8"/>
        <v>17</v>
      </c>
      <c r="AD92" s="282">
        <f t="shared" si="10"/>
        <v>37655000</v>
      </c>
      <c r="AE92" s="731"/>
      <c r="AF92" s="743"/>
      <c r="AG92" s="322"/>
      <c r="AH92" s="322"/>
      <c r="AI92" s="322"/>
      <c r="AJ92" s="322"/>
      <c r="AK92" s="327"/>
      <c r="AL92" s="327"/>
      <c r="AM92" s="322"/>
      <c r="AN92" s="322"/>
      <c r="AO92" s="394"/>
    </row>
    <row r="93" spans="2:41" s="262" customFormat="1" ht="13.5">
      <c r="B93" s="283"/>
      <c r="C93" s="277" t="s">
        <v>1210</v>
      </c>
      <c r="D93" s="278" t="s">
        <v>834</v>
      </c>
      <c r="E93" s="279">
        <v>2770000</v>
      </c>
      <c r="F93" s="279"/>
      <c r="G93" s="279"/>
      <c r="H93" s="401">
        <v>1</v>
      </c>
      <c r="I93" s="280">
        <v>1</v>
      </c>
      <c r="J93" s="280">
        <v>1</v>
      </c>
      <c r="K93" s="280">
        <v>1</v>
      </c>
      <c r="L93" s="280">
        <v>1</v>
      </c>
      <c r="M93" s="280">
        <v>1</v>
      </c>
      <c r="N93" s="280">
        <v>1</v>
      </c>
      <c r="O93" s="280">
        <v>1</v>
      </c>
      <c r="P93" s="280">
        <v>1</v>
      </c>
      <c r="Q93" s="280">
        <v>1</v>
      </c>
      <c r="R93" s="280">
        <v>1</v>
      </c>
      <c r="S93" s="280">
        <v>1</v>
      </c>
      <c r="T93" s="280">
        <v>1</v>
      </c>
      <c r="U93" s="280">
        <v>1</v>
      </c>
      <c r="V93" s="280">
        <v>1</v>
      </c>
      <c r="W93" s="280">
        <v>1</v>
      </c>
      <c r="X93" s="280">
        <v>1</v>
      </c>
      <c r="Y93" s="280">
        <v>1</v>
      </c>
      <c r="Z93" s="280"/>
      <c r="AA93" s="280"/>
      <c r="AB93" s="280"/>
      <c r="AC93" s="287">
        <f t="shared" si="8"/>
        <v>17</v>
      </c>
      <c r="AD93" s="282">
        <f t="shared" si="10"/>
        <v>47090000</v>
      </c>
      <c r="AE93" s="731"/>
      <c r="AF93" s="743"/>
      <c r="AG93" s="322"/>
      <c r="AH93" s="322"/>
      <c r="AI93" s="322"/>
      <c r="AJ93" s="322"/>
      <c r="AK93" s="327"/>
      <c r="AL93" s="327"/>
      <c r="AM93" s="322"/>
      <c r="AN93" s="322"/>
      <c r="AO93" s="394"/>
    </row>
    <row r="94" spans="2:41" s="262" customFormat="1" ht="13.5">
      <c r="B94" s="283"/>
      <c r="C94" s="277" t="s">
        <v>1211</v>
      </c>
      <c r="D94" s="278" t="s">
        <v>834</v>
      </c>
      <c r="E94" s="279">
        <v>1100000</v>
      </c>
      <c r="F94" s="279"/>
      <c r="G94" s="279"/>
      <c r="H94" s="401">
        <v>1</v>
      </c>
      <c r="I94" s="280">
        <v>1</v>
      </c>
      <c r="J94" s="280">
        <v>1</v>
      </c>
      <c r="K94" s="280">
        <v>1</v>
      </c>
      <c r="L94" s="280">
        <v>1</v>
      </c>
      <c r="M94" s="280">
        <v>1</v>
      </c>
      <c r="N94" s="280">
        <v>1</v>
      </c>
      <c r="O94" s="280">
        <v>1</v>
      </c>
      <c r="P94" s="280">
        <v>1</v>
      </c>
      <c r="Q94" s="280">
        <v>1</v>
      </c>
      <c r="R94" s="280">
        <v>1</v>
      </c>
      <c r="S94" s="280">
        <v>1</v>
      </c>
      <c r="T94" s="280">
        <v>1</v>
      </c>
      <c r="U94" s="280">
        <v>1</v>
      </c>
      <c r="V94" s="280">
        <v>1</v>
      </c>
      <c r="W94" s="280">
        <v>1</v>
      </c>
      <c r="X94" s="280">
        <v>1</v>
      </c>
      <c r="Y94" s="280">
        <v>1</v>
      </c>
      <c r="Z94" s="280"/>
      <c r="AA94" s="280"/>
      <c r="AB94" s="280"/>
      <c r="AC94" s="287">
        <f t="shared" si="8"/>
        <v>17</v>
      </c>
      <c r="AD94" s="282">
        <f t="shared" si="10"/>
        <v>18700000</v>
      </c>
      <c r="AE94" s="731"/>
      <c r="AF94" s="743"/>
      <c r="AG94" s="771"/>
      <c r="AH94" s="771"/>
      <c r="AI94" s="771"/>
      <c r="AJ94" s="322"/>
      <c r="AK94" s="327"/>
      <c r="AL94" s="327"/>
      <c r="AM94" s="322"/>
      <c r="AN94" s="322"/>
      <c r="AO94" s="394"/>
    </row>
    <row r="95" spans="2:41" s="262" customFormat="1" ht="13.5">
      <c r="B95" s="283"/>
      <c r="C95" s="277" t="s">
        <v>1212</v>
      </c>
      <c r="D95" s="278" t="s">
        <v>834</v>
      </c>
      <c r="E95" s="279">
        <v>2000000</v>
      </c>
      <c r="F95" s="279"/>
      <c r="G95" s="279"/>
      <c r="H95" s="401">
        <v>1</v>
      </c>
      <c r="I95" s="280">
        <v>1</v>
      </c>
      <c r="J95" s="280">
        <v>1</v>
      </c>
      <c r="K95" s="280">
        <v>1</v>
      </c>
      <c r="L95" s="280">
        <v>1</v>
      </c>
      <c r="M95" s="280">
        <v>1</v>
      </c>
      <c r="N95" s="280">
        <v>1</v>
      </c>
      <c r="O95" s="280">
        <v>1</v>
      </c>
      <c r="P95" s="280">
        <v>1</v>
      </c>
      <c r="Q95" s="280">
        <v>1</v>
      </c>
      <c r="R95" s="280">
        <v>1</v>
      </c>
      <c r="S95" s="280">
        <v>1</v>
      </c>
      <c r="T95" s="280">
        <v>1</v>
      </c>
      <c r="U95" s="280">
        <v>1</v>
      </c>
      <c r="V95" s="280">
        <v>1</v>
      </c>
      <c r="W95" s="280">
        <v>1</v>
      </c>
      <c r="X95" s="280">
        <v>1</v>
      </c>
      <c r="Y95" s="280">
        <v>1</v>
      </c>
      <c r="Z95" s="280"/>
      <c r="AA95" s="280"/>
      <c r="AB95" s="280"/>
      <c r="AC95" s="287">
        <f t="shared" si="8"/>
        <v>17</v>
      </c>
      <c r="AD95" s="282">
        <f t="shared" si="10"/>
        <v>34000000</v>
      </c>
      <c r="AE95" s="731"/>
      <c r="AF95" s="743"/>
      <c r="AG95" s="772"/>
      <c r="AH95" s="772"/>
      <c r="AI95" s="772"/>
      <c r="AJ95" s="322"/>
      <c r="AK95" s="327"/>
      <c r="AL95" s="327"/>
      <c r="AM95" s="322"/>
      <c r="AN95" s="322"/>
      <c r="AO95" s="394"/>
    </row>
    <row r="96" spans="2:41" s="262" customFormat="1" ht="13.5">
      <c r="B96" s="283"/>
      <c r="C96" s="277" t="s">
        <v>1213</v>
      </c>
      <c r="D96" s="278" t="s">
        <v>834</v>
      </c>
      <c r="E96" s="279">
        <v>1100000</v>
      </c>
      <c r="F96" s="279"/>
      <c r="G96" s="279"/>
      <c r="H96" s="401">
        <v>1</v>
      </c>
      <c r="I96" s="280">
        <v>1</v>
      </c>
      <c r="J96" s="280">
        <v>1</v>
      </c>
      <c r="K96" s="280">
        <v>1</v>
      </c>
      <c r="L96" s="280">
        <v>1</v>
      </c>
      <c r="M96" s="280">
        <v>1</v>
      </c>
      <c r="N96" s="280">
        <v>1</v>
      </c>
      <c r="O96" s="280">
        <v>1</v>
      </c>
      <c r="P96" s="280">
        <v>1</v>
      </c>
      <c r="Q96" s="280">
        <v>1</v>
      </c>
      <c r="R96" s="280">
        <v>1</v>
      </c>
      <c r="S96" s="280">
        <v>1</v>
      </c>
      <c r="T96" s="280">
        <v>1</v>
      </c>
      <c r="U96" s="280">
        <v>1</v>
      </c>
      <c r="V96" s="280">
        <v>1</v>
      </c>
      <c r="W96" s="280">
        <v>1</v>
      </c>
      <c r="X96" s="280">
        <v>1</v>
      </c>
      <c r="Y96" s="280">
        <v>1</v>
      </c>
      <c r="Z96" s="280"/>
      <c r="AA96" s="280"/>
      <c r="AB96" s="280"/>
      <c r="AC96" s="287">
        <f t="shared" si="8"/>
        <v>17</v>
      </c>
      <c r="AD96" s="282">
        <f t="shared" si="10"/>
        <v>18700000</v>
      </c>
      <c r="AE96" s="731"/>
      <c r="AF96" s="743"/>
      <c r="AG96" s="771"/>
      <c r="AH96" s="771"/>
      <c r="AI96" s="771"/>
      <c r="AJ96" s="322"/>
      <c r="AK96" s="327"/>
      <c r="AL96" s="327"/>
      <c r="AM96" s="322"/>
      <c r="AN96" s="322"/>
      <c r="AO96" s="394"/>
    </row>
    <row r="97" spans="2:42" s="262" customFormat="1" ht="13.5">
      <c r="B97" s="283"/>
      <c r="C97" s="277" t="s">
        <v>1214</v>
      </c>
      <c r="D97" s="278" t="s">
        <v>834</v>
      </c>
      <c r="E97" s="279">
        <v>3000000</v>
      </c>
      <c r="F97" s="279"/>
      <c r="G97" s="279"/>
      <c r="H97" s="401">
        <v>1</v>
      </c>
      <c r="I97" s="280">
        <v>1</v>
      </c>
      <c r="J97" s="280">
        <v>1</v>
      </c>
      <c r="K97" s="280">
        <v>1</v>
      </c>
      <c r="L97" s="280">
        <v>1</v>
      </c>
      <c r="M97" s="280">
        <v>1</v>
      </c>
      <c r="N97" s="280">
        <v>1</v>
      </c>
      <c r="O97" s="280">
        <v>1</v>
      </c>
      <c r="P97" s="280">
        <v>1</v>
      </c>
      <c r="Q97" s="280">
        <v>1</v>
      </c>
      <c r="R97" s="280">
        <v>1</v>
      </c>
      <c r="S97" s="280">
        <v>1</v>
      </c>
      <c r="T97" s="280">
        <v>1</v>
      </c>
      <c r="U97" s="280">
        <v>1</v>
      </c>
      <c r="V97" s="280">
        <v>1</v>
      </c>
      <c r="W97" s="280">
        <v>1</v>
      </c>
      <c r="X97" s="280">
        <v>1</v>
      </c>
      <c r="Y97" s="280">
        <v>1</v>
      </c>
      <c r="Z97" s="280"/>
      <c r="AA97" s="280"/>
      <c r="AB97" s="280"/>
      <c r="AC97" s="287">
        <f t="shared" si="8"/>
        <v>17</v>
      </c>
      <c r="AD97" s="282">
        <f t="shared" si="10"/>
        <v>51000000</v>
      </c>
      <c r="AE97" s="731"/>
      <c r="AF97" s="743"/>
      <c r="AG97" s="322"/>
      <c r="AH97" s="322"/>
      <c r="AI97" s="322"/>
      <c r="AJ97" s="322"/>
      <c r="AK97" s="327"/>
      <c r="AL97" s="327"/>
      <c r="AM97" s="322"/>
      <c r="AN97" s="322"/>
      <c r="AO97" s="394"/>
    </row>
    <row r="98" spans="2:42" s="262" customFormat="1" ht="13.5">
      <c r="B98" s="283"/>
      <c r="C98" s="277" t="s">
        <v>1215</v>
      </c>
      <c r="D98" s="278" t="s">
        <v>834</v>
      </c>
      <c r="E98" s="279">
        <f>15515000*0.5</f>
        <v>7757500</v>
      </c>
      <c r="F98" s="279"/>
      <c r="G98" s="279"/>
      <c r="H98" s="401">
        <v>1</v>
      </c>
      <c r="I98" s="280">
        <v>1</v>
      </c>
      <c r="J98" s="280">
        <v>1</v>
      </c>
      <c r="K98" s="280">
        <v>1</v>
      </c>
      <c r="L98" s="280">
        <v>1</v>
      </c>
      <c r="M98" s="280">
        <v>1</v>
      </c>
      <c r="N98" s="280">
        <v>1</v>
      </c>
      <c r="O98" s="280">
        <v>1</v>
      </c>
      <c r="P98" s="280">
        <v>1</v>
      </c>
      <c r="Q98" s="280">
        <v>1</v>
      </c>
      <c r="R98" s="280">
        <v>1</v>
      </c>
      <c r="S98" s="280">
        <v>1</v>
      </c>
      <c r="T98" s="280">
        <v>1</v>
      </c>
      <c r="U98" s="280">
        <v>1</v>
      </c>
      <c r="V98" s="280">
        <v>1</v>
      </c>
      <c r="W98" s="280">
        <v>1</v>
      </c>
      <c r="X98" s="280">
        <v>1</v>
      </c>
      <c r="Y98" s="280">
        <v>1</v>
      </c>
      <c r="Z98" s="280"/>
      <c r="AA98" s="280"/>
      <c r="AB98" s="280"/>
      <c r="AC98" s="287">
        <f t="shared" si="8"/>
        <v>17</v>
      </c>
      <c r="AD98" s="282">
        <f t="shared" si="10"/>
        <v>131877500</v>
      </c>
      <c r="AE98" s="731"/>
      <c r="AF98" s="743"/>
      <c r="AG98" s="322"/>
      <c r="AH98" s="322"/>
      <c r="AI98" s="322"/>
      <c r="AJ98" s="322"/>
      <c r="AK98" s="327"/>
      <c r="AL98" s="327"/>
      <c r="AM98" s="322"/>
      <c r="AN98" s="322"/>
      <c r="AO98" s="394"/>
    </row>
    <row r="99" spans="2:42" s="262" customFormat="1" ht="13.5">
      <c r="B99" s="264"/>
      <c r="C99" s="290"/>
      <c r="D99" s="291"/>
      <c r="E99" s="292"/>
      <c r="F99" s="292"/>
      <c r="G99" s="292"/>
      <c r="H99" s="292"/>
      <c r="I99" s="293"/>
      <c r="J99" s="293"/>
      <c r="K99" s="293"/>
      <c r="L99" s="293"/>
      <c r="M99" s="293"/>
      <c r="N99" s="293"/>
      <c r="O99" s="293"/>
      <c r="P99" s="293"/>
      <c r="Q99" s="293"/>
      <c r="R99" s="293"/>
      <c r="S99" s="293"/>
      <c r="T99" s="293"/>
      <c r="U99" s="293"/>
      <c r="V99" s="293"/>
      <c r="W99" s="293"/>
      <c r="X99" s="293"/>
      <c r="Y99" s="293"/>
      <c r="Z99" s="293"/>
      <c r="AA99" s="293"/>
      <c r="AB99" s="293"/>
      <c r="AC99" s="294"/>
      <c r="AD99" s="295">
        <f>SUM(AD71:AD98)</f>
        <v>526042678</v>
      </c>
      <c r="AE99" s="730"/>
      <c r="AF99" s="743"/>
      <c r="AG99" s="719">
        <f>+$AD99*AG$12</f>
        <v>248634197.23246375</v>
      </c>
      <c r="AH99" s="322"/>
      <c r="AI99" s="719">
        <f>+$AD99*AI$12</f>
        <v>277408480.76753622</v>
      </c>
      <c r="AJ99" s="322"/>
      <c r="AK99" s="296"/>
      <c r="AL99" s="296"/>
      <c r="AM99" s="719">
        <f>+AG99+AI99+AK99</f>
        <v>526042678</v>
      </c>
      <c r="AN99" s="322"/>
      <c r="AO99" s="394"/>
    </row>
    <row r="100" spans="2:42" s="262" customFormat="1" ht="13.5">
      <c r="B100" s="298" t="s">
        <v>1216</v>
      </c>
      <c r="C100" s="271"/>
      <c r="D100" s="272"/>
      <c r="E100" s="299"/>
      <c r="F100" s="299"/>
      <c r="G100" s="299"/>
      <c r="H100" s="299"/>
      <c r="I100" s="300"/>
      <c r="J100" s="300"/>
      <c r="K100" s="300"/>
      <c r="L100" s="300"/>
      <c r="M100" s="300"/>
      <c r="N100" s="300"/>
      <c r="O100" s="300"/>
      <c r="P100" s="300"/>
      <c r="Q100" s="300"/>
      <c r="R100" s="300"/>
      <c r="S100" s="300"/>
      <c r="T100" s="300"/>
      <c r="U100" s="300"/>
      <c r="V100" s="300"/>
      <c r="W100" s="300"/>
      <c r="X100" s="300"/>
      <c r="Y100" s="300"/>
      <c r="Z100" s="300"/>
      <c r="AA100" s="300"/>
      <c r="AB100" s="300"/>
      <c r="AC100" s="300"/>
      <c r="AD100" s="301"/>
      <c r="AE100" s="730"/>
      <c r="AF100" s="743"/>
      <c r="AG100" s="322"/>
      <c r="AH100" s="322"/>
      <c r="AI100" s="322"/>
      <c r="AJ100" s="322"/>
      <c r="AK100" s="296"/>
      <c r="AL100" s="296"/>
      <c r="AM100" s="296"/>
      <c r="AN100" s="322"/>
      <c r="AO100" s="394"/>
    </row>
    <row r="101" spans="2:42" s="262" customFormat="1" ht="13.5">
      <c r="B101" s="283"/>
      <c r="C101" s="277" t="s">
        <v>1217</v>
      </c>
      <c r="D101" s="278" t="s">
        <v>634</v>
      </c>
      <c r="E101" s="667" t="s">
        <v>2396</v>
      </c>
      <c r="F101" s="303"/>
      <c r="G101" s="303"/>
      <c r="H101" s="303"/>
      <c r="I101" s="280"/>
      <c r="J101" s="280"/>
      <c r="K101" s="280"/>
      <c r="L101" s="280"/>
      <c r="M101" s="280"/>
      <c r="N101" s="280"/>
      <c r="O101" s="280"/>
      <c r="P101" s="280"/>
      <c r="Q101" s="280"/>
      <c r="R101" s="280"/>
      <c r="S101" s="280"/>
      <c r="T101" s="280"/>
      <c r="U101" s="280"/>
      <c r="V101" s="280"/>
      <c r="W101" s="280"/>
      <c r="X101" s="280"/>
      <c r="Y101" s="280"/>
      <c r="Z101" s="280"/>
      <c r="AA101" s="280"/>
      <c r="AB101" s="280"/>
      <c r="AC101" s="280"/>
      <c r="AD101" s="282">
        <v>0</v>
      </c>
      <c r="AE101" s="731"/>
      <c r="AF101" s="743"/>
      <c r="AG101" s="322"/>
      <c r="AH101" s="322"/>
      <c r="AI101" s="322"/>
      <c r="AJ101" s="322"/>
      <c r="AK101" s="296"/>
      <c r="AL101" s="296"/>
      <c r="AM101" s="296"/>
      <c r="AN101" s="322"/>
      <c r="AO101" s="394"/>
    </row>
    <row r="102" spans="2:42" s="262" customFormat="1" ht="13.5">
      <c r="B102" s="289"/>
      <c r="C102" s="285" t="s">
        <v>1218</v>
      </c>
      <c r="D102" s="286" t="s">
        <v>79</v>
      </c>
      <c r="E102" s="668" t="s">
        <v>2396</v>
      </c>
      <c r="F102" s="304"/>
      <c r="G102" s="304"/>
      <c r="H102" s="304"/>
      <c r="I102" s="287"/>
      <c r="J102" s="287"/>
      <c r="K102" s="287"/>
      <c r="L102" s="287"/>
      <c r="M102" s="287"/>
      <c r="N102" s="287"/>
      <c r="O102" s="287"/>
      <c r="P102" s="287"/>
      <c r="Q102" s="287"/>
      <c r="R102" s="287"/>
      <c r="S102" s="287"/>
      <c r="T102" s="287"/>
      <c r="U102" s="287"/>
      <c r="V102" s="287"/>
      <c r="W102" s="287"/>
      <c r="X102" s="287"/>
      <c r="Y102" s="287"/>
      <c r="Z102" s="287"/>
      <c r="AA102" s="287"/>
      <c r="AB102" s="287"/>
      <c r="AC102" s="287"/>
      <c r="AD102" s="282">
        <v>0</v>
      </c>
      <c r="AE102" s="731"/>
      <c r="AF102" s="743"/>
      <c r="AG102" s="322"/>
      <c r="AH102" s="322"/>
      <c r="AI102" s="322"/>
      <c r="AJ102" s="322"/>
      <c r="AK102" s="296"/>
      <c r="AL102" s="296"/>
      <c r="AM102" s="296"/>
      <c r="AN102" s="322"/>
      <c r="AO102" s="394"/>
    </row>
    <row r="103" spans="2:42" s="262" customFormat="1" ht="13.5">
      <c r="B103" s="264"/>
      <c r="C103" s="290"/>
      <c r="D103" s="291"/>
      <c r="E103" s="292"/>
      <c r="F103" s="292"/>
      <c r="G103" s="292"/>
      <c r="H103" s="292"/>
      <c r="I103" s="293"/>
      <c r="J103" s="293"/>
      <c r="K103" s="293"/>
      <c r="L103" s="293"/>
      <c r="M103" s="293"/>
      <c r="N103" s="293"/>
      <c r="O103" s="293"/>
      <c r="P103" s="293"/>
      <c r="Q103" s="293"/>
      <c r="R103" s="293"/>
      <c r="S103" s="293"/>
      <c r="T103" s="293"/>
      <c r="U103" s="293"/>
      <c r="V103" s="293"/>
      <c r="W103" s="293"/>
      <c r="X103" s="293"/>
      <c r="Y103" s="293"/>
      <c r="Z103" s="293"/>
      <c r="AA103" s="293"/>
      <c r="AB103" s="293"/>
      <c r="AC103" s="294"/>
      <c r="AD103" s="295">
        <f>SUM(AD101:AD102)</f>
        <v>0</v>
      </c>
      <c r="AE103" s="730"/>
      <c r="AF103" s="743"/>
      <c r="AG103" s="723">
        <v>0</v>
      </c>
      <c r="AH103" s="322"/>
      <c r="AI103" s="723">
        <v>0</v>
      </c>
      <c r="AJ103" s="322"/>
      <c r="AK103" s="296"/>
      <c r="AL103" s="296"/>
      <c r="AM103" s="719">
        <f>+AG103+AI103+AK103</f>
        <v>0</v>
      </c>
      <c r="AN103" s="322"/>
      <c r="AO103" s="394"/>
    </row>
    <row r="104" spans="2:42" s="262" customFormat="1" ht="13.5">
      <c r="B104" s="298" t="s">
        <v>1219</v>
      </c>
      <c r="C104" s="271"/>
      <c r="D104" s="272"/>
      <c r="E104" s="299"/>
      <c r="F104" s="299"/>
      <c r="G104" s="299"/>
      <c r="H104" s="299"/>
      <c r="I104" s="300"/>
      <c r="J104" s="300"/>
      <c r="K104" s="300"/>
      <c r="L104" s="300"/>
      <c r="M104" s="300"/>
      <c r="N104" s="300"/>
      <c r="O104" s="300"/>
      <c r="P104" s="300"/>
      <c r="Q104" s="300"/>
      <c r="R104" s="300"/>
      <c r="S104" s="300"/>
      <c r="T104" s="300"/>
      <c r="U104" s="300"/>
      <c r="V104" s="300"/>
      <c r="W104" s="300"/>
      <c r="X104" s="300"/>
      <c r="Y104" s="300"/>
      <c r="Z104" s="300"/>
      <c r="AA104" s="300"/>
      <c r="AB104" s="300"/>
      <c r="AC104" s="300"/>
      <c r="AD104" s="305"/>
      <c r="AE104" s="730"/>
      <c r="AF104" s="743"/>
      <c r="AG104" s="322"/>
      <c r="AH104" s="322"/>
      <c r="AI104" s="322"/>
      <c r="AJ104" s="322"/>
      <c r="AK104" s="296"/>
      <c r="AL104" s="296"/>
      <c r="AM104" s="296"/>
      <c r="AN104" s="322"/>
      <c r="AO104" s="394"/>
    </row>
    <row r="105" spans="2:42" s="262" customFormat="1" ht="13.5">
      <c r="B105" s="709">
        <v>0.3</v>
      </c>
      <c r="C105" s="277" t="s">
        <v>2388</v>
      </c>
      <c r="D105" s="306" t="s">
        <v>634</v>
      </c>
      <c r="E105" s="307">
        <v>4.620758370966936E-3</v>
      </c>
      <c r="F105" s="307"/>
      <c r="G105" s="307"/>
      <c r="H105" s="307"/>
      <c r="I105" s="280"/>
      <c r="J105" s="280"/>
      <c r="K105" s="280"/>
      <c r="L105" s="280"/>
      <c r="M105" s="280"/>
      <c r="N105" s="280"/>
      <c r="O105" s="280"/>
      <c r="P105" s="280"/>
      <c r="Q105" s="280"/>
      <c r="R105" s="280"/>
      <c r="S105" s="280"/>
      <c r="T105" s="280"/>
      <c r="U105" s="280"/>
      <c r="V105" s="280"/>
      <c r="W105" s="280"/>
      <c r="X105" s="280"/>
      <c r="Y105" s="280"/>
      <c r="Z105" s="280"/>
      <c r="AA105" s="280"/>
      <c r="AB105" s="280"/>
      <c r="AC105" s="280"/>
      <c r="AD105" s="282">
        <f>+AD$23*$B105*$E105</f>
        <v>52280555.559482612</v>
      </c>
      <c r="AE105" s="731"/>
      <c r="AF105" s="743"/>
      <c r="AG105" s="322"/>
      <c r="AH105" s="322"/>
      <c r="AI105" s="322"/>
      <c r="AJ105" s="322"/>
      <c r="AK105" s="771"/>
      <c r="AL105" s="771"/>
      <c r="AM105" s="322"/>
      <c r="AN105" s="322"/>
      <c r="AO105" s="322"/>
      <c r="AP105" s="661"/>
    </row>
    <row r="106" spans="2:42" s="262" customFormat="1" ht="13.5">
      <c r="B106" s="276"/>
      <c r="C106" s="277" t="s">
        <v>2389</v>
      </c>
      <c r="D106" s="306" t="s">
        <v>634</v>
      </c>
      <c r="E106" s="307">
        <v>1.3862275111920647E-3</v>
      </c>
      <c r="F106" s="307"/>
      <c r="G106" s="307"/>
      <c r="H106" s="307"/>
      <c r="I106" s="280"/>
      <c r="J106" s="280"/>
      <c r="K106" s="280"/>
      <c r="L106" s="280"/>
      <c r="M106" s="280"/>
      <c r="N106" s="280"/>
      <c r="O106" s="280"/>
      <c r="P106" s="280"/>
      <c r="Q106" s="280"/>
      <c r="R106" s="280"/>
      <c r="S106" s="280"/>
      <c r="T106" s="280"/>
      <c r="U106" s="280"/>
      <c r="V106" s="280"/>
      <c r="W106" s="280"/>
      <c r="X106" s="280"/>
      <c r="Y106" s="280"/>
      <c r="Z106" s="280"/>
      <c r="AA106" s="280"/>
      <c r="AB106" s="280"/>
      <c r="AC106" s="280"/>
      <c r="AD106" s="282">
        <f>+AD$23*$E106</f>
        <v>52280555.555786006</v>
      </c>
      <c r="AE106" s="731"/>
      <c r="AF106" s="743"/>
      <c r="AG106" s="322"/>
      <c r="AH106" s="322"/>
      <c r="AI106" s="322"/>
      <c r="AJ106" s="322"/>
      <c r="AK106" s="771"/>
      <c r="AL106" s="771"/>
      <c r="AM106" s="322"/>
      <c r="AN106" s="322"/>
      <c r="AO106" s="322"/>
      <c r="AP106" s="661"/>
    </row>
    <row r="107" spans="2:42" s="262" customFormat="1" ht="13.5">
      <c r="B107" s="308"/>
      <c r="C107" s="309" t="s">
        <v>2390</v>
      </c>
      <c r="D107" s="306" t="s">
        <v>634</v>
      </c>
      <c r="E107" s="307">
        <v>2.1108464374970074E-3</v>
      </c>
      <c r="F107" s="307"/>
      <c r="G107" s="307"/>
      <c r="H107" s="307"/>
      <c r="I107" s="280"/>
      <c r="J107" s="280"/>
      <c r="K107" s="280"/>
      <c r="L107" s="280"/>
      <c r="M107" s="280"/>
      <c r="N107" s="280"/>
      <c r="O107" s="280"/>
      <c r="P107" s="280"/>
      <c r="Q107" s="280"/>
      <c r="R107" s="280"/>
      <c r="S107" s="280"/>
      <c r="T107" s="280"/>
      <c r="U107" s="280"/>
      <c r="V107" s="280"/>
      <c r="W107" s="280"/>
      <c r="X107" s="280"/>
      <c r="Y107" s="280"/>
      <c r="Z107" s="280"/>
      <c r="AA107" s="280"/>
      <c r="AB107" s="280"/>
      <c r="AC107" s="280"/>
      <c r="AD107" s="282">
        <f>+AD$23*$E107</f>
        <v>79609027.778128684</v>
      </c>
      <c r="AE107" s="731"/>
      <c r="AF107" s="743"/>
      <c r="AG107" s="322"/>
      <c r="AH107" s="322"/>
      <c r="AI107" s="322"/>
      <c r="AJ107" s="322"/>
      <c r="AK107" s="771"/>
      <c r="AL107" s="771"/>
      <c r="AM107" s="322"/>
      <c r="AN107" s="322"/>
      <c r="AO107" s="322"/>
      <c r="AP107" s="661"/>
    </row>
    <row r="108" spans="2:42" s="262" customFormat="1" ht="13.5">
      <c r="B108" s="401">
        <v>0.27515032938165296</v>
      </c>
      <c r="C108" s="309" t="s">
        <v>2391</v>
      </c>
      <c r="D108" s="306" t="s">
        <v>634</v>
      </c>
      <c r="E108" s="307">
        <v>2.2988947111930846E-3</v>
      </c>
      <c r="F108" s="307"/>
      <c r="G108" s="307"/>
      <c r="H108" s="307"/>
      <c r="I108" s="280"/>
      <c r="J108" s="280"/>
      <c r="K108" s="280"/>
      <c r="L108" s="280"/>
      <c r="M108" s="280"/>
      <c r="N108" s="280"/>
      <c r="O108" s="280"/>
      <c r="P108" s="280"/>
      <c r="Q108" s="280"/>
      <c r="R108" s="280"/>
      <c r="S108" s="280"/>
      <c r="T108" s="280"/>
      <c r="U108" s="280"/>
      <c r="V108" s="280"/>
      <c r="W108" s="280"/>
      <c r="X108" s="280"/>
      <c r="Y108" s="280"/>
      <c r="Z108" s="280"/>
      <c r="AA108" s="280"/>
      <c r="AB108" s="280"/>
      <c r="AC108" s="280"/>
      <c r="AD108" s="282">
        <f>+AD$23*$B108*$E108</f>
        <v>23855844.677336618</v>
      </c>
      <c r="AE108" s="731"/>
      <c r="AF108" s="743"/>
      <c r="AG108" s="322"/>
      <c r="AH108" s="322"/>
      <c r="AI108" s="322"/>
      <c r="AJ108" s="322"/>
      <c r="AK108" s="771"/>
      <c r="AL108" s="771"/>
      <c r="AM108" s="322"/>
      <c r="AN108" s="322"/>
      <c r="AO108" s="322"/>
      <c r="AP108" s="661"/>
    </row>
    <row r="109" spans="2:42" s="262" customFormat="1" ht="13.5">
      <c r="B109" s="664"/>
      <c r="C109" s="309" t="s">
        <v>2392</v>
      </c>
      <c r="D109" s="306" t="s">
        <v>634</v>
      </c>
      <c r="E109" s="307">
        <v>3.5600842901068932E-3</v>
      </c>
      <c r="F109" s="307"/>
      <c r="G109" s="307"/>
      <c r="H109" s="307"/>
      <c r="I109" s="280"/>
      <c r="J109" s="280"/>
      <c r="K109" s="280"/>
      <c r="L109" s="280"/>
      <c r="M109" s="280"/>
      <c r="N109" s="280"/>
      <c r="O109" s="280"/>
      <c r="P109" s="280"/>
      <c r="Q109" s="280"/>
      <c r="R109" s="280"/>
      <c r="S109" s="280"/>
      <c r="T109" s="280"/>
      <c r="U109" s="280"/>
      <c r="V109" s="280"/>
      <c r="W109" s="280"/>
      <c r="X109" s="280"/>
      <c r="Y109" s="280"/>
      <c r="Z109" s="280"/>
      <c r="AA109" s="280"/>
      <c r="AB109" s="280"/>
      <c r="AC109" s="280"/>
      <c r="AD109" s="282">
        <f>+AD$23*$E109</f>
        <v>134265972.22281405</v>
      </c>
      <c r="AE109" s="731"/>
      <c r="AF109" s="743"/>
      <c r="AG109" s="322"/>
      <c r="AH109" s="322"/>
      <c r="AI109" s="322"/>
      <c r="AJ109" s="322"/>
      <c r="AK109" s="771"/>
      <c r="AL109" s="771"/>
      <c r="AM109" s="322"/>
      <c r="AN109" s="322"/>
      <c r="AO109" s="322"/>
      <c r="AP109" s="661"/>
    </row>
    <row r="110" spans="2:42" s="262" customFormat="1" ht="13.5">
      <c r="B110" s="310"/>
      <c r="C110" s="311" t="s">
        <v>2393</v>
      </c>
      <c r="D110" s="312" t="s">
        <v>634</v>
      </c>
      <c r="E110" s="313">
        <v>4.9212144619206729E-3</v>
      </c>
      <c r="F110" s="313"/>
      <c r="G110" s="313"/>
      <c r="H110" s="313"/>
      <c r="I110" s="287"/>
      <c r="J110" s="287"/>
      <c r="K110" s="287"/>
      <c r="L110" s="287"/>
      <c r="M110" s="287"/>
      <c r="N110" s="287"/>
      <c r="O110" s="287"/>
      <c r="P110" s="287"/>
      <c r="Q110" s="287"/>
      <c r="R110" s="287"/>
      <c r="S110" s="287"/>
      <c r="T110" s="287"/>
      <c r="U110" s="287"/>
      <c r="V110" s="287"/>
      <c r="W110" s="287"/>
      <c r="X110" s="287"/>
      <c r="Y110" s="287"/>
      <c r="Z110" s="287"/>
      <c r="AA110" s="287"/>
      <c r="AB110" s="287"/>
      <c r="AC110" s="287"/>
      <c r="AD110" s="288">
        <f>+AD$23*E110</f>
        <v>185600000.0008181</v>
      </c>
      <c r="AE110" s="731"/>
      <c r="AF110" s="743"/>
      <c r="AG110" s="322"/>
      <c r="AH110" s="322"/>
      <c r="AI110" s="322"/>
      <c r="AJ110" s="322"/>
      <c r="AK110" s="296"/>
      <c r="AL110" s="296"/>
      <c r="AM110" s="296"/>
      <c r="AN110" s="322"/>
      <c r="AO110" s="322"/>
      <c r="AP110" s="661"/>
    </row>
    <row r="111" spans="2:42" s="262" customFormat="1" ht="13.5">
      <c r="B111" s="314"/>
      <c r="C111" s="315"/>
      <c r="D111" s="316"/>
      <c r="E111" s="317"/>
      <c r="F111" s="317"/>
      <c r="G111" s="317"/>
      <c r="H111" s="317"/>
      <c r="I111" s="318"/>
      <c r="J111" s="318"/>
      <c r="K111" s="318"/>
      <c r="L111" s="318"/>
      <c r="M111" s="318"/>
      <c r="N111" s="318"/>
      <c r="O111" s="318"/>
      <c r="P111" s="318"/>
      <c r="Q111" s="318"/>
      <c r="R111" s="318"/>
      <c r="S111" s="318"/>
      <c r="T111" s="318"/>
      <c r="U111" s="318"/>
      <c r="V111" s="318"/>
      <c r="W111" s="318"/>
      <c r="X111" s="318"/>
      <c r="Y111" s="318"/>
      <c r="Z111" s="318"/>
      <c r="AA111" s="318"/>
      <c r="AB111" s="318"/>
      <c r="AC111" s="318"/>
      <c r="AD111" s="319">
        <f>SUM(AD105:AD110)</f>
        <v>527891955.79436612</v>
      </c>
      <c r="AE111" s="730"/>
      <c r="AF111" s="743"/>
      <c r="AG111" s="719">
        <f>+$AD111*AG$12</f>
        <v>249508258.82307494</v>
      </c>
      <c r="AH111" s="322"/>
      <c r="AI111" s="719">
        <f>+$AD111*AI$12</f>
        <v>278383696.97129118</v>
      </c>
      <c r="AJ111" s="773"/>
      <c r="AK111" s="296"/>
      <c r="AL111" s="296"/>
      <c r="AM111" s="719">
        <f>+AG111+AI111+AK111</f>
        <v>527891955.79436612</v>
      </c>
      <c r="AN111" s="322"/>
      <c r="AO111" s="322"/>
      <c r="AP111" s="322"/>
    </row>
    <row r="112" spans="2:42" s="262" customFormat="1" ht="13.5">
      <c r="B112" s="298" t="s">
        <v>1220</v>
      </c>
      <c r="C112" s="271"/>
      <c r="D112" s="272"/>
      <c r="E112" s="320"/>
      <c r="F112" s="325"/>
      <c r="G112" s="325"/>
      <c r="H112" s="325"/>
      <c r="I112" s="300"/>
      <c r="J112" s="300"/>
      <c r="K112" s="300"/>
      <c r="L112" s="300"/>
      <c r="M112" s="300"/>
      <c r="N112" s="300"/>
      <c r="O112" s="300"/>
      <c r="P112" s="300"/>
      <c r="Q112" s="300"/>
      <c r="R112" s="300"/>
      <c r="S112" s="300"/>
      <c r="T112" s="300"/>
      <c r="U112" s="300"/>
      <c r="V112" s="300"/>
      <c r="W112" s="300"/>
      <c r="X112" s="300"/>
      <c r="Y112" s="300"/>
      <c r="Z112" s="300"/>
      <c r="AA112" s="300"/>
      <c r="AB112" s="300"/>
      <c r="AC112" s="300"/>
      <c r="AD112" s="305"/>
      <c r="AE112" s="730"/>
      <c r="AF112" s="743"/>
      <c r="AG112" s="322"/>
      <c r="AH112" s="322"/>
      <c r="AI112" s="322"/>
      <c r="AJ112" s="772"/>
      <c r="AK112" s="296"/>
      <c r="AL112" s="296"/>
      <c r="AM112" s="296"/>
      <c r="AN112" s="322"/>
      <c r="AO112" s="394"/>
    </row>
    <row r="113" spans="2:41" s="262" customFormat="1" ht="13.5">
      <c r="B113" s="276"/>
      <c r="C113" s="277" t="s">
        <v>2402</v>
      </c>
      <c r="D113" s="306" t="s">
        <v>634</v>
      </c>
      <c r="E113" s="321">
        <v>0.05</v>
      </c>
      <c r="F113" s="402"/>
      <c r="G113" s="402"/>
      <c r="H113" s="402"/>
      <c r="I113" s="280"/>
      <c r="J113" s="280"/>
      <c r="K113" s="280"/>
      <c r="L113" s="280"/>
      <c r="M113" s="280"/>
      <c r="N113" s="280"/>
      <c r="O113" s="280"/>
      <c r="P113" s="280"/>
      <c r="Q113" s="280"/>
      <c r="R113" s="280"/>
      <c r="S113" s="280"/>
      <c r="T113" s="280"/>
      <c r="U113" s="280"/>
      <c r="V113" s="280"/>
      <c r="W113" s="280"/>
      <c r="X113" s="280"/>
      <c r="Y113" s="280"/>
      <c r="Z113" s="280"/>
      <c r="AA113" s="280"/>
      <c r="AB113" s="280"/>
      <c r="AC113" s="280"/>
      <c r="AD113" s="282">
        <f>+(AD$23-AD$22)*$E113</f>
        <v>1859010740.1739309</v>
      </c>
      <c r="AE113" s="731"/>
      <c r="AF113" s="743"/>
      <c r="AG113" s="322"/>
      <c r="AH113" s="322"/>
      <c r="AI113" s="322"/>
      <c r="AJ113" s="322"/>
      <c r="AK113" s="296"/>
      <c r="AL113" s="296"/>
      <c r="AM113" s="296"/>
      <c r="AN113" s="322"/>
      <c r="AO113" s="394"/>
    </row>
    <row r="114" spans="2:41" s="262" customFormat="1" ht="13.5">
      <c r="B114" s="276"/>
      <c r="C114" s="277" t="s">
        <v>2386</v>
      </c>
      <c r="D114" s="306" t="s">
        <v>634</v>
      </c>
      <c r="E114" s="321">
        <v>0.02</v>
      </c>
      <c r="F114" s="402"/>
      <c r="G114" s="402"/>
      <c r="H114" s="402"/>
      <c r="I114" s="280"/>
      <c r="J114" s="280"/>
      <c r="K114" s="280"/>
      <c r="L114" s="280"/>
      <c r="M114" s="280"/>
      <c r="N114" s="280"/>
      <c r="O114" s="280"/>
      <c r="P114" s="280"/>
      <c r="Q114" s="280"/>
      <c r="R114" s="280"/>
      <c r="S114" s="280"/>
      <c r="T114" s="280"/>
      <c r="U114" s="280"/>
      <c r="V114" s="280"/>
      <c r="W114" s="280"/>
      <c r="X114" s="280"/>
      <c r="Y114" s="280"/>
      <c r="Z114" s="280"/>
      <c r="AA114" s="280"/>
      <c r="AB114" s="280"/>
      <c r="AC114" s="280"/>
      <c r="AD114" s="282">
        <f>+(AD$23-AD$22)*$E114</f>
        <v>743604296.06957233</v>
      </c>
      <c r="AE114" s="731"/>
      <c r="AF114" s="743"/>
      <c r="AG114" s="322"/>
      <c r="AH114" s="322"/>
      <c r="AI114" s="322"/>
      <c r="AJ114" s="322"/>
      <c r="AK114" s="296"/>
      <c r="AL114" s="296"/>
      <c r="AM114" s="296"/>
      <c r="AN114" s="322"/>
      <c r="AO114" s="394"/>
    </row>
    <row r="115" spans="2:41" s="262" customFormat="1" ht="13.5">
      <c r="B115" s="276"/>
      <c r="C115" s="277" t="s">
        <v>2387</v>
      </c>
      <c r="D115" s="306" t="s">
        <v>634</v>
      </c>
      <c r="E115" s="660">
        <v>9.6600000000000002E-3</v>
      </c>
      <c r="F115" s="321"/>
      <c r="G115" s="321"/>
      <c r="H115" s="321"/>
      <c r="I115" s="280"/>
      <c r="J115" s="280"/>
      <c r="K115" s="280"/>
      <c r="L115" s="280"/>
      <c r="M115" s="280"/>
      <c r="N115" s="280"/>
      <c r="O115" s="280"/>
      <c r="P115" s="280"/>
      <c r="Q115" s="280"/>
      <c r="R115" s="280"/>
      <c r="S115" s="280"/>
      <c r="T115" s="280"/>
      <c r="U115" s="280"/>
      <c r="V115" s="280"/>
      <c r="W115" s="280"/>
      <c r="X115" s="280"/>
      <c r="Y115" s="280"/>
      <c r="Z115" s="280"/>
      <c r="AA115" s="280"/>
      <c r="AB115" s="280"/>
      <c r="AC115" s="280"/>
      <c r="AD115" s="282">
        <f>+(AD$23-AD$22)*$E115</f>
        <v>359160875.00160342</v>
      </c>
      <c r="AE115" s="731"/>
      <c r="AF115" s="743"/>
      <c r="AG115" s="322"/>
      <c r="AH115" s="322"/>
      <c r="AI115" s="322"/>
      <c r="AJ115" s="322"/>
      <c r="AK115" s="296"/>
      <c r="AL115" s="296"/>
      <c r="AM115" s="296"/>
      <c r="AN115" s="322"/>
      <c r="AO115" s="394"/>
    </row>
    <row r="116" spans="2:41" s="262" customFormat="1" ht="13.5">
      <c r="B116" s="276"/>
      <c r="C116" s="277" t="s">
        <v>2397</v>
      </c>
      <c r="D116" s="306" t="s">
        <v>634</v>
      </c>
      <c r="E116" s="660">
        <v>4.0000000000000003E-5</v>
      </c>
      <c r="F116" s="321"/>
      <c r="G116" s="321"/>
      <c r="H116" s="321"/>
      <c r="I116" s="280"/>
      <c r="J116" s="280"/>
      <c r="K116" s="280"/>
      <c r="L116" s="280"/>
      <c r="M116" s="280"/>
      <c r="N116" s="280"/>
      <c r="O116" s="280"/>
      <c r="P116" s="280"/>
      <c r="Q116" s="280"/>
      <c r="R116" s="280"/>
      <c r="S116" s="280"/>
      <c r="T116" s="280"/>
      <c r="U116" s="280"/>
      <c r="V116" s="280"/>
      <c r="W116" s="280"/>
      <c r="X116" s="280"/>
      <c r="Y116" s="280"/>
      <c r="Z116" s="280"/>
      <c r="AA116" s="280"/>
      <c r="AB116" s="280"/>
      <c r="AC116" s="280"/>
      <c r="AD116" s="282">
        <f>+(AD$23-AD$22)*$E116</f>
        <v>1487208.5921391447</v>
      </c>
      <c r="AE116" s="731"/>
      <c r="AF116" s="743"/>
      <c r="AG116" s="322"/>
      <c r="AH116" s="322"/>
      <c r="AI116" s="322"/>
      <c r="AJ116" s="322"/>
      <c r="AK116" s="296"/>
      <c r="AL116" s="296"/>
      <c r="AM116" s="296"/>
      <c r="AN116" s="322"/>
      <c r="AO116" s="394"/>
    </row>
    <row r="117" spans="2:41" s="262" customFormat="1" ht="13.5">
      <c r="B117" s="264"/>
      <c r="C117" s="290"/>
      <c r="D117" s="291"/>
      <c r="E117" s="324"/>
      <c r="F117" s="324"/>
      <c r="G117" s="324"/>
      <c r="H117" s="324"/>
      <c r="I117" s="293"/>
      <c r="J117" s="293"/>
      <c r="K117" s="293"/>
      <c r="L117" s="293"/>
      <c r="M117" s="293"/>
      <c r="N117" s="293"/>
      <c r="O117" s="293"/>
      <c r="P117" s="293"/>
      <c r="Q117" s="293"/>
      <c r="R117" s="293"/>
      <c r="S117" s="293"/>
      <c r="T117" s="293"/>
      <c r="U117" s="293"/>
      <c r="V117" s="293"/>
      <c r="W117" s="293"/>
      <c r="X117" s="293"/>
      <c r="Y117" s="293"/>
      <c r="Z117" s="293"/>
      <c r="AA117" s="293"/>
      <c r="AB117" s="293"/>
      <c r="AC117" s="294"/>
      <c r="AD117" s="295">
        <f>SUM(AD113:AD116)</f>
        <v>2963263119.8372459</v>
      </c>
      <c r="AE117" s="730"/>
      <c r="AF117" s="743"/>
      <c r="AG117" s="719">
        <f>+$AD117*AG$12</f>
        <v>1400587020.4114878</v>
      </c>
      <c r="AH117" s="322"/>
      <c r="AI117" s="719">
        <f>+$AD117*AI$12</f>
        <v>1562676099.4257581</v>
      </c>
      <c r="AJ117" s="322"/>
      <c r="AK117" s="296"/>
      <c r="AL117" s="296"/>
      <c r="AM117" s="719">
        <f>+AG117+AI117+AK117</f>
        <v>2963263119.8372459</v>
      </c>
      <c r="AN117" s="322"/>
      <c r="AO117" s="394"/>
    </row>
    <row r="118" spans="2:41" s="262" customFormat="1" ht="13.5">
      <c r="B118" s="298" t="s">
        <v>1222</v>
      </c>
      <c r="C118" s="271"/>
      <c r="D118" s="272"/>
      <c r="E118" s="325"/>
      <c r="F118" s="325"/>
      <c r="G118" s="325"/>
      <c r="H118" s="325"/>
      <c r="I118" s="300"/>
      <c r="J118" s="300"/>
      <c r="K118" s="300"/>
      <c r="L118" s="300"/>
      <c r="M118" s="300"/>
      <c r="N118" s="300"/>
      <c r="O118" s="300"/>
      <c r="P118" s="300"/>
      <c r="Q118" s="300"/>
      <c r="R118" s="300"/>
      <c r="S118" s="300"/>
      <c r="T118" s="300"/>
      <c r="U118" s="300"/>
      <c r="V118" s="300"/>
      <c r="W118" s="300"/>
      <c r="X118" s="300"/>
      <c r="Y118" s="300"/>
      <c r="Z118" s="300"/>
      <c r="AA118" s="300"/>
      <c r="AB118" s="300"/>
      <c r="AC118" s="300"/>
      <c r="AD118" s="305"/>
      <c r="AE118" s="730"/>
      <c r="AF118" s="743"/>
      <c r="AG118" s="322"/>
      <c r="AH118" s="322"/>
      <c r="AI118" s="322"/>
      <c r="AJ118" s="322"/>
      <c r="AK118" s="327"/>
      <c r="AL118" s="327"/>
      <c r="AM118" s="322"/>
      <c r="AN118" s="322"/>
      <c r="AO118" s="394"/>
    </row>
    <row r="119" spans="2:41" s="262" customFormat="1" ht="13.5">
      <c r="B119" s="710"/>
      <c r="C119" s="285" t="s">
        <v>2411</v>
      </c>
      <c r="D119" s="272" t="s">
        <v>634</v>
      </c>
      <c r="E119" s="313">
        <v>0.01</v>
      </c>
      <c r="F119" s="712"/>
      <c r="G119" s="712"/>
      <c r="H119" s="712"/>
      <c r="I119" s="713"/>
      <c r="J119" s="713"/>
      <c r="K119" s="713"/>
      <c r="L119" s="713"/>
      <c r="M119" s="713"/>
      <c r="N119" s="713"/>
      <c r="O119" s="713"/>
      <c r="P119" s="713"/>
      <c r="Q119" s="713"/>
      <c r="R119" s="713"/>
      <c r="S119" s="713"/>
      <c r="T119" s="713"/>
      <c r="U119" s="713"/>
      <c r="V119" s="713"/>
      <c r="W119" s="713"/>
      <c r="X119" s="713"/>
      <c r="Y119" s="713"/>
      <c r="Z119" s="713"/>
      <c r="AA119" s="713"/>
      <c r="AB119" s="713"/>
      <c r="AC119" s="713"/>
      <c r="AD119" s="715">
        <f>+AG16*E119</f>
        <v>132622113.68896015</v>
      </c>
      <c r="AE119" s="731"/>
      <c r="AF119" s="743"/>
      <c r="AG119" s="723">
        <f>+AD119</f>
        <v>132622113.68896015</v>
      </c>
      <c r="AH119" s="322"/>
      <c r="AI119" s="322"/>
      <c r="AJ119" s="322"/>
      <c r="AK119" s="327"/>
      <c r="AL119" s="327"/>
      <c r="AM119" s="719">
        <f>+AG119+AI119+AK119</f>
        <v>132622113.68896015</v>
      </c>
      <c r="AN119" s="322"/>
      <c r="AO119" s="394"/>
    </row>
    <row r="120" spans="2:41" s="262" customFormat="1" ht="13.5">
      <c r="B120" s="323"/>
      <c r="C120" s="285" t="s">
        <v>2412</v>
      </c>
      <c r="D120" s="306" t="s">
        <v>634</v>
      </c>
      <c r="E120" s="313">
        <v>0.01</v>
      </c>
      <c r="F120" s="313"/>
      <c r="G120" s="313"/>
      <c r="H120" s="313"/>
      <c r="I120" s="287"/>
      <c r="J120" s="287"/>
      <c r="K120" s="287"/>
      <c r="L120" s="287"/>
      <c r="M120" s="287"/>
      <c r="N120" s="287"/>
      <c r="O120" s="287"/>
      <c r="P120" s="287"/>
      <c r="Q120" s="287"/>
      <c r="R120" s="287"/>
      <c r="S120" s="287"/>
      <c r="T120" s="287"/>
      <c r="U120" s="287"/>
      <c r="V120" s="287"/>
      <c r="W120" s="287"/>
      <c r="X120" s="287"/>
      <c r="Y120" s="287"/>
      <c r="Z120" s="287"/>
      <c r="AA120" s="287"/>
      <c r="AB120" s="287"/>
      <c r="AC120" s="287"/>
      <c r="AD120" s="282">
        <f>+AI16*E120</f>
        <v>147970389.76998064</v>
      </c>
      <c r="AE120" s="731"/>
      <c r="AF120" s="743"/>
      <c r="AG120" s="322"/>
      <c r="AH120" s="322"/>
      <c r="AI120" s="723">
        <f>+AD120</f>
        <v>147970389.76998064</v>
      </c>
      <c r="AJ120" s="322"/>
      <c r="AK120" s="327"/>
      <c r="AL120" s="327"/>
      <c r="AM120" s="719">
        <f>+AG120+AI120+AK120</f>
        <v>147970389.76998064</v>
      </c>
      <c r="AN120" s="322"/>
      <c r="AO120" s="394"/>
    </row>
    <row r="121" spans="2:41" s="262" customFormat="1" ht="13.5">
      <c r="B121" s="264"/>
      <c r="C121" s="290"/>
      <c r="D121" s="291"/>
      <c r="E121" s="324"/>
      <c r="F121" s="324"/>
      <c r="G121" s="324"/>
      <c r="H121" s="324"/>
      <c r="I121" s="293"/>
      <c r="J121" s="293"/>
      <c r="K121" s="293"/>
      <c r="L121" s="293"/>
      <c r="M121" s="293"/>
      <c r="N121" s="293"/>
      <c r="O121" s="293"/>
      <c r="P121" s="293"/>
      <c r="Q121" s="293"/>
      <c r="R121" s="293"/>
      <c r="S121" s="293"/>
      <c r="T121" s="293"/>
      <c r="U121" s="293"/>
      <c r="V121" s="293"/>
      <c r="W121" s="293"/>
      <c r="X121" s="293"/>
      <c r="Y121" s="293"/>
      <c r="Z121" s="293"/>
      <c r="AA121" s="293"/>
      <c r="AB121" s="293"/>
      <c r="AC121" s="294"/>
      <c r="AD121" s="295">
        <f>SUM(AD119:AD120)</f>
        <v>280592503.4589408</v>
      </c>
      <c r="AE121" s="730"/>
      <c r="AF121" s="743"/>
      <c r="AG121" s="680"/>
      <c r="AH121" s="322"/>
      <c r="AI121" s="771"/>
      <c r="AJ121" s="771"/>
      <c r="AK121" s="327"/>
      <c r="AL121" s="327"/>
      <c r="AM121" s="322"/>
      <c r="AN121" s="322"/>
      <c r="AO121" s="394"/>
    </row>
    <row r="122" spans="2:41" s="262" customFormat="1" ht="13.5">
      <c r="B122" s="298" t="s">
        <v>1240</v>
      </c>
      <c r="C122" s="271"/>
      <c r="D122" s="272"/>
      <c r="E122" s="325"/>
      <c r="F122" s="325"/>
      <c r="G122" s="325"/>
      <c r="H122" s="325"/>
      <c r="I122" s="300"/>
      <c r="J122" s="300"/>
      <c r="K122" s="300"/>
      <c r="L122" s="300"/>
      <c r="M122" s="300"/>
      <c r="N122" s="300"/>
      <c r="O122" s="300"/>
      <c r="P122" s="300"/>
      <c r="Q122" s="300"/>
      <c r="R122" s="300"/>
      <c r="S122" s="300"/>
      <c r="T122" s="300"/>
      <c r="U122" s="300"/>
      <c r="V122" s="300"/>
      <c r="W122" s="300"/>
      <c r="X122" s="300"/>
      <c r="Y122" s="300"/>
      <c r="Z122" s="300"/>
      <c r="AA122" s="300"/>
      <c r="AB122" s="300"/>
      <c r="AC122" s="300"/>
      <c r="AD122" s="305"/>
      <c r="AE122" s="730"/>
      <c r="AF122" s="743"/>
      <c r="AG122" s="322"/>
      <c r="AH122" s="322"/>
      <c r="AI122" s="322"/>
      <c r="AJ122" s="322"/>
      <c r="AK122" s="774"/>
      <c r="AL122" s="774"/>
      <c r="AM122" s="322"/>
      <c r="AN122" s="322"/>
      <c r="AO122" s="394"/>
    </row>
    <row r="123" spans="2:41" s="262" customFormat="1" ht="13.5">
      <c r="B123" s="710"/>
      <c r="C123" s="711" t="s">
        <v>2409</v>
      </c>
      <c r="D123" s="272" t="s">
        <v>634</v>
      </c>
      <c r="E123" s="714">
        <v>0.06</v>
      </c>
      <c r="F123" s="712"/>
      <c r="G123" s="712"/>
      <c r="H123" s="712"/>
      <c r="I123" s="713"/>
      <c r="J123" s="713"/>
      <c r="K123" s="713"/>
      <c r="L123" s="713"/>
      <c r="M123" s="713"/>
      <c r="N123" s="713"/>
      <c r="O123" s="713"/>
      <c r="P123" s="713"/>
      <c r="Q123" s="713"/>
      <c r="R123" s="713"/>
      <c r="S123" s="713"/>
      <c r="T123" s="713"/>
      <c r="U123" s="713"/>
      <c r="V123" s="713"/>
      <c r="W123" s="713"/>
      <c r="X123" s="713"/>
      <c r="Y123" s="713"/>
      <c r="Z123" s="713"/>
      <c r="AA123" s="713"/>
      <c r="AB123" s="713"/>
      <c r="AC123" s="713"/>
      <c r="AD123" s="715">
        <f>+AG16*E123</f>
        <v>795732682.13376093</v>
      </c>
      <c r="AE123" s="731"/>
      <c r="AF123" s="743"/>
      <c r="AG123" s="723">
        <f>+AD123</f>
        <v>795732682.13376093</v>
      </c>
      <c r="AH123" s="322"/>
      <c r="AI123" s="322"/>
      <c r="AJ123" s="322"/>
      <c r="AK123" s="774"/>
      <c r="AL123" s="774"/>
      <c r="AM123" s="719">
        <f>+AG123+AI123+AK123</f>
        <v>795732682.13376093</v>
      </c>
      <c r="AN123" s="322"/>
      <c r="AO123" s="394"/>
    </row>
    <row r="124" spans="2:41" s="262" customFormat="1" ht="13.5">
      <c r="B124" s="323"/>
      <c r="C124" s="711" t="s">
        <v>2410</v>
      </c>
      <c r="D124" s="306" t="s">
        <v>634</v>
      </c>
      <c r="E124" s="326">
        <v>0.02</v>
      </c>
      <c r="F124" s="326"/>
      <c r="G124" s="326"/>
      <c r="H124" s="326"/>
      <c r="I124" s="287"/>
      <c r="J124" s="287"/>
      <c r="K124" s="287"/>
      <c r="L124" s="287"/>
      <c r="M124" s="287"/>
      <c r="N124" s="287"/>
      <c r="O124" s="287"/>
      <c r="P124" s="287"/>
      <c r="Q124" s="287"/>
      <c r="R124" s="287"/>
      <c r="S124" s="287"/>
      <c r="T124" s="287"/>
      <c r="U124" s="287"/>
      <c r="V124" s="287"/>
      <c r="W124" s="287"/>
      <c r="X124" s="287"/>
      <c r="Y124" s="287"/>
      <c r="Z124" s="287"/>
      <c r="AA124" s="287"/>
      <c r="AB124" s="287"/>
      <c r="AC124" s="287"/>
      <c r="AD124" s="282">
        <f>+AI16*E124</f>
        <v>295940779.53996128</v>
      </c>
      <c r="AE124" s="731"/>
      <c r="AF124" s="743"/>
      <c r="AG124" s="322"/>
      <c r="AH124" s="322"/>
      <c r="AI124" s="723">
        <f>+AD124</f>
        <v>295940779.53996128</v>
      </c>
      <c r="AJ124" s="322"/>
      <c r="AK124" s="327"/>
      <c r="AL124" s="327"/>
      <c r="AM124" s="719">
        <f>+AG124+AI124+AK124</f>
        <v>295940779.53996128</v>
      </c>
      <c r="AN124" s="322"/>
      <c r="AO124" s="394"/>
    </row>
    <row r="125" spans="2:41" s="262" customFormat="1" ht="13.5">
      <c r="B125" s="264"/>
      <c r="C125" s="290"/>
      <c r="D125" s="291"/>
      <c r="E125" s="292"/>
      <c r="F125" s="292"/>
      <c r="G125" s="292"/>
      <c r="H125" s="292"/>
      <c r="I125" s="293"/>
      <c r="J125" s="293"/>
      <c r="K125" s="293"/>
      <c r="L125" s="293"/>
      <c r="M125" s="293"/>
      <c r="N125" s="293"/>
      <c r="O125" s="293"/>
      <c r="P125" s="293"/>
      <c r="Q125" s="293"/>
      <c r="R125" s="293"/>
      <c r="S125" s="293"/>
      <c r="T125" s="293"/>
      <c r="U125" s="293"/>
      <c r="V125" s="293"/>
      <c r="W125" s="293"/>
      <c r="X125" s="293"/>
      <c r="Y125" s="293"/>
      <c r="Z125" s="293"/>
      <c r="AA125" s="293"/>
      <c r="AB125" s="293"/>
      <c r="AC125" s="294"/>
      <c r="AD125" s="295">
        <f>SUM(AD123:AD124)</f>
        <v>1091673461.6737223</v>
      </c>
      <c r="AE125" s="730"/>
      <c r="AF125" s="743"/>
      <c r="AG125" s="322"/>
      <c r="AH125" s="322"/>
      <c r="AI125" s="322"/>
      <c r="AJ125" s="322"/>
      <c r="AK125" s="328"/>
      <c r="AL125" s="328"/>
      <c r="AM125" s="322"/>
      <c r="AN125" s="322"/>
      <c r="AO125" s="394"/>
    </row>
    <row r="126" spans="2:41" s="262" customFormat="1" ht="13.5">
      <c r="B126" s="298" t="s">
        <v>2394</v>
      </c>
      <c r="C126" s="271"/>
      <c r="D126" s="272"/>
      <c r="E126" s="325"/>
      <c r="F126" s="325"/>
      <c r="G126" s="325"/>
      <c r="H126" s="325"/>
      <c r="I126" s="300"/>
      <c r="J126" s="300"/>
      <c r="K126" s="300"/>
      <c r="L126" s="300"/>
      <c r="M126" s="300"/>
      <c r="N126" s="300"/>
      <c r="O126" s="300"/>
      <c r="P126" s="300"/>
      <c r="Q126" s="300"/>
      <c r="R126" s="300"/>
      <c r="S126" s="300"/>
      <c r="T126" s="300"/>
      <c r="U126" s="300"/>
      <c r="V126" s="300"/>
      <c r="W126" s="300"/>
      <c r="X126" s="300"/>
      <c r="Y126" s="300"/>
      <c r="Z126" s="300"/>
      <c r="AA126" s="300"/>
      <c r="AB126" s="300"/>
      <c r="AC126" s="300"/>
      <c r="AD126" s="305"/>
      <c r="AE126" s="730"/>
      <c r="AF126" s="743"/>
      <c r="AG126" s="322"/>
      <c r="AH126" s="322"/>
      <c r="AI126" s="322"/>
      <c r="AJ126" s="322"/>
      <c r="AK126" s="328"/>
      <c r="AL126" s="328"/>
      <c r="AM126" s="322"/>
      <c r="AN126" s="322"/>
      <c r="AO126" s="394"/>
    </row>
    <row r="127" spans="2:41" s="262" customFormat="1" ht="13.5">
      <c r="B127" s="710"/>
      <c r="C127" s="285" t="s">
        <v>2428</v>
      </c>
      <c r="D127" s="272" t="s">
        <v>634</v>
      </c>
      <c r="E127" s="326">
        <v>0.16</v>
      </c>
      <c r="F127" s="712"/>
      <c r="G127" s="712"/>
      <c r="H127" s="712"/>
      <c r="I127" s="713"/>
      <c r="J127" s="713"/>
      <c r="K127" s="713"/>
      <c r="L127" s="713"/>
      <c r="M127" s="713"/>
      <c r="N127" s="713"/>
      <c r="O127" s="713"/>
      <c r="P127" s="713"/>
      <c r="Q127" s="713"/>
      <c r="R127" s="713"/>
      <c r="S127" s="713"/>
      <c r="T127" s="713"/>
      <c r="U127" s="713"/>
      <c r="V127" s="713"/>
      <c r="W127" s="713"/>
      <c r="X127" s="713"/>
      <c r="Y127" s="713"/>
      <c r="Z127" s="713"/>
      <c r="AA127" s="713"/>
      <c r="AB127" s="713"/>
      <c r="AC127" s="713"/>
      <c r="AD127" s="715">
        <f>+AD123*E127</f>
        <v>127317229.14140175</v>
      </c>
      <c r="AE127" s="731"/>
      <c r="AF127" s="743"/>
      <c r="AG127" s="723">
        <f>+AD127</f>
        <v>127317229.14140175</v>
      </c>
      <c r="AH127" s="322"/>
      <c r="AI127" s="322"/>
      <c r="AJ127" s="322"/>
      <c r="AK127" s="328"/>
      <c r="AL127" s="328"/>
      <c r="AM127" s="719">
        <f>+AG127+AI127+AK127</f>
        <v>127317229.14140175</v>
      </c>
      <c r="AN127" s="322"/>
      <c r="AO127" s="394"/>
    </row>
    <row r="128" spans="2:41" s="262" customFormat="1" ht="13.5">
      <c r="B128" s="710"/>
      <c r="C128" s="285" t="s">
        <v>2429</v>
      </c>
      <c r="D128" s="272" t="s">
        <v>634</v>
      </c>
      <c r="E128" s="326">
        <v>0.16</v>
      </c>
      <c r="F128" s="712"/>
      <c r="G128" s="712"/>
      <c r="H128" s="712"/>
      <c r="I128" s="713"/>
      <c r="J128" s="713"/>
      <c r="K128" s="713"/>
      <c r="L128" s="713"/>
      <c r="M128" s="713"/>
      <c r="N128" s="713"/>
      <c r="O128" s="713"/>
      <c r="P128" s="713"/>
      <c r="Q128" s="713"/>
      <c r="R128" s="713"/>
      <c r="S128" s="713"/>
      <c r="T128" s="713"/>
      <c r="U128" s="713"/>
      <c r="V128" s="713"/>
      <c r="W128" s="713"/>
      <c r="X128" s="713"/>
      <c r="Y128" s="713"/>
      <c r="Z128" s="713"/>
      <c r="AA128" s="713"/>
      <c r="AB128" s="713"/>
      <c r="AC128" s="713"/>
      <c r="AD128" s="715">
        <f>+AD124*E128</f>
        <v>47350524.726393804</v>
      </c>
      <c r="AE128" s="731"/>
      <c r="AF128" s="743"/>
      <c r="AG128" s="322"/>
      <c r="AH128" s="322"/>
      <c r="AI128" s="723">
        <f>+AD128</f>
        <v>47350524.726393804</v>
      </c>
      <c r="AJ128" s="322"/>
      <c r="AK128" s="328"/>
      <c r="AL128" s="328"/>
      <c r="AM128" s="719">
        <f>+AG128+AI128+AK128</f>
        <v>47350524.726393804</v>
      </c>
      <c r="AN128" s="322"/>
      <c r="AO128" s="394"/>
    </row>
    <row r="129" spans="2:41" s="262" customFormat="1" ht="13.5">
      <c r="B129" s="323"/>
      <c r="C129" s="285" t="s">
        <v>2427</v>
      </c>
      <c r="D129" s="306" t="s">
        <v>634</v>
      </c>
      <c r="E129" s="326">
        <v>0.16</v>
      </c>
      <c r="F129" s="326"/>
      <c r="G129" s="326"/>
      <c r="H129" s="326"/>
      <c r="I129" s="287"/>
      <c r="J129" s="287"/>
      <c r="K129" s="287"/>
      <c r="L129" s="287"/>
      <c r="M129" s="287"/>
      <c r="N129" s="287"/>
      <c r="O129" s="287"/>
      <c r="P129" s="287"/>
      <c r="Q129" s="287"/>
      <c r="R129" s="287"/>
      <c r="S129" s="287"/>
      <c r="T129" s="287"/>
      <c r="U129" s="287"/>
      <c r="V129" s="287"/>
      <c r="W129" s="287"/>
      <c r="X129" s="287"/>
      <c r="Y129" s="287"/>
      <c r="Z129" s="287"/>
      <c r="AA129" s="287"/>
      <c r="AB129" s="287"/>
      <c r="AC129" s="287"/>
      <c r="AD129" s="282">
        <f>+AK16*E129</f>
        <v>359385218.81982905</v>
      </c>
      <c r="AE129" s="731"/>
      <c r="AF129" s="743"/>
      <c r="AG129" s="322"/>
      <c r="AH129" s="322"/>
      <c r="AI129" s="322"/>
      <c r="AJ129" s="322"/>
      <c r="AK129" s="723">
        <f>+AD129</f>
        <v>359385218.81982905</v>
      </c>
      <c r="AL129" s="328"/>
      <c r="AM129" s="719">
        <f>+AG129+AI129+AK129</f>
        <v>359385218.81982905</v>
      </c>
      <c r="AN129" s="322"/>
      <c r="AO129" s="394"/>
    </row>
    <row r="130" spans="2:41" s="262" customFormat="1" ht="13.5">
      <c r="B130" s="264"/>
      <c r="C130" s="290"/>
      <c r="D130" s="291"/>
      <c r="E130" s="292"/>
      <c r="F130" s="292"/>
      <c r="G130" s="292"/>
      <c r="H130" s="292"/>
      <c r="I130" s="293"/>
      <c r="J130" s="293"/>
      <c r="K130" s="293"/>
      <c r="L130" s="293"/>
      <c r="M130" s="293"/>
      <c r="N130" s="293"/>
      <c r="O130" s="293"/>
      <c r="P130" s="293"/>
      <c r="Q130" s="293"/>
      <c r="R130" s="293"/>
      <c r="S130" s="293"/>
      <c r="T130" s="293"/>
      <c r="U130" s="293"/>
      <c r="V130" s="293"/>
      <c r="W130" s="293"/>
      <c r="X130" s="293"/>
      <c r="Y130" s="293"/>
      <c r="Z130" s="293"/>
      <c r="AA130" s="293"/>
      <c r="AB130" s="293"/>
      <c r="AC130" s="294"/>
      <c r="AD130" s="295">
        <f>SUM(AD127:AD129)</f>
        <v>534052972.68762457</v>
      </c>
      <c r="AE130" s="730"/>
      <c r="AF130" s="743"/>
      <c r="AG130" s="322"/>
      <c r="AH130" s="322"/>
      <c r="AI130" s="322"/>
      <c r="AJ130" s="322"/>
      <c r="AK130" s="328"/>
      <c r="AL130" s="328"/>
      <c r="AM130" s="322"/>
      <c r="AN130" s="322"/>
      <c r="AO130" s="394"/>
    </row>
    <row r="131" spans="2:41" s="262" customFormat="1" ht="13.5">
      <c r="B131" s="607"/>
      <c r="C131" s="608"/>
      <c r="D131" s="609"/>
      <c r="E131" s="613"/>
      <c r="F131" s="613"/>
      <c r="G131" s="613"/>
      <c r="H131" s="613"/>
      <c r="I131" s="610"/>
      <c r="J131" s="610"/>
      <c r="K131" s="610"/>
      <c r="L131" s="610"/>
      <c r="M131" s="610"/>
      <c r="N131" s="610"/>
      <c r="O131" s="610"/>
      <c r="P131" s="610"/>
      <c r="Q131" s="610"/>
      <c r="R131" s="610"/>
      <c r="S131" s="610"/>
      <c r="T131" s="610"/>
      <c r="U131" s="610"/>
      <c r="V131" s="610"/>
      <c r="W131" s="610"/>
      <c r="X131" s="610"/>
      <c r="Y131" s="610"/>
      <c r="Z131" s="610"/>
      <c r="AA131" s="610"/>
      <c r="AB131" s="610"/>
      <c r="AC131" s="611"/>
      <c r="AD131" s="612"/>
      <c r="AE131" s="730"/>
      <c r="AF131" s="743"/>
      <c r="AG131" s="322"/>
      <c r="AH131" s="322"/>
      <c r="AI131" s="322"/>
      <c r="AJ131" s="322"/>
      <c r="AK131" s="328"/>
      <c r="AL131" s="328"/>
      <c r="AM131" s="322"/>
      <c r="AN131" s="322"/>
      <c r="AO131" s="394"/>
    </row>
    <row r="132" spans="2:41" s="262" customFormat="1" ht="13.5">
      <c r="B132" s="329"/>
      <c r="C132" s="330"/>
      <c r="D132" s="331"/>
      <c r="E132" s="332"/>
      <c r="F132" s="332"/>
      <c r="G132" s="332"/>
      <c r="H132" s="332"/>
      <c r="I132" s="331"/>
      <c r="J132" s="331"/>
      <c r="K132" s="331"/>
      <c r="L132" s="331"/>
      <c r="M132" s="331"/>
      <c r="N132" s="331"/>
      <c r="O132" s="331"/>
      <c r="P132" s="331"/>
      <c r="Q132" s="331"/>
      <c r="R132" s="331"/>
      <c r="S132" s="331"/>
      <c r="T132" s="331"/>
      <c r="U132" s="331"/>
      <c r="V132" s="331"/>
      <c r="W132" s="331"/>
      <c r="X132" s="331"/>
      <c r="Y132" s="331"/>
      <c r="Z132" s="331"/>
      <c r="AA132" s="331"/>
      <c r="AB132" s="331"/>
      <c r="AC132" s="331"/>
      <c r="AD132" s="333">
        <f>+AD43+AD56+AD63+AD68+AD99+AD103+AD111+AD117+AD121+AD125+AD130</f>
        <v>7408859812.6482239</v>
      </c>
      <c r="AE132" s="730"/>
      <c r="AF132" s="743"/>
      <c r="AG132" s="725">
        <f>+AG43+AG56+AG63+AG68+AG99+AG103+AG111+AG117+AG119+AG123+AG127</f>
        <v>3656449281.9601088</v>
      </c>
      <c r="AH132" s="725"/>
      <c r="AI132" s="725">
        <f>+AI43+AI56+AI63+AI68+AI99+AI103+AI111+AI117+AI120+AI124+AI128</f>
        <v>3393025311.8682857</v>
      </c>
      <c r="AJ132" s="723"/>
      <c r="AK132" s="725">
        <f>+AK129</f>
        <v>359385218.81982905</v>
      </c>
      <c r="AL132" s="724"/>
      <c r="AM132" s="725">
        <f>+AM43+AM56+AM63+AM68+AM99+AM103+AM111+AM117+AM119+AM120+AM123+AM124+AM127+AM128+AM129</f>
        <v>7408859812.648222</v>
      </c>
      <c r="AN132" s="322">
        <f>+AD132-AM132</f>
        <v>0</v>
      </c>
      <c r="AO132" s="394"/>
    </row>
    <row r="133" spans="2:41" s="262" customFormat="1" ht="2.25" customHeight="1">
      <c r="B133" s="334"/>
      <c r="C133" s="258"/>
      <c r="D133" s="258"/>
      <c r="E133" s="259"/>
      <c r="F133" s="259"/>
      <c r="G133" s="259"/>
      <c r="H133" s="259"/>
      <c r="I133" s="258"/>
      <c r="J133" s="258"/>
      <c r="K133" s="258"/>
      <c r="L133" s="258"/>
      <c r="M133" s="258"/>
      <c r="N133" s="258"/>
      <c r="O133" s="258"/>
      <c r="P133" s="258"/>
      <c r="Q133" s="258"/>
      <c r="R133" s="258"/>
      <c r="S133" s="258"/>
      <c r="T133" s="258"/>
      <c r="U133" s="258"/>
      <c r="V133" s="258"/>
      <c r="W133" s="258"/>
      <c r="X133" s="258"/>
      <c r="Y133" s="258"/>
      <c r="Z133" s="258"/>
      <c r="AA133" s="258"/>
      <c r="AB133" s="258"/>
      <c r="AC133" s="258"/>
      <c r="AD133" s="258"/>
      <c r="AE133" s="732"/>
      <c r="AF133" s="284"/>
      <c r="AG133" s="322"/>
      <c r="AH133" s="322"/>
      <c r="AI133" s="322"/>
      <c r="AJ133" s="322"/>
      <c r="AK133" s="327"/>
      <c r="AL133" s="327"/>
      <c r="AM133" s="322"/>
      <c r="AN133" s="322"/>
      <c r="AO133" s="394"/>
    </row>
    <row r="134" spans="2:41" s="262" customFormat="1" ht="13.5">
      <c r="B134" s="335"/>
      <c r="C134" s="336"/>
      <c r="D134" s="336"/>
      <c r="E134" s="337"/>
      <c r="F134" s="337"/>
      <c r="G134" s="337"/>
      <c r="H134" s="337"/>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8"/>
      <c r="AE134" s="733"/>
      <c r="AF134" s="258"/>
      <c r="AG134" s="322"/>
      <c r="AH134" s="322"/>
      <c r="AI134" s="322"/>
      <c r="AJ134" s="322"/>
      <c r="AK134" s="327"/>
      <c r="AL134" s="327"/>
      <c r="AM134" s="322"/>
      <c r="AN134" s="322"/>
      <c r="AO134" s="394"/>
    </row>
    <row r="135" spans="2:41" s="262" customFormat="1" ht="13.5">
      <c r="B135" s="339"/>
      <c r="C135" s="340" t="s">
        <v>1223</v>
      </c>
      <c r="D135" s="341"/>
      <c r="E135" s="342" t="s">
        <v>634</v>
      </c>
      <c r="F135" s="397"/>
      <c r="G135" s="397"/>
      <c r="H135" s="397"/>
      <c r="I135" s="343"/>
      <c r="J135" s="340"/>
      <c r="K135" s="340"/>
      <c r="L135" s="340"/>
      <c r="M135" s="340"/>
      <c r="N135" s="340"/>
      <c r="O135" s="340"/>
      <c r="P135" s="340"/>
      <c r="Q135" s="340"/>
      <c r="R135" s="340"/>
      <c r="S135" s="340"/>
      <c r="T135" s="340"/>
      <c r="U135" s="340"/>
      <c r="V135" s="340"/>
      <c r="W135" s="340"/>
      <c r="X135" s="340"/>
      <c r="Y135" s="340"/>
      <c r="Z135" s="340"/>
      <c r="AA135" s="340"/>
      <c r="AB135" s="340"/>
      <c r="AC135" s="344"/>
      <c r="AD135" s="345" t="s">
        <v>1165</v>
      </c>
      <c r="AE135" s="727"/>
      <c r="AF135" s="346"/>
      <c r="AG135" s="322"/>
      <c r="AH135" s="322"/>
      <c r="AI135" s="322"/>
      <c r="AJ135" s="322"/>
      <c r="AK135" s="327"/>
      <c r="AL135" s="327"/>
      <c r="AM135" s="322"/>
      <c r="AN135" s="394"/>
      <c r="AO135" s="394"/>
    </row>
    <row r="136" spans="2:41" s="262" customFormat="1" ht="13.5">
      <c r="B136" s="347"/>
      <c r="C136" s="348" t="s">
        <v>2364</v>
      </c>
      <c r="D136" s="349"/>
      <c r="E136" s="342">
        <f>+AD136/AD$16</f>
        <v>0.181569602410631</v>
      </c>
      <c r="F136" s="398"/>
      <c r="G136" s="398"/>
      <c r="H136" s="398"/>
      <c r="I136" s="350"/>
      <c r="J136" s="351"/>
      <c r="K136" s="352"/>
      <c r="L136" s="352"/>
      <c r="M136" s="352"/>
      <c r="N136" s="352"/>
      <c r="O136" s="352"/>
      <c r="P136" s="352"/>
      <c r="Q136" s="352"/>
      <c r="R136" s="352"/>
      <c r="S136" s="352"/>
      <c r="T136" s="352"/>
      <c r="U136" s="352"/>
      <c r="V136" s="352"/>
      <c r="W136" s="352"/>
      <c r="X136" s="352"/>
      <c r="Y136" s="352"/>
      <c r="Z136" s="352"/>
      <c r="AA136" s="352"/>
      <c r="AB136" s="352"/>
      <c r="AC136" s="352"/>
      <c r="AD136" s="352">
        <f>+AD43+AD56+AD63+AD68+AD99+AD103+AD111+AD117</f>
        <v>5502540874.8279362</v>
      </c>
      <c r="AE136" s="729"/>
      <c r="AF136" s="353">
        <f>+AG136/AG$16</f>
        <v>0.19610434373679284</v>
      </c>
      <c r="AG136" s="322">
        <f>+AG17+AG18+AG19</f>
        <v>2600777256.995986</v>
      </c>
      <c r="AH136" s="353">
        <f>+AI136/AI$16</f>
        <v>0.19610434373679286</v>
      </c>
      <c r="AI136" s="322">
        <f>+AI17+AI18+AI19</f>
        <v>2901763617.8319502</v>
      </c>
      <c r="AJ136" s="353">
        <f>+AK136/AK$16</f>
        <v>0</v>
      </c>
      <c r="AK136" s="322">
        <f>+AK17+AK18+AK19</f>
        <v>0</v>
      </c>
      <c r="AL136" s="353">
        <f>+AM136/AM$16</f>
        <v>0.181569602410631</v>
      </c>
      <c r="AM136" s="322">
        <f>+AM17+AM18+AM19</f>
        <v>5502540874.8279362</v>
      </c>
      <c r="AN136" s="322">
        <f t="shared" ref="AN136:AN139" si="11">+AD136-AM136</f>
        <v>0</v>
      </c>
      <c r="AO136" s="394"/>
    </row>
    <row r="137" spans="2:41" s="262" customFormat="1" ht="13.5">
      <c r="B137" s="347"/>
      <c r="C137" s="348" t="s">
        <v>1222</v>
      </c>
      <c r="D137" s="349"/>
      <c r="E137" s="342">
        <f>+AD137/AD$16</f>
        <v>9.2588261407574902E-3</v>
      </c>
      <c r="F137" s="398"/>
      <c r="G137" s="398"/>
      <c r="H137" s="398"/>
      <c r="I137" s="350"/>
      <c r="J137" s="351"/>
      <c r="K137" s="352"/>
      <c r="L137" s="352"/>
      <c r="M137" s="352"/>
      <c r="N137" s="352"/>
      <c r="O137" s="352"/>
      <c r="P137" s="352"/>
      <c r="Q137" s="352"/>
      <c r="R137" s="352"/>
      <c r="S137" s="352"/>
      <c r="T137" s="352"/>
      <c r="U137" s="352"/>
      <c r="V137" s="352"/>
      <c r="W137" s="352"/>
      <c r="X137" s="352"/>
      <c r="Y137" s="352"/>
      <c r="Z137" s="352"/>
      <c r="AA137" s="352"/>
      <c r="AB137" s="352"/>
      <c r="AC137" s="352"/>
      <c r="AD137" s="352">
        <f>+AD121</f>
        <v>280592503.4589408</v>
      </c>
      <c r="AE137" s="729"/>
      <c r="AF137" s="353">
        <f t="shared" ref="AF137:AH138" si="12">+AG137/AG$16</f>
        <v>0.01</v>
      </c>
      <c r="AG137" s="322">
        <f>+AG20</f>
        <v>132622113.68896015</v>
      </c>
      <c r="AH137" s="353">
        <f t="shared" si="12"/>
        <v>0.01</v>
      </c>
      <c r="AI137" s="322">
        <f>+AI20</f>
        <v>147970389.76998064</v>
      </c>
      <c r="AJ137" s="353">
        <f t="shared" ref="AJ137" si="13">+AK137/AK$16</f>
        <v>0</v>
      </c>
      <c r="AK137" s="322">
        <f>+AK20</f>
        <v>0</v>
      </c>
      <c r="AL137" s="353">
        <f t="shared" ref="AL137" si="14">+AM137/AM$16</f>
        <v>9.2588261407574902E-3</v>
      </c>
      <c r="AM137" s="322">
        <f>+AM20</f>
        <v>280592503.4589408</v>
      </c>
      <c r="AN137" s="322">
        <f t="shared" si="11"/>
        <v>0</v>
      </c>
      <c r="AO137" s="394"/>
    </row>
    <row r="138" spans="2:41" s="262" customFormat="1" ht="13.5">
      <c r="B138" s="347"/>
      <c r="C138" s="348" t="s">
        <v>1240</v>
      </c>
      <c r="D138" s="349"/>
      <c r="E138" s="342">
        <f>+AD138/AD$16</f>
        <v>3.6022397817178073E-2</v>
      </c>
      <c r="F138" s="398"/>
      <c r="G138" s="398"/>
      <c r="H138" s="398"/>
      <c r="I138" s="350"/>
      <c r="J138" s="351"/>
      <c r="K138" s="352"/>
      <c r="L138" s="352"/>
      <c r="M138" s="352"/>
      <c r="N138" s="352"/>
      <c r="O138" s="352"/>
      <c r="P138" s="352"/>
      <c r="Q138" s="352"/>
      <c r="R138" s="352"/>
      <c r="S138" s="352"/>
      <c r="T138" s="352"/>
      <c r="U138" s="352"/>
      <c r="V138" s="352"/>
      <c r="W138" s="352"/>
      <c r="X138" s="352"/>
      <c r="Y138" s="352"/>
      <c r="Z138" s="352"/>
      <c r="AA138" s="352"/>
      <c r="AB138" s="352"/>
      <c r="AC138" s="352"/>
      <c r="AD138" s="352">
        <f>+AD125</f>
        <v>1091673461.6737223</v>
      </c>
      <c r="AE138" s="729"/>
      <c r="AF138" s="353">
        <f t="shared" si="12"/>
        <v>6.0000000000000005E-2</v>
      </c>
      <c r="AG138" s="322">
        <f>+AG21</f>
        <v>795732682.13376093</v>
      </c>
      <c r="AH138" s="353">
        <f t="shared" si="12"/>
        <v>0.02</v>
      </c>
      <c r="AI138" s="322">
        <f>+AI21</f>
        <v>295940779.53996128</v>
      </c>
      <c r="AJ138" s="353">
        <f t="shared" ref="AJ138" si="15">+AK138/AK$16</f>
        <v>0</v>
      </c>
      <c r="AK138" s="322">
        <f>+AK21</f>
        <v>0</v>
      </c>
      <c r="AL138" s="353">
        <f t="shared" ref="AL138" si="16">+AM138/AM$16</f>
        <v>3.6022397817178073E-2</v>
      </c>
      <c r="AM138" s="322">
        <f>+AM21</f>
        <v>1091673461.6737223</v>
      </c>
      <c r="AN138" s="322">
        <f t="shared" si="11"/>
        <v>0</v>
      </c>
      <c r="AO138" s="394"/>
    </row>
    <row r="139" spans="2:41" s="262" customFormat="1" ht="13.5">
      <c r="B139" s="347"/>
      <c r="C139" s="348" t="s">
        <v>1221</v>
      </c>
      <c r="D139" s="349"/>
      <c r="E139" s="342">
        <v>0.16</v>
      </c>
      <c r="F139" s="399"/>
      <c r="G139" s="399"/>
      <c r="H139" s="399"/>
      <c r="I139" s="354"/>
      <c r="J139" s="354"/>
      <c r="K139" s="355"/>
      <c r="L139" s="355"/>
      <c r="M139" s="355"/>
      <c r="N139" s="355"/>
      <c r="O139" s="355"/>
      <c r="P139" s="355"/>
      <c r="Q139" s="355"/>
      <c r="R139" s="355"/>
      <c r="S139" s="355"/>
      <c r="T139" s="355"/>
      <c r="U139" s="355"/>
      <c r="V139" s="355"/>
      <c r="W139" s="355"/>
      <c r="X139" s="355"/>
      <c r="Y139" s="355"/>
      <c r="Z139" s="355"/>
      <c r="AA139" s="355"/>
      <c r="AB139" s="355"/>
      <c r="AC139" s="356"/>
      <c r="AD139" s="352">
        <f>+AD130</f>
        <v>534052972.68762457</v>
      </c>
      <c r="AE139" s="729"/>
      <c r="AF139" s="353">
        <v>0.16</v>
      </c>
      <c r="AG139" s="322">
        <f>+AG22</f>
        <v>127317229.14140175</v>
      </c>
      <c r="AH139" s="353">
        <v>0.16</v>
      </c>
      <c r="AI139" s="322">
        <f>+AI22</f>
        <v>47350524.726393804</v>
      </c>
      <c r="AJ139" s="353">
        <v>0.16</v>
      </c>
      <c r="AK139" s="322">
        <f>+AK22</f>
        <v>359385218.81982905</v>
      </c>
      <c r="AL139" s="353">
        <v>0.16</v>
      </c>
      <c r="AM139" s="322">
        <f>+AM22</f>
        <v>534052972.68762457</v>
      </c>
      <c r="AN139" s="322">
        <f t="shared" si="11"/>
        <v>0</v>
      </c>
      <c r="AO139" s="394"/>
    </row>
    <row r="140" spans="2:41" s="262" customFormat="1" ht="13.5">
      <c r="B140" s="347"/>
      <c r="C140" s="348"/>
      <c r="D140" s="348"/>
      <c r="E140" s="672">
        <f>+E136+E137+E138*(1+E139)</f>
        <v>0.23261441001931504</v>
      </c>
      <c r="F140" s="659"/>
      <c r="G140" s="400"/>
      <c r="H140" s="400"/>
      <c r="I140" s="354"/>
      <c r="J140" s="354"/>
      <c r="K140" s="355"/>
      <c r="L140" s="355"/>
      <c r="M140" s="355"/>
      <c r="N140" s="355"/>
      <c r="O140" s="355"/>
      <c r="P140" s="355"/>
      <c r="Q140" s="355"/>
      <c r="R140" s="355"/>
      <c r="S140" s="355"/>
      <c r="T140" s="355"/>
      <c r="U140" s="355"/>
      <c r="V140" s="355"/>
      <c r="W140" s="355"/>
      <c r="X140" s="355"/>
      <c r="Y140" s="355"/>
      <c r="Z140" s="355"/>
      <c r="AA140" s="355"/>
      <c r="AB140" s="355"/>
      <c r="AC140" s="356"/>
      <c r="AD140" s="357">
        <f>SUM(AD136:AD139)</f>
        <v>7408859812.6482239</v>
      </c>
      <c r="AE140" s="728"/>
      <c r="AF140" s="346">
        <f>+AF136+AF137+AF138*(1+AF139)</f>
        <v>0.27570434373679287</v>
      </c>
      <c r="AG140" s="723">
        <f>SUM(AG136:AG139)</f>
        <v>3656449281.9601088</v>
      </c>
      <c r="AH140" s="346">
        <f>+AH136+AH137+AH138*(1+AH139)</f>
        <v>0.22930434373679287</v>
      </c>
      <c r="AI140" s="723">
        <f>SUM(AI136:AI139)</f>
        <v>3393025311.8682857</v>
      </c>
      <c r="AJ140" s="346">
        <f>+AJ136+AJ137+AJ138*(1+AJ139)</f>
        <v>0</v>
      </c>
      <c r="AK140" s="723">
        <f>SUM(AK136:AK139)</f>
        <v>359385218.81982905</v>
      </c>
      <c r="AL140" s="346">
        <f>+AL136+AL137+AL138*(1+AL139)</f>
        <v>0.23261441001931504</v>
      </c>
      <c r="AM140" s="723">
        <f>SUM(AM136:AM139)</f>
        <v>7408859812.6482239</v>
      </c>
      <c r="AN140" s="322">
        <f>+AD140-AM140</f>
        <v>0</v>
      </c>
      <c r="AO140" s="394"/>
    </row>
    <row r="141" spans="2:41">
      <c r="B141" s="358"/>
      <c r="C141" s="358"/>
      <c r="D141" s="358"/>
      <c r="E141" s="360"/>
      <c r="F141" s="360"/>
      <c r="G141" s="360"/>
      <c r="H141" s="360"/>
      <c r="I141" s="358"/>
      <c r="J141" s="358"/>
      <c r="K141" s="358"/>
      <c r="L141" s="358"/>
      <c r="M141" s="358"/>
      <c r="N141" s="358"/>
      <c r="O141" s="358"/>
      <c r="P141" s="358"/>
      <c r="Q141" s="358"/>
      <c r="R141" s="358"/>
      <c r="S141" s="358"/>
      <c r="T141" s="358"/>
      <c r="U141" s="358"/>
      <c r="V141" s="358"/>
      <c r="W141" s="358"/>
      <c r="X141" s="358"/>
      <c r="Y141" s="358"/>
      <c r="Z141" s="358"/>
      <c r="AA141" s="358"/>
      <c r="AB141" s="358"/>
      <c r="AC141" s="358"/>
      <c r="AD141" s="674"/>
      <c r="AE141" s="674"/>
      <c r="AF141" s="359"/>
      <c r="AG141" s="675"/>
      <c r="AH141" s="675"/>
      <c r="AI141" s="675"/>
      <c r="AJ141" s="675"/>
      <c r="AK141" s="675"/>
      <c r="AL141" s="675"/>
      <c r="AM141" s="675"/>
    </row>
    <row r="142" spans="2:41">
      <c r="B142" s="358"/>
      <c r="C142" s="358"/>
      <c r="D142" s="358"/>
      <c r="E142" s="671"/>
      <c r="F142" s="473"/>
      <c r="G142" s="473"/>
      <c r="H142" s="473"/>
      <c r="I142" s="358"/>
      <c r="J142" s="358"/>
      <c r="K142" s="358"/>
      <c r="L142" s="358"/>
      <c r="M142" s="358"/>
      <c r="N142" s="358"/>
      <c r="O142" s="358"/>
      <c r="P142" s="358"/>
      <c r="Q142" s="358"/>
      <c r="R142" s="358"/>
      <c r="S142" s="358"/>
      <c r="T142" s="358"/>
      <c r="U142" s="358"/>
      <c r="V142" s="358"/>
      <c r="W142" s="358"/>
      <c r="X142" s="358"/>
      <c r="Y142" s="358"/>
      <c r="Z142" s="358"/>
      <c r="AA142" s="358"/>
      <c r="AB142" s="358"/>
      <c r="AC142" s="358"/>
      <c r="AD142" s="700">
        <f>+AD16+AD140</f>
        <v>37714267776.166237</v>
      </c>
      <c r="AE142" s="716"/>
      <c r="AF142" s="359"/>
      <c r="AG142" s="675"/>
      <c r="AH142" s="675"/>
      <c r="AI142" s="675"/>
      <c r="AJ142" s="675"/>
      <c r="AK142" s="675"/>
      <c r="AL142" s="675"/>
      <c r="AM142" s="675"/>
    </row>
    <row r="143" spans="2:41">
      <c r="B143" s="358"/>
      <c r="C143" s="358"/>
      <c r="D143" s="358"/>
      <c r="E143" s="671"/>
      <c r="F143" s="360"/>
      <c r="G143" s="360"/>
      <c r="H143" s="360"/>
      <c r="I143" s="358"/>
      <c r="J143" s="358"/>
      <c r="K143" s="358"/>
      <c r="L143" s="358"/>
      <c r="M143" s="358"/>
      <c r="N143" s="358"/>
      <c r="O143" s="358"/>
      <c r="P143" s="358"/>
      <c r="Q143" s="358"/>
      <c r="R143" s="358"/>
      <c r="S143" s="358"/>
      <c r="T143" s="358"/>
      <c r="U143" s="358"/>
      <c r="V143" s="358"/>
      <c r="W143" s="358"/>
      <c r="X143" s="358"/>
      <c r="Y143" s="358"/>
      <c r="Z143" s="358"/>
      <c r="AA143" s="358"/>
      <c r="AB143" s="358"/>
      <c r="AC143" s="358"/>
      <c r="AD143" s="700">
        <v>37714267776.166237</v>
      </c>
      <c r="AE143" s="716"/>
      <c r="AF143" s="359"/>
      <c r="AG143" s="676"/>
      <c r="AH143" s="676"/>
      <c r="AI143" s="675"/>
      <c r="AJ143" s="675"/>
      <c r="AK143" s="675"/>
      <c r="AL143" s="675"/>
      <c r="AM143" s="675"/>
    </row>
    <row r="144" spans="2:41">
      <c r="B144" s="358"/>
      <c r="C144" s="358"/>
      <c r="D144" s="358"/>
      <c r="E144" s="670"/>
      <c r="F144" s="360"/>
      <c r="G144" s="360"/>
      <c r="H144" s="360"/>
      <c r="I144" s="358"/>
      <c r="J144" s="358"/>
      <c r="K144" s="358"/>
      <c r="L144" s="358"/>
      <c r="M144" s="358"/>
      <c r="N144" s="358"/>
      <c r="O144" s="358"/>
      <c r="P144" s="358"/>
      <c r="Q144" s="358"/>
      <c r="R144" s="358"/>
      <c r="S144" s="358"/>
      <c r="T144" s="358"/>
      <c r="U144" s="358"/>
      <c r="V144" s="358"/>
      <c r="W144" s="358"/>
      <c r="X144" s="358"/>
      <c r="Y144" s="358"/>
      <c r="Z144" s="358"/>
      <c r="AA144" s="358"/>
      <c r="AB144" s="358"/>
      <c r="AC144" s="358"/>
      <c r="AD144" s="700"/>
      <c r="AE144" s="684"/>
      <c r="AF144" s="359"/>
      <c r="AG144" s="675"/>
      <c r="AH144" s="675"/>
      <c r="AI144" s="675"/>
      <c r="AJ144" s="675"/>
      <c r="AK144" s="675"/>
      <c r="AL144" s="675"/>
      <c r="AM144" s="675"/>
    </row>
    <row r="145" spans="2:41">
      <c r="B145" s="358"/>
      <c r="C145" s="358"/>
      <c r="D145" s="358"/>
      <c r="E145" s="670"/>
      <c r="F145" s="360"/>
      <c r="G145" s="360"/>
      <c r="H145" s="360"/>
      <c r="I145" s="358"/>
      <c r="J145" s="358"/>
      <c r="K145" s="358"/>
      <c r="L145" s="358"/>
      <c r="M145" s="358"/>
      <c r="N145" s="358"/>
      <c r="O145" s="358"/>
      <c r="P145" s="358"/>
      <c r="Q145" s="358"/>
      <c r="R145" s="358"/>
      <c r="S145" s="358"/>
      <c r="T145" s="358"/>
      <c r="U145" s="358"/>
      <c r="V145" s="358"/>
      <c r="W145" s="358"/>
      <c r="X145" s="358"/>
      <c r="Y145" s="358"/>
      <c r="Z145" s="358"/>
      <c r="AA145" s="358"/>
      <c r="AB145" s="358"/>
      <c r="AC145" s="358"/>
      <c r="AD145" s="735">
        <f>+AD143-AD142</f>
        <v>0</v>
      </c>
      <c r="AE145" s="685"/>
      <c r="AF145" s="359"/>
      <c r="AG145" s="675"/>
      <c r="AH145" s="675"/>
      <c r="AI145" s="675"/>
      <c r="AJ145" s="675"/>
      <c r="AK145" s="675"/>
      <c r="AL145" s="675"/>
      <c r="AM145" s="675"/>
      <c r="AN145" s="247"/>
      <c r="AO145" s="247"/>
    </row>
    <row r="146" spans="2:41">
      <c r="B146" s="358"/>
      <c r="C146" s="358"/>
      <c r="D146" s="358"/>
      <c r="E146" s="670"/>
      <c r="F146" s="360"/>
      <c r="G146" s="360"/>
      <c r="H146" s="360"/>
      <c r="I146" s="358"/>
      <c r="J146" s="358"/>
      <c r="K146" s="358"/>
      <c r="L146" s="358"/>
      <c r="M146" s="358"/>
      <c r="N146" s="358"/>
      <c r="O146" s="358"/>
      <c r="P146" s="358"/>
      <c r="Q146" s="358"/>
      <c r="R146" s="358"/>
      <c r="S146" s="358"/>
      <c r="T146" s="358"/>
      <c r="U146" s="358"/>
      <c r="V146" s="358"/>
      <c r="W146" s="358"/>
      <c r="X146" s="358"/>
      <c r="Y146" s="358"/>
      <c r="Z146" s="358"/>
      <c r="AA146" s="358"/>
      <c r="AB146" s="358"/>
      <c r="AC146" s="358"/>
      <c r="AD146" s="734"/>
      <c r="AE146" s="686"/>
      <c r="AF146" s="359"/>
      <c r="AG146" s="675"/>
      <c r="AH146" s="675"/>
      <c r="AI146" s="675"/>
      <c r="AJ146" s="675"/>
      <c r="AK146" s="675"/>
      <c r="AL146" s="675"/>
      <c r="AM146" s="675"/>
      <c r="AN146" s="247"/>
      <c r="AO146" s="247"/>
    </row>
    <row r="147" spans="2:41">
      <c r="B147" s="358"/>
      <c r="C147" s="358"/>
      <c r="D147" s="358"/>
      <c r="E147" s="669"/>
      <c r="F147" s="360"/>
      <c r="G147" s="360"/>
      <c r="H147" s="360"/>
      <c r="I147" s="358"/>
      <c r="J147" s="358"/>
      <c r="K147" s="358"/>
      <c r="L147" s="358"/>
      <c r="M147" s="358"/>
      <c r="N147" s="358"/>
      <c r="O147" s="358"/>
      <c r="P147" s="358"/>
      <c r="Q147" s="358"/>
      <c r="R147" s="358"/>
      <c r="S147" s="358"/>
      <c r="T147" s="358"/>
      <c r="U147" s="358"/>
      <c r="V147" s="358"/>
      <c r="W147" s="358"/>
      <c r="X147" s="358"/>
      <c r="Y147" s="358"/>
      <c r="Z147" s="358"/>
      <c r="AA147" s="358"/>
      <c r="AB147" s="358"/>
      <c r="AC147" s="358"/>
      <c r="AD147" s="736"/>
      <c r="AE147" s="687"/>
      <c r="AF147" s="359"/>
      <c r="AG147" s="675"/>
      <c r="AH147" s="675"/>
      <c r="AI147" s="675"/>
      <c r="AJ147" s="675"/>
      <c r="AK147" s="675"/>
      <c r="AL147" s="675"/>
      <c r="AM147" s="675"/>
      <c r="AN147" s="247"/>
      <c r="AO147" s="247"/>
    </row>
    <row r="148" spans="2:41">
      <c r="B148" s="358"/>
      <c r="C148" s="358"/>
      <c r="D148" s="358"/>
      <c r="E148" s="360"/>
      <c r="F148" s="360"/>
      <c r="G148" s="360"/>
      <c r="H148" s="360"/>
      <c r="I148" s="358"/>
      <c r="J148" s="358"/>
      <c r="K148" s="358"/>
      <c r="L148" s="358"/>
      <c r="M148" s="358"/>
      <c r="N148" s="358"/>
      <c r="O148" s="358"/>
      <c r="P148" s="358"/>
      <c r="Q148" s="358"/>
      <c r="R148" s="358"/>
      <c r="S148" s="358"/>
      <c r="T148" s="358"/>
      <c r="U148" s="358"/>
      <c r="V148" s="358"/>
      <c r="W148" s="358"/>
      <c r="X148" s="358"/>
      <c r="Y148" s="358"/>
      <c r="Z148" s="358"/>
      <c r="AA148" s="358"/>
      <c r="AB148" s="358"/>
      <c r="AC148" s="358"/>
      <c r="AD148" s="689"/>
      <c r="AE148" s="689"/>
      <c r="AF148" s="359"/>
      <c r="AG148" s="675"/>
      <c r="AH148" s="675"/>
      <c r="AI148" s="675"/>
      <c r="AJ148" s="675"/>
      <c r="AK148" s="675"/>
      <c r="AL148" s="675"/>
      <c r="AM148" s="675"/>
      <c r="AN148" s="247"/>
      <c r="AO148" s="247"/>
    </row>
    <row r="149" spans="2:41">
      <c r="AD149" s="688"/>
      <c r="AE149" s="688"/>
      <c r="AF149" s="690"/>
      <c r="AG149" s="675"/>
      <c r="AH149" s="675"/>
      <c r="AI149" s="677"/>
      <c r="AJ149" s="677"/>
      <c r="AK149" s="726"/>
      <c r="AL149" s="726"/>
      <c r="AM149" s="675"/>
    </row>
    <row r="150" spans="2:41">
      <c r="AD150" s="678">
        <f>+AD149*AD148</f>
        <v>0</v>
      </c>
      <c r="AE150" s="678"/>
      <c r="AG150" s="675"/>
      <c r="AH150" s="675"/>
      <c r="AI150" s="677"/>
      <c r="AJ150" s="677"/>
      <c r="AK150" s="726"/>
      <c r="AL150" s="726"/>
      <c r="AM150" s="675"/>
    </row>
    <row r="151" spans="2:41">
      <c r="AD151" s="679"/>
      <c r="AE151" s="679"/>
      <c r="AG151" s="675"/>
      <c r="AH151" s="675"/>
      <c r="AI151" s="677"/>
      <c r="AJ151" s="677"/>
      <c r="AK151" s="726"/>
      <c r="AL151" s="726"/>
      <c r="AM151" s="675"/>
    </row>
    <row r="152" spans="2:41">
      <c r="E152" s="247"/>
      <c r="F152" s="247"/>
      <c r="G152" s="247"/>
      <c r="H152" s="247"/>
      <c r="AD152" s="679"/>
      <c r="AE152" s="679"/>
      <c r="AF152" s="247"/>
      <c r="AG152" s="675"/>
      <c r="AH152" s="675"/>
      <c r="AI152" s="675"/>
      <c r="AJ152" s="675"/>
      <c r="AK152" s="675"/>
      <c r="AL152" s="675"/>
      <c r="AM152" s="675"/>
      <c r="AN152" s="247"/>
      <c r="AO152" s="247"/>
    </row>
    <row r="153" spans="2:41">
      <c r="E153" s="247"/>
      <c r="F153" s="247"/>
      <c r="G153" s="247"/>
      <c r="H153" s="247"/>
      <c r="AD153" s="677"/>
      <c r="AE153" s="677"/>
      <c r="AF153" s="247"/>
      <c r="AI153" s="247"/>
      <c r="AJ153" s="247"/>
      <c r="AK153" s="247"/>
      <c r="AL153" s="247"/>
      <c r="AM153" s="247"/>
      <c r="AN153" s="247"/>
      <c r="AO153" s="247"/>
    </row>
    <row r="154" spans="2:41">
      <c r="E154" s="247"/>
      <c r="F154" s="247"/>
      <c r="G154" s="247"/>
      <c r="H154" s="247"/>
      <c r="AD154" s="677"/>
      <c r="AE154" s="677"/>
      <c r="AF154" s="247"/>
      <c r="AI154" s="247"/>
      <c r="AJ154" s="247"/>
      <c r="AK154" s="247"/>
      <c r="AL154" s="247"/>
      <c r="AM154" s="247"/>
      <c r="AN154" s="247"/>
      <c r="AO154" s="247"/>
    </row>
    <row r="155" spans="2:41">
      <c r="E155" s="247"/>
      <c r="F155" s="247"/>
      <c r="G155" s="247"/>
      <c r="H155" s="247"/>
      <c r="AD155" s="677"/>
      <c r="AE155" s="677"/>
      <c r="AF155" s="247"/>
      <c r="AI155" s="247"/>
      <c r="AJ155" s="247"/>
      <c r="AK155" s="247"/>
      <c r="AL155" s="247"/>
      <c r="AM155" s="247"/>
      <c r="AN155" s="247"/>
      <c r="AO155" s="247"/>
    </row>
  </sheetData>
  <mergeCells count="4">
    <mergeCell ref="D6:Q6"/>
    <mergeCell ref="D7:R7"/>
    <mergeCell ref="D8:N8"/>
    <mergeCell ref="C11:E11"/>
  </mergeCells>
  <printOptions horizontalCentered="1"/>
  <pageMargins left="0.39370078740157483" right="0.19685039370078741" top="0.59055118110236227" bottom="0.59055118110236227" header="0" footer="0.39370078740157483"/>
  <pageSetup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N24"/>
  <sheetViews>
    <sheetView tabSelected="1" zoomScaleNormal="100" zoomScaleSheetLayoutView="100" workbookViewId="0">
      <selection activeCell="I6" sqref="I6"/>
    </sheetView>
  </sheetViews>
  <sheetFormatPr baseColWidth="10" defaultRowHeight="12.75"/>
  <cols>
    <col min="1" max="1" width="2.42578125" customWidth="1"/>
    <col min="2" max="2" width="47" customWidth="1"/>
    <col min="3" max="3" width="15.85546875" customWidth="1"/>
    <col min="4" max="4" width="20" style="775" customWidth="1"/>
    <col min="5" max="5" width="17" style="775" customWidth="1"/>
    <col min="6" max="34" width="11.5703125" customWidth="1"/>
  </cols>
  <sheetData>
    <row r="2" spans="2:14" ht="15.75">
      <c r="B2" s="358"/>
      <c r="C2" s="788"/>
      <c r="D2" s="789"/>
      <c r="E2" s="790"/>
      <c r="F2" s="790"/>
      <c r="G2" s="790"/>
      <c r="H2" s="790"/>
      <c r="I2" s="790"/>
      <c r="J2" s="790"/>
      <c r="K2" s="790"/>
      <c r="L2" s="790"/>
      <c r="M2" s="358"/>
      <c r="N2" s="358"/>
    </row>
    <row r="3" spans="2:14">
      <c r="B3" s="358"/>
      <c r="C3" s="788"/>
      <c r="D3" s="790"/>
      <c r="E3" s="790"/>
      <c r="F3" s="790"/>
      <c r="G3" s="790"/>
      <c r="H3" s="790"/>
      <c r="I3" s="790"/>
      <c r="J3" s="790"/>
      <c r="K3" s="790"/>
      <c r="L3" s="790"/>
      <c r="M3" s="358"/>
      <c r="N3" s="358"/>
    </row>
    <row r="4" spans="2:14">
      <c r="B4" s="777"/>
      <c r="C4" s="788"/>
      <c r="D4" s="791"/>
      <c r="E4" s="358"/>
      <c r="F4" s="792"/>
      <c r="G4" s="791"/>
      <c r="H4" s="793"/>
      <c r="I4" s="793"/>
      <c r="J4" s="793"/>
      <c r="K4" s="793"/>
      <c r="L4" s="794"/>
      <c r="M4" s="358"/>
      <c r="N4" s="358"/>
    </row>
    <row r="5" spans="2:14" ht="19.5" customHeight="1">
      <c r="B5" s="777"/>
      <c r="C5" s="788"/>
      <c r="D5" s="791"/>
      <c r="E5" s="358"/>
      <c r="F5" s="791"/>
      <c r="G5" s="791"/>
      <c r="H5" s="793"/>
      <c r="I5" s="793"/>
      <c r="J5" s="793"/>
      <c r="K5" s="793"/>
      <c r="L5" s="794"/>
      <c r="M5" s="358"/>
      <c r="N5" s="358"/>
    </row>
    <row r="6" spans="2:14" ht="57" customHeight="1">
      <c r="B6" s="810" t="s">
        <v>2451</v>
      </c>
      <c r="C6" s="810"/>
      <c r="D6" s="810"/>
      <c r="E6" s="810"/>
      <c r="F6" s="795"/>
      <c r="G6" s="795"/>
      <c r="H6" s="795"/>
      <c r="I6" s="795"/>
      <c r="J6" s="795"/>
      <c r="K6" s="795"/>
      <c r="L6" s="795"/>
      <c r="M6" s="795"/>
      <c r="N6" s="795"/>
    </row>
    <row r="7" spans="2:14" ht="20.25" customHeight="1">
      <c r="B7" s="809" t="s">
        <v>2450</v>
      </c>
      <c r="C7" s="809"/>
      <c r="D7" s="809"/>
      <c r="E7" s="809"/>
    </row>
    <row r="8" spans="2:14" s="776" customFormat="1" ht="27" customHeight="1">
      <c r="B8" s="779" t="s">
        <v>2443</v>
      </c>
      <c r="C8" s="780" t="s">
        <v>2444</v>
      </c>
      <c r="D8" s="781" t="s">
        <v>2433</v>
      </c>
      <c r="E8" s="781" t="s">
        <v>2434</v>
      </c>
    </row>
    <row r="9" spans="2:14" ht="18" customHeight="1">
      <c r="B9" s="782" t="s">
        <v>2446</v>
      </c>
      <c r="C9" s="784">
        <v>3</v>
      </c>
      <c r="D9" s="786">
        <f>ROUND(((82550+54900)/2),0)</f>
        <v>68725</v>
      </c>
      <c r="E9" s="786">
        <f>+C9*D9</f>
        <v>206175</v>
      </c>
    </row>
    <row r="10" spans="2:14" ht="18" customHeight="1">
      <c r="B10" s="782" t="s">
        <v>2448</v>
      </c>
      <c r="C10" s="784">
        <v>4</v>
      </c>
      <c r="D10" s="786">
        <f>ROUND(((17900+15990+15990+18590)/4),0)</f>
        <v>17118</v>
      </c>
      <c r="E10" s="786">
        <f t="shared" ref="E10" si="0">+C10*D10</f>
        <v>68472</v>
      </c>
    </row>
    <row r="11" spans="2:14" ht="18" customHeight="1">
      <c r="B11" s="782" t="s">
        <v>2436</v>
      </c>
      <c r="C11" s="784">
        <v>9</v>
      </c>
      <c r="D11" s="786">
        <f>ROUND(((29000+39900+9900+16900)/4),0)</f>
        <v>23925</v>
      </c>
      <c r="E11" s="786">
        <f t="shared" ref="E11:E20" si="1">+C11*D11</f>
        <v>215325</v>
      </c>
    </row>
    <row r="12" spans="2:14" ht="18" customHeight="1">
      <c r="B12" s="782" t="s">
        <v>2449</v>
      </c>
      <c r="C12" s="784">
        <v>1</v>
      </c>
      <c r="D12" s="786">
        <f>ROUND(((80500+124900+103200)/3),0)</f>
        <v>102867</v>
      </c>
      <c r="E12" s="786">
        <f t="shared" si="1"/>
        <v>102867</v>
      </c>
    </row>
    <row r="13" spans="2:14" ht="18" customHeight="1">
      <c r="B13" s="782" t="s">
        <v>2447</v>
      </c>
      <c r="C13" s="784">
        <v>1</v>
      </c>
      <c r="D13" s="786">
        <f>ROUND(((39900+39900+30000)/3),0)</f>
        <v>36600</v>
      </c>
      <c r="E13" s="786">
        <f t="shared" si="1"/>
        <v>36600</v>
      </c>
    </row>
    <row r="14" spans="2:14" ht="18" customHeight="1">
      <c r="B14" s="782" t="s">
        <v>2435</v>
      </c>
      <c r="C14" s="784">
        <v>1</v>
      </c>
      <c r="D14" s="786">
        <f>ROUND(((134000+121900+149900)/3),0)</f>
        <v>135267</v>
      </c>
      <c r="E14" s="786">
        <f t="shared" si="1"/>
        <v>135267</v>
      </c>
    </row>
    <row r="15" spans="2:14" ht="18" customHeight="1">
      <c r="B15" s="782" t="s">
        <v>2439</v>
      </c>
      <c r="C15" s="784">
        <v>1</v>
      </c>
      <c r="D15" s="796">
        <v>50000</v>
      </c>
      <c r="E15" s="786">
        <f t="shared" si="1"/>
        <v>50000</v>
      </c>
    </row>
    <row r="16" spans="2:14" ht="18" customHeight="1">
      <c r="B16" s="782" t="s">
        <v>2442</v>
      </c>
      <c r="C16" s="784">
        <v>1</v>
      </c>
      <c r="D16" s="786">
        <v>120000</v>
      </c>
      <c r="E16" s="786">
        <f t="shared" si="1"/>
        <v>120000</v>
      </c>
    </row>
    <row r="17" spans="2:5" ht="18" customHeight="1">
      <c r="B17" s="782" t="s">
        <v>2437</v>
      </c>
      <c r="C17" s="784">
        <v>1</v>
      </c>
      <c r="D17" s="786">
        <v>110000</v>
      </c>
      <c r="E17" s="786">
        <f t="shared" si="1"/>
        <v>110000</v>
      </c>
    </row>
    <row r="18" spans="2:5" ht="18" customHeight="1">
      <c r="B18" s="782" t="s">
        <v>2438</v>
      </c>
      <c r="C18" s="784">
        <v>10</v>
      </c>
      <c r="D18" s="786">
        <f>ROUND(((30000+25000+10200+17000)/4),0)</f>
        <v>20550</v>
      </c>
      <c r="E18" s="786">
        <f t="shared" si="1"/>
        <v>205500</v>
      </c>
    </row>
    <row r="19" spans="2:5" ht="18" customHeight="1">
      <c r="B19" s="785" t="s">
        <v>2441</v>
      </c>
      <c r="C19" s="784">
        <v>1</v>
      </c>
      <c r="D19" s="786">
        <f>ROUND(((39900+80000+208000)/3),0)</f>
        <v>109300</v>
      </c>
      <c r="E19" s="786">
        <f t="shared" si="1"/>
        <v>109300</v>
      </c>
    </row>
    <row r="20" spans="2:5" ht="18" customHeight="1">
      <c r="B20" s="785" t="s">
        <v>2440</v>
      </c>
      <c r="C20" s="784">
        <v>1</v>
      </c>
      <c r="D20" s="786">
        <f>ROUND(((211000+109880)/2),0)</f>
        <v>160440</v>
      </c>
      <c r="E20" s="786">
        <f t="shared" si="1"/>
        <v>160440</v>
      </c>
    </row>
    <row r="21" spans="2:5" ht="17.25" customHeight="1">
      <c r="B21" s="778"/>
      <c r="C21" s="778"/>
      <c r="D21" s="783" t="s">
        <v>2445</v>
      </c>
      <c r="E21" s="799">
        <f>SUM(E9:E18)</f>
        <v>1250206</v>
      </c>
    </row>
    <row r="22" spans="2:5" ht="17.25" customHeight="1">
      <c r="B22" s="787"/>
      <c r="C22" s="787"/>
      <c r="D22" s="797"/>
      <c r="E22" s="798"/>
    </row>
    <row r="23" spans="2:5" ht="69.75" customHeight="1">
      <c r="B23" s="811" t="s">
        <v>2452</v>
      </c>
      <c r="C23" s="811"/>
      <c r="D23" s="811"/>
      <c r="E23" s="811"/>
    </row>
    <row r="24" spans="2:5" ht="38.25" customHeight="1">
      <c r="B24" s="811" t="s">
        <v>2453</v>
      </c>
      <c r="C24" s="811"/>
      <c r="D24" s="811"/>
      <c r="E24" s="811"/>
    </row>
  </sheetData>
  <mergeCells count="4">
    <mergeCell ref="B7:E7"/>
    <mergeCell ref="B6:E6"/>
    <mergeCell ref="B23:E23"/>
    <mergeCell ref="B24:E24"/>
  </mergeCells>
  <printOptions horizontalCentered="1"/>
  <pageMargins left="0.42" right="0.37" top="0.59" bottom="0.63" header="0.25" footer="0.25"/>
  <pageSetup scale="72" fitToHeight="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1. Pto.Resum.xCap.</vt:lpstr>
      <vt:lpstr>2. Presupuesto Detallado</vt:lpstr>
      <vt:lpstr>3. A.I.U.</vt:lpstr>
      <vt:lpstr>Gastos Generales</vt:lpstr>
      <vt:lpstr>'1. Pto.Resum.xCap.'!Área_de_impresión</vt:lpstr>
      <vt:lpstr>'2. Presupuesto Detallado'!Área_de_impresión</vt:lpstr>
      <vt:lpstr>'3. A.I.U.'!Área_de_impresión</vt:lpstr>
      <vt:lpstr>'1. Pto.Resum.xCap.'!Títulos_a_imprimir</vt:lpstr>
      <vt:lpstr>'2. Presupuesto Detallado'!Títulos_a_imprimir</vt:lpstr>
      <vt:lpstr>'3. A.I.U.'!Títulos_a_imprimir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ANDRES AROCA</cp:lastModifiedBy>
  <cp:lastPrinted>2021-08-25T15:21:27Z</cp:lastPrinted>
  <dcterms:created xsi:type="dcterms:W3CDTF">2005-06-10T20:16:38Z</dcterms:created>
  <dcterms:modified xsi:type="dcterms:W3CDTF">2021-09-15T20:40:33Z</dcterms:modified>
</cp:coreProperties>
</file>