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wdp" ContentType="image/vnd.ms-photo"/>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drawings/drawing31.xml" ContentType="application/vnd.openxmlformats-officedocument.drawing+xml"/>
  <Override PartName="/xl/drawings/drawing32.xml" ContentType="application/vnd.openxmlformats-officedocument.drawing+xml"/>
  <Override PartName="/xl/drawings/drawing33.xml" ContentType="application/vnd.openxmlformats-officedocument.drawing+xml"/>
  <Override PartName="/xl/drawings/drawing34.xml" ContentType="application/vnd.openxmlformats-officedocument.drawing+xml"/>
  <Override PartName="/xl/drawings/drawing35.xml" ContentType="application/vnd.openxmlformats-officedocument.drawing+xml"/>
  <Override PartName="/xl/drawings/drawing36.xml" ContentType="application/vnd.openxmlformats-officedocument.drawing+xml"/>
  <Override PartName="/xl/drawings/drawing37.xml" ContentType="application/vnd.openxmlformats-officedocument.drawing+xml"/>
  <Override PartName="/xl/drawings/drawing38.xml" ContentType="application/vnd.openxmlformats-officedocument.drawing+xml"/>
  <Override PartName="/xl/drawings/drawing39.xml" ContentType="application/vnd.openxmlformats-officedocument.drawing+xml"/>
  <Override PartName="/xl/drawings/drawing40.xml" ContentType="application/vnd.openxmlformats-officedocument.drawing+xml"/>
  <Override PartName="/xl/drawings/drawing41.xml" ContentType="application/vnd.openxmlformats-officedocument.drawing+xml"/>
  <Override PartName="/xl/drawings/drawing42.xml" ContentType="application/vnd.openxmlformats-officedocument.drawing+xml"/>
  <Override PartName="/xl/drawings/drawing43.xml" ContentType="application/vnd.openxmlformats-officedocument.drawing+xml"/>
  <Override PartName="/xl/drawings/drawing44.xml" ContentType="application/vnd.openxmlformats-officedocument.drawing+xml"/>
  <Override PartName="/xl/drawings/drawing45.xml" ContentType="application/vnd.openxmlformats-officedocument.drawing+xml"/>
  <Override PartName="/xl/drawings/drawing46.xml" ContentType="application/vnd.openxmlformats-officedocument.drawing+xml"/>
  <Override PartName="/xl/drawings/drawing47.xml" ContentType="application/vnd.openxmlformats-officedocument.drawing+xml"/>
  <Override PartName="/xl/drawings/drawing48.xml" ContentType="application/vnd.openxmlformats-officedocument.drawing+xml"/>
  <Override PartName="/xl/drawings/drawing49.xml" ContentType="application/vnd.openxmlformats-officedocument.drawing+xml"/>
  <Override PartName="/xl/drawings/drawing50.xml" ContentType="application/vnd.openxmlformats-officedocument.drawing+xml"/>
  <Override PartName="/xl/drawings/drawing51.xml" ContentType="application/vnd.openxmlformats-officedocument.drawing+xml"/>
  <Override PartName="/xl/drawings/drawing52.xml" ContentType="application/vnd.openxmlformats-officedocument.drawing+xml"/>
  <Override PartName="/xl/drawings/drawing53.xml" ContentType="application/vnd.openxmlformats-officedocument.drawing+xml"/>
  <Override PartName="/xl/drawings/drawing54.xml" ContentType="application/vnd.openxmlformats-officedocument.drawing+xml"/>
  <Override PartName="/xl/drawings/drawing55.xml" ContentType="application/vnd.openxmlformats-officedocument.drawing+xml"/>
  <Override PartName="/xl/drawings/drawing56.xml" ContentType="application/vnd.openxmlformats-officedocument.drawing+xml"/>
  <Override PartName="/xl/drawings/drawing57.xml" ContentType="application/vnd.openxmlformats-officedocument.drawing+xml"/>
  <Override PartName="/xl/drawings/drawing58.xml" ContentType="application/vnd.openxmlformats-officedocument.drawing+xml"/>
  <Override PartName="/xl/drawings/drawing59.xml" ContentType="application/vnd.openxmlformats-officedocument.drawing+xml"/>
  <Override PartName="/xl/drawings/drawing60.xml" ContentType="application/vnd.openxmlformats-officedocument.drawing+xml"/>
  <Override PartName="/xl/drawings/drawing61.xml" ContentType="application/vnd.openxmlformats-officedocument.drawing+xml"/>
  <Override PartName="/xl/drawings/drawing6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26"/>
  <workbookPr/>
  <mc:AlternateContent xmlns:mc="http://schemas.openxmlformats.org/markup-compatibility/2006">
    <mc:Choice Requires="x15">
      <x15ac:absPath xmlns:x15ac="http://schemas.microsoft.com/office/spreadsheetml/2010/11/ac" url="C:\Users\ANGELA\Documents\ARRAZOLA ABOGADOS\GOBERNACIÒN\2021\MENOR CUANTIA\CASA DE LA MUJER\PROY DE PLIEG\"/>
    </mc:Choice>
  </mc:AlternateContent>
  <xr:revisionPtr revIDLastSave="0" documentId="13_ncr:1_{3951A846-FD00-4F2F-977F-395A7476C08C}" xr6:coauthVersionLast="47" xr6:coauthVersionMax="47" xr10:uidLastSave="{00000000-0000-0000-0000-000000000000}"/>
  <bookViews>
    <workbookView xWindow="-120" yWindow="-120" windowWidth="20730" windowHeight="11160" tabRatio="923" activeTab="1" xr2:uid="{00000000-000D-0000-FFFF-FFFF00000000}"/>
  </bookViews>
  <sheets>
    <sheet name="resumen " sheetId="111" r:id="rId1"/>
    <sheet name="PRESUPUESTO GENERAL" sheetId="5" r:id="rId2"/>
    <sheet name="1.1-A.P.U " sheetId="6" state="hidden" r:id="rId3"/>
    <sheet name="1.2-A.P.U" sheetId="7" state="hidden" r:id="rId4"/>
    <sheet name="A.I.U" sheetId="4" r:id="rId5"/>
    <sheet name="1.1-A.P.U" sheetId="8" r:id="rId6"/>
    <sheet name="1,2-A.P.U" sheetId="9" r:id="rId7"/>
    <sheet name="2.1-A.P.U" sheetId="43" r:id="rId8"/>
    <sheet name="3.1-A-P-U" sheetId="53" r:id="rId9"/>
    <sheet name="3.2-A.P.U" sheetId="44" r:id="rId10"/>
    <sheet name="3.3-A.P.U" sheetId="12" r:id="rId11"/>
    <sheet name="4.1-A.P.U" sheetId="51" state="hidden" r:id="rId12"/>
    <sheet name="4.2-A.P.U" sheetId="50" state="hidden" r:id="rId13"/>
    <sheet name="5.2-A.P.U" sheetId="54" state="hidden" r:id="rId14"/>
    <sheet name="4.1-A.P.U." sheetId="56" r:id="rId15"/>
    <sheet name="4.2-A.P.U." sheetId="57" r:id="rId16"/>
    <sheet name="5.1 A.P.U" sheetId="86" r:id="rId17"/>
    <sheet name="5.2 A.P.U" sheetId="112" r:id="rId18"/>
    <sheet name="5.3 A.P.U " sheetId="87" r:id="rId19"/>
    <sheet name="5.4 A.P.U " sheetId="88" r:id="rId20"/>
    <sheet name="5.5 A.P.U " sheetId="89" r:id="rId21"/>
    <sheet name="5.6 A.P.U." sheetId="108" r:id="rId22"/>
    <sheet name="5.7 A.P.U." sheetId="110" r:id="rId23"/>
    <sheet name="5.8 A.P.U" sheetId="91" r:id="rId24"/>
    <sheet name="5.9 A.P.U " sheetId="109" r:id="rId25"/>
    <sheet name="5.10 A.P.U" sheetId="107" r:id="rId26"/>
    <sheet name="6.1.1 A.P.U" sheetId="58" r:id="rId27"/>
    <sheet name="6.1.2 A.P.U " sheetId="92" r:id="rId28"/>
    <sheet name="6.1.3 A.P.U " sheetId="93" r:id="rId29"/>
    <sheet name="6.2.1 A.P.U " sheetId="98" r:id="rId30"/>
    <sheet name="6.3.1 A.P.U " sheetId="96" r:id="rId31"/>
    <sheet name="6.3.2 A.P.U " sheetId="102" r:id="rId32"/>
    <sheet name="6.3.3 A.P.U " sheetId="94" r:id="rId33"/>
    <sheet name="6.3.4 A.P.U " sheetId="101" r:id="rId34"/>
    <sheet name="6.4.1 A.P.U" sheetId="103" r:id="rId35"/>
    <sheet name="6.4.2 A.P.U" sheetId="100" r:id="rId36"/>
    <sheet name="6.4.3 A.P.U" sheetId="99" r:id="rId37"/>
    <sheet name="6.5.1 A.P.U" sheetId="97" r:id="rId38"/>
    <sheet name="6.5.2. A.P.U" sheetId="95" r:id="rId39"/>
    <sheet name="6.5.3 A.P.U " sheetId="106" r:id="rId40"/>
    <sheet name="6.5.4 A.P.U" sheetId="104" r:id="rId41"/>
    <sheet name="6.6.1 A.P.U" sheetId="105" r:id="rId42"/>
    <sheet name="6.6.2 A.PU" sheetId="84" r:id="rId43"/>
    <sheet name="7.1-A.P.U" sheetId="59" state="hidden" r:id="rId44"/>
    <sheet name="7.2-A.P.U" sheetId="60" state="hidden" r:id="rId45"/>
    <sheet name="7.3-A.P.U" sheetId="61" state="hidden" r:id="rId46"/>
    <sheet name="8.1-A.P.U" sheetId="63" state="hidden" r:id="rId47"/>
    <sheet name="8.2-A.P.U" sheetId="64" state="hidden" r:id="rId48"/>
    <sheet name="8.3-A.P.U " sheetId="82" state="hidden" r:id="rId49"/>
    <sheet name="8.4-A.P.U" sheetId="83" state="hidden" r:id="rId50"/>
    <sheet name="9,1-A.P.U" sheetId="65" state="hidden" r:id="rId51"/>
    <sheet name="9.2-A.P.U" sheetId="75" state="hidden" r:id="rId52"/>
    <sheet name="9.3-A.P.U" sheetId="66" state="hidden" r:id="rId53"/>
    <sheet name="9.4-A.P.U" sheetId="67" state="hidden" r:id="rId54"/>
    <sheet name="9.5-A.P.U" sheetId="68" state="hidden" r:id="rId55"/>
    <sheet name="9.6-A.P.U" sheetId="69" state="hidden" r:id="rId56"/>
    <sheet name="9.7-A.P.U" sheetId="70" state="hidden" r:id="rId57"/>
    <sheet name="9,8-A.P.U" sheetId="71" state="hidden" r:id="rId58"/>
    <sheet name="9.9-A.P.U" sheetId="72" state="hidden" r:id="rId59"/>
    <sheet name="9.10-A.P.U" sheetId="73" state="hidden" r:id="rId60"/>
    <sheet name="Personal" sheetId="3" r:id="rId61"/>
    <sheet name="F.P" sheetId="2" r:id="rId62"/>
  </sheets>
  <externalReferences>
    <externalReference r:id="rId63"/>
    <externalReference r:id="rId64"/>
    <externalReference r:id="rId65"/>
    <externalReference r:id="rId66"/>
    <externalReference r:id="rId67"/>
  </externalReferences>
  <definedNames>
    <definedName name="ANDAM">'[1]LISTA DE PRECIO'!$E$63</definedName>
    <definedName name="_xlnm.Print_Area" localSheetId="4">'A.I.U'!$A$1:$M$64</definedName>
    <definedName name="_xlnm.Print_Area" localSheetId="1">'PRESUPUESTO GENERAL'!$B$1:$J$91</definedName>
    <definedName name="_xlnm.Print_Area" localSheetId="0">'resumen '!$A$1:$H$114</definedName>
    <definedName name="CROMATO_ZINC">'[1]LISTA DE PRECIO'!$E$99</definedName>
    <definedName name="EQUIPOSOL">'[1]LISTA DE PRECIO'!$E$70</definedName>
    <definedName name="ESMALTE">'[1]LISTA DE PRECIO'!$E$100</definedName>
    <definedName name="PTTO">'[2]PPTO-obra'!$C:$H</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22" i="4" l="1"/>
  <c r="F23" i="4"/>
  <c r="G23" i="4" s="1"/>
  <c r="F22" i="4"/>
  <c r="E25" i="4"/>
  <c r="F25" i="4" s="1"/>
  <c r="G25" i="4" s="1"/>
  <c r="E24" i="4"/>
  <c r="F24" i="4" s="1"/>
  <c r="G24" i="4" s="1"/>
  <c r="B46" i="111" l="1"/>
  <c r="C46" i="111" s="1"/>
  <c r="C28" i="111"/>
  <c r="C27" i="111"/>
  <c r="C26" i="111"/>
  <c r="C25" i="111"/>
  <c r="C24" i="111"/>
  <c r="J23" i="4" l="1"/>
  <c r="K23" i="4" s="1"/>
  <c r="J24" i="4"/>
  <c r="K24" i="4" s="1"/>
  <c r="J25" i="4"/>
  <c r="K25" i="4" s="1"/>
  <c r="J22" i="4"/>
  <c r="K22" i="4" s="1"/>
  <c r="J29" i="4"/>
  <c r="K32" i="4"/>
  <c r="K31" i="4" s="1"/>
  <c r="E16" i="4"/>
  <c r="D14" i="112"/>
  <c r="G41" i="112"/>
  <c r="G44" i="112" s="1"/>
  <c r="G38" i="112"/>
  <c r="G31" i="112"/>
  <c r="G30" i="112"/>
  <c r="G29" i="112"/>
  <c r="G28" i="112"/>
  <c r="G27" i="112"/>
  <c r="G26" i="112"/>
  <c r="G25" i="112"/>
  <c r="G19" i="112"/>
  <c r="G22" i="112" s="1"/>
  <c r="E15" i="112"/>
  <c r="B14" i="112"/>
  <c r="K29" i="4" l="1"/>
  <c r="E17" i="4"/>
  <c r="G33" i="112"/>
  <c r="G45" i="112" s="1"/>
  <c r="G32" i="5" s="1"/>
  <c r="H32" i="5" s="1"/>
  <c r="K28" i="4" l="1"/>
  <c r="D14" i="84" l="1"/>
  <c r="D14" i="105"/>
  <c r="D14" i="104"/>
  <c r="D14" i="106"/>
  <c r="D14" i="95"/>
  <c r="D14" i="97"/>
  <c r="D14" i="99"/>
  <c r="D14" i="98"/>
  <c r="D14" i="93"/>
  <c r="D14" i="92"/>
  <c r="D14" i="58"/>
  <c r="D14" i="107"/>
  <c r="D14" i="109"/>
  <c r="D14" i="91"/>
  <c r="D14" i="44"/>
  <c r="B14" i="44"/>
  <c r="B14" i="53"/>
  <c r="B14" i="56"/>
  <c r="D51" i="111"/>
  <c r="D73" i="111" s="1"/>
  <c r="D50" i="111"/>
  <c r="D72" i="111" s="1"/>
  <c r="D49" i="111"/>
  <c r="D71" i="111" s="1"/>
  <c r="D48" i="111"/>
  <c r="D70" i="111" s="1"/>
  <c r="D47" i="111"/>
  <c r="D69" i="111" s="1"/>
  <c r="C23" i="111"/>
  <c r="D46" i="111" s="1"/>
  <c r="D68" i="111" s="1"/>
  <c r="C58" i="111"/>
  <c r="C80" i="111" s="1"/>
  <c r="C108" i="111" s="1"/>
  <c r="D53" i="111"/>
  <c r="D75" i="111" s="1"/>
  <c r="D52" i="111"/>
  <c r="D74" i="111" s="1"/>
  <c r="G30" i="111"/>
  <c r="E53" i="111" s="1"/>
  <c r="F75" i="111" s="1"/>
  <c r="B25" i="111"/>
  <c r="B26" i="111" s="1"/>
  <c r="B27" i="111" s="1"/>
  <c r="B24" i="111"/>
  <c r="G19" i="111"/>
  <c r="G18" i="111"/>
  <c r="C12" i="111"/>
  <c r="B30" i="111" l="1"/>
  <c r="B28" i="111"/>
  <c r="B29" i="111" s="1"/>
  <c r="G25" i="84" l="1"/>
  <c r="G25" i="104" l="1"/>
  <c r="B38" i="104"/>
  <c r="B41" i="106"/>
  <c r="G26" i="106"/>
  <c r="G27" i="106"/>
  <c r="G28" i="106"/>
  <c r="G29" i="106"/>
  <c r="G25" i="106"/>
  <c r="G26" i="95"/>
  <c r="G27" i="95"/>
  <c r="G28" i="95"/>
  <c r="G29" i="95"/>
  <c r="G25" i="95"/>
  <c r="G26" i="97"/>
  <c r="G25" i="97"/>
  <c r="G25" i="99"/>
  <c r="G25" i="100"/>
  <c r="G25" i="103"/>
  <c r="G26" i="101"/>
  <c r="G27" i="101"/>
  <c r="G28" i="101"/>
  <c r="G29" i="101"/>
  <c r="G30" i="101"/>
  <c r="G31" i="101"/>
  <c r="G25" i="101"/>
  <c r="G26" i="94"/>
  <c r="G32" i="94" s="1"/>
  <c r="G25" i="94"/>
  <c r="F28" i="94"/>
  <c r="G28" i="94" s="1"/>
  <c r="F27" i="94"/>
  <c r="G27" i="94" s="1"/>
  <c r="G26" i="102"/>
  <c r="G27" i="102"/>
  <c r="G28" i="102"/>
  <c r="G29" i="102"/>
  <c r="G31" i="102"/>
  <c r="G25" i="102"/>
  <c r="E30" i="102"/>
  <c r="G30" i="102" s="1"/>
  <c r="E28" i="96"/>
  <c r="G28" i="96" s="1"/>
  <c r="G26" i="96"/>
  <c r="G27" i="96"/>
  <c r="G25" i="96"/>
  <c r="B37" i="98"/>
  <c r="G20" i="98"/>
  <c r="G26" i="93"/>
  <c r="G27" i="93"/>
  <c r="G25" i="93"/>
  <c r="G26" i="92"/>
  <c r="G25" i="92"/>
  <c r="G26" i="58"/>
  <c r="G27" i="58"/>
  <c r="G25" i="58"/>
  <c r="L32" i="107" l="1"/>
  <c r="L34" i="107" s="1"/>
  <c r="G31" i="107"/>
  <c r="G25" i="107"/>
  <c r="E20" i="109" l="1"/>
  <c r="G20" i="109" s="1"/>
  <c r="E19" i="109"/>
  <c r="G19" i="109" s="1"/>
  <c r="E26" i="109"/>
  <c r="G26" i="109" s="1"/>
  <c r="E25" i="109"/>
  <c r="G25" i="109" s="1"/>
  <c r="D14" i="108" l="1"/>
  <c r="D37" i="110"/>
  <c r="E37" i="110" s="1"/>
  <c r="G37" i="110" s="1"/>
  <c r="G40" i="110" s="1"/>
  <c r="B37" i="110"/>
  <c r="G34" i="110"/>
  <c r="G25" i="110"/>
  <c r="G29" i="110" s="1"/>
  <c r="G19" i="110"/>
  <c r="G22" i="110" s="1"/>
  <c r="E15" i="110"/>
  <c r="D14" i="110"/>
  <c r="B14" i="110"/>
  <c r="D37" i="91"/>
  <c r="E37" i="91" s="1"/>
  <c r="G37" i="91" s="1"/>
  <c r="B37" i="91"/>
  <c r="G41" i="110" l="1"/>
  <c r="G37" i="5" s="1"/>
  <c r="H37" i="5" s="1"/>
  <c r="G38" i="109"/>
  <c r="G35" i="109"/>
  <c r="E27" i="109"/>
  <c r="G27" i="109" s="1"/>
  <c r="G30" i="109" s="1"/>
  <c r="B14" i="109"/>
  <c r="G41" i="108"/>
  <c r="G44" i="108" s="1"/>
  <c r="G38" i="108"/>
  <c r="G31" i="108"/>
  <c r="G30" i="108"/>
  <c r="G29" i="108"/>
  <c r="G28" i="108"/>
  <c r="G27" i="108"/>
  <c r="G26" i="108"/>
  <c r="G25" i="108"/>
  <c r="G19" i="108"/>
  <c r="G22" i="108" s="1"/>
  <c r="E15" i="108"/>
  <c r="B14" i="108"/>
  <c r="G41" i="107"/>
  <c r="G44" i="107" s="1"/>
  <c r="G38" i="107"/>
  <c r="G30" i="107"/>
  <c r="G29" i="107"/>
  <c r="G28" i="107"/>
  <c r="G27" i="107"/>
  <c r="G26" i="107"/>
  <c r="G19" i="107"/>
  <c r="G22" i="107" s="1"/>
  <c r="B14" i="107"/>
  <c r="G38" i="106"/>
  <c r="B14" i="106"/>
  <c r="B36" i="105"/>
  <c r="G33" i="105"/>
  <c r="G25" i="105"/>
  <c r="G28" i="105" s="1"/>
  <c r="B14" i="105"/>
  <c r="G35" i="104"/>
  <c r="G30" i="104"/>
  <c r="B14" i="104"/>
  <c r="D14" i="100"/>
  <c r="D14" i="103"/>
  <c r="D14" i="101"/>
  <c r="G33" i="108" l="1"/>
  <c r="G45" i="108" s="1"/>
  <c r="G36" i="5" s="1"/>
  <c r="H36" i="5" s="1"/>
  <c r="G33" i="107"/>
  <c r="G41" i="109"/>
  <c r="G21" i="109"/>
  <c r="G22" i="109" s="1"/>
  <c r="G42" i="109" s="1"/>
  <c r="G39" i="5" s="1"/>
  <c r="G45" i="107"/>
  <c r="G40" i="5" s="1"/>
  <c r="G33" i="106"/>
  <c r="D14" i="94"/>
  <c r="G32" i="102"/>
  <c r="D14" i="102"/>
  <c r="D14" i="96"/>
  <c r="B37" i="103"/>
  <c r="G34" i="103"/>
  <c r="B14" i="103"/>
  <c r="B42" i="102"/>
  <c r="G39" i="102"/>
  <c r="G20" i="102"/>
  <c r="B14" i="102"/>
  <c r="B42" i="101"/>
  <c r="G39" i="101"/>
  <c r="G20" i="101"/>
  <c r="B14" i="101"/>
  <c r="B37" i="100"/>
  <c r="G34" i="100"/>
  <c r="B14" i="100"/>
  <c r="B37" i="99"/>
  <c r="G34" i="99"/>
  <c r="B14" i="99"/>
  <c r="G34" i="98"/>
  <c r="B14" i="98"/>
  <c r="B35" i="97"/>
  <c r="G32" i="97"/>
  <c r="B14" i="97"/>
  <c r="B40" i="96"/>
  <c r="B14" i="96"/>
  <c r="B40" i="95"/>
  <c r="G37" i="95"/>
  <c r="B14" i="95"/>
  <c r="B40" i="94"/>
  <c r="G37" i="94"/>
  <c r="B14" i="94"/>
  <c r="G32" i="95" l="1"/>
  <c r="G27" i="97"/>
  <c r="G29" i="99"/>
  <c r="G29" i="100"/>
  <c r="G29" i="103"/>
  <c r="G34" i="101"/>
  <c r="G34" i="102"/>
  <c r="G29" i="98"/>
  <c r="G32" i="96"/>
  <c r="B37" i="93" l="1"/>
  <c r="G34" i="93"/>
  <c r="G20" i="93"/>
  <c r="B14" i="93"/>
  <c r="B37" i="92"/>
  <c r="G34" i="92"/>
  <c r="B14" i="92"/>
  <c r="B37" i="58"/>
  <c r="B35" i="84"/>
  <c r="G29" i="93" l="1"/>
  <c r="G29" i="92"/>
  <c r="G40" i="91" l="1"/>
  <c r="G34" i="91"/>
  <c r="G25" i="91"/>
  <c r="G19" i="91"/>
  <c r="G22" i="91" s="1"/>
  <c r="E15" i="91"/>
  <c r="B14" i="91"/>
  <c r="G29" i="91" l="1"/>
  <c r="G41" i="91" s="1"/>
  <c r="G38" i="5" s="1"/>
  <c r="H38" i="5" s="1"/>
  <c r="G15" i="89"/>
  <c r="D14" i="89"/>
  <c r="G41" i="89"/>
  <c r="G44" i="89" s="1"/>
  <c r="G38" i="89"/>
  <c r="G31" i="89"/>
  <c r="G30" i="89"/>
  <c r="G29" i="89"/>
  <c r="G28" i="89"/>
  <c r="G27" i="89"/>
  <c r="G26" i="89"/>
  <c r="G25" i="89"/>
  <c r="G19" i="89"/>
  <c r="G22" i="89" s="1"/>
  <c r="E15" i="89"/>
  <c r="B14" i="89"/>
  <c r="D14" i="88"/>
  <c r="G15" i="87"/>
  <c r="D14" i="87"/>
  <c r="G41" i="88"/>
  <c r="G44" i="88" s="1"/>
  <c r="G38" i="88"/>
  <c r="G31" i="88"/>
  <c r="G30" i="88"/>
  <c r="G29" i="88"/>
  <c r="G28" i="88"/>
  <c r="G27" i="88"/>
  <c r="G26" i="88"/>
  <c r="G25" i="88"/>
  <c r="G19" i="88"/>
  <c r="G22" i="88" s="1"/>
  <c r="E15" i="88"/>
  <c r="B14" i="88"/>
  <c r="G33" i="89" l="1"/>
  <c r="G45" i="89" s="1"/>
  <c r="G35" i="5" s="1"/>
  <c r="G33" i="88"/>
  <c r="G45" i="88" s="1"/>
  <c r="G34" i="5" s="1"/>
  <c r="H34" i="5" s="1"/>
  <c r="G44" i="87"/>
  <c r="G41" i="87"/>
  <c r="G38" i="87"/>
  <c r="G31" i="87"/>
  <c r="G30" i="87"/>
  <c r="G29" i="87"/>
  <c r="G28" i="87"/>
  <c r="G27" i="87"/>
  <c r="G26" i="87"/>
  <c r="G25" i="87"/>
  <c r="G19" i="87"/>
  <c r="G22" i="87" s="1"/>
  <c r="E15" i="87"/>
  <c r="B14" i="87"/>
  <c r="G31" i="86"/>
  <c r="G30" i="86"/>
  <c r="G29" i="86"/>
  <c r="G26" i="86"/>
  <c r="G27" i="86"/>
  <c r="G28" i="86"/>
  <c r="C15" i="86"/>
  <c r="E15" i="86"/>
  <c r="G15" i="86"/>
  <c r="D14" i="86"/>
  <c r="G41" i="86"/>
  <c r="G44" i="86" s="1"/>
  <c r="G38" i="86"/>
  <c r="G25" i="86"/>
  <c r="G19" i="86"/>
  <c r="B14" i="86"/>
  <c r="G32" i="84"/>
  <c r="B14" i="84"/>
  <c r="H35" i="5" l="1"/>
  <c r="G27" i="84"/>
  <c r="G33" i="87"/>
  <c r="G45" i="87" s="1"/>
  <c r="G33" i="5" s="1"/>
  <c r="H33" i="5" s="1"/>
  <c r="G33" i="86"/>
  <c r="G22" i="86"/>
  <c r="G45" i="86" l="1"/>
  <c r="G31" i="5" s="1"/>
  <c r="H31" i="5" s="1"/>
  <c r="F40" i="5" l="1"/>
  <c r="H40" i="5" s="1"/>
  <c r="E15" i="44"/>
  <c r="F39" i="5"/>
  <c r="H39" i="5" s="1"/>
  <c r="I30" i="5" s="1"/>
  <c r="G27" i="111" s="1"/>
  <c r="E50" i="111" s="1"/>
  <c r="F72" i="111" s="1"/>
  <c r="F27" i="5" l="1"/>
  <c r="G20" i="44"/>
  <c r="F26" i="43" l="1"/>
  <c r="G20" i="43"/>
  <c r="B14" i="8"/>
  <c r="F28" i="5" l="1"/>
  <c r="F24" i="5"/>
  <c r="D9" i="4" l="1"/>
  <c r="B14" i="6"/>
  <c r="G41" i="83"/>
  <c r="G38" i="83"/>
  <c r="B38" i="83"/>
  <c r="G35" i="83"/>
  <c r="G25" i="83"/>
  <c r="G30" i="83" s="1"/>
  <c r="G19" i="83"/>
  <c r="G22" i="83" s="1"/>
  <c r="G42" i="83" s="1"/>
  <c r="G15" i="83"/>
  <c r="E15" i="83"/>
  <c r="C15" i="83"/>
  <c r="D14" i="83"/>
  <c r="B14" i="83"/>
  <c r="G41" i="82"/>
  <c r="G38" i="82"/>
  <c r="B38" i="82"/>
  <c r="G35" i="82"/>
  <c r="G25" i="82"/>
  <c r="G30" i="82" s="1"/>
  <c r="G19" i="82"/>
  <c r="G22" i="82" s="1"/>
  <c r="G42" i="82" s="1"/>
  <c r="G15" i="82"/>
  <c r="E15" i="82"/>
  <c r="C15" i="82"/>
  <c r="D14" i="82"/>
  <c r="B14" i="82"/>
  <c r="G20" i="63"/>
  <c r="D14" i="6"/>
  <c r="G19" i="73"/>
  <c r="G24" i="73" s="1"/>
  <c r="G44" i="73" s="1"/>
  <c r="G20" i="73"/>
  <c r="G21" i="73"/>
  <c r="G22" i="73"/>
  <c r="G23" i="73"/>
  <c r="G27" i="73"/>
  <c r="G28" i="73"/>
  <c r="G29" i="73"/>
  <c r="G32" i="73"/>
  <c r="G37" i="73"/>
  <c r="G40" i="73"/>
  <c r="G43" i="73" s="1"/>
  <c r="G41" i="73"/>
  <c r="G19" i="72"/>
  <c r="G20" i="72"/>
  <c r="G21" i="72"/>
  <c r="G24" i="72" s="1"/>
  <c r="G44" i="72" s="1"/>
  <c r="G22" i="72"/>
  <c r="G23" i="72"/>
  <c r="G27" i="72"/>
  <c r="G28" i="72"/>
  <c r="G32" i="72" s="1"/>
  <c r="G29" i="72"/>
  <c r="G37" i="72"/>
  <c r="G40" i="72"/>
  <c r="G41" i="72"/>
  <c r="G43" i="72" s="1"/>
  <c r="G19" i="71"/>
  <c r="G20" i="71"/>
  <c r="G21" i="71"/>
  <c r="G22" i="71"/>
  <c r="G25" i="71"/>
  <c r="G26" i="71"/>
  <c r="G30" i="71" s="1"/>
  <c r="G27" i="71"/>
  <c r="G28" i="71"/>
  <c r="G35" i="71"/>
  <c r="G38" i="71"/>
  <c r="G41" i="71" s="1"/>
  <c r="G39" i="71"/>
  <c r="G19" i="70"/>
  <c r="G22" i="70" s="1"/>
  <c r="G20" i="70"/>
  <c r="G21" i="70"/>
  <c r="G25" i="70"/>
  <c r="G26" i="70"/>
  <c r="G30" i="70" s="1"/>
  <c r="G27" i="70"/>
  <c r="G28" i="70"/>
  <c r="G35" i="70"/>
  <c r="G38" i="70"/>
  <c r="G41" i="70" s="1"/>
  <c r="G39" i="70"/>
  <c r="G19" i="69"/>
  <c r="G22" i="69" s="1"/>
  <c r="G20" i="69"/>
  <c r="G21" i="69"/>
  <c r="G25" i="69"/>
  <c r="G26" i="69"/>
  <c r="G27" i="69"/>
  <c r="G30" i="69"/>
  <c r="G35" i="69"/>
  <c r="G38" i="69"/>
  <c r="G41" i="69" s="1"/>
  <c r="G39" i="69"/>
  <c r="G19" i="68"/>
  <c r="G22" i="68" s="1"/>
  <c r="G20" i="68"/>
  <c r="G21" i="68"/>
  <c r="G25" i="68"/>
  <c r="G30" i="68" s="1"/>
  <c r="G26" i="68"/>
  <c r="G27" i="68"/>
  <c r="G35" i="68"/>
  <c r="G38" i="68"/>
  <c r="G41" i="68" s="1"/>
  <c r="G39" i="68"/>
  <c r="G19" i="67"/>
  <c r="G22" i="67" s="1"/>
  <c r="G54" i="67" s="1"/>
  <c r="G20" i="67"/>
  <c r="G21" i="67"/>
  <c r="G25" i="67"/>
  <c r="G26" i="67"/>
  <c r="G27" i="67"/>
  <c r="G28" i="67"/>
  <c r="G29" i="67"/>
  <c r="G30" i="67"/>
  <c r="G31" i="67"/>
  <c r="G32" i="67"/>
  <c r="G33" i="67"/>
  <c r="G34" i="67"/>
  <c r="G35" i="67"/>
  <c r="G36" i="67"/>
  <c r="G37" i="67"/>
  <c r="G38" i="67"/>
  <c r="G39" i="67"/>
  <c r="G40" i="67"/>
  <c r="G41" i="67"/>
  <c r="G42" i="67"/>
  <c r="G47" i="67"/>
  <c r="G50" i="67"/>
  <c r="G53" i="67" s="1"/>
  <c r="G51" i="67"/>
  <c r="G19" i="66"/>
  <c r="G20" i="66"/>
  <c r="G21" i="66"/>
  <c r="G24" i="66" s="1"/>
  <c r="G44" i="66" s="1"/>
  <c r="G22" i="66"/>
  <c r="G23" i="66"/>
  <c r="G27" i="66"/>
  <c r="G32" i="66" s="1"/>
  <c r="G28" i="66"/>
  <c r="G37" i="66"/>
  <c r="G40" i="66"/>
  <c r="G43" i="66" s="1"/>
  <c r="G41" i="66"/>
  <c r="G19" i="75"/>
  <c r="G24" i="75" s="1"/>
  <c r="G43" i="75" s="1"/>
  <c r="G20" i="75"/>
  <c r="G21" i="75"/>
  <c r="G22" i="75"/>
  <c r="G23" i="75"/>
  <c r="G27" i="75"/>
  <c r="G31" i="75" s="1"/>
  <c r="G36" i="75"/>
  <c r="G39" i="75"/>
  <c r="G42" i="75" s="1"/>
  <c r="G40" i="75"/>
  <c r="G19" i="65"/>
  <c r="G20" i="65"/>
  <c r="G22" i="65" s="1"/>
  <c r="G21" i="65"/>
  <c r="G25" i="65"/>
  <c r="G30" i="65" s="1"/>
  <c r="G26" i="65"/>
  <c r="G35" i="65"/>
  <c r="G38" i="65"/>
  <c r="G39" i="65"/>
  <c r="G41" i="65" s="1"/>
  <c r="G19" i="64"/>
  <c r="G22" i="64"/>
  <c r="G25" i="64"/>
  <c r="G30" i="64"/>
  <c r="G35" i="64"/>
  <c r="G38" i="64"/>
  <c r="G41" i="64" s="1"/>
  <c r="G19" i="63"/>
  <c r="G22" i="63"/>
  <c r="G42" i="63" s="1"/>
  <c r="G25" i="63"/>
  <c r="G30" i="63"/>
  <c r="G35" i="63"/>
  <c r="G38" i="63"/>
  <c r="G41" i="63" s="1"/>
  <c r="G19" i="61"/>
  <c r="G22" i="61" s="1"/>
  <c r="G25" i="61"/>
  <c r="G31" i="61" s="1"/>
  <c r="G26" i="61"/>
  <c r="G27" i="61"/>
  <c r="G28" i="61"/>
  <c r="G29" i="61"/>
  <c r="G30" i="61"/>
  <c r="G36" i="61"/>
  <c r="G39" i="61"/>
  <c r="G42" i="61" s="1"/>
  <c r="G40" i="61"/>
  <c r="G19" i="60"/>
  <c r="G22" i="60" s="1"/>
  <c r="G25" i="60"/>
  <c r="G32" i="60" s="1"/>
  <c r="G26" i="60"/>
  <c r="G27" i="60"/>
  <c r="G28" i="60"/>
  <c r="G29" i="60"/>
  <c r="G30" i="60"/>
  <c r="G31" i="60"/>
  <c r="G37" i="60"/>
  <c r="G40" i="60"/>
  <c r="G41" i="60"/>
  <c r="G43" i="60"/>
  <c r="G19" i="59"/>
  <c r="G22" i="59" s="1"/>
  <c r="G25" i="59"/>
  <c r="G26" i="59"/>
  <c r="G30" i="59" s="1"/>
  <c r="G27" i="59"/>
  <c r="G28" i="59"/>
  <c r="G29" i="59"/>
  <c r="G35" i="59"/>
  <c r="G38" i="59"/>
  <c r="G41" i="59" s="1"/>
  <c r="G39" i="59"/>
  <c r="G20" i="58"/>
  <c r="G34" i="58"/>
  <c r="G19" i="57"/>
  <c r="G20" i="57"/>
  <c r="G22" i="57" s="1"/>
  <c r="G41" i="57" s="1"/>
  <c r="G28" i="5" s="1"/>
  <c r="H28" i="5" s="1"/>
  <c r="G25" i="57"/>
  <c r="G26" i="57"/>
  <c r="G29" i="57" s="1"/>
  <c r="G27" i="57"/>
  <c r="G34" i="57"/>
  <c r="G37" i="57"/>
  <c r="G40" i="57"/>
  <c r="G19" i="56"/>
  <c r="G20" i="56"/>
  <c r="G22" i="56"/>
  <c r="G25" i="56"/>
  <c r="G27" i="56" s="1"/>
  <c r="G26" i="56"/>
  <c r="G34" i="56"/>
  <c r="G37" i="56"/>
  <c r="G40" i="56" s="1"/>
  <c r="G19" i="54"/>
  <c r="G20" i="54"/>
  <c r="G21" i="54"/>
  <c r="G25" i="54"/>
  <c r="G26" i="54"/>
  <c r="G27" i="54"/>
  <c r="G28" i="54"/>
  <c r="G34" i="54"/>
  <c r="G37" i="54"/>
  <c r="G40" i="54" s="1"/>
  <c r="G19" i="53"/>
  <c r="G22" i="53" s="1"/>
  <c r="G41" i="53" s="1"/>
  <c r="G22" i="5" s="1"/>
  <c r="H22" i="5" s="1"/>
  <c r="G20" i="53"/>
  <c r="G21" i="53"/>
  <c r="G25" i="53"/>
  <c r="G29" i="53" s="1"/>
  <c r="G26" i="53"/>
  <c r="G34" i="53"/>
  <c r="G37" i="53"/>
  <c r="G40" i="53" s="1"/>
  <c r="G19" i="50"/>
  <c r="G22" i="50" s="1"/>
  <c r="G25" i="50"/>
  <c r="G30" i="50" s="1"/>
  <c r="G26" i="50"/>
  <c r="G27" i="50"/>
  <c r="G28" i="50"/>
  <c r="G35" i="50"/>
  <c r="G38" i="50"/>
  <c r="G41" i="50" s="1"/>
  <c r="G19" i="51"/>
  <c r="G22" i="51" s="1"/>
  <c r="G25" i="51"/>
  <c r="G31" i="51" s="1"/>
  <c r="G26" i="51"/>
  <c r="G27" i="51"/>
  <c r="G28" i="51"/>
  <c r="G29" i="51"/>
  <c r="G36" i="51"/>
  <c r="G39" i="51"/>
  <c r="G42" i="51"/>
  <c r="G19" i="44"/>
  <c r="G22" i="44"/>
  <c r="G25" i="44"/>
  <c r="G28" i="44" s="1"/>
  <c r="G26" i="44"/>
  <c r="G33" i="44"/>
  <c r="G36" i="44"/>
  <c r="G39" i="44"/>
  <c r="G19" i="43"/>
  <c r="G22" i="43"/>
  <c r="G25" i="43"/>
  <c r="E26" i="43" s="1"/>
  <c r="G26" i="43" s="1"/>
  <c r="G29" i="43"/>
  <c r="G35" i="43"/>
  <c r="G38" i="43"/>
  <c r="G40" i="43"/>
  <c r="G19" i="12"/>
  <c r="G20" i="12"/>
  <c r="G21" i="12" s="1"/>
  <c r="G24" i="12"/>
  <c r="G25" i="12"/>
  <c r="G26" i="12"/>
  <c r="G27" i="12"/>
  <c r="G28" i="12"/>
  <c r="E34" i="12" s="1"/>
  <c r="G34" i="12" s="1"/>
  <c r="G29" i="12"/>
  <c r="G30" i="12"/>
  <c r="G31" i="12"/>
  <c r="G32" i="12"/>
  <c r="G33" i="12"/>
  <c r="G41" i="12"/>
  <c r="G44" i="12"/>
  <c r="G47" i="12" s="1"/>
  <c r="G45" i="12"/>
  <c r="G19" i="9"/>
  <c r="G21" i="9" s="1"/>
  <c r="G25" i="9"/>
  <c r="G30" i="9"/>
  <c r="G33" i="9"/>
  <c r="G36" i="9" s="1"/>
  <c r="G19" i="8"/>
  <c r="G22" i="8" s="1"/>
  <c r="G26" i="8"/>
  <c r="G31" i="8"/>
  <c r="G34" i="8"/>
  <c r="G37" i="8" s="1"/>
  <c r="G19" i="7"/>
  <c r="G21" i="7"/>
  <c r="G27" i="7"/>
  <c r="G32" i="7"/>
  <c r="C35" i="7"/>
  <c r="D35" i="7"/>
  <c r="G19" i="6"/>
  <c r="G23" i="6"/>
  <c r="G42" i="6" s="1"/>
  <c r="G30" i="6"/>
  <c r="G35" i="6"/>
  <c r="G38" i="6"/>
  <c r="G41" i="6" s="1"/>
  <c r="G15" i="75"/>
  <c r="C15" i="75"/>
  <c r="D14" i="75"/>
  <c r="B40" i="75"/>
  <c r="B39" i="75"/>
  <c r="E15" i="75"/>
  <c r="B14" i="75"/>
  <c r="G15" i="56"/>
  <c r="B38" i="64"/>
  <c r="G15" i="64"/>
  <c r="E15" i="64"/>
  <c r="C15" i="64"/>
  <c r="D14" i="64"/>
  <c r="B14" i="64"/>
  <c r="G15" i="73"/>
  <c r="C15" i="73"/>
  <c r="D14" i="73"/>
  <c r="B41" i="73"/>
  <c r="B40" i="73"/>
  <c r="E15" i="73"/>
  <c r="B14" i="73"/>
  <c r="G15" i="72"/>
  <c r="C15" i="72"/>
  <c r="D14" i="72"/>
  <c r="B41" i="72"/>
  <c r="B40" i="72"/>
  <c r="E15" i="72"/>
  <c r="B14" i="72"/>
  <c r="G15" i="71"/>
  <c r="C15" i="71"/>
  <c r="D14" i="71"/>
  <c r="B39" i="71"/>
  <c r="B38" i="71"/>
  <c r="E15" i="71"/>
  <c r="B14" i="71"/>
  <c r="G15" i="70"/>
  <c r="C15" i="70"/>
  <c r="D14" i="70"/>
  <c r="B39" i="70"/>
  <c r="B38" i="70"/>
  <c r="E15" i="70"/>
  <c r="B14" i="70"/>
  <c r="G15" i="69"/>
  <c r="D14" i="69"/>
  <c r="C15" i="69"/>
  <c r="B39" i="69"/>
  <c r="B38" i="69"/>
  <c r="E15" i="69"/>
  <c r="B14" i="69"/>
  <c r="G15" i="68"/>
  <c r="C15" i="68"/>
  <c r="D14" i="68"/>
  <c r="B39" i="68"/>
  <c r="B38" i="68"/>
  <c r="E15" i="68"/>
  <c r="B14" i="68"/>
  <c r="G15" i="67"/>
  <c r="E15" i="67"/>
  <c r="C15" i="67"/>
  <c r="D14" i="67"/>
  <c r="B51" i="67"/>
  <c r="B50" i="67"/>
  <c r="B14" i="67"/>
  <c r="G15" i="66"/>
  <c r="C15" i="66"/>
  <c r="D14" i="66"/>
  <c r="B41" i="66"/>
  <c r="B40" i="66"/>
  <c r="E15" i="66"/>
  <c r="B14" i="66"/>
  <c r="B39" i="65"/>
  <c r="B38" i="65"/>
  <c r="D14" i="65"/>
  <c r="G15" i="65"/>
  <c r="E15" i="65"/>
  <c r="C15" i="65"/>
  <c r="B14" i="65"/>
  <c r="B38" i="63"/>
  <c r="D14" i="63"/>
  <c r="G15" i="63"/>
  <c r="E15" i="63"/>
  <c r="C15" i="63"/>
  <c r="B14" i="63"/>
  <c r="E15" i="54"/>
  <c r="D14" i="54"/>
  <c r="G15" i="54"/>
  <c r="C15" i="54"/>
  <c r="B14" i="54"/>
  <c r="G15" i="53"/>
  <c r="E15" i="53"/>
  <c r="C15" i="53"/>
  <c r="D14" i="53"/>
  <c r="G15" i="61"/>
  <c r="C15" i="61"/>
  <c r="D14" i="61"/>
  <c r="B40" i="61"/>
  <c r="B39" i="61"/>
  <c r="E15" i="61"/>
  <c r="B14" i="61"/>
  <c r="G15" i="60"/>
  <c r="C15" i="60"/>
  <c r="D14" i="60"/>
  <c r="B41" i="60"/>
  <c r="B40" i="60"/>
  <c r="E15" i="60"/>
  <c r="B14" i="60"/>
  <c r="B39" i="59"/>
  <c r="B38" i="59"/>
  <c r="G15" i="59"/>
  <c r="E15" i="59"/>
  <c r="C15" i="59"/>
  <c r="D14" i="59"/>
  <c r="B14" i="59"/>
  <c r="B14" i="58"/>
  <c r="G15" i="57"/>
  <c r="C15" i="57"/>
  <c r="D14" i="57"/>
  <c r="E15" i="57"/>
  <c r="B14" i="57"/>
  <c r="D14" i="56"/>
  <c r="E15" i="56"/>
  <c r="C15" i="56"/>
  <c r="D14" i="50"/>
  <c r="G15" i="50"/>
  <c r="C15" i="51"/>
  <c r="C15" i="50"/>
  <c r="E15" i="50"/>
  <c r="B14" i="50"/>
  <c r="G15" i="51"/>
  <c r="E15" i="51"/>
  <c r="D14" i="51"/>
  <c r="B14" i="51"/>
  <c r="B38" i="43"/>
  <c r="G15" i="43"/>
  <c r="E15" i="43"/>
  <c r="C15" i="43"/>
  <c r="D14" i="43"/>
  <c r="B14" i="43"/>
  <c r="B45" i="12"/>
  <c r="B44" i="12"/>
  <c r="G15" i="12"/>
  <c r="E15" i="12"/>
  <c r="D14" i="12"/>
  <c r="B14" i="12"/>
  <c r="B33" i="9"/>
  <c r="D14" i="9"/>
  <c r="B14" i="9"/>
  <c r="B34" i="8"/>
  <c r="D14" i="8"/>
  <c r="G15" i="7"/>
  <c r="D14" i="7"/>
  <c r="B14" i="7"/>
  <c r="B38" i="6"/>
  <c r="G15" i="6"/>
  <c r="C15" i="7"/>
  <c r="C15" i="6"/>
  <c r="B35" i="7"/>
  <c r="C10" i="2"/>
  <c r="C8" i="2"/>
  <c r="C9" i="3"/>
  <c r="C7" i="3"/>
  <c r="D7" i="4"/>
  <c r="P41" i="4"/>
  <c r="F18" i="3"/>
  <c r="F41" i="3" s="1"/>
  <c r="G41" i="3" s="1"/>
  <c r="H41" i="3" s="1"/>
  <c r="F17" i="3"/>
  <c r="F16" i="3"/>
  <c r="F25" i="3" s="1"/>
  <c r="G25" i="3" s="1"/>
  <c r="F15" i="3"/>
  <c r="F26" i="3"/>
  <c r="G26" i="3" s="1"/>
  <c r="H26" i="3" s="1"/>
  <c r="F14" i="3"/>
  <c r="F20" i="3" s="1"/>
  <c r="F22" i="3" s="1"/>
  <c r="F13" i="3"/>
  <c r="G13" i="3" s="1"/>
  <c r="H13" i="3" s="1"/>
  <c r="F38" i="2"/>
  <c r="L31" i="2"/>
  <c r="R31" i="2" s="1"/>
  <c r="Q31" i="2" s="1"/>
  <c r="L30" i="2"/>
  <c r="R30" i="2"/>
  <c r="L29" i="2"/>
  <c r="R29" i="2" s="1"/>
  <c r="Q29" i="2" s="1"/>
  <c r="L28" i="2"/>
  <c r="R28" i="2"/>
  <c r="Q28" i="2" s="1"/>
  <c r="L27" i="2"/>
  <c r="R27" i="2" s="1"/>
  <c r="Q27" i="2" s="1"/>
  <c r="L26" i="2"/>
  <c r="R26" i="2"/>
  <c r="L25" i="2"/>
  <c r="R25" i="2" s="1"/>
  <c r="Q25" i="2" s="1"/>
  <c r="L24" i="2"/>
  <c r="K24" i="2" s="1"/>
  <c r="R24" i="2"/>
  <c r="Q24" i="2" s="1"/>
  <c r="L23" i="2"/>
  <c r="R23" i="2" s="1"/>
  <c r="Q23" i="2" s="1"/>
  <c r="L22" i="2"/>
  <c r="R22" i="2"/>
  <c r="L21" i="2"/>
  <c r="R21" i="2" s="1"/>
  <c r="Q21" i="2" s="1"/>
  <c r="L20" i="2"/>
  <c r="K20" i="2" s="1"/>
  <c r="R20" i="2"/>
  <c r="L19" i="2"/>
  <c r="L38" i="2" s="1"/>
  <c r="R19" i="2"/>
  <c r="R38" i="2" s="1"/>
  <c r="L18" i="2"/>
  <c r="E16" i="2"/>
  <c r="E18" i="2"/>
  <c r="R18" i="2"/>
  <c r="Q16" i="2"/>
  <c r="E31" i="2"/>
  <c r="Q30" i="2"/>
  <c r="K30" i="2"/>
  <c r="E29" i="2"/>
  <c r="K28" i="2"/>
  <c r="E27" i="2"/>
  <c r="Q26" i="2"/>
  <c r="K26" i="2"/>
  <c r="E25" i="2"/>
  <c r="E23" i="2"/>
  <c r="Q22" i="2"/>
  <c r="K22" i="2"/>
  <c r="E21" i="2"/>
  <c r="Q20" i="2"/>
  <c r="E19" i="2"/>
  <c r="K18" i="2"/>
  <c r="E17" i="2"/>
  <c r="K17" i="2"/>
  <c r="Q17" i="2"/>
  <c r="Q35" i="2" s="1"/>
  <c r="K16" i="2"/>
  <c r="K35" i="2" s="1"/>
  <c r="E35" i="2"/>
  <c r="E30" i="2"/>
  <c r="K29" i="2"/>
  <c r="E28" i="2"/>
  <c r="E26" i="2"/>
  <c r="K25" i="2"/>
  <c r="E24" i="2"/>
  <c r="K23" i="2"/>
  <c r="E22" i="2"/>
  <c r="K21" i="2"/>
  <c r="E20" i="2"/>
  <c r="K19" i="2"/>
  <c r="Q18" i="2"/>
  <c r="E36" i="2"/>
  <c r="E37" i="2" s="1"/>
  <c r="F35" i="2"/>
  <c r="G35" i="2"/>
  <c r="R35" i="2" l="1"/>
  <c r="Q36" i="2"/>
  <c r="S35" i="2"/>
  <c r="F37" i="2"/>
  <c r="G37" i="2" s="1"/>
  <c r="G44" i="60"/>
  <c r="G42" i="68"/>
  <c r="G43" i="51"/>
  <c r="G42" i="59"/>
  <c r="G42" i="69"/>
  <c r="G42" i="50"/>
  <c r="G43" i="61"/>
  <c r="G37" i="9"/>
  <c r="G16" i="5" s="1"/>
  <c r="H16" i="5" s="1"/>
  <c r="G29" i="56"/>
  <c r="G41" i="56" s="1"/>
  <c r="G27" i="5" s="1"/>
  <c r="H27" i="5" s="1"/>
  <c r="G42" i="64"/>
  <c r="G42" i="65"/>
  <c r="K36" i="2"/>
  <c r="M35" i="2"/>
  <c r="L35" i="2"/>
  <c r="G42" i="70"/>
  <c r="G42" i="71"/>
  <c r="G36" i="12"/>
  <c r="G48" i="12" s="1"/>
  <c r="G24" i="5" s="1"/>
  <c r="H24" i="5" s="1"/>
  <c r="K31" i="2"/>
  <c r="Q19" i="2"/>
  <c r="F36" i="2"/>
  <c r="G36" i="2" s="1"/>
  <c r="K27" i="2"/>
  <c r="G38" i="8"/>
  <c r="G15" i="5" s="1"/>
  <c r="H15" i="5" s="1"/>
  <c r="G16" i="3"/>
  <c r="H16" i="3" s="1"/>
  <c r="G18" i="3"/>
  <c r="H18" i="3" s="1"/>
  <c r="F35" i="3"/>
  <c r="F19" i="3"/>
  <c r="E35" i="7"/>
  <c r="G35" i="7" s="1"/>
  <c r="G38" i="7" s="1"/>
  <c r="G39" i="7" s="1"/>
  <c r="G29" i="58"/>
  <c r="F40" i="3"/>
  <c r="G40" i="3" s="1"/>
  <c r="H40" i="3" s="1"/>
  <c r="F21" i="3"/>
  <c r="G21" i="3" s="1"/>
  <c r="F32" i="3"/>
  <c r="G32" i="3" s="1"/>
  <c r="H32" i="3" s="1"/>
  <c r="G19" i="3"/>
  <c r="H19" i="3" s="1"/>
  <c r="F31" i="3"/>
  <c r="G31" i="3" s="1"/>
  <c r="H31" i="3" s="1"/>
  <c r="G15" i="3"/>
  <c r="H15" i="3" s="1"/>
  <c r="F36" i="3"/>
  <c r="G36" i="3" s="1"/>
  <c r="H36" i="3" s="1"/>
  <c r="F30" i="3"/>
  <c r="G30" i="3" s="1"/>
  <c r="H30" i="3" s="1"/>
  <c r="F27" i="3"/>
  <c r="G27" i="3" s="1"/>
  <c r="H27" i="3" s="1"/>
  <c r="G20" i="3"/>
  <c r="H20" i="3" s="1"/>
  <c r="F39" i="3"/>
  <c r="C41" i="106" s="1"/>
  <c r="F37" i="3"/>
  <c r="F24" i="3"/>
  <c r="F28" i="3"/>
  <c r="F29" i="3"/>
  <c r="H25" i="3"/>
  <c r="F34" i="3"/>
  <c r="G14" i="3"/>
  <c r="H14" i="3" s="1"/>
  <c r="G17" i="3"/>
  <c r="H17" i="3" s="1"/>
  <c r="F33" i="3"/>
  <c r="G40" i="44"/>
  <c r="G23" i="5" s="1"/>
  <c r="H23" i="5" s="1"/>
  <c r="G30" i="43"/>
  <c r="G41" i="43" s="1"/>
  <c r="G19" i="5" s="1"/>
  <c r="H19" i="5" s="1"/>
  <c r="I18" i="5" s="1"/>
  <c r="G24" i="111" s="1"/>
  <c r="E47" i="111" s="1"/>
  <c r="F69" i="111" s="1"/>
  <c r="G29" i="54"/>
  <c r="G22" i="54"/>
  <c r="I26" i="5"/>
  <c r="G26" i="111" s="1"/>
  <c r="E49" i="111" s="1"/>
  <c r="F71" i="111" s="1"/>
  <c r="I14" i="5" l="1"/>
  <c r="G23" i="111" s="1"/>
  <c r="L36" i="2"/>
  <c r="M36" i="2" s="1"/>
  <c r="K37" i="2"/>
  <c r="Q37" i="2"/>
  <c r="R36" i="2"/>
  <c r="S36" i="2" s="1"/>
  <c r="H21" i="3"/>
  <c r="F23" i="3"/>
  <c r="G23" i="3" s="1"/>
  <c r="H23" i="3" s="1"/>
  <c r="C38" i="104"/>
  <c r="D38" i="104" s="1"/>
  <c r="E38" i="104" s="1"/>
  <c r="G38" i="104" s="1"/>
  <c r="D41" i="106"/>
  <c r="E41" i="106" s="1"/>
  <c r="G41" i="106" s="1"/>
  <c r="C36" i="105"/>
  <c r="D36" i="105" s="1"/>
  <c r="E36" i="105" s="1"/>
  <c r="G36" i="105" s="1"/>
  <c r="C37" i="103"/>
  <c r="D37" i="103" s="1"/>
  <c r="E37" i="103" s="1"/>
  <c r="G37" i="103" s="1"/>
  <c r="C42" i="101"/>
  <c r="D42" i="101" s="1"/>
  <c r="E42" i="101" s="1"/>
  <c r="G42" i="101" s="1"/>
  <c r="C40" i="96"/>
  <c r="D40" i="96" s="1"/>
  <c r="E40" i="96" s="1"/>
  <c r="G40" i="96" s="1"/>
  <c r="C40" i="95"/>
  <c r="D40" i="95" s="1"/>
  <c r="E40" i="95" s="1"/>
  <c r="G40" i="95" s="1"/>
  <c r="C37" i="99"/>
  <c r="D37" i="99" s="1"/>
  <c r="E37" i="99" s="1"/>
  <c r="G37" i="99" s="1"/>
  <c r="C42" i="102"/>
  <c r="D42" i="102" s="1"/>
  <c r="E42" i="102" s="1"/>
  <c r="G42" i="102" s="1"/>
  <c r="C37" i="100"/>
  <c r="D37" i="100" s="1"/>
  <c r="E37" i="100" s="1"/>
  <c r="G37" i="100" s="1"/>
  <c r="C37" i="98"/>
  <c r="D37" i="98" s="1"/>
  <c r="E37" i="98" s="1"/>
  <c r="G37" i="98" s="1"/>
  <c r="C35" i="97"/>
  <c r="D35" i="97" s="1"/>
  <c r="E35" i="97" s="1"/>
  <c r="G35" i="97" s="1"/>
  <c r="C40" i="94"/>
  <c r="D40" i="94" s="1"/>
  <c r="E40" i="94" s="1"/>
  <c r="G40" i="94" s="1"/>
  <c r="C37" i="92"/>
  <c r="D37" i="92" s="1"/>
  <c r="E37" i="92" s="1"/>
  <c r="G37" i="92" s="1"/>
  <c r="C37" i="93"/>
  <c r="D37" i="93" s="1"/>
  <c r="E37" i="93" s="1"/>
  <c r="G37" i="93" s="1"/>
  <c r="C37" i="58"/>
  <c r="D37" i="58" s="1"/>
  <c r="E37" i="58" s="1"/>
  <c r="G37" i="58" s="1"/>
  <c r="C35" i="84"/>
  <c r="D35" i="84" s="1"/>
  <c r="E35" i="84" s="1"/>
  <c r="G35" i="84" s="1"/>
  <c r="F38" i="3"/>
  <c r="G38" i="3" s="1"/>
  <c r="H38" i="3" s="1"/>
  <c r="G33" i="3"/>
  <c r="H33" i="3" s="1"/>
  <c r="G37" i="3"/>
  <c r="H37" i="3" s="1"/>
  <c r="G22" i="3"/>
  <c r="H22" i="3" s="1"/>
  <c r="G35" i="3"/>
  <c r="H35" i="3" s="1"/>
  <c r="G39" i="3"/>
  <c r="H39" i="3" s="1"/>
  <c r="G34" i="3"/>
  <c r="H34" i="3" s="1"/>
  <c r="G28" i="3"/>
  <c r="H28" i="3" s="1"/>
  <c r="G29" i="3"/>
  <c r="H29" i="3" s="1"/>
  <c r="G24" i="3"/>
  <c r="H24" i="3" s="1"/>
  <c r="G41" i="54"/>
  <c r="I21" i="5" s="1"/>
  <c r="G25" i="111" s="1"/>
  <c r="E48" i="111" s="1"/>
  <c r="F70" i="111" s="1"/>
  <c r="S37" i="2" l="1"/>
  <c r="R37" i="2"/>
  <c r="L37" i="2"/>
  <c r="M37" i="2"/>
  <c r="E46" i="111"/>
  <c r="G40" i="92"/>
  <c r="G19" i="92"/>
  <c r="G22" i="92" s="1"/>
  <c r="G41" i="92" s="1"/>
  <c r="G45" i="5" s="1"/>
  <c r="H45" i="5" s="1"/>
  <c r="G40" i="58"/>
  <c r="G19" i="58"/>
  <c r="G22" i="58" s="1"/>
  <c r="G19" i="97"/>
  <c r="G22" i="97" s="1"/>
  <c r="G38" i="97"/>
  <c r="G40" i="99"/>
  <c r="G19" i="99"/>
  <c r="G22" i="99" s="1"/>
  <c r="G40" i="103"/>
  <c r="G19" i="103"/>
  <c r="G22" i="103" s="1"/>
  <c r="G19" i="93"/>
  <c r="G22" i="93" s="1"/>
  <c r="G41" i="93" s="1"/>
  <c r="G40" i="93"/>
  <c r="G19" i="98"/>
  <c r="G22" i="98" s="1"/>
  <c r="G40" i="98"/>
  <c r="G43" i="95"/>
  <c r="G19" i="95"/>
  <c r="G22" i="95" s="1"/>
  <c r="H19" i="105"/>
  <c r="G38" i="105"/>
  <c r="G19" i="105"/>
  <c r="G22" i="105" s="1"/>
  <c r="G19" i="100"/>
  <c r="G22" i="100" s="1"/>
  <c r="G40" i="100"/>
  <c r="G19" i="96"/>
  <c r="G22" i="96" s="1"/>
  <c r="G43" i="96"/>
  <c r="H19" i="104"/>
  <c r="G40" i="104"/>
  <c r="G19" i="104"/>
  <c r="G22" i="104" s="1"/>
  <c r="G19" i="84"/>
  <c r="G22" i="84" s="1"/>
  <c r="H19" i="84"/>
  <c r="G37" i="84"/>
  <c r="G43" i="94"/>
  <c r="G19" i="94"/>
  <c r="G22" i="94" s="1"/>
  <c r="G45" i="102"/>
  <c r="G19" i="102"/>
  <c r="G22" i="102" s="1"/>
  <c r="G45" i="101"/>
  <c r="G19" i="101"/>
  <c r="G22" i="101" s="1"/>
  <c r="G19" i="106"/>
  <c r="G22" i="106" s="1"/>
  <c r="G43" i="106"/>
  <c r="H19" i="106"/>
  <c r="F68" i="111" l="1"/>
  <c r="G44" i="95"/>
  <c r="G60" i="5" s="1"/>
  <c r="H60" i="5" s="1"/>
  <c r="G41" i="99"/>
  <c r="G57" i="5" s="1"/>
  <c r="H57" i="5" s="1"/>
  <c r="G41" i="104"/>
  <c r="G62" i="5" s="1"/>
  <c r="H62" i="5" s="1"/>
  <c r="G44" i="106"/>
  <c r="G61" i="5" s="1"/>
  <c r="H61" i="5" s="1"/>
  <c r="G41" i="100"/>
  <c r="G56" i="5" s="1"/>
  <c r="H56" i="5" s="1"/>
  <c r="G41" i="103"/>
  <c r="G55" i="5" s="1"/>
  <c r="H55" i="5" s="1"/>
  <c r="G44" i="96"/>
  <c r="I44" i="96" s="1"/>
  <c r="G41" i="58"/>
  <c r="G44" i="5" s="1"/>
  <c r="H44" i="5" s="1"/>
  <c r="G46" i="101"/>
  <c r="G53" i="5" s="1"/>
  <c r="H53" i="5" s="1"/>
  <c r="G44" i="94"/>
  <c r="G52" i="5" s="1"/>
  <c r="H52" i="5" s="1"/>
  <c r="G38" i="84"/>
  <c r="G65" i="5" s="1"/>
  <c r="H65" i="5" s="1"/>
  <c r="G39" i="105"/>
  <c r="G64" i="5" s="1"/>
  <c r="H64" i="5" s="1"/>
  <c r="G46" i="5"/>
  <c r="H46" i="5" s="1"/>
  <c r="G46" i="102"/>
  <c r="G51" i="5" s="1"/>
  <c r="H51" i="5" s="1"/>
  <c r="G41" i="98"/>
  <c r="G48" i="5" s="1"/>
  <c r="G39" i="97"/>
  <c r="G59" i="5" s="1"/>
  <c r="H59" i="5" s="1"/>
  <c r="H48" i="5" l="1"/>
  <c r="I47" i="5" s="1"/>
  <c r="G50" i="5"/>
  <c r="I58" i="5"/>
  <c r="I54" i="5"/>
  <c r="I42" i="5"/>
  <c r="I63" i="5"/>
  <c r="G28" i="111" l="1"/>
  <c r="H50" i="5"/>
  <c r="I49" i="5" s="1"/>
  <c r="I67" i="5" s="1"/>
  <c r="E51" i="111" l="1"/>
  <c r="E14" i="4"/>
  <c r="L22" i="4" s="1"/>
  <c r="K40" i="4"/>
  <c r="L40" i="4" s="1"/>
  <c r="L25" i="4"/>
  <c r="K41" i="4"/>
  <c r="L41" i="4" s="1"/>
  <c r="L23" i="4"/>
  <c r="K37" i="4"/>
  <c r="L37" i="4" s="1"/>
  <c r="K39" i="4"/>
  <c r="L39" i="4" s="1"/>
  <c r="L29" i="4"/>
  <c r="L28" i="4" s="1"/>
  <c r="I68" i="5"/>
  <c r="I69" i="5"/>
  <c r="I70" i="5"/>
  <c r="I72" i="5"/>
  <c r="I71" i="5"/>
  <c r="G16" i="111" s="1"/>
  <c r="G20" i="111" l="1"/>
  <c r="G29" i="111"/>
  <c r="G17" i="111"/>
  <c r="L24" i="4"/>
  <c r="L32" i="4"/>
  <c r="L31" i="4" s="1"/>
  <c r="K45" i="4"/>
  <c r="K35" i="4"/>
  <c r="K36" i="4"/>
  <c r="L36" i="4" s="1"/>
  <c r="K38" i="4"/>
  <c r="L38" i="4" s="1"/>
  <c r="K44" i="4"/>
  <c r="F73" i="111"/>
  <c r="L35" i="4"/>
  <c r="L34" i="4" s="1"/>
  <c r="L21" i="4"/>
  <c r="I73" i="5"/>
  <c r="K34" i="4" l="1"/>
  <c r="E52" i="111"/>
  <c r="G31" i="111"/>
  <c r="K21" i="4"/>
  <c r="L43" i="4"/>
  <c r="L47" i="4" s="1"/>
  <c r="F74" i="111" l="1"/>
  <c r="F76" i="111" s="1"/>
  <c r="E54" i="111"/>
  <c r="K43" i="4"/>
  <c r="K47" i="4" s="1"/>
  <c r="N49" i="4" s="1"/>
</calcChain>
</file>

<file path=xl/sharedStrings.xml><?xml version="1.0" encoding="utf-8"?>
<sst xmlns="http://schemas.openxmlformats.org/spreadsheetml/2006/main" count="3679" uniqueCount="488">
  <si>
    <t>DESGLOSE DEL A.I.U. (ADMINISTRACÍON, IMPREVISTOS Y UTILIDAD)</t>
  </si>
  <si>
    <r>
      <t>REPÚBLICA DE COLOMBIA
GOBERNACIÓN DE CORDOBA</t>
    </r>
    <r>
      <rPr>
        <sz val="8"/>
        <color rgb="FFFF0000"/>
        <rFont val="Arial"/>
        <family val="2"/>
      </rPr>
      <t/>
    </r>
  </si>
  <si>
    <t>FACTOR PRESTACIONAL</t>
  </si>
  <si>
    <t>ADMINISTRACIÓN</t>
  </si>
  <si>
    <t>DURACIÓN DE LA EJECUCIÓN DE LA OBRA</t>
  </si>
  <si>
    <t>MESES</t>
  </si>
  <si>
    <t xml:space="preserve">IMPREVISTOS </t>
  </si>
  <si>
    <t>A.I.U CALCULADO</t>
  </si>
  <si>
    <t>UTILIDAD</t>
  </si>
  <si>
    <t>TOTAL VALOR A.I.U. ADOPTADO</t>
  </si>
  <si>
    <t>COSTOS ADMINISTRATIVOS</t>
  </si>
  <si>
    <t>VR. HONORARIO MENSUAL
$</t>
  </si>
  <si>
    <t>F.P.</t>
  </si>
  <si>
    <t>VR. MENSUAL TOTAL</t>
  </si>
  <si>
    <t xml:space="preserve">CANT </t>
  </si>
  <si>
    <t>DEDICACIÓN MENSUAL
%</t>
  </si>
  <si>
    <t>VR. PARCIAL</t>
  </si>
  <si>
    <t>% SOBRE COSTOS DIRECTOS</t>
  </si>
  <si>
    <t>PERSONAL PROFESIONAL Y TÉCNICO</t>
  </si>
  <si>
    <t>Director de obra</t>
  </si>
  <si>
    <t>Residente de obra</t>
  </si>
  <si>
    <t xml:space="preserve">Ingeniero Eléctrico </t>
  </si>
  <si>
    <t>OFICINA, PAPELERIA Y OTROS</t>
  </si>
  <si>
    <t>Alquiler de Oficina, - incluye mobiliario y servicios públicos -  Reproducción de documentos, planos, ploter, comunicaciones.</t>
  </si>
  <si>
    <t>LEGALIZACIÓN DEL CONTRATO, IMPUESTOS TASAS Y CONTRIBUCIONES</t>
  </si>
  <si>
    <t>Pro-Cultura</t>
  </si>
  <si>
    <t>Tasa prima sobre el valor del contrato</t>
  </si>
  <si>
    <t>Para el bienestar del adulto mayor</t>
  </si>
  <si>
    <t>Prodesarrollo Departamental</t>
  </si>
  <si>
    <t>TOTAL COSTOS ADMINISTRATIVOS</t>
  </si>
  <si>
    <t>RESERVA PARA IMPREVISTOS</t>
  </si>
  <si>
    <t>UTILIDAD ESPERADA</t>
  </si>
  <si>
    <t>VALOR TOTAL DEL A.I.U.</t>
  </si>
  <si>
    <t>FERNANDO SIMÓN HUMANEZ MARTINEZ</t>
  </si>
  <si>
    <t>CILIA TOBIAS CARRASCAL</t>
  </si>
  <si>
    <t>Director Técnico y Administrativo S.I.D.</t>
  </si>
  <si>
    <t>SECRETARIA DE INFRAESTRUCTURA</t>
  </si>
  <si>
    <t>Elaboró</t>
  </si>
  <si>
    <t>Aprobó</t>
  </si>
  <si>
    <r>
      <rPr>
        <b/>
        <sz val="8"/>
        <rFont val="Arial"/>
        <family val="2"/>
      </rPr>
      <t>¡Ahora le toca al pueblo!</t>
    </r>
    <r>
      <rPr>
        <sz val="8"/>
        <rFont val="Arial"/>
        <family val="2"/>
      </rPr>
      <t xml:space="preserve">
 Dirección: Palacio de Naín - Calle 27 N 3 - 28 - Montería - Córdoba /  Contacto Teléfono: 7848940 / Línea de atención gratuita: 018000400357
Email: contactenos@cordoba.gov.co - secretaria.infraestructura@cordoba.gov.co</t>
    </r>
  </si>
  <si>
    <t>REPÚBLICA DE COLOMBIA
GOBERNACIÓN DE CORDOBA</t>
  </si>
  <si>
    <t>CÁLCULO DEL FACTOR PRESTACIONAL</t>
  </si>
  <si>
    <t>AYUDANTE</t>
  </si>
  <si>
    <t>OFICIAL</t>
  </si>
  <si>
    <t>MAESTRO</t>
  </si>
  <si>
    <t>ITEM</t>
  </si>
  <si>
    <t>DESCRIPCIÓN</t>
  </si>
  <si>
    <t>VALOR</t>
  </si>
  <si>
    <t>%</t>
  </si>
  <si>
    <t>V/SMMLV</t>
  </si>
  <si>
    <t>TRANSPORTE</t>
  </si>
  <si>
    <t>RIESGOS</t>
  </si>
  <si>
    <t>SALUD</t>
  </si>
  <si>
    <t>PENSION</t>
  </si>
  <si>
    <t>VACACIONES</t>
  </si>
  <si>
    <t>CESANTIAS</t>
  </si>
  <si>
    <t>INTERES CESAN</t>
  </si>
  <si>
    <t>PRIMA ANUAL</t>
  </si>
  <si>
    <t>PARAFISCALES</t>
  </si>
  <si>
    <t>DOTACION</t>
  </si>
  <si>
    <t xml:space="preserve">FIC SENA </t>
  </si>
  <si>
    <t>CAJA DE COMPEMSACIÓN</t>
  </si>
  <si>
    <t>BONIFICACIÓN RECREACION</t>
  </si>
  <si>
    <t>INDEMNIZACIONES</t>
  </si>
  <si>
    <t>AUSENCIAS JUSTIFICADAS</t>
  </si>
  <si>
    <t>SEGUROS COLECTIVOS</t>
  </si>
  <si>
    <t>SALARIO</t>
  </si>
  <si>
    <t>F.P</t>
  </si>
  <si>
    <t>SALARIO+F.P</t>
  </si>
  <si>
    <t xml:space="preserve">TOTAL SALARIO </t>
  </si>
  <si>
    <t>V/JORNAL</t>
  </si>
  <si>
    <t>V/HORA</t>
  </si>
  <si>
    <t>LISTADO DE JORNALES MANO DE OBRA NO CALIFICADA</t>
  </si>
  <si>
    <t>GRUPO</t>
  </si>
  <si>
    <t>NOMBRE</t>
  </si>
  <si>
    <t>UNIDAD</t>
  </si>
  <si>
    <t>JORNAL 2020</t>
  </si>
  <si>
    <t>FACTOR PRESTACIONAL (85%)</t>
  </si>
  <si>
    <t xml:space="preserve">Vr. Jornal 2020 + PRESTACIONES </t>
  </si>
  <si>
    <t>SUELDOS Y JORNALES</t>
  </si>
  <si>
    <t>MAESTRO (HR)</t>
  </si>
  <si>
    <t>HR</t>
  </si>
  <si>
    <t>MAESTRO (JR)</t>
  </si>
  <si>
    <t>JR</t>
  </si>
  <si>
    <t>AYUDANTE (HR)</t>
  </si>
  <si>
    <t>AYUDANTE (JR)</t>
  </si>
  <si>
    <t>OFICIAL (HR)</t>
  </si>
  <si>
    <t>OFICIAL (JR)</t>
  </si>
  <si>
    <t>TÉCNICO ELÉCTRICO (HR)</t>
  </si>
  <si>
    <t>TÉCNICO ELÉCTRICO (JR)</t>
  </si>
  <si>
    <t>TECNICO (SODADOR 1 A) (HR)</t>
  </si>
  <si>
    <t>TECNICO (SODADOR 1 A) (JR)</t>
  </si>
  <si>
    <t>PLOMERO (HR)</t>
  </si>
  <si>
    <t>PLOMERO (JR)</t>
  </si>
  <si>
    <t>ANALISIS AUXILIARES</t>
  </si>
  <si>
    <t>CUADRILLA ( 2 AYUDANTES) (JR)</t>
  </si>
  <si>
    <t>CUADRILLA ( 2 AYUDANTES) (HR)</t>
  </si>
  <si>
    <t>CUADRILLA ( OFICIAL + 2 AYUDANTES) (JR)</t>
  </si>
  <si>
    <t>CUADRILLA ( OFICIAL + 2 AYUDANTES) (HR)</t>
  </si>
  <si>
    <t>CUADRILLA ( OFICIAL + 3 AYUDANTES) (HR)</t>
  </si>
  <si>
    <t>CUADRILLA ( OFICIAL + 3 AYUDANTES) (JR)</t>
  </si>
  <si>
    <t>CUADRILLA ( OFICIAL + 4 AYUDANTES) (HR)</t>
  </si>
  <si>
    <t>CUADRILLA ( OFICIAL + 4 AYUDANTES) (JR)</t>
  </si>
  <si>
    <t>CUADRILLA ( OFICIAL + 6 AYUDANTES) (HR)</t>
  </si>
  <si>
    <t>CUADRILLA (OFICIAL + 6 AYUDANTES) (JR)</t>
  </si>
  <si>
    <t>CUADRILLA ( OFICIAL + AYUDANTE) (JR)</t>
  </si>
  <si>
    <t>CUADRILLA ( OFICIAL + AYUDANTE) (HR)</t>
  </si>
  <si>
    <t>CUADRILLA ( TECNICO ELECTRICO + 2 AYUDANTES) (JR)</t>
  </si>
  <si>
    <t>CUADRILLA ( TECNICO ELECTRICO + 2 AYUDANTES) (HR)</t>
  </si>
  <si>
    <t>CUADRILLA ( TECNICO ELECTRICO + AYUDANTE) (JR)</t>
  </si>
  <si>
    <t>CUADRILLA ( TECNICO ELECTRICO + AYUDANTE) (HR)</t>
  </si>
  <si>
    <t>VALOR DE LOS COSTOS DIRECTOS OBRA CIVIL</t>
  </si>
  <si>
    <t>PRESUPUESTO OFICIAL DE OBRA</t>
  </si>
  <si>
    <t>ÍTEM</t>
  </si>
  <si>
    <t>UND</t>
  </si>
  <si>
    <t>CANT</t>
  </si>
  <si>
    <t>VR.UNITARIO</t>
  </si>
  <si>
    <t>VR. TOTAL</t>
  </si>
  <si>
    <t>m2</t>
  </si>
  <si>
    <t>Un</t>
  </si>
  <si>
    <t>ANÁLISIS DE PRECIOS UNITARIOS - A.P.U.</t>
  </si>
  <si>
    <t>PROYECTO U OBRA:</t>
  </si>
  <si>
    <t>DESCRIPCIÓN DEL ÍTEM</t>
  </si>
  <si>
    <t>ÍTEM:</t>
  </si>
  <si>
    <t>CANTIDAD:</t>
  </si>
  <si>
    <t>1. EQUIPOS</t>
  </si>
  <si>
    <t>Descripción</t>
  </si>
  <si>
    <t>Tipo</t>
  </si>
  <si>
    <t>Tarifa/Hora</t>
  </si>
  <si>
    <t>Rendimiento</t>
  </si>
  <si>
    <t>Valor-unit.</t>
  </si>
  <si>
    <t>Sub-Total</t>
  </si>
  <si>
    <t>2. MATERIALES EN OBRA</t>
  </si>
  <si>
    <t>unidad</t>
  </si>
  <si>
    <t>Precio-unit.</t>
  </si>
  <si>
    <t>Cantidad</t>
  </si>
  <si>
    <t>3. TRANSPORTES</t>
  </si>
  <si>
    <t>Material</t>
  </si>
  <si>
    <t>Vol-peso ó Cant.</t>
  </si>
  <si>
    <t>Distancia</t>
  </si>
  <si>
    <t>M3-Km</t>
  </si>
  <si>
    <t>Tarifa</t>
  </si>
  <si>
    <t>4. MANO DE OBRA</t>
  </si>
  <si>
    <t>Trabajador</t>
  </si>
  <si>
    <t>Jornal</t>
  </si>
  <si>
    <t>Prestaciones</t>
  </si>
  <si>
    <t>Jornal Total</t>
  </si>
  <si>
    <t>Total Costo Directo</t>
  </si>
  <si>
    <t>HERRAMIENTAS MENORES</t>
  </si>
  <si>
    <t>herramientas menores</t>
  </si>
  <si>
    <t>UNIDAD:</t>
  </si>
  <si>
    <t>DESCRIPCIÓN DEL ÍTEM:</t>
  </si>
  <si>
    <t>1.1</t>
  </si>
  <si>
    <t xml:space="preserve">Juego de herramientas menores </t>
  </si>
  <si>
    <t>Tarifa/Dia</t>
  </si>
  <si>
    <t>ml</t>
  </si>
  <si>
    <t>Rendimiento/Dia</t>
  </si>
  <si>
    <t>Herramientas menores</t>
  </si>
  <si>
    <t>1.2</t>
  </si>
  <si>
    <t>und</t>
  </si>
  <si>
    <t>OSCAR PINEDA MENDOZA</t>
  </si>
  <si>
    <t>Contratista Secretaria De Infraestructura</t>
  </si>
  <si>
    <t>2.1</t>
  </si>
  <si>
    <t>3.1</t>
  </si>
  <si>
    <t>3.2</t>
  </si>
  <si>
    <t>VALOR COSTOS DIRECTOS</t>
  </si>
  <si>
    <t xml:space="preserve">ADMINISTRACION </t>
  </si>
  <si>
    <t>IMPREVISTOS</t>
  </si>
  <si>
    <t>VR. TOTAL A.I.U.</t>
  </si>
  <si>
    <t>VALOR COSTO PROYECTO OBRA CIVIL</t>
  </si>
  <si>
    <t xml:space="preserve">GEBILIER RAMOS </t>
  </si>
  <si>
    <t>Ing. Electrico Contratista Secretaria De Infraestructura</t>
  </si>
  <si>
    <t>PRELIMINARES</t>
  </si>
  <si>
    <t>SECRETARÍA DE INFRAESTRUCTURA - DEPARTAMENTO DE CÓRDOBA</t>
  </si>
  <si>
    <t>Manual</t>
  </si>
  <si>
    <t>Valor/Hora</t>
  </si>
  <si>
    <t xml:space="preserve">herramientas menores </t>
  </si>
  <si>
    <t xml:space="preserve"> herramientas menores </t>
  </si>
  <si>
    <t>Suministro e instalación de cielo raso en Dry wall, incluye estructura de soporte y pintura a 3 manos</t>
  </si>
  <si>
    <t>Andamios metalicos</t>
  </si>
  <si>
    <t>Dia</t>
  </si>
  <si>
    <t>Kg</t>
  </si>
  <si>
    <t>PISOS Y ENCHAPES</t>
  </si>
  <si>
    <t>kg</t>
  </si>
  <si>
    <t>4.1</t>
  </si>
  <si>
    <t>4.2</t>
  </si>
  <si>
    <t>Manguera para sanitario</t>
  </si>
  <si>
    <t>Cemento blanco</t>
  </si>
  <si>
    <t>Silicona liquida</t>
  </si>
  <si>
    <t>Cinta teflon</t>
  </si>
  <si>
    <t>Sanitario 4.8 lts corona o similar</t>
  </si>
  <si>
    <t>lavamano ref. marsella o similr</t>
  </si>
  <si>
    <t>Manguera para lavamanos</t>
  </si>
  <si>
    <t>5.1</t>
  </si>
  <si>
    <t>5.2</t>
  </si>
  <si>
    <t xml:space="preserve"> </t>
  </si>
  <si>
    <t>CUBIERTAS</t>
  </si>
  <si>
    <t>PINTURA Y ESTUCO</t>
  </si>
  <si>
    <t>Pintura tipo 1 para muros interiores y exteriores (3 manos)</t>
  </si>
  <si>
    <t>Pintura tipo 1, 3 manos</t>
  </si>
  <si>
    <t>Pegate tipo acronal</t>
  </si>
  <si>
    <t>gl</t>
  </si>
  <si>
    <t>Desperdicio 5 %</t>
  </si>
  <si>
    <t>Estuco plastico para muros</t>
  </si>
  <si>
    <t>Estuco plastico</t>
  </si>
  <si>
    <t>lija</t>
  </si>
  <si>
    <t>Esmalte semibrillante</t>
  </si>
  <si>
    <t>gln</t>
  </si>
  <si>
    <t xml:space="preserve">Bisagra vaiven # 30 </t>
  </si>
  <si>
    <t>Lamina triplex 3,2mm</t>
  </si>
  <si>
    <t>pegante</t>
  </si>
  <si>
    <t>puntilla</t>
  </si>
  <si>
    <t xml:space="preserve">madera roble </t>
  </si>
  <si>
    <t>lbs</t>
  </si>
  <si>
    <t>pg2</t>
  </si>
  <si>
    <t>Bisagra vaiven 3 x 1.1/4</t>
  </si>
  <si>
    <t>liston1.1/4x2x300</t>
  </si>
  <si>
    <t xml:space="preserve">liston ,1/2x1,1/2 </t>
  </si>
  <si>
    <t xml:space="preserve">lamina en acero inoxidable </t>
  </si>
  <si>
    <t>tubo lam cr c20 1 x 1</t>
  </si>
  <si>
    <t>Remache pot 4 x 4</t>
  </si>
  <si>
    <t xml:space="preserve">Soldadura acero inoxidable </t>
  </si>
  <si>
    <t>kls</t>
  </si>
  <si>
    <t>perno</t>
  </si>
  <si>
    <t>platina</t>
  </si>
  <si>
    <t>INSTALACIONES ELECTRICAS</t>
  </si>
  <si>
    <t>Gancho</t>
  </si>
  <si>
    <t>Teja asbesto cemento # 6</t>
  </si>
  <si>
    <t xml:space="preserve">Andamio metalico tubular </t>
  </si>
  <si>
    <t>Cruceta andamio</t>
  </si>
  <si>
    <t>Espejos borde pulido de 4mm con perfil flotado</t>
  </si>
  <si>
    <t>Escalera de tijera 2.4</t>
  </si>
  <si>
    <t>Pinza voltiamperimetrica</t>
  </si>
  <si>
    <t>clavija en caucho polo a tierra</t>
  </si>
  <si>
    <t>panel led de 12 w luz blanca</t>
  </si>
  <si>
    <t>taladro percutor</t>
  </si>
  <si>
    <t>herramienta de impacto</t>
  </si>
  <si>
    <t>ventilador giratorio a 120 v</t>
  </si>
  <si>
    <t xml:space="preserve">accesorio de fijación </t>
  </si>
  <si>
    <t xml:space="preserve">Conduit PVC 1/2" SCH 40 </t>
  </si>
  <si>
    <t xml:space="preserve">Conduit PVC 3/4" SCH 40 </t>
  </si>
  <si>
    <t xml:space="preserve">Alambre de cobre THHN No. 12 </t>
  </si>
  <si>
    <t xml:space="preserve">toma corriente doble </t>
  </si>
  <si>
    <t xml:space="preserve">Caja PVC 2"x4" </t>
  </si>
  <si>
    <t xml:space="preserve">Caja PVC 4"x4" </t>
  </si>
  <si>
    <t xml:space="preserve">Curva PVC 1/2" </t>
  </si>
  <si>
    <t xml:space="preserve">Curva PVC 3/4" </t>
  </si>
  <si>
    <t xml:space="preserve">Tapa ciega PVC para caja 4x4 </t>
  </si>
  <si>
    <t xml:space="preserve">Adaptador PVC 1/2" </t>
  </si>
  <si>
    <t xml:space="preserve">Adaptador PVC 3/4" </t>
  </si>
  <si>
    <t xml:space="preserve">Tapa ciega PVC Octogonal </t>
  </si>
  <si>
    <t>Caja octogonal PVC</t>
  </si>
  <si>
    <t xml:space="preserve">Conector derivación 10-12 </t>
  </si>
  <si>
    <t>Union PVC 1/2"</t>
  </si>
  <si>
    <t>Union PVC DE 3/4"</t>
  </si>
  <si>
    <t xml:space="preserve">Accesorios de fijación </t>
  </si>
  <si>
    <t xml:space="preserve">  Ml </t>
  </si>
  <si>
    <t xml:space="preserve">  Un </t>
  </si>
  <si>
    <t xml:space="preserve">  Gl    </t>
  </si>
  <si>
    <t>global</t>
  </si>
  <si>
    <t>interruptor doble</t>
  </si>
  <si>
    <t>Tablero de distribución   Monifasico bifilar de 2 circuitos</t>
  </si>
  <si>
    <t>breaker de 20 Amperios</t>
  </si>
  <si>
    <t>Amarre plasticos de 20 cm</t>
  </si>
  <si>
    <t>Accesorios de fijación para tablero de distribucion</t>
  </si>
  <si>
    <t xml:space="preserve">Reflector LED 200W </t>
  </si>
  <si>
    <t xml:space="preserve">Clavija en caucho polo tierra </t>
  </si>
  <si>
    <t>tocador en madera cedro emtaborado con triple 4mm incluye espejo 4mm con marco}</t>
  </si>
  <si>
    <t>pintura poliuretano</t>
  </si>
  <si>
    <t>galon</t>
  </si>
  <si>
    <t>ANGULO 30 X 20 MM CAL 26 X 2.44</t>
  </si>
  <si>
    <t>CINTA DE PAPEL X ROLLO</t>
  </si>
  <si>
    <t>CLAVO ANCLAJE ACERO 1"</t>
  </si>
  <si>
    <t>LIJA DE AGUA</t>
  </si>
  <si>
    <t>OMEGA CON REBORDE CAL 26 X 2.44</t>
  </si>
  <si>
    <t>PARAL 39 CAL 26 X 2.44</t>
  </si>
  <si>
    <t>PLACA EN YESO 1.22 MTS X 2.44 MTS</t>
  </si>
  <si>
    <t>TORNILLO CORTO DRYWALL</t>
  </si>
  <si>
    <t>VINILO TIPO 1</t>
  </si>
  <si>
    <t>VINILOS PARA TECHOS</t>
  </si>
  <si>
    <t>DESPERDICIOS</t>
  </si>
  <si>
    <t>un</t>
  </si>
  <si>
    <t>Galón</t>
  </si>
  <si>
    <t>GUSTAVO TIRADO HERNADEZ</t>
  </si>
  <si>
    <t>Especialista en higiene y seguridad industrial</t>
  </si>
  <si>
    <t xml:space="preserve">PUERTAS,VENTANAS Y DIVISIONES </t>
  </si>
  <si>
    <t>andamio</t>
  </si>
  <si>
    <t>impermeabilizante asfaltico</t>
  </si>
  <si>
    <t>brocha 4"</t>
  </si>
  <si>
    <t xml:space="preserve">MANTENIMIENTO Y MEJORAS LOCATIVAS EN DIFERENTES PUNTOS DEL BIBLIOPARQUE DAVID SANCHEZ JULIAO UBICADO EN EL BARRIO VILLA MELISA, DEL MUNICIPIO DE MONTERÍA-CORDOBA </t>
  </si>
  <si>
    <t>Desmonte y retiro de puertas y ventanas existentes</t>
  </si>
  <si>
    <t xml:space="preserve">Pañete en mortero 1:4  allanado para muros, incluye junta de dilatación </t>
  </si>
  <si>
    <t>suministro e instalacion de puertas en madera 2,00 x 0,90</t>
  </si>
  <si>
    <t>suministro e instalacion de puertas en madera 2,64 x 1,6 (fachada)</t>
  </si>
  <si>
    <t>suministro e instalacion de puertas en madera 2,00 x 0,80</t>
  </si>
  <si>
    <t>suministro e instalacion de puertas en madera 2,10 x 1,10</t>
  </si>
  <si>
    <t>suministro e instalacion de puertas en madera 2,70 x 1,65</t>
  </si>
  <si>
    <t>Andamios de tiejras</t>
  </si>
  <si>
    <t>mortero 1:4</t>
  </si>
  <si>
    <t>m3</t>
  </si>
  <si>
    <t>3.3</t>
  </si>
  <si>
    <t>Pintura con proteccion anticorrosivo y acabado en esmalte para puerta de 2,60 X 2,70 (GARAJE)</t>
  </si>
  <si>
    <t>M2</t>
  </si>
  <si>
    <t>5.3</t>
  </si>
  <si>
    <t>5.4</t>
  </si>
  <si>
    <t>5.5</t>
  </si>
  <si>
    <t>5.6</t>
  </si>
  <si>
    <t>5.7</t>
  </si>
  <si>
    <t>5.8</t>
  </si>
  <si>
    <t>5.9</t>
  </si>
  <si>
    <t xml:space="preserve">impermeabilizante con mato real con aluminio </t>
  </si>
  <si>
    <t>suministro e instalacion de puertas en metalica 2,00 x 1,00</t>
  </si>
  <si>
    <t>suministro e instalacion de puertas en metalica 2,00 x 0,80</t>
  </si>
  <si>
    <t>SUMINISTRO E INSTALACIÓN  DE LUMINARIAS LED DE 18 W, CIRCULAR. PARA EMPOTRAR.</t>
  </si>
  <si>
    <t>SUMINISTRO E INSTALACIÓN DE TOMACORRIENTE NORMAL, 120 V.</t>
  </si>
  <si>
    <t>SUMINISTRO,  MONTAJE E INSTALACIÓN DE VENTILADOR DE TECHO.</t>
  </si>
  <si>
    <t>MANTENIMIENTO PREVENTIVO DE UNIDADES MANEJADORAS Y CONDENSADORAS DE AIRE ACONDICIONADOS.</t>
  </si>
  <si>
    <t>ML</t>
  </si>
  <si>
    <t>SUMINISTRO DE CABLE DE COBRE 2 X N° 12 + 1 N° 12 + 1 N°12 T THWN. LIBRE DE HALOGENO. TUBERÍA EMT DE  1/2" y EMT DE 3/4".  ACCESORIOS PARA SU INSTALACIÓN.</t>
  </si>
  <si>
    <t>AIRE ACONDICIONADO</t>
  </si>
  <si>
    <t>ACOMETIDAS Y ALIMENTADORES ELECTRICOS</t>
  </si>
  <si>
    <t>PROTECCIONES ELECTRICAS</t>
  </si>
  <si>
    <t>SUMINISTRO, TRANSPORTE E INSTALACIÓN DE INTERRUPTOR AUTOMÁTICO MONOPOLAR ENCHUFABLE (BREAKER) DE 1X20 - 30 AMP.</t>
  </si>
  <si>
    <t xml:space="preserve">SUMINISTRO, TRANSPORTE E INSTALACIÓN DE INTERRUPTOR TOTALIZADOR DE  3 X 100 AMP. </t>
  </si>
  <si>
    <t>COMUNICACIÓN Y ACCESORIOS</t>
  </si>
  <si>
    <t>SUMINISTRO E INSTALACIÓN DE SALIDA PARA VOZ Y DATOS.</t>
  </si>
  <si>
    <t>Suministro e instalacion de Alimentadores para salidas de Voz y Datos. Cable UTP Categoria 6A.</t>
  </si>
  <si>
    <t>Suministro e instalación Gabinete. Contiene patch panel, swiches, multitoma, ventilación, puesta a tierra.</t>
  </si>
  <si>
    <t>Certificacion de salidas de Voz y Datos.</t>
  </si>
  <si>
    <t>GABINETES Y TABLEROS ELECTRICOS</t>
  </si>
  <si>
    <t>SUMINISTRO,  INSTALACIÓN Y ARMADO DE TABLERO TRIFÁSICO DE 24 CIRCUITOS CON ESPACIO PARA TOTALIZADOR.</t>
  </si>
  <si>
    <t>COMPONENTE PGIO</t>
  </si>
  <si>
    <t>6.1</t>
  </si>
  <si>
    <t>6.2</t>
  </si>
  <si>
    <t>6.3</t>
  </si>
  <si>
    <t>INSTALACIONES ELECTRICAS INTERNAS</t>
  </si>
  <si>
    <t>6.1.1</t>
  </si>
  <si>
    <t>6.1.2</t>
  </si>
  <si>
    <t>6.1.3</t>
  </si>
  <si>
    <t>6.2.1</t>
  </si>
  <si>
    <t>6.3.1</t>
  </si>
  <si>
    <t>6.3.2</t>
  </si>
  <si>
    <t>6.3.3</t>
  </si>
  <si>
    <t>6.3.4</t>
  </si>
  <si>
    <t>6.4</t>
  </si>
  <si>
    <t>6.4.1</t>
  </si>
  <si>
    <t>6.4.2</t>
  </si>
  <si>
    <t>6.5</t>
  </si>
  <si>
    <t>6.5.1</t>
  </si>
  <si>
    <t>6.5.2</t>
  </si>
  <si>
    <t>6.5.4</t>
  </si>
  <si>
    <t>6.6</t>
  </si>
  <si>
    <t>6.6.1</t>
  </si>
  <si>
    <t>6.6.2</t>
  </si>
  <si>
    <t xml:space="preserve">Impermeabilizacion manto real </t>
  </si>
  <si>
    <t xml:space="preserve">Reparacion de cubierta y caballerte en eternit </t>
  </si>
  <si>
    <t xml:space="preserve">Desmonte de cielo raso </t>
  </si>
  <si>
    <t>SUMINISTRO DE CABLE DE COBRE 3 X N°2 + 1 N°2  + 1 N°2 T THWN. LIBRE DE HALOGENO. TUBERÍA EMT DE 1 1/2". ACCESORIOS PARA SU INSTALACIÓN.</t>
  </si>
  <si>
    <t>SUMINISTRO DE CABLE DE COBRE 2 X N°6 + 1 N°6 + 1 N°6 T THWN. LIBRE DE HALOGENO. TUBERÍA EMT DE 1 1/4"y EMT DE 3/4".  ACCESORIOS PARA SU INSTALACIÓN.</t>
  </si>
  <si>
    <t>SUMINISTRO DE CABLE DE COBRE 2 X N°10 + 1 N°10 + 1 N°10 T THWN. LIBRE DE HALOGENO. TUBERÍA EMT DE 3/4".  ACCESORIOS PARA SU INSTALACIÓN.</t>
  </si>
  <si>
    <t xml:space="preserve">Marco de madera </t>
  </si>
  <si>
    <t xml:space="preserve">hoja de puerta para exterior solida </t>
  </si>
  <si>
    <t>Tapa luces macizo</t>
  </si>
  <si>
    <t>tornillo de acero 19/22mm</t>
  </si>
  <si>
    <t xml:space="preserve">Cerradura de tipo cerrojo, frente, accesorios y tirnillos de atado para puerta de paso </t>
  </si>
  <si>
    <t xml:space="preserve">juego de manijas </t>
  </si>
  <si>
    <t>m</t>
  </si>
  <si>
    <t>Juego de herramientas menores  (5% de M.O)</t>
  </si>
  <si>
    <t>Luminaria Led de 18 W. 120 V. Para sobreponer.</t>
  </si>
  <si>
    <t>Conector de resorte.</t>
  </si>
  <si>
    <t>Cinta aislante.</t>
  </si>
  <si>
    <t>Rollo</t>
  </si>
  <si>
    <t>Tomacorriente doble con polo a tierra de 15A, color blanco  tipo normal.</t>
  </si>
  <si>
    <t>Caja PVC, 2x4".</t>
  </si>
  <si>
    <t>Jack Rj45 Cat 6</t>
  </si>
  <si>
    <t xml:space="preserve">Faceplete </t>
  </si>
  <si>
    <t xml:space="preserve"> CABLE DE COBRE N° 2 THWN. LIBRE DE HALOGENO</t>
  </si>
  <si>
    <t>UNIONES EMT 1 1/2"</t>
  </si>
  <si>
    <t>CURVAS EMT 1 1/2"</t>
  </si>
  <si>
    <t xml:space="preserve"> TUBERÍA EMT DE 1 1/2". ACCESORIOS PARA SU INSTALACIÓN.</t>
  </si>
  <si>
    <t xml:space="preserve">DESPERDICIO </t>
  </si>
  <si>
    <t xml:space="preserve"> CABLE DE COBRE N° 6 THWN. LIBRE DE HALOGENO</t>
  </si>
  <si>
    <t>UNION EMT 1 1/4"</t>
  </si>
  <si>
    <t>CURVA EMT 1 1/4"</t>
  </si>
  <si>
    <t>UNION EMT 3/4"</t>
  </si>
  <si>
    <t>CURVA EMT DE 3/4"</t>
  </si>
  <si>
    <t xml:space="preserve"> TUBERÍA EMT DE 1 1/4". ACCESORIOS PARA SU INSTALACIÓN.</t>
  </si>
  <si>
    <t xml:space="preserve"> TUBERÍA EMT DE  3/4". ACCESORIOS PARA SU INSTALACIÓN.</t>
  </si>
  <si>
    <t>DESPERDICIO</t>
  </si>
  <si>
    <t>Juego de herramientas menores (5% M.O.)</t>
  </si>
  <si>
    <t xml:space="preserve"> CABLE DE COBRE N° 10 THWN. LIBRE DE HALOGENO</t>
  </si>
  <si>
    <t>UNION EMT 3/4</t>
  </si>
  <si>
    <t>CURVA EMT 3/4</t>
  </si>
  <si>
    <t xml:space="preserve"> CABLE DE COBRE N° 12 THWN. LIBRE DE HALOGENO</t>
  </si>
  <si>
    <t>CURVA EMT 3/4"</t>
  </si>
  <si>
    <t xml:space="preserve"> TUBERÍA EMT DE  1/2". ACCESORIOS PARA SU INSTALACIÓN.</t>
  </si>
  <si>
    <t>UNION EMT 1/2"</t>
  </si>
  <si>
    <t>CURVA EMT 1/2"</t>
  </si>
  <si>
    <t>NTERRUPTOR AUTOMÁTICO MONOPOLAR ENCHUFABLE (BREAKER) DE 1X20 - 30 AMP.</t>
  </si>
  <si>
    <t>INTERRUPTOR TOTALIZADOR DE  3 X 100 AMP.</t>
  </si>
  <si>
    <t xml:space="preserve">INTERRUPTOR TOTALIZADOR DE  3 X 70 AMP. </t>
  </si>
  <si>
    <t>Cable UTP Cat 6</t>
  </si>
  <si>
    <t>tubo pvc conduit 3/4"</t>
  </si>
  <si>
    <t>curba pvc conduit 3/4"</t>
  </si>
  <si>
    <t>caja 2x4 datos</t>
  </si>
  <si>
    <t>Conector terminal pvc conduit de 3/4"</t>
  </si>
  <si>
    <t>Gabinete Rack 5ru F40 Pared Para Dvr Switch Router</t>
  </si>
  <si>
    <t>Patch Panel Categoria 6 Cat6 24 Puertos Para Rack</t>
  </si>
  <si>
    <t>Multitoma 8 Salidas Para Gabinetes, Rack O Instalaciones</t>
  </si>
  <si>
    <t>Varilla Polo Tierra Bañada En Cobre 1.80m Con Conector X1pc</t>
  </si>
  <si>
    <t>Ventilador Para Rack Gabinete</t>
  </si>
  <si>
    <t>Certificacion salida voz y dato</t>
  </si>
  <si>
    <t xml:space="preserve">SUMINISTRO, TRANSPORTE E INSTALACIÓN DE GABINETE PRINCIPAL DE DISTRIBUCiÓN( DE 1m x 0.8m x 0.3m), CERTIFICADO. INCUYE: INTERRUPTOR TOTALIZADOR GENERAL REGULABLE DE 3X 100 AMP.  DPS DE PROTECCIÓN, BARRAJE PRINCIPAL EN COBRE ELECTRÓLITICO DE 200 AMPS. PROTECCIONES DE CIRCUITOS ALIMENTADORES, CABLEADO GENERAL DEL EQUIPO Y ACCESORIOS. </t>
  </si>
  <si>
    <t>SUMINISTRO,  INSTALACIÓN Y ARMADO DE TABLERO MONOFASICO DE 24 CIRCUITOS CON ESPACIO PARA TOTALIZADOR.</t>
  </si>
  <si>
    <t>6.4.3</t>
  </si>
  <si>
    <t xml:space="preserve">SUMINISTRO, TRANSPORTE E INSTALACIÓN DE INTERRUPTOR TOTALIZADOR DE  3 X 70 AMP. </t>
  </si>
  <si>
    <t>6.5.3</t>
  </si>
  <si>
    <t xml:space="preserve">puerta metalica en acero galvanizado, inclute marco bisagras soldarura de marco y remchadas a la hoja, cerradura embutida y pintura en acabado color blanco </t>
  </si>
  <si>
    <t xml:space="preserve">Cromato de zinc </t>
  </si>
  <si>
    <t xml:space="preserve">Pintura tipo esmalte </t>
  </si>
  <si>
    <t xml:space="preserve">Desperdicio </t>
  </si>
  <si>
    <t>Puliodora</t>
  </si>
  <si>
    <t xml:space="preserve">Andamios de Tijera </t>
  </si>
  <si>
    <t xml:space="preserve">Herramientas menores(5% de M/O) </t>
  </si>
  <si>
    <t>Divicion en para oficnas en superboar</t>
  </si>
  <si>
    <t>PERFILES</t>
  </si>
  <si>
    <t>TORNILLOS</t>
  </si>
  <si>
    <t>ESTUCO PLASTICO</t>
  </si>
  <si>
    <t>CINTA</t>
  </si>
  <si>
    <t>LIJA 150</t>
  </si>
  <si>
    <t>PINTURA VINILO TIPO 1</t>
  </si>
  <si>
    <t>KLG</t>
  </si>
  <si>
    <t>R</t>
  </si>
  <si>
    <t>GL</t>
  </si>
  <si>
    <t>LAMINA DE SUPERBOAR</t>
  </si>
  <si>
    <t>VENTILADOR DE TECHO TIPI KDK</t>
  </si>
  <si>
    <t>CUADRILLA ( TECNICO REFRIGERACION + 2 AYUDANTES) (JR)</t>
  </si>
  <si>
    <t xml:space="preserve">SUMINISTRO, TRANSPORTE E INSTALACIÓN DE GABINETE PRINCIPAL DE DISTRIBUCIÓN, CERTIFICADO. INCUYE: INTERRUPTOR TOTALIZADOR GENERAL REGULABLE DE 3X 100 AMP.  DPS DE PROTECCIÓN, BARRAJE PRINCIPAL EN COBRE ELECTRÓLITICO DE 200 AMPS. PROTECCIONES DE CIRCUITOS ALIMENTADORES, CABLEADO GENERAL DEL EQUIPO Y ACCESORIOS. </t>
  </si>
  <si>
    <t>MANTENIMIENTO Y ADECUACIÓN DE LA CASA DE LA MUJER UBICADA EN EL MUNICIPIO DE MONTERÍA - CÓRDOBA</t>
  </si>
  <si>
    <t>RESUMEN DEL PROYECTO</t>
  </si>
  <si>
    <t xml:space="preserve">Proyecto </t>
  </si>
  <si>
    <t xml:space="preserve">Tiempo de ejecución del proyecto (MESES): </t>
  </si>
  <si>
    <t xml:space="preserve">Tiempo de ejecución de obra (MESES): </t>
  </si>
  <si>
    <t>Construcción de la Obra Civil</t>
  </si>
  <si>
    <t xml:space="preserve">Interventoría 7% </t>
  </si>
  <si>
    <t>Valor Total del proyecto</t>
  </si>
  <si>
    <t>Presupuesto resumido por actividades</t>
  </si>
  <si>
    <t>REALIZAR IMPLEMENTACÓN PGIO</t>
  </si>
  <si>
    <t>REALIZAR LA INTERVENTORÍA TÉCNICA, ADMINISTRATIVA Y FINANCIERA (7%)</t>
  </si>
  <si>
    <t xml:space="preserve">Total del Proyecto </t>
  </si>
  <si>
    <t>ELIANA UPARELA MARSIGLIA</t>
  </si>
  <si>
    <t>Revisó</t>
  </si>
  <si>
    <t xml:space="preserve">Objetivo </t>
  </si>
  <si>
    <t xml:space="preserve">Productos </t>
  </si>
  <si>
    <t xml:space="preserve">Actividades </t>
  </si>
  <si>
    <t xml:space="preserve">Insumos </t>
  </si>
  <si>
    <t>Etapa</t>
  </si>
  <si>
    <t>Año</t>
  </si>
  <si>
    <t>Actividad</t>
  </si>
  <si>
    <t>Ruta Crítica</t>
  </si>
  <si>
    <t>Valor</t>
  </si>
  <si>
    <t>Inversión</t>
  </si>
  <si>
    <t>OBSERVACIONES GENERALES</t>
  </si>
  <si>
    <t>•  Se realiza el presupuesto de obra a partir de los Precios Unitarios establecidos por Cotizaciones de Provedores del mercado regional y la Gobernación Gobernación de Córdoba.</t>
  </si>
  <si>
    <t>•  Se determina un AIU del 30%</t>
  </si>
  <si>
    <t>•  El Análisis de Precios Unitarios contempla el valor de la Herramienta Menor como el 5% del valor de la mano de obra</t>
  </si>
  <si>
    <t>•  La cantidades de obra se establecen y verifican según diseño</t>
  </si>
  <si>
    <t>•  La cantidades de obra de instalaciones eléctricas se verifican de acuerdo con el diseño el cual adjunta Análisis de Precios Unitarios</t>
  </si>
  <si>
    <t xml:space="preserve">DANIELA BUSTAMENTE </t>
  </si>
  <si>
    <t>ARQUITECTA CONTRATISTA DE APOYO S.I.D.</t>
  </si>
  <si>
    <t>ELINA UPARELA MARSIGLIA</t>
  </si>
  <si>
    <t>DIRECTOR TECNICO Y ADMINISTRATIVO S.I.D</t>
  </si>
  <si>
    <t>GEBILIER RAMOS</t>
  </si>
  <si>
    <t>INGENIERO CONTRATISTA DE APOYO S.I.D.</t>
  </si>
  <si>
    <t>CANTIDAD</t>
  </si>
  <si>
    <t>UN</t>
  </si>
  <si>
    <t xml:space="preserve">UND </t>
  </si>
  <si>
    <t>5.10</t>
  </si>
  <si>
    <t>suministro e instalacion de ventanas en madera 2,20 x 1,00 (fachada)</t>
  </si>
  <si>
    <t xml:space="preserve">hoja de ventana para exterior solida </t>
  </si>
  <si>
    <t xml:space="preserve">Cerradura de tipo cerrojo, </t>
  </si>
  <si>
    <t>OTROS COSTOS FIJOS</t>
  </si>
  <si>
    <t>Valla Informativa del proyecto</t>
  </si>
  <si>
    <t>Estampilla Pro-Desarrollo Académico y descentralización de servicios educativos de Universidaad de Córdoba</t>
  </si>
  <si>
    <t>Tasa Pro-Deporte y Recreación Departamental</t>
  </si>
  <si>
    <t>Garantías</t>
  </si>
  <si>
    <t>Fondo de Seguridad Ciudadana</t>
  </si>
  <si>
    <t>PGIO 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</si>
</sst>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0">
    <numFmt numFmtId="42" formatCode="_-&quot;$&quot;\ * #,##0_-;\-&quot;$&quot;\ * #,##0_-;_-&quot;$&quot;\ * &quot;-&quot;_-;_-@_-"/>
    <numFmt numFmtId="41" formatCode="_-* #,##0_-;\-* #,##0_-;_-* &quot;-&quot;_-;_-@_-"/>
    <numFmt numFmtId="43" formatCode="_-* #,##0.00_-;\-* #,##0.00_-;_-* &quot;-&quot;??_-;_-@_-"/>
    <numFmt numFmtId="164" formatCode="_-&quot;$&quot;* #,##0_-;\-&quot;$&quot;* #,##0_-;_-&quot;$&quot;* &quot;-&quot;_-;_-@_-"/>
    <numFmt numFmtId="165" formatCode="_-&quot;$&quot;* #,##0.00_-;\-&quot;$&quot;* #,##0.00_-;_-&quot;$&quot;* &quot;-&quot;??_-;_-@_-"/>
    <numFmt numFmtId="166" formatCode="_(* #,##0.00_);_(* \(#,##0.00\);_(* &quot;-&quot;??_);_(@_)"/>
    <numFmt numFmtId="167" formatCode="_ [$€-2]\ * #,##0.00_ ;_ [$€-2]\ * \-#,##0.00_ ;_ [$€-2]\ * &quot;-&quot;??_ "/>
    <numFmt numFmtId="168" formatCode="0.000%"/>
    <numFmt numFmtId="169" formatCode="_-[$$-240A]\ * #,##0.00_-;\-[$$-240A]\ * #,##0.00_-;_-[$$-240A]\ * &quot;-&quot;??_-;_-@_-"/>
    <numFmt numFmtId="170" formatCode="&quot;$&quot;\ #,##0.00"/>
    <numFmt numFmtId="171" formatCode="0.0%"/>
    <numFmt numFmtId="172" formatCode="0.0000%"/>
    <numFmt numFmtId="173" formatCode="_(&quot;$&quot;\ * #,##0.00_);_(&quot;$&quot;\ * \(#,##0.00\);_(&quot;$&quot;\ * &quot;-&quot;??_);_(@_)"/>
    <numFmt numFmtId="174" formatCode="_-&quot;$&quot;* #,##0.00_-;_-&quot;$&quot;* \-#,##0.00_-;_-&quot;$&quot;* &quot;-&quot;??_-;_-@"/>
    <numFmt numFmtId="175" formatCode="_([$$-409]* #,##0.00_);_([$$-409]* \(#,##0.00\);_([$$-409]* &quot;-&quot;??_);_(@_)"/>
    <numFmt numFmtId="176" formatCode="#,##0.0"/>
    <numFmt numFmtId="177" formatCode="_-&quot;$&quot;* #,##0.00_-;\-&quot;$&quot;* #,##0.00_-;_-&quot;$&quot;* &quot;-&quot;_-;_-@_-"/>
    <numFmt numFmtId="178" formatCode="&quot;$&quot;\ #,##0"/>
    <numFmt numFmtId="179" formatCode="_-* #,##0.00_-;\-* #,##0.00_-;_-* &quot;-&quot;_-;_-@_-"/>
    <numFmt numFmtId="180" formatCode="#,##0.00_);\-#,##0.00"/>
    <numFmt numFmtId="181" formatCode="[$$-240A]\ #,##0.00_);[Red]\([$$-240A]\ #,##0.00\)"/>
    <numFmt numFmtId="182" formatCode="[$$-2C0A]\ #,##0.00"/>
    <numFmt numFmtId="183" formatCode="_-* #,##0.0_-;\-* #,##0.0_-;_-* &quot;-&quot;_-;_-@_-"/>
    <numFmt numFmtId="184" formatCode="0.0"/>
    <numFmt numFmtId="185" formatCode="_([$$-409]* #,##0_);_([$$-409]* \(#,##0\);_([$$-409]* &quot;-&quot;??_);_(@_)"/>
    <numFmt numFmtId="186" formatCode="_ &quot;$&quot;\ * #,##0_ ;_ &quot;$&quot;\ * \-#,##0_ ;_ &quot;$&quot;\ * &quot;-&quot;_ ;_ @_ "/>
    <numFmt numFmtId="187" formatCode="_ &quot;$&quot;\ * #,##0.00_ ;_ &quot;$&quot;\ * \-#,##0.00_ ;_ &quot;$&quot;\ * &quot;-&quot;??_ ;_ @_ "/>
    <numFmt numFmtId="188" formatCode="_(&quot;$&quot;\ * #,##0_);_(&quot;$&quot;\ * \(#,##0\);_(&quot;$&quot;\ * &quot;-&quot;_);_(@_)"/>
    <numFmt numFmtId="189" formatCode="_ * #,##0.00_ ;_ * \-#,##0.00_ ;_ * &quot;-&quot;??_ ;_ @_ "/>
    <numFmt numFmtId="190" formatCode="_-* #,##0.00\ &quot;€&quot;_-;\-* #,##0.00\ &quot;€&quot;_-;_-* &quot;-&quot;??\ &quot;€&quot;_-;_-@_-"/>
    <numFmt numFmtId="191" formatCode="#,##0.000"/>
    <numFmt numFmtId="192" formatCode="&quot;$&quot;\ #,##0.000"/>
    <numFmt numFmtId="193" formatCode="0.000"/>
    <numFmt numFmtId="194" formatCode="_([$$-409]* #,##0.000_);_([$$-409]* \(#,##0.000\);_([$$-409]* &quot;-&quot;??_);_(@_)"/>
    <numFmt numFmtId="195" formatCode="_-&quot;$&quot;* #,##0_-;_-&quot;$&quot;* \-#,##0_-;_-&quot;$&quot;* &quot;-&quot;??_-;_-@"/>
    <numFmt numFmtId="196" formatCode="_-&quot;$&quot;* #,##0.000_-;\-&quot;$&quot;* #,##0.000_-;_-&quot;$&quot;* &quot;-&quot;_-;_-@_-"/>
    <numFmt numFmtId="197" formatCode="_(&quot;$&quot;\ * #,##0_);_(&quot;$&quot;\ * \(#,##0\);_(&quot;$&quot;\ * &quot;-&quot;??_);_(@_)"/>
    <numFmt numFmtId="198" formatCode="_-&quot;$&quot;* #,##0_-;\-&quot;$&quot;* #,##0_-;_-&quot;$&quot;* &quot;-&quot;??_-;_-@_-"/>
    <numFmt numFmtId="199" formatCode="#,##0.00_ ;\-#,##0.00\ "/>
    <numFmt numFmtId="200" formatCode="_ &quot;$&quot;\ * #,##0.00_ ;_ &quot;$&quot;\ * \-#,##0.00_ ;_ &quot;$&quot;\ * &quot;-&quot;_ ;_ @_ "/>
  </numFmts>
  <fonts count="42">
    <font>
      <sz val="11"/>
      <color theme="1"/>
      <name val="Calibri"/>
      <family val="2"/>
      <scheme val="minor"/>
    </font>
    <font>
      <sz val="11"/>
      <color theme="1"/>
      <name val="Calibri"/>
      <family val="2"/>
      <scheme val="minor"/>
    </font>
    <font>
      <b/>
      <sz val="11"/>
      <color theme="1"/>
      <name val="Calibri"/>
      <family val="2"/>
      <scheme val="minor"/>
    </font>
    <font>
      <b/>
      <sz val="10"/>
      <color theme="1"/>
      <name val="Arial"/>
      <family val="2"/>
    </font>
    <font>
      <sz val="10"/>
      <color theme="1"/>
      <name val="Arial"/>
      <family val="2"/>
    </font>
    <font>
      <sz val="11"/>
      <color indexed="8"/>
      <name val="Calibri"/>
      <family val="2"/>
    </font>
    <font>
      <b/>
      <sz val="12"/>
      <name val="Arial"/>
      <family val="2"/>
    </font>
    <font>
      <sz val="8"/>
      <name val="Arial"/>
      <family val="2"/>
    </font>
    <font>
      <sz val="8"/>
      <color rgb="FFFF0000"/>
      <name val="Arial"/>
      <family val="2"/>
    </font>
    <font>
      <b/>
      <sz val="10"/>
      <name val="Arial"/>
      <family val="2"/>
    </font>
    <font>
      <sz val="10"/>
      <name val="Arial"/>
      <family val="2"/>
    </font>
    <font>
      <sz val="10"/>
      <color theme="1"/>
      <name val="Arialmt"/>
    </font>
    <font>
      <b/>
      <sz val="10"/>
      <color rgb="FFFF0000"/>
      <name val="Arial"/>
      <family val="2"/>
    </font>
    <font>
      <sz val="10"/>
      <color indexed="8"/>
      <name val="MS Sans Serif"/>
      <family val="2"/>
    </font>
    <font>
      <sz val="10"/>
      <color indexed="8"/>
      <name val="Arial"/>
      <family val="2"/>
    </font>
    <font>
      <b/>
      <sz val="10"/>
      <color indexed="8"/>
      <name val="Arial"/>
      <family val="2"/>
    </font>
    <font>
      <b/>
      <sz val="8"/>
      <name val="Arial"/>
      <family val="2"/>
    </font>
    <font>
      <sz val="9"/>
      <name val="Arial"/>
      <family val="2"/>
    </font>
    <font>
      <b/>
      <sz val="9"/>
      <name val="Arial"/>
      <family val="2"/>
    </font>
    <font>
      <sz val="12"/>
      <name val="Courier"/>
      <family val="3"/>
    </font>
    <font>
      <b/>
      <sz val="18"/>
      <name val="Arial"/>
      <family val="2"/>
    </font>
    <font>
      <sz val="11"/>
      <name val="Arial"/>
      <family val="2"/>
    </font>
    <font>
      <b/>
      <sz val="10"/>
      <color theme="1"/>
      <name val="Arialmt"/>
    </font>
    <font>
      <b/>
      <sz val="11"/>
      <name val="Calibri"/>
      <family val="2"/>
      <scheme val="minor"/>
    </font>
    <font>
      <b/>
      <sz val="11"/>
      <name val="Arial"/>
      <family val="2"/>
    </font>
    <font>
      <sz val="10"/>
      <name val="Futura Md BT"/>
      <family val="2"/>
    </font>
    <font>
      <sz val="10"/>
      <color rgb="FF000000"/>
      <name val="Arial"/>
      <family val="2"/>
    </font>
    <font>
      <b/>
      <sz val="14"/>
      <name val="Arial"/>
      <family val="2"/>
    </font>
    <font>
      <b/>
      <sz val="10"/>
      <color rgb="FF000000"/>
      <name val="Arial"/>
      <family val="2"/>
    </font>
    <font>
      <b/>
      <sz val="14"/>
      <color rgb="FF000000"/>
      <name val="Arial"/>
      <family val="2"/>
    </font>
    <font>
      <sz val="10"/>
      <name val="Arialmt"/>
    </font>
    <font>
      <sz val="10"/>
      <color theme="1"/>
      <name val="Calibri"/>
      <family val="2"/>
    </font>
    <font>
      <sz val="10"/>
      <name val="Arial Narrow"/>
      <family val="2"/>
    </font>
    <font>
      <sz val="11"/>
      <name val="Calibri"/>
      <family val="2"/>
      <scheme val="minor"/>
    </font>
    <font>
      <b/>
      <sz val="12"/>
      <name val="Calibri"/>
      <family val="2"/>
      <scheme val="minor"/>
    </font>
    <font>
      <sz val="8"/>
      <name val="Calibri"/>
      <family val="2"/>
      <scheme val="minor"/>
    </font>
    <font>
      <b/>
      <sz val="12"/>
      <color theme="1"/>
      <name val="Calibri"/>
      <family val="2"/>
      <scheme val="minor"/>
    </font>
    <font>
      <sz val="8"/>
      <color theme="1"/>
      <name val="Calibri"/>
      <family val="2"/>
      <scheme val="minor"/>
    </font>
    <font>
      <sz val="12"/>
      <name val="Arial"/>
      <family val="2"/>
    </font>
    <font>
      <u/>
      <sz val="10"/>
      <color theme="10"/>
      <name val="Arial"/>
      <family val="2"/>
    </font>
    <font>
      <u/>
      <sz val="11"/>
      <color theme="10"/>
      <name val="Calibri"/>
      <family val="2"/>
      <scheme val="minor"/>
    </font>
    <font>
      <b/>
      <sz val="12"/>
      <color indexed="72"/>
      <name val="Arial"/>
      <family val="2"/>
    </font>
  </fonts>
  <fills count="12">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0" tint="-0.499984740745262"/>
        <bgColor indexed="64"/>
      </patternFill>
    </fill>
    <fill>
      <patternFill patternType="solid">
        <fgColor theme="0" tint="-0.249977111117893"/>
        <bgColor indexed="64"/>
      </patternFill>
    </fill>
    <fill>
      <patternFill patternType="solid">
        <fgColor theme="5" tint="0.59999389629810485"/>
        <bgColor indexed="64"/>
      </patternFill>
    </fill>
    <fill>
      <patternFill patternType="solid">
        <fgColor theme="1" tint="0.499984740745262"/>
        <bgColor indexed="64"/>
      </patternFill>
    </fill>
    <fill>
      <patternFill patternType="solid">
        <fgColor theme="1" tint="0.499984740745262"/>
        <bgColor rgb="FFD9E2F3"/>
      </patternFill>
    </fill>
    <fill>
      <patternFill patternType="solid">
        <fgColor theme="4" tint="0.79998168889431442"/>
        <bgColor indexed="65"/>
      </patternFill>
    </fill>
    <fill>
      <patternFill patternType="solid">
        <fgColor rgb="FFFFFF00"/>
        <bgColor indexed="64"/>
      </patternFill>
    </fill>
    <fill>
      <patternFill patternType="solid">
        <fgColor theme="0"/>
        <bgColor rgb="FFD9E2F3"/>
      </patternFill>
    </fill>
  </fills>
  <borders count="156">
    <border>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auto="1"/>
      </left>
      <right style="thin">
        <color auto="1"/>
      </right>
      <top/>
      <bottom style="thin">
        <color auto="1"/>
      </bottom>
      <diagonal/>
    </border>
    <border>
      <left/>
      <right/>
      <top/>
      <bottom style="thin">
        <color indexed="64"/>
      </bottom>
      <diagonal/>
    </border>
    <border>
      <left/>
      <right style="thin">
        <color auto="1"/>
      </right>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indexed="64"/>
      </left>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top/>
      <bottom style="thin">
        <color indexed="64"/>
      </bottom>
      <diagonal/>
    </border>
    <border>
      <left/>
      <right style="medium">
        <color indexed="64"/>
      </right>
      <top/>
      <bottom style="thin">
        <color indexed="64"/>
      </bottom>
      <diagonal/>
    </border>
    <border>
      <left/>
      <right style="thin">
        <color indexed="64"/>
      </right>
      <top style="thin">
        <color indexed="64"/>
      </top>
      <bottom/>
      <diagonal/>
    </border>
    <border>
      <left/>
      <right style="thin">
        <color indexed="64"/>
      </right>
      <top/>
      <bottom/>
      <diagonal/>
    </border>
    <border>
      <left style="thin">
        <color indexed="64"/>
      </left>
      <right/>
      <top style="medium">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auto="1"/>
      </left>
      <right style="thin">
        <color auto="1"/>
      </right>
      <top/>
      <bottom/>
      <diagonal/>
    </border>
    <border>
      <left style="medium">
        <color rgb="FF000000"/>
      </left>
      <right/>
      <top style="medium">
        <color rgb="FF000000"/>
      </top>
      <bottom/>
      <diagonal/>
    </border>
    <border>
      <left/>
      <right style="thin">
        <color rgb="FF000000"/>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style="thin">
        <color rgb="FF000000"/>
      </bottom>
      <diagonal/>
    </border>
    <border>
      <left/>
      <right style="thin">
        <color rgb="FF000000"/>
      </right>
      <top/>
      <bottom style="thin">
        <color rgb="FF000000"/>
      </bottom>
      <diagonal/>
    </border>
    <border>
      <left/>
      <right/>
      <top/>
      <bottom style="thin">
        <color rgb="FF000000"/>
      </bottom>
      <diagonal/>
    </border>
    <border>
      <left/>
      <right style="medium">
        <color rgb="FF000000"/>
      </right>
      <top/>
      <bottom style="thin">
        <color rgb="FF000000"/>
      </bottom>
      <diagonal/>
    </border>
    <border>
      <left style="medium">
        <color rgb="FF000000"/>
      </left>
      <right/>
      <top style="thin">
        <color rgb="FF000000"/>
      </top>
      <bottom style="medium">
        <color rgb="FF000000"/>
      </bottom>
      <diagonal/>
    </border>
    <border>
      <left/>
      <right style="thin">
        <color rgb="FF000000"/>
      </right>
      <top style="thin">
        <color rgb="FF000000"/>
      </top>
      <bottom style="medium">
        <color rgb="FF000000"/>
      </bottom>
      <diagonal/>
    </border>
    <border>
      <left style="thin">
        <color rgb="FF000000"/>
      </left>
      <right/>
      <top style="thin">
        <color rgb="FF000000"/>
      </top>
      <bottom style="medium">
        <color rgb="FF000000"/>
      </bottom>
      <diagonal/>
    </border>
    <border>
      <left/>
      <right/>
      <top style="thin">
        <color rgb="FF000000"/>
      </top>
      <bottom style="medium">
        <color rgb="FF000000"/>
      </bottom>
      <diagonal/>
    </border>
    <border>
      <left/>
      <right style="medium">
        <color rgb="FF000000"/>
      </right>
      <top style="thin">
        <color rgb="FF000000"/>
      </top>
      <bottom style="medium">
        <color rgb="FF000000"/>
      </bottom>
      <diagonal/>
    </border>
    <border>
      <left style="medium">
        <color rgb="FF000000"/>
      </left>
      <right/>
      <top style="medium">
        <color rgb="FF000000"/>
      </top>
      <bottom style="thin">
        <color rgb="FF000000"/>
      </bottom>
      <diagonal/>
    </border>
    <border>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top/>
      <bottom style="dotted">
        <color rgb="FF000000"/>
      </bottom>
      <diagonal/>
    </border>
    <border>
      <left/>
      <right style="dotted">
        <color rgb="FF000000"/>
      </right>
      <top/>
      <bottom style="dotted">
        <color rgb="FF000000"/>
      </bottom>
      <diagonal/>
    </border>
    <border>
      <left style="dotted">
        <color rgb="FF000000"/>
      </left>
      <right style="dotted">
        <color rgb="FF000000"/>
      </right>
      <top/>
      <bottom style="dotted">
        <color rgb="FF000000"/>
      </bottom>
      <diagonal/>
    </border>
    <border>
      <left style="dotted">
        <color rgb="FF000000"/>
      </left>
      <right style="medium">
        <color rgb="FF000000"/>
      </right>
      <top/>
      <bottom style="dotted">
        <color rgb="FF000000"/>
      </bottom>
      <diagonal/>
    </border>
    <border>
      <left style="medium">
        <color rgb="FF000000"/>
      </left>
      <right/>
      <top style="dotted">
        <color rgb="FF000000"/>
      </top>
      <bottom style="dotted">
        <color rgb="FF000000"/>
      </bottom>
      <diagonal/>
    </border>
    <border>
      <left/>
      <right style="dotted">
        <color rgb="FF000000"/>
      </right>
      <top style="dotted">
        <color rgb="FF000000"/>
      </top>
      <bottom style="dotted">
        <color rgb="FF000000"/>
      </bottom>
      <diagonal/>
    </border>
    <border>
      <left style="dotted">
        <color rgb="FF000000"/>
      </left>
      <right style="dotted">
        <color rgb="FF000000"/>
      </right>
      <top style="dotted">
        <color rgb="FF000000"/>
      </top>
      <bottom style="dotted">
        <color rgb="FF000000"/>
      </bottom>
      <diagonal/>
    </border>
    <border>
      <left style="medium">
        <color rgb="FF000000"/>
      </left>
      <right/>
      <top style="dotted">
        <color rgb="FF000000"/>
      </top>
      <bottom style="medium">
        <color rgb="FF000000"/>
      </bottom>
      <diagonal/>
    </border>
    <border>
      <left/>
      <right style="dotted">
        <color rgb="FF000000"/>
      </right>
      <top style="dotted">
        <color rgb="FF000000"/>
      </top>
      <bottom style="medium">
        <color rgb="FF000000"/>
      </bottom>
      <diagonal/>
    </border>
    <border>
      <left style="dotted">
        <color rgb="FF000000"/>
      </left>
      <right style="dotted">
        <color rgb="FF000000"/>
      </right>
      <top style="dotted">
        <color rgb="FF000000"/>
      </top>
      <bottom style="medium">
        <color rgb="FF000000"/>
      </bottom>
      <diagonal/>
    </border>
    <border>
      <left style="dotted">
        <color rgb="FF000000"/>
      </left>
      <right style="medium">
        <color rgb="FF000000"/>
      </right>
      <top style="dotted">
        <color rgb="FF000000"/>
      </top>
      <bottom style="medium">
        <color rgb="FF000000"/>
      </bottom>
      <diagonal/>
    </border>
    <border>
      <left style="medium">
        <color rgb="FF000000"/>
      </left>
      <right style="medium">
        <color rgb="FF000000"/>
      </right>
      <top/>
      <bottom style="medium">
        <color rgb="FF000000"/>
      </bottom>
      <diagonal/>
    </border>
    <border>
      <left style="medium">
        <color rgb="FF000000"/>
      </left>
      <right/>
      <top style="thin">
        <color rgb="FF000000"/>
      </top>
      <bottom style="dotted">
        <color rgb="FF000000"/>
      </bottom>
      <diagonal/>
    </border>
    <border>
      <left/>
      <right style="dotted">
        <color rgb="FF000000"/>
      </right>
      <top style="thin">
        <color rgb="FF000000"/>
      </top>
      <bottom style="dotted">
        <color rgb="FF000000"/>
      </bottom>
      <diagonal/>
    </border>
    <border>
      <left style="medium">
        <color rgb="FF000000"/>
      </left>
      <right style="thin">
        <color rgb="FF000000"/>
      </right>
      <top style="medium">
        <color rgb="FF000000"/>
      </top>
      <bottom style="thin">
        <color rgb="FF000000"/>
      </bottom>
      <diagonal/>
    </border>
    <border>
      <left style="medium">
        <color rgb="FF000000"/>
      </left>
      <right style="dotted">
        <color rgb="FF000000"/>
      </right>
      <top/>
      <bottom style="dotted">
        <color rgb="FF000000"/>
      </bottom>
      <diagonal/>
    </border>
    <border>
      <left style="medium">
        <color rgb="FF000000"/>
      </left>
      <right style="dotted">
        <color rgb="FF000000"/>
      </right>
      <top style="dotted">
        <color rgb="FF000000"/>
      </top>
      <bottom style="medium">
        <color rgb="FF000000"/>
      </bottom>
      <diagonal/>
    </border>
    <border>
      <left style="medium">
        <color rgb="FF000000"/>
      </left>
      <right style="dotted">
        <color rgb="FF000000"/>
      </right>
      <top style="dotted">
        <color rgb="FF000000"/>
      </top>
      <bottom style="dotted">
        <color rgb="FF000000"/>
      </bottom>
      <diagonal/>
    </border>
    <border>
      <left style="medium">
        <color rgb="FF000000"/>
      </left>
      <right style="medium">
        <color rgb="FF000000"/>
      </right>
      <top style="medium">
        <color rgb="FF000000"/>
      </top>
      <bottom style="medium">
        <color rgb="FF000000"/>
      </bottom>
      <diagonal/>
    </border>
    <border>
      <left style="hair">
        <color indexed="64"/>
      </left>
      <right style="hair">
        <color indexed="64"/>
      </right>
      <top style="hair">
        <color indexed="64"/>
      </top>
      <bottom style="hair">
        <color indexed="64"/>
      </bottom>
      <diagonal/>
    </border>
    <border>
      <left style="thin">
        <color rgb="FF000000"/>
      </left>
      <right style="thin">
        <color rgb="FF000000"/>
      </right>
      <top style="medium">
        <color rgb="FF000000"/>
      </top>
      <bottom/>
      <diagonal/>
    </border>
    <border>
      <left style="dotted">
        <color rgb="FF000000"/>
      </left>
      <right style="dotted">
        <color rgb="FF000000"/>
      </right>
      <top/>
      <bottom style="medium">
        <color rgb="FF000000"/>
      </bottom>
      <diagonal/>
    </border>
    <border>
      <left style="hair">
        <color rgb="FF000000"/>
      </left>
      <right style="hair">
        <color rgb="FF000000"/>
      </right>
      <top style="hair">
        <color rgb="FF000000"/>
      </top>
      <bottom style="hair">
        <color rgb="FF000000"/>
      </bottom>
      <diagonal/>
    </border>
    <border>
      <left/>
      <right style="medium">
        <color rgb="FF000000"/>
      </right>
      <top/>
      <bottom style="hair">
        <color rgb="FF000000"/>
      </bottom>
      <diagonal/>
    </border>
    <border>
      <left/>
      <right style="medium">
        <color rgb="FF000000"/>
      </right>
      <top/>
      <bottom/>
      <diagonal/>
    </border>
    <border>
      <left style="medium">
        <color indexed="64"/>
      </left>
      <right style="dotted">
        <color rgb="FF000000"/>
      </right>
      <top/>
      <bottom style="dotted">
        <color rgb="FF000000"/>
      </bottom>
      <diagonal/>
    </border>
    <border>
      <left style="medium">
        <color indexed="64"/>
      </left>
      <right style="dotted">
        <color rgb="FF000000"/>
      </right>
      <top style="dotted">
        <color rgb="FF000000"/>
      </top>
      <bottom style="dotted">
        <color rgb="FF000000"/>
      </bottom>
      <diagonal/>
    </border>
    <border>
      <left style="medium">
        <color indexed="64"/>
      </left>
      <right style="dotted">
        <color rgb="FF000000"/>
      </right>
      <top style="dotted">
        <color rgb="FF000000"/>
      </top>
      <bottom style="medium">
        <color indexed="64"/>
      </bottom>
      <diagonal/>
    </border>
    <border>
      <left style="dotted">
        <color rgb="FF000000"/>
      </left>
      <right style="dotted">
        <color rgb="FF000000"/>
      </right>
      <top/>
      <bottom style="medium">
        <color indexed="64"/>
      </bottom>
      <diagonal/>
    </border>
    <border>
      <left style="dotted">
        <color rgb="FF000000"/>
      </left>
      <right style="dotted">
        <color rgb="FF000000"/>
      </right>
      <top style="dotted">
        <color rgb="FF000000"/>
      </top>
      <bottom style="medium">
        <color indexed="64"/>
      </bottom>
      <diagonal/>
    </border>
    <border>
      <left style="medium">
        <color indexed="64"/>
      </left>
      <right/>
      <top/>
      <bottom style="dotted">
        <color rgb="FF000000"/>
      </bottom>
      <diagonal/>
    </border>
    <border>
      <left style="thin">
        <color rgb="FF000000"/>
      </left>
      <right/>
      <top style="medium">
        <color rgb="FF000000"/>
      </top>
      <bottom/>
      <diagonal/>
    </border>
    <border>
      <left style="thin">
        <color rgb="FF000000"/>
      </left>
      <right/>
      <top/>
      <bottom style="thin">
        <color rgb="FF000000"/>
      </bottom>
      <diagonal/>
    </border>
    <border>
      <left style="thin">
        <color auto="1"/>
      </left>
      <right style="thin">
        <color indexed="64"/>
      </right>
      <top style="medium">
        <color indexed="64"/>
      </top>
      <bottom/>
      <diagonal/>
    </border>
    <border>
      <left style="dotted">
        <color rgb="FF000000"/>
      </left>
      <right style="dotted">
        <color rgb="FF000000"/>
      </right>
      <top/>
      <bottom/>
      <diagonal/>
    </border>
    <border>
      <left style="medium">
        <color indexed="64"/>
      </left>
      <right/>
      <top style="medium">
        <color indexed="64"/>
      </top>
      <bottom style="thin">
        <color rgb="FF000000"/>
      </bottom>
      <diagonal/>
    </border>
    <border>
      <left/>
      <right style="thin">
        <color rgb="FF000000"/>
      </right>
      <top style="medium">
        <color indexed="64"/>
      </top>
      <bottom style="thin">
        <color rgb="FF000000"/>
      </bottom>
      <diagonal/>
    </border>
    <border>
      <left style="thin">
        <color rgb="FF000000"/>
      </left>
      <right style="thin">
        <color rgb="FF000000"/>
      </right>
      <top style="medium">
        <color indexed="64"/>
      </top>
      <bottom style="thin">
        <color rgb="FF000000"/>
      </bottom>
      <diagonal/>
    </border>
    <border>
      <left style="thin">
        <color rgb="FF000000"/>
      </left>
      <right style="medium">
        <color indexed="64"/>
      </right>
      <top style="medium">
        <color indexed="64"/>
      </top>
      <bottom style="thin">
        <color rgb="FF000000"/>
      </bottom>
      <diagonal/>
    </border>
    <border>
      <left style="medium">
        <color indexed="64"/>
      </left>
      <right/>
      <top style="thin">
        <color rgb="FF000000"/>
      </top>
      <bottom style="dotted">
        <color rgb="FF000000"/>
      </bottom>
      <diagonal/>
    </border>
    <border>
      <left/>
      <right style="medium">
        <color indexed="64"/>
      </right>
      <top/>
      <bottom style="hair">
        <color rgb="FF000000"/>
      </bottom>
      <diagonal/>
    </border>
    <border>
      <left style="medium">
        <color indexed="64"/>
      </left>
      <right/>
      <top style="dotted">
        <color rgb="FF000000"/>
      </top>
      <bottom style="dotted">
        <color rgb="FF000000"/>
      </bottom>
      <diagonal/>
    </border>
    <border>
      <left style="medium">
        <color indexed="64"/>
      </left>
      <right/>
      <top style="dotted">
        <color rgb="FF000000"/>
      </top>
      <bottom style="medium">
        <color indexed="64"/>
      </bottom>
      <diagonal/>
    </border>
    <border>
      <left/>
      <right style="dotted">
        <color rgb="FF000000"/>
      </right>
      <top style="dotted">
        <color rgb="FF000000"/>
      </top>
      <bottom style="medium">
        <color indexed="64"/>
      </bottom>
      <diagonal/>
    </border>
    <border>
      <left style="dotted">
        <color rgb="FF000000"/>
      </left>
      <right style="medium">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top style="dotted">
        <color rgb="FF000000"/>
      </top>
      <bottom/>
      <diagonal/>
    </border>
    <border>
      <left/>
      <right style="dotted">
        <color rgb="FF000000"/>
      </right>
      <top style="dotted">
        <color rgb="FF000000"/>
      </top>
      <bottom/>
      <diagonal/>
    </border>
    <border>
      <left style="medium">
        <color rgb="FF000000"/>
      </left>
      <right/>
      <top style="dotted">
        <color rgb="FF000000"/>
      </top>
      <bottom/>
      <diagonal/>
    </border>
    <border>
      <left/>
      <right/>
      <top style="dotted">
        <color rgb="FF000000"/>
      </top>
      <bottom style="dotted">
        <color rgb="FF000000"/>
      </bottom>
      <diagonal/>
    </border>
    <border>
      <left/>
      <right/>
      <top style="dotted">
        <color rgb="FF000000"/>
      </top>
      <bottom/>
      <diagonal/>
    </border>
    <border>
      <left/>
      <right style="dotted">
        <color rgb="FF000000"/>
      </right>
      <top/>
      <bottom/>
      <diagonal/>
    </border>
    <border>
      <left style="dotted">
        <color rgb="FF000000"/>
      </left>
      <right style="medium">
        <color indexed="64"/>
      </right>
      <top/>
      <bottom style="dotted">
        <color rgb="FF000000"/>
      </bottom>
      <diagonal/>
    </border>
    <border>
      <left/>
      <right style="dotted">
        <color rgb="FF000000"/>
      </right>
      <top/>
      <bottom style="medium">
        <color indexed="64"/>
      </bottom>
      <diagonal/>
    </border>
    <border>
      <left/>
      <right style="thin">
        <color rgb="FF000000"/>
      </right>
      <top style="medium">
        <color indexed="64"/>
      </top>
      <bottom/>
      <diagonal/>
    </border>
    <border>
      <left style="thin">
        <color rgb="FF000000"/>
      </left>
      <right style="thin">
        <color rgb="FF000000"/>
      </right>
      <top style="medium">
        <color indexed="64"/>
      </top>
      <bottom/>
      <diagonal/>
    </border>
    <border>
      <left style="thin">
        <color rgb="FF000000"/>
      </left>
      <right style="medium">
        <color indexed="64"/>
      </right>
      <top style="medium">
        <color indexed="64"/>
      </top>
      <bottom/>
      <diagonal/>
    </border>
    <border>
      <left style="medium">
        <color indexed="64"/>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medium">
        <color indexed="64"/>
      </left>
      <right style="hair">
        <color rgb="FF000000"/>
      </right>
      <top style="hair">
        <color rgb="FF000000"/>
      </top>
      <bottom style="hair">
        <color rgb="FF000000"/>
      </bottom>
      <diagonal/>
    </border>
    <border>
      <left style="hair">
        <color rgb="FF000000"/>
      </left>
      <right style="medium">
        <color indexed="64"/>
      </right>
      <top style="hair">
        <color rgb="FF000000"/>
      </top>
      <bottom style="hair">
        <color rgb="FF000000"/>
      </bottom>
      <diagonal/>
    </border>
    <border>
      <left style="medium">
        <color indexed="64"/>
      </left>
      <right style="hair">
        <color rgb="FF000000"/>
      </right>
      <top style="hair">
        <color rgb="FF000000"/>
      </top>
      <bottom style="medium">
        <color indexed="64"/>
      </bottom>
      <diagonal/>
    </border>
    <border>
      <left style="hair">
        <color rgb="FF000000"/>
      </left>
      <right style="hair">
        <color rgb="FF000000"/>
      </right>
      <top style="hair">
        <color rgb="FF000000"/>
      </top>
      <bottom style="medium">
        <color indexed="64"/>
      </bottom>
      <diagonal/>
    </border>
    <border>
      <left style="hair">
        <color rgb="FF000000"/>
      </left>
      <right style="medium">
        <color indexed="64"/>
      </right>
      <top style="hair">
        <color rgb="FF000000"/>
      </top>
      <bottom style="medium">
        <color indexed="64"/>
      </bottom>
      <diagonal/>
    </border>
    <border>
      <left style="thin">
        <color rgb="FF000000"/>
      </left>
      <right style="thin">
        <color rgb="FF000000"/>
      </right>
      <top style="medium">
        <color indexed="64"/>
      </top>
      <bottom style="medium">
        <color indexed="64"/>
      </bottom>
      <diagonal/>
    </border>
    <border>
      <left style="thin">
        <color rgb="FF000000"/>
      </left>
      <right style="medium">
        <color indexed="64"/>
      </right>
      <top style="medium">
        <color indexed="64"/>
      </top>
      <bottom style="medium">
        <color indexed="64"/>
      </bottom>
      <diagonal/>
    </border>
    <border>
      <left style="medium">
        <color indexed="64"/>
      </left>
      <right style="thin">
        <color rgb="FF000000"/>
      </right>
      <top style="medium">
        <color indexed="64"/>
      </top>
      <bottom style="medium">
        <color indexed="64"/>
      </bottom>
      <diagonal/>
    </border>
    <border>
      <left style="thin">
        <color indexed="64"/>
      </left>
      <right style="thin">
        <color indexed="64"/>
      </right>
      <top style="thin">
        <color indexed="64"/>
      </top>
      <bottom/>
      <diagonal/>
    </border>
    <border>
      <left style="thin">
        <color indexed="64"/>
      </left>
      <right/>
      <top style="thin">
        <color indexed="64"/>
      </top>
      <bottom style="medium">
        <color indexed="64"/>
      </bottom>
      <diagonal/>
    </border>
    <border>
      <left style="medium">
        <color indexed="64"/>
      </left>
      <right/>
      <top style="thin">
        <color rgb="FF000000"/>
      </top>
      <bottom style="thin">
        <color indexed="64"/>
      </bottom>
      <diagonal/>
    </border>
    <border>
      <left/>
      <right style="medium">
        <color rgb="FF000000"/>
      </right>
      <top style="thin">
        <color rgb="FF000000"/>
      </top>
      <bottom style="thin">
        <color indexed="64"/>
      </bottom>
      <diagonal/>
    </border>
    <border>
      <left style="medium">
        <color indexed="64"/>
      </left>
      <right/>
      <top style="thin">
        <color indexed="64"/>
      </top>
      <bottom style="thin">
        <color indexed="64"/>
      </bottom>
      <diagonal/>
    </border>
    <border>
      <left/>
      <right style="medium">
        <color rgb="FF000000"/>
      </right>
      <top style="thin">
        <color indexed="64"/>
      </top>
      <bottom style="thin">
        <color indexed="64"/>
      </bottom>
      <diagonal/>
    </border>
    <border>
      <left/>
      <right style="thin">
        <color auto="1"/>
      </right>
      <top style="thin">
        <color rgb="FF000000"/>
      </top>
      <bottom style="dotted">
        <color rgb="FF000000"/>
      </bottom>
      <diagonal/>
    </border>
    <border>
      <left/>
      <right style="thin">
        <color auto="1"/>
      </right>
      <top style="thin">
        <color rgb="FF000000"/>
      </top>
      <bottom style="thin">
        <color indexed="64"/>
      </bottom>
      <diagonal/>
    </border>
    <border>
      <left style="medium">
        <color indexed="64"/>
      </left>
      <right/>
      <top style="thin">
        <color indexed="64"/>
      </top>
      <bottom style="thin">
        <color rgb="FF000000"/>
      </bottom>
      <diagonal/>
    </border>
    <border>
      <left/>
      <right style="thin">
        <color auto="1"/>
      </right>
      <top style="thin">
        <color indexed="64"/>
      </top>
      <bottom style="thin">
        <color rgb="FF000000"/>
      </bottom>
      <diagonal/>
    </border>
    <border>
      <left/>
      <right style="medium">
        <color rgb="FF000000"/>
      </right>
      <top style="thin">
        <color rgb="FF000000"/>
      </top>
      <bottom style="dotted">
        <color rgb="FF000000"/>
      </bottom>
      <diagonal/>
    </border>
    <border>
      <left/>
      <right style="dotted">
        <color rgb="FF000000"/>
      </right>
      <top style="thin">
        <color rgb="FF000000"/>
      </top>
      <bottom style="thin">
        <color indexed="64"/>
      </bottom>
      <diagonal/>
    </border>
    <border>
      <left/>
      <right style="dotted">
        <color rgb="FF000000"/>
      </right>
      <top style="thin">
        <color indexed="64"/>
      </top>
      <bottom style="thin">
        <color indexed="64"/>
      </bottom>
      <diagonal/>
    </border>
    <border>
      <left style="medium">
        <color auto="1"/>
      </left>
      <right/>
      <top style="hair">
        <color auto="1"/>
      </top>
      <bottom style="hair">
        <color auto="1"/>
      </bottom>
      <diagonal/>
    </border>
    <border>
      <left/>
      <right/>
      <top style="hair">
        <color auto="1"/>
      </top>
      <bottom style="hair">
        <color auto="1"/>
      </bottom>
      <diagonal/>
    </border>
    <border>
      <left style="medium">
        <color indexed="64"/>
      </left>
      <right/>
      <top style="hair">
        <color auto="1"/>
      </top>
      <bottom style="medium">
        <color indexed="64"/>
      </bottom>
      <diagonal/>
    </border>
    <border>
      <left/>
      <right/>
      <top style="hair">
        <color auto="1"/>
      </top>
      <bottom style="medium">
        <color indexed="64"/>
      </bottom>
      <diagonal/>
    </border>
    <border>
      <left style="dotted">
        <color rgb="FF000000"/>
      </left>
      <right style="medium">
        <color indexed="64"/>
      </right>
      <top style="dotted">
        <color rgb="FF000000"/>
      </top>
      <bottom style="medium">
        <color indexed="64"/>
      </bottom>
      <diagonal/>
    </border>
    <border>
      <left style="hair">
        <color indexed="64"/>
      </left>
      <right style="hair">
        <color indexed="64"/>
      </right>
      <top style="hair">
        <color indexed="64"/>
      </top>
      <bottom style="medium">
        <color indexed="64"/>
      </bottom>
      <diagonal/>
    </border>
    <border>
      <left/>
      <right/>
      <top style="medium">
        <color auto="1"/>
      </top>
      <bottom style="thin">
        <color auto="1"/>
      </bottom>
      <diagonal/>
    </border>
    <border>
      <left/>
      <right style="medium">
        <color auto="1"/>
      </right>
      <top style="thin">
        <color auto="1"/>
      </top>
      <bottom style="thin">
        <color auto="1"/>
      </bottom>
      <diagonal/>
    </border>
    <border>
      <left style="medium">
        <color indexed="64"/>
      </left>
      <right style="thin">
        <color indexed="64"/>
      </right>
      <top style="thin">
        <color indexed="64"/>
      </top>
      <bottom style="medium">
        <color indexed="64"/>
      </bottom>
      <diagonal/>
    </border>
    <border>
      <left/>
      <right/>
      <top style="thin">
        <color auto="1"/>
      </top>
      <bottom style="medium">
        <color auto="1"/>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diagonal/>
    </border>
    <border>
      <left style="medium">
        <color indexed="64"/>
      </left>
      <right style="thin">
        <color indexed="64"/>
      </right>
      <top style="thin">
        <color auto="1"/>
      </top>
      <bottom/>
      <diagonal/>
    </border>
    <border>
      <left style="medium">
        <color auto="1"/>
      </left>
      <right style="thin">
        <color auto="1"/>
      </right>
      <top/>
      <bottom/>
      <diagonal/>
    </border>
    <border>
      <left style="medium">
        <color auto="1"/>
      </left>
      <right style="thin">
        <color auto="1"/>
      </right>
      <top/>
      <bottom style="thin">
        <color auto="1"/>
      </bottom>
      <diagonal/>
    </border>
    <border>
      <left style="medium">
        <color indexed="64"/>
      </left>
      <right style="thin">
        <color auto="1"/>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101">
    <xf numFmtId="0" fontId="0" fillId="0" borderId="0"/>
    <xf numFmtId="41" fontId="1" fillId="0" borderId="0" applyFont="0" applyFill="0" applyBorder="0" applyAlignment="0" applyProtection="0"/>
    <xf numFmtId="164" fontId="1" fillId="0" borderId="0" applyFont="0" applyFill="0" applyBorder="0" applyAlignment="0" applyProtection="0"/>
    <xf numFmtId="9" fontId="1" fillId="0" borderId="0" applyFont="0" applyFill="0" applyBorder="0" applyAlignment="0" applyProtection="0"/>
    <xf numFmtId="167" fontId="1" fillId="0" borderId="0"/>
    <xf numFmtId="166" fontId="5" fillId="0" borderId="0" applyFont="0" applyFill="0" applyBorder="0" applyAlignment="0" applyProtection="0"/>
    <xf numFmtId="0" fontId="1" fillId="0" borderId="0"/>
    <xf numFmtId="0" fontId="10" fillId="0" borderId="0"/>
    <xf numFmtId="167" fontId="10" fillId="0" borderId="0"/>
    <xf numFmtId="9" fontId="10" fillId="0" borderId="0" applyFont="0" applyFill="0" applyBorder="0" applyAlignment="0" applyProtection="0"/>
    <xf numFmtId="9" fontId="13" fillId="0" borderId="0" applyFont="0" applyFill="0" applyBorder="0" applyAlignment="0" applyProtection="0"/>
    <xf numFmtId="173" fontId="13" fillId="0" borderId="0" applyFont="0" applyFill="0" applyBorder="0" applyAlignment="0" applyProtection="0"/>
    <xf numFmtId="166" fontId="13" fillId="0" borderId="0" applyFont="0" applyFill="0" applyBorder="0" applyAlignment="0" applyProtection="0"/>
    <xf numFmtId="173" fontId="1" fillId="0" borderId="0" applyFont="0" applyFill="0" applyBorder="0" applyAlignment="0" applyProtection="0"/>
    <xf numFmtId="0" fontId="10" fillId="0" borderId="0"/>
    <xf numFmtId="0" fontId="10" fillId="0" borderId="0"/>
    <xf numFmtId="39" fontId="19" fillId="0" borderId="0"/>
    <xf numFmtId="0" fontId="1" fillId="0" borderId="0"/>
    <xf numFmtId="165" fontId="1" fillId="0" borderId="0" applyFont="0" applyFill="0" applyBorder="0" applyAlignment="0" applyProtection="0"/>
    <xf numFmtId="9" fontId="1" fillId="0" borderId="0" applyFont="0" applyFill="0" applyBorder="0" applyAlignment="0" applyProtection="0"/>
    <xf numFmtId="0" fontId="10" fillId="0" borderId="0"/>
    <xf numFmtId="0" fontId="26" fillId="0" borderId="0"/>
    <xf numFmtId="173" fontId="10" fillId="0" borderId="0" applyFont="0" applyFill="0" applyBorder="0" applyAlignment="0" applyProtection="0"/>
    <xf numFmtId="166" fontId="5" fillId="0" borderId="0" applyFont="0" applyFill="0" applyBorder="0" applyAlignment="0" applyProtection="0"/>
    <xf numFmtId="9" fontId="11" fillId="0" borderId="0" applyFont="0" applyFill="0" applyBorder="0" applyAlignment="0" applyProtection="0"/>
    <xf numFmtId="167" fontId="10" fillId="0" borderId="0"/>
    <xf numFmtId="9" fontId="13" fillId="0" borderId="0" applyFont="0" applyFill="0" applyBorder="0" applyAlignment="0" applyProtection="0"/>
    <xf numFmtId="173" fontId="13" fillId="0" borderId="0" applyFont="0" applyFill="0" applyBorder="0" applyAlignment="0" applyProtection="0"/>
    <xf numFmtId="166" fontId="13" fillId="0" borderId="0" applyFont="0" applyFill="0" applyBorder="0" applyAlignment="0" applyProtection="0"/>
    <xf numFmtId="164" fontId="11" fillId="0" borderId="0" applyFont="0" applyFill="0" applyBorder="0" applyAlignment="0" applyProtection="0"/>
    <xf numFmtId="42" fontId="1" fillId="0" borderId="0" applyFont="0" applyFill="0" applyBorder="0" applyAlignment="0" applyProtection="0"/>
    <xf numFmtId="0" fontId="11" fillId="0" borderId="0"/>
    <xf numFmtId="0" fontId="13" fillId="0" borderId="0"/>
    <xf numFmtId="0" fontId="32" fillId="0" borderId="0"/>
    <xf numFmtId="0" fontId="1" fillId="9" borderId="0" applyNumberFormat="0" applyBorder="0" applyAlignment="0" applyProtection="0"/>
    <xf numFmtId="186" fontId="32" fillId="0" borderId="0" applyFont="0" applyFill="0" applyBorder="0" applyAlignment="0" applyProtection="0"/>
    <xf numFmtId="0" fontId="32" fillId="0" borderId="0"/>
    <xf numFmtId="187" fontId="32" fillId="0" borderId="0" applyFont="0" applyFill="0" applyBorder="0" applyAlignment="0" applyProtection="0"/>
    <xf numFmtId="0" fontId="10" fillId="0" borderId="0"/>
    <xf numFmtId="188" fontId="1" fillId="0" borderId="0" applyFont="0" applyFill="0" applyBorder="0" applyAlignment="0" applyProtection="0"/>
    <xf numFmtId="189" fontId="32" fillId="0" borderId="0" applyFont="0" applyFill="0" applyBorder="0" applyAlignment="0" applyProtection="0"/>
    <xf numFmtId="165" fontId="1" fillId="0" borderId="0" applyFont="0" applyFill="0" applyBorder="0" applyAlignment="0" applyProtection="0"/>
    <xf numFmtId="0" fontId="1" fillId="0" borderId="0"/>
    <xf numFmtId="43" fontId="13" fillId="0" borderId="0" applyFont="0" applyFill="0" applyBorder="0" applyAlignment="0" applyProtection="0"/>
    <xf numFmtId="43" fontId="5" fillId="0" borderId="0" applyFont="0" applyFill="0" applyBorder="0" applyAlignment="0" applyProtection="0"/>
    <xf numFmtId="0" fontId="1" fillId="0" borderId="0"/>
    <xf numFmtId="173" fontId="1" fillId="0" borderId="0" applyFont="0" applyFill="0" applyBorder="0" applyAlignment="0" applyProtection="0"/>
    <xf numFmtId="190" fontId="1" fillId="0" borderId="0" applyFont="0" applyFill="0" applyBorder="0" applyAlignment="0" applyProtection="0"/>
    <xf numFmtId="0" fontId="1" fillId="0" borderId="0"/>
    <xf numFmtId="0" fontId="13" fillId="0" borderId="0"/>
    <xf numFmtId="9" fontId="10" fillId="0" borderId="0" applyFont="0" applyFill="0" applyBorder="0" applyAlignment="0" applyProtection="0"/>
    <xf numFmtId="189" fontId="10" fillId="0" borderId="0" applyFont="0" applyFill="0" applyBorder="0" applyAlignment="0" applyProtection="0"/>
    <xf numFmtId="9" fontId="1" fillId="0" borderId="0" applyFont="0" applyFill="0" applyBorder="0" applyAlignment="0" applyProtection="0"/>
    <xf numFmtId="0" fontId="1" fillId="0" borderId="0"/>
    <xf numFmtId="0" fontId="1" fillId="0" borderId="0"/>
    <xf numFmtId="164" fontId="1" fillId="0" borderId="0" applyFont="0" applyFill="0" applyBorder="0" applyAlignment="0" applyProtection="0"/>
    <xf numFmtId="0" fontId="11" fillId="0" borderId="0"/>
    <xf numFmtId="0" fontId="1" fillId="0" borderId="0"/>
    <xf numFmtId="190" fontId="1" fillId="0" borderId="0" applyFont="0" applyFill="0" applyBorder="0" applyAlignment="0" applyProtection="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 fillId="0" borderId="0" applyFont="0" applyFill="0" applyBorder="0" applyAlignment="0" applyProtection="0"/>
    <xf numFmtId="173" fontId="1" fillId="0" borderId="0" applyFont="0" applyFill="0" applyBorder="0" applyAlignment="0" applyProtection="0"/>
    <xf numFmtId="42"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173" fontId="1" fillId="0" borderId="0" applyFont="0" applyFill="0" applyBorder="0" applyAlignment="0" applyProtection="0"/>
    <xf numFmtId="42" fontId="1" fillId="0" borderId="0" applyFont="0" applyFill="0" applyBorder="0" applyAlignment="0" applyProtection="0"/>
    <xf numFmtId="0" fontId="11" fillId="0" borderId="0"/>
    <xf numFmtId="0" fontId="1" fillId="0" borderId="0"/>
    <xf numFmtId="164" fontId="11" fillId="0" borderId="0" applyFont="0" applyFill="0" applyBorder="0" applyAlignment="0" applyProtection="0"/>
    <xf numFmtId="0" fontId="1" fillId="0" borderId="0"/>
    <xf numFmtId="43" fontId="1" fillId="0" borderId="0" applyFont="0" applyFill="0" applyBorder="0" applyAlignment="0" applyProtection="0"/>
    <xf numFmtId="173" fontId="1" fillId="0" borderId="0" applyFont="0" applyFill="0" applyBorder="0" applyAlignment="0" applyProtection="0"/>
    <xf numFmtId="42"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173" fontId="1" fillId="0" borderId="0" applyFont="0" applyFill="0" applyBorder="0" applyAlignment="0" applyProtection="0"/>
    <xf numFmtId="42" fontId="1" fillId="0" borderId="0" applyFont="0" applyFill="0" applyBorder="0" applyAlignment="0" applyProtection="0"/>
    <xf numFmtId="9" fontId="10" fillId="0" borderId="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0" fontId="32" fillId="0" borderId="0"/>
    <xf numFmtId="0" fontId="1" fillId="0" borderId="0"/>
    <xf numFmtId="0" fontId="1" fillId="9" borderId="0" applyNumberFormat="0" applyBorder="0" applyAlignment="0" applyProtection="0"/>
    <xf numFmtId="0" fontId="39" fillId="0" borderId="0" applyNumberFormat="0" applyFill="0" applyBorder="0" applyAlignment="0" applyProtection="0"/>
    <xf numFmtId="0" fontId="40" fillId="0" borderId="0" applyNumberFormat="0" applyFill="0" applyBorder="0" applyAlignment="0" applyProtection="0"/>
    <xf numFmtId="186" fontId="32" fillId="0" borderId="0" applyFont="0" applyFill="0" applyBorder="0" applyAlignment="0" applyProtection="0"/>
    <xf numFmtId="187" fontId="32" fillId="0" borderId="0" applyFont="0" applyFill="0" applyBorder="0" applyAlignment="0" applyProtection="0"/>
    <xf numFmtId="0" fontId="10" fillId="0" borderId="0"/>
    <xf numFmtId="0" fontId="10" fillId="0" borderId="0"/>
    <xf numFmtId="188" fontId="1" fillId="0" borderId="0" applyFont="0" applyFill="0" applyBorder="0" applyAlignment="0" applyProtection="0"/>
    <xf numFmtId="0" fontId="11" fillId="0" borderId="0"/>
    <xf numFmtId="173" fontId="10" fillId="0" borderId="0" applyFont="0" applyFill="0" applyBorder="0" applyAlignment="0" applyProtection="0"/>
    <xf numFmtId="165" fontId="1" fillId="0" borderId="0" applyFont="0" applyFill="0" applyBorder="0" applyAlignment="0" applyProtection="0"/>
  </cellStyleXfs>
  <cellXfs count="887">
    <xf numFmtId="0" fontId="0" fillId="0" borderId="0" xfId="0"/>
    <xf numFmtId="0" fontId="9" fillId="0" borderId="0" xfId="6" applyFont="1" applyFill="1" applyBorder="1" applyAlignment="1">
      <alignment horizontal="center" vertical="center" wrapText="1"/>
    </xf>
    <xf numFmtId="171" fontId="10" fillId="0" borderId="0" xfId="9" applyNumberFormat="1" applyFont="1" applyFill="1" applyBorder="1" applyAlignment="1">
      <alignment vertical="center"/>
    </xf>
    <xf numFmtId="10" fontId="10" fillId="0" borderId="0" xfId="9" applyNumberFormat="1" applyFont="1" applyFill="1" applyBorder="1" applyAlignment="1">
      <alignment vertical="center"/>
    </xf>
    <xf numFmtId="172" fontId="10" fillId="0" borderId="0" xfId="9" applyNumberFormat="1" applyFont="1" applyFill="1" applyBorder="1" applyAlignment="1">
      <alignment vertical="center"/>
    </xf>
    <xf numFmtId="171" fontId="12" fillId="2" borderId="1" xfId="9" applyNumberFormat="1" applyFont="1" applyFill="1" applyBorder="1" applyAlignment="1">
      <alignment vertical="center"/>
    </xf>
    <xf numFmtId="0" fontId="3" fillId="2" borderId="2" xfId="4" applyNumberFormat="1" applyFont="1" applyFill="1" applyBorder="1" applyAlignment="1">
      <alignment vertical="center" wrapText="1"/>
    </xf>
    <xf numFmtId="167" fontId="3" fillId="2" borderId="3" xfId="4" applyFont="1" applyFill="1" applyBorder="1" applyAlignment="1">
      <alignment horizontal="left" vertical="center"/>
    </xf>
    <xf numFmtId="170" fontId="4" fillId="2" borderId="3" xfId="4" applyNumberFormat="1" applyFont="1" applyFill="1" applyBorder="1" applyAlignment="1">
      <alignment vertical="center" wrapText="1"/>
    </xf>
    <xf numFmtId="9" fontId="4" fillId="2" borderId="3" xfId="9" applyFont="1" applyFill="1" applyBorder="1" applyAlignment="1">
      <alignment horizontal="center" vertical="center" wrapText="1"/>
    </xf>
    <xf numFmtId="9" fontId="4" fillId="2" borderId="3" xfId="9" applyFont="1" applyFill="1" applyBorder="1" applyAlignment="1">
      <alignment vertical="center" wrapText="1"/>
    </xf>
    <xf numFmtId="1" fontId="3" fillId="2" borderId="3" xfId="4" applyNumberFormat="1" applyFont="1" applyFill="1" applyBorder="1" applyAlignment="1">
      <alignment horizontal="center" vertical="center"/>
    </xf>
    <xf numFmtId="167" fontId="14" fillId="0" borderId="1" xfId="4" applyFont="1" applyBorder="1" applyAlignment="1">
      <alignment vertical="center" wrapText="1"/>
    </xf>
    <xf numFmtId="170" fontId="4" fillId="0" borderId="1" xfId="4" applyNumberFormat="1" applyFont="1" applyBorder="1" applyAlignment="1">
      <alignment vertical="center" wrapText="1"/>
    </xf>
    <xf numFmtId="1" fontId="14" fillId="0" borderId="1" xfId="4" applyNumberFormat="1" applyFont="1" applyBorder="1" applyAlignment="1">
      <alignment horizontal="center" vertical="center"/>
    </xf>
    <xf numFmtId="9" fontId="14" fillId="0" borderId="1" xfId="9" applyFont="1" applyFill="1" applyBorder="1" applyAlignment="1">
      <alignment horizontal="center" vertical="center"/>
    </xf>
    <xf numFmtId="10" fontId="14" fillId="0" borderId="1" xfId="9" applyNumberFormat="1" applyFont="1" applyFill="1" applyBorder="1" applyAlignment="1">
      <alignment horizontal="right" vertical="center"/>
    </xf>
    <xf numFmtId="168" fontId="14" fillId="0" borderId="0" xfId="9" applyNumberFormat="1" applyFont="1" applyFill="1" applyBorder="1" applyAlignment="1">
      <alignment horizontal="right" vertical="center"/>
    </xf>
    <xf numFmtId="167" fontId="14" fillId="0" borderId="1" xfId="4" applyFont="1" applyBorder="1" applyAlignment="1">
      <alignment horizontal="justify" vertical="justify" wrapText="1"/>
    </xf>
    <xf numFmtId="9" fontId="14" fillId="0" borderId="0" xfId="9" applyFont="1" applyFill="1" applyBorder="1" applyAlignment="1">
      <alignment horizontal="center" vertical="center"/>
    </xf>
    <xf numFmtId="10" fontId="14" fillId="0" borderId="0" xfId="9" applyNumberFormat="1" applyFont="1" applyFill="1" applyBorder="1" applyAlignment="1">
      <alignment horizontal="right" vertical="center"/>
    </xf>
    <xf numFmtId="168" fontId="15" fillId="0" borderId="0" xfId="9" applyNumberFormat="1" applyFont="1" applyFill="1" applyBorder="1" applyAlignment="1">
      <alignment horizontal="right" vertical="center"/>
    </xf>
    <xf numFmtId="167" fontId="14" fillId="3" borderId="5" xfId="4" applyFont="1" applyFill="1" applyBorder="1" applyAlignment="1">
      <alignment vertical="center" wrapText="1"/>
    </xf>
    <xf numFmtId="170" fontId="4" fillId="3" borderId="6" xfId="4" applyNumberFormat="1" applyFont="1" applyFill="1" applyBorder="1" applyAlignment="1">
      <alignment vertical="center"/>
    </xf>
    <xf numFmtId="170" fontId="4" fillId="3" borderId="6" xfId="4" applyNumberFormat="1" applyFont="1" applyFill="1" applyBorder="1" applyAlignment="1">
      <alignment vertical="center" wrapText="1"/>
    </xf>
    <xf numFmtId="10" fontId="14" fillId="3" borderId="6" xfId="9" applyNumberFormat="1" applyFont="1" applyFill="1" applyBorder="1" applyAlignment="1">
      <alignment horizontal="center" vertical="center"/>
    </xf>
    <xf numFmtId="10" fontId="14" fillId="3" borderId="7" xfId="9" applyNumberFormat="1" applyFont="1" applyFill="1" applyBorder="1" applyAlignment="1">
      <alignment horizontal="right" vertical="center"/>
    </xf>
    <xf numFmtId="167" fontId="14" fillId="3" borderId="1" xfId="4" applyFont="1" applyFill="1" applyBorder="1" applyAlignment="1">
      <alignment vertical="center" wrapText="1"/>
    </xf>
    <xf numFmtId="170" fontId="4" fillId="3" borderId="8" xfId="4" applyNumberFormat="1" applyFont="1" applyFill="1" applyBorder="1" applyAlignment="1">
      <alignment vertical="center"/>
    </xf>
    <xf numFmtId="170" fontId="4" fillId="3" borderId="8" xfId="4" applyNumberFormat="1" applyFont="1" applyFill="1" applyBorder="1" applyAlignment="1">
      <alignment vertical="center" wrapText="1"/>
    </xf>
    <xf numFmtId="10" fontId="14" fillId="3" borderId="8" xfId="9" applyNumberFormat="1" applyFont="1" applyFill="1" applyBorder="1" applyAlignment="1">
      <alignment horizontal="center" vertical="center"/>
    </xf>
    <xf numFmtId="10" fontId="14" fillId="3" borderId="0" xfId="9" applyNumberFormat="1" applyFont="1" applyFill="1" applyBorder="1" applyAlignment="1">
      <alignment horizontal="center" vertical="center"/>
    </xf>
    <xf numFmtId="10" fontId="14" fillId="3" borderId="0" xfId="9" applyNumberFormat="1" applyFont="1" applyFill="1" applyBorder="1" applyAlignment="1">
      <alignment horizontal="right" vertical="center"/>
    </xf>
    <xf numFmtId="167" fontId="15" fillId="2" borderId="8" xfId="4" applyFont="1" applyFill="1" applyBorder="1" applyAlignment="1">
      <alignment horizontal="right" vertical="center"/>
    </xf>
    <xf numFmtId="1" fontId="3" fillId="2" borderId="8" xfId="4" applyNumberFormat="1" applyFont="1" applyFill="1" applyBorder="1" applyAlignment="1">
      <alignment horizontal="right" vertical="center"/>
    </xf>
    <xf numFmtId="170" fontId="3" fillId="2" borderId="8" xfId="4" applyNumberFormat="1" applyFont="1" applyFill="1" applyBorder="1" applyAlignment="1">
      <alignment horizontal="right" vertical="center"/>
    </xf>
    <xf numFmtId="171" fontId="15" fillId="0" borderId="0" xfId="9" applyNumberFormat="1" applyFont="1" applyFill="1" applyBorder="1" applyAlignment="1">
      <alignment horizontal="right" vertical="center"/>
    </xf>
    <xf numFmtId="167" fontId="4" fillId="2" borderId="8" xfId="4" applyFont="1" applyFill="1" applyBorder="1" applyAlignment="1">
      <alignment horizontal="right" vertical="center"/>
    </xf>
    <xf numFmtId="1" fontId="4" fillId="2" borderId="8" xfId="4" applyNumberFormat="1" applyFont="1" applyFill="1" applyBorder="1" applyAlignment="1">
      <alignment horizontal="right" vertical="center"/>
    </xf>
    <xf numFmtId="171" fontId="3" fillId="0" borderId="0" xfId="13" applyNumberFormat="1" applyFont="1" applyFill="1" applyBorder="1" applyAlignment="1">
      <alignment horizontal="right" vertical="center"/>
    </xf>
    <xf numFmtId="167" fontId="4" fillId="2" borderId="3" xfId="4" applyFont="1" applyFill="1" applyBorder="1" applyAlignment="1">
      <alignment horizontal="right" vertical="center"/>
    </xf>
    <xf numFmtId="1" fontId="4" fillId="2" borderId="3" xfId="4" applyNumberFormat="1" applyFont="1" applyFill="1" applyBorder="1" applyAlignment="1">
      <alignment horizontal="right" vertical="center"/>
    </xf>
    <xf numFmtId="170" fontId="3" fillId="2" borderId="3" xfId="4" applyNumberFormat="1" applyFont="1" applyFill="1" applyBorder="1" applyAlignment="1">
      <alignment horizontal="right" vertical="center"/>
    </xf>
    <xf numFmtId="2" fontId="16" fillId="0" borderId="0" xfId="14" applyNumberFormat="1" applyFont="1" applyFill="1" applyBorder="1" applyAlignment="1">
      <alignment horizontal="left" vertical="center"/>
    </xf>
    <xf numFmtId="2" fontId="16" fillId="0" borderId="0" xfId="14" applyNumberFormat="1" applyFont="1" applyFill="1" applyBorder="1" applyAlignment="1">
      <alignment horizontal="center" vertical="center"/>
    </xf>
    <xf numFmtId="2" fontId="16" fillId="0" borderId="0" xfId="14" applyNumberFormat="1" applyFont="1" applyFill="1" applyBorder="1" applyAlignment="1">
      <alignment horizontal="right" vertical="center"/>
    </xf>
    <xf numFmtId="0" fontId="7" fillId="0" borderId="0" xfId="14" applyFont="1" applyFill="1" applyBorder="1" applyAlignment="1">
      <alignment horizontal="left" vertical="center"/>
    </xf>
    <xf numFmtId="0" fontId="7" fillId="0" borderId="0" xfId="14" applyFont="1" applyFill="1" applyBorder="1" applyAlignment="1">
      <alignment horizontal="center" vertical="center"/>
    </xf>
    <xf numFmtId="0" fontId="7" fillId="0" borderId="0" xfId="14" applyFont="1" applyFill="1" applyBorder="1" applyAlignment="1">
      <alignment horizontal="right" vertical="center"/>
    </xf>
    <xf numFmtId="0" fontId="16" fillId="0" borderId="0" xfId="14" applyFont="1" applyFill="1" applyBorder="1" applyAlignment="1">
      <alignment horizontal="center" vertical="center"/>
    </xf>
    <xf numFmtId="0" fontId="16" fillId="0" borderId="0" xfId="14" applyFont="1" applyFill="1" applyBorder="1" applyAlignment="1">
      <alignment horizontal="right" vertical="center"/>
    </xf>
    <xf numFmtId="0" fontId="4" fillId="0" borderId="0" xfId="0" applyFont="1" applyAlignment="1">
      <alignment horizontal="left" vertical="center"/>
    </xf>
    <xf numFmtId="0" fontId="3" fillId="0" borderId="0" xfId="0" applyFont="1" applyAlignment="1">
      <alignment horizontal="center" vertical="center"/>
    </xf>
    <xf numFmtId="0" fontId="4" fillId="0" borderId="0" xfId="0" applyFont="1" applyAlignment="1">
      <alignment horizontal="center" vertical="center"/>
    </xf>
    <xf numFmtId="4" fontId="0" fillId="0" borderId="0" xfId="0" applyNumberFormat="1" applyFont="1" applyAlignment="1">
      <alignment horizontal="center"/>
    </xf>
    <xf numFmtId="175" fontId="3" fillId="0" borderId="0" xfId="0" applyNumberFormat="1" applyFont="1" applyBorder="1" applyAlignment="1">
      <alignment vertical="center"/>
    </xf>
    <xf numFmtId="0" fontId="4" fillId="0" borderId="0" xfId="0" applyFont="1" applyBorder="1" applyAlignment="1">
      <alignment vertical="center"/>
    </xf>
    <xf numFmtId="0" fontId="10" fillId="0" borderId="0" xfId="7"/>
    <xf numFmtId="0" fontId="10" fillId="0" borderId="0" xfId="7" applyAlignment="1">
      <alignment horizontal="center" vertical="center"/>
    </xf>
    <xf numFmtId="0" fontId="2" fillId="0" borderId="0" xfId="17" applyFont="1"/>
    <xf numFmtId="0" fontId="2" fillId="0" borderId="1" xfId="17" applyFont="1" applyBorder="1" applyAlignment="1">
      <alignment horizontal="center" vertical="center"/>
    </xf>
    <xf numFmtId="0" fontId="2" fillId="0" borderId="1" xfId="17" applyFont="1" applyBorder="1"/>
    <xf numFmtId="0" fontId="2" fillId="0" borderId="1" xfId="17" applyFont="1" applyFill="1" applyBorder="1" applyAlignment="1">
      <alignment horizontal="center" vertical="center"/>
    </xf>
    <xf numFmtId="0" fontId="2" fillId="0" borderId="0" xfId="17" applyFont="1" applyFill="1" applyBorder="1" applyAlignment="1">
      <alignment horizontal="center" vertical="center"/>
    </xf>
    <xf numFmtId="0" fontId="10" fillId="0" borderId="1" xfId="7" applyBorder="1" applyAlignment="1">
      <alignment horizontal="center" vertical="center"/>
    </xf>
    <xf numFmtId="0" fontId="1" fillId="0" borderId="1" xfId="17" applyBorder="1"/>
    <xf numFmtId="165" fontId="0" fillId="0" borderId="1" xfId="18" applyFont="1" applyBorder="1" applyAlignment="1">
      <alignment horizontal="center" vertical="center"/>
    </xf>
    <xf numFmtId="9" fontId="1" fillId="0" borderId="1" xfId="9" applyFont="1" applyFill="1" applyBorder="1" applyAlignment="1">
      <alignment horizontal="center" vertical="center"/>
    </xf>
    <xf numFmtId="9" fontId="1" fillId="0" borderId="0" xfId="9" applyFont="1" applyFill="1" applyBorder="1" applyAlignment="1">
      <alignment horizontal="center" vertical="center"/>
    </xf>
    <xf numFmtId="10" fontId="0" fillId="0" borderId="1" xfId="19" applyNumberFormat="1" applyFont="1" applyFill="1" applyBorder="1" applyAlignment="1">
      <alignment horizontal="center" vertical="center"/>
    </xf>
    <xf numFmtId="10" fontId="0" fillId="0" borderId="0" xfId="19" applyNumberFormat="1" applyFont="1" applyFill="1" applyBorder="1" applyAlignment="1">
      <alignment horizontal="center" vertical="center"/>
    </xf>
    <xf numFmtId="165" fontId="1" fillId="0" borderId="0" xfId="17" applyNumberFormat="1"/>
    <xf numFmtId="0" fontId="0" fillId="0" borderId="1" xfId="17" applyFont="1" applyBorder="1"/>
    <xf numFmtId="0" fontId="1" fillId="0" borderId="1" xfId="17" applyFont="1" applyBorder="1"/>
    <xf numFmtId="0" fontId="10" fillId="0" borderId="0" xfId="7" applyBorder="1"/>
    <xf numFmtId="0" fontId="10" fillId="0" borderId="0" xfId="7" applyBorder="1" applyAlignment="1">
      <alignment horizontal="center" vertical="center"/>
    </xf>
    <xf numFmtId="0" fontId="0" fillId="0" borderId="0" xfId="17" applyFont="1" applyBorder="1" applyAlignment="1">
      <alignment wrapText="1"/>
    </xf>
    <xf numFmtId="165" fontId="0" fillId="0" borderId="0" xfId="18" applyFont="1" applyBorder="1" applyAlignment="1">
      <alignment horizontal="center" vertical="center"/>
    </xf>
    <xf numFmtId="10" fontId="0" fillId="0" borderId="0" xfId="9" applyNumberFormat="1" applyFont="1" applyBorder="1" applyAlignment="1">
      <alignment horizontal="center" vertical="center"/>
    </xf>
    <xf numFmtId="0" fontId="10" fillId="0" borderId="1" xfId="7" applyBorder="1"/>
    <xf numFmtId="165" fontId="22" fillId="0" borderId="1" xfId="18" applyFont="1" applyBorder="1" applyAlignment="1">
      <alignment horizontal="center" vertical="center"/>
    </xf>
    <xf numFmtId="10" fontId="22" fillId="0" borderId="1" xfId="9" applyNumberFormat="1" applyFont="1" applyBorder="1" applyAlignment="1">
      <alignment horizontal="center" vertical="center"/>
    </xf>
    <xf numFmtId="0" fontId="2" fillId="5" borderId="1" xfId="17" applyFont="1" applyFill="1" applyBorder="1"/>
    <xf numFmtId="165" fontId="9" fillId="5" borderId="1" xfId="18" applyFont="1" applyFill="1" applyBorder="1" applyAlignment="1">
      <alignment horizontal="center" vertical="center"/>
    </xf>
    <xf numFmtId="177" fontId="0" fillId="0" borderId="1" xfId="2" applyNumberFormat="1" applyFont="1" applyBorder="1" applyAlignment="1">
      <alignment horizontal="center" vertical="center"/>
    </xf>
    <xf numFmtId="9" fontId="23" fillId="5" borderId="1" xfId="17" applyNumberFormat="1" applyFont="1" applyFill="1" applyBorder="1" applyAlignment="1">
      <alignment horizontal="center" vertical="center"/>
    </xf>
    <xf numFmtId="10" fontId="23" fillId="0" borderId="1" xfId="17" applyNumberFormat="1" applyFont="1" applyFill="1" applyBorder="1" applyAlignment="1">
      <alignment horizontal="center" vertical="center"/>
    </xf>
    <xf numFmtId="165" fontId="10" fillId="0" borderId="0" xfId="7" applyNumberFormat="1"/>
    <xf numFmtId="0" fontId="7" fillId="0" borderId="0" xfId="14" applyFont="1" applyFill="1" applyBorder="1" applyAlignment="1">
      <alignment vertical="center"/>
    </xf>
    <xf numFmtId="165" fontId="7" fillId="0" borderId="0" xfId="14" applyNumberFormat="1" applyFont="1" applyFill="1" applyBorder="1" applyAlignment="1">
      <alignment vertical="center"/>
    </xf>
    <xf numFmtId="4" fontId="7" fillId="0" borderId="0" xfId="14" applyNumberFormat="1" applyFont="1" applyFill="1" applyBorder="1" applyAlignment="1">
      <alignment vertical="center"/>
    </xf>
    <xf numFmtId="0" fontId="10" fillId="0" borderId="0" xfId="14" applyBorder="1" applyAlignment="1">
      <alignment horizontal="center" vertical="center"/>
    </xf>
    <xf numFmtId="0" fontId="4" fillId="0" borderId="0" xfId="0" applyFont="1" applyAlignment="1">
      <alignment vertical="center"/>
    </xf>
    <xf numFmtId="4" fontId="3" fillId="0" borderId="0" xfId="0" applyNumberFormat="1" applyFont="1" applyAlignment="1">
      <alignment horizontal="center" vertical="center"/>
    </xf>
    <xf numFmtId="0" fontId="24" fillId="3" borderId="0" xfId="20" applyFont="1" applyFill="1" applyBorder="1" applyAlignment="1">
      <alignment vertical="center"/>
    </xf>
    <xf numFmtId="0" fontId="10" fillId="0" borderId="0" xfId="7" applyBorder="1" applyAlignment="1">
      <alignment vertical="center"/>
    </xf>
    <xf numFmtId="4" fontId="10" fillId="0" borderId="0" xfId="7" applyNumberFormat="1" applyBorder="1" applyAlignment="1">
      <alignment horizontal="center" vertical="center"/>
    </xf>
    <xf numFmtId="0" fontId="25" fillId="0" borderId="0" xfId="14" applyFont="1" applyBorder="1" applyAlignment="1">
      <alignment horizontal="center" vertical="center"/>
    </xf>
    <xf numFmtId="0" fontId="0" fillId="0" borderId="0" xfId="0" applyFont="1" applyAlignment="1"/>
    <xf numFmtId="2" fontId="16" fillId="0" borderId="0" xfId="14" applyNumberFormat="1" applyFont="1" applyFill="1" applyBorder="1" applyAlignment="1">
      <alignment vertical="center"/>
    </xf>
    <xf numFmtId="0" fontId="10" fillId="0" borderId="0" xfId="7" applyAlignment="1">
      <alignment vertical="center"/>
    </xf>
    <xf numFmtId="0" fontId="16" fillId="0" borderId="0" xfId="14" applyFont="1" applyFill="1" applyBorder="1" applyAlignment="1">
      <alignment vertical="center"/>
    </xf>
    <xf numFmtId="0" fontId="26" fillId="0" borderId="0" xfId="21"/>
    <xf numFmtId="0" fontId="26" fillId="0" borderId="0" xfId="21" applyAlignment="1">
      <alignment horizontal="center"/>
    </xf>
    <xf numFmtId="0" fontId="26" fillId="0" borderId="0" xfId="21" applyFill="1" applyBorder="1"/>
    <xf numFmtId="39" fontId="27" fillId="0" borderId="0" xfId="16" applyFont="1" applyFill="1" applyBorder="1" applyAlignment="1">
      <alignment vertical="center" wrapText="1"/>
    </xf>
    <xf numFmtId="0" fontId="28" fillId="2" borderId="35" xfId="21" applyFont="1" applyFill="1" applyBorder="1" applyAlignment="1">
      <alignment horizontal="center" vertical="center"/>
    </xf>
    <xf numFmtId="0" fontId="28" fillId="2" borderId="36" xfId="21" applyFont="1" applyFill="1" applyBorder="1" applyAlignment="1">
      <alignment horizontal="center" vertical="center"/>
    </xf>
    <xf numFmtId="0" fontId="28" fillId="2" borderId="36" xfId="21" applyFont="1" applyFill="1" applyBorder="1" applyAlignment="1">
      <alignment horizontal="center" vertical="center" wrapText="1"/>
    </xf>
    <xf numFmtId="0" fontId="28" fillId="2" borderId="37" xfId="21" applyFont="1" applyFill="1" applyBorder="1" applyAlignment="1">
      <alignment horizontal="center" vertical="center" wrapText="1"/>
    </xf>
    <xf numFmtId="0" fontId="26" fillId="0" borderId="0" xfId="21" applyFill="1"/>
    <xf numFmtId="0" fontId="26" fillId="0" borderId="5" xfId="21" applyFill="1" applyBorder="1"/>
    <xf numFmtId="0" fontId="26" fillId="0" borderId="5" xfId="21" applyFill="1" applyBorder="1" applyAlignment="1">
      <alignment horizontal="center"/>
    </xf>
    <xf numFmtId="165" fontId="26" fillId="0" borderId="5" xfId="21" applyNumberFormat="1" applyFill="1" applyBorder="1" applyAlignment="1">
      <alignment horizontal="center"/>
    </xf>
    <xf numFmtId="0" fontId="26" fillId="0" borderId="1" xfId="21" applyBorder="1"/>
    <xf numFmtId="0" fontId="28" fillId="6" borderId="1" xfId="21" applyFont="1" applyFill="1" applyBorder="1"/>
    <xf numFmtId="0" fontId="28" fillId="6" borderId="1" xfId="21" applyFont="1" applyFill="1" applyBorder="1" applyAlignment="1">
      <alignment horizontal="center"/>
    </xf>
    <xf numFmtId="165" fontId="28" fillId="6" borderId="1" xfId="21" applyNumberFormat="1" applyFont="1" applyFill="1" applyBorder="1" applyAlignment="1">
      <alignment horizontal="center"/>
    </xf>
    <xf numFmtId="0" fontId="26" fillId="0" borderId="1" xfId="21" applyFill="1" applyBorder="1"/>
    <xf numFmtId="0" fontId="26" fillId="0" borderId="1" xfId="21" applyFill="1" applyBorder="1" applyAlignment="1">
      <alignment horizontal="center"/>
    </xf>
    <xf numFmtId="165" fontId="26" fillId="0" borderId="1" xfId="21" applyNumberFormat="1" applyFill="1" applyBorder="1" applyAlignment="1">
      <alignment horizontal="center"/>
    </xf>
    <xf numFmtId="0" fontId="26" fillId="0" borderId="1" xfId="21" applyBorder="1" applyAlignment="1">
      <alignment horizontal="center"/>
    </xf>
    <xf numFmtId="173" fontId="26" fillId="0" borderId="1" xfId="22" applyFont="1" applyFill="1" applyBorder="1" applyAlignment="1">
      <alignment horizontal="center"/>
    </xf>
    <xf numFmtId="165" fontId="26" fillId="0" borderId="0" xfId="21" applyNumberFormat="1"/>
    <xf numFmtId="165" fontId="26" fillId="0" borderId="1" xfId="21" applyNumberFormat="1" applyBorder="1" applyAlignment="1">
      <alignment horizontal="center"/>
    </xf>
    <xf numFmtId="167" fontId="4" fillId="0" borderId="0" xfId="4" applyFont="1" applyAlignment="1">
      <alignment vertical="center"/>
    </xf>
    <xf numFmtId="0" fontId="3" fillId="0" borderId="0" xfId="4" applyNumberFormat="1" applyFont="1" applyAlignment="1">
      <alignment vertical="center"/>
    </xf>
    <xf numFmtId="1" fontId="4" fillId="0" borderId="0" xfId="4" applyNumberFormat="1" applyFont="1" applyAlignment="1">
      <alignment horizontal="center" vertical="center"/>
    </xf>
    <xf numFmtId="1" fontId="4" fillId="0" borderId="0" xfId="23" applyNumberFormat="1" applyFont="1" applyFill="1" applyBorder="1" applyAlignment="1">
      <alignment horizontal="center" vertical="center"/>
    </xf>
    <xf numFmtId="10" fontId="4" fillId="0" borderId="0" xfId="4" applyNumberFormat="1" applyFont="1" applyAlignment="1">
      <alignment vertical="center"/>
    </xf>
    <xf numFmtId="168" fontId="4" fillId="0" borderId="0" xfId="4" applyNumberFormat="1" applyFont="1" applyAlignment="1">
      <alignment vertical="center"/>
    </xf>
    <xf numFmtId="167" fontId="4" fillId="0" borderId="0" xfId="4" applyFont="1" applyAlignment="1">
      <alignment horizontal="center" vertical="center"/>
    </xf>
    <xf numFmtId="0" fontId="9" fillId="0" borderId="0" xfId="6" applyFont="1" applyAlignment="1">
      <alignment horizontal="center" vertical="center"/>
    </xf>
    <xf numFmtId="0" fontId="9" fillId="0" borderId="0" xfId="6" applyFont="1" applyAlignment="1">
      <alignment horizontal="center" vertical="center" wrapText="1"/>
    </xf>
    <xf numFmtId="0" fontId="9" fillId="0" borderId="0" xfId="7" applyFont="1" applyAlignment="1">
      <alignment vertical="center" wrapText="1"/>
    </xf>
    <xf numFmtId="167" fontId="9" fillId="0" borderId="0" xfId="4" applyFont="1" applyAlignment="1">
      <alignment vertical="center" wrapText="1"/>
    </xf>
    <xf numFmtId="10" fontId="9" fillId="0" borderId="0" xfId="4" applyNumberFormat="1" applyFont="1" applyAlignment="1">
      <alignment vertical="center" wrapText="1"/>
    </xf>
    <xf numFmtId="9" fontId="9" fillId="0" borderId="0" xfId="24" applyFont="1" applyBorder="1" applyAlignment="1">
      <alignment vertical="center" wrapText="1"/>
    </xf>
    <xf numFmtId="167" fontId="9" fillId="0" borderId="0" xfId="25" applyFont="1" applyAlignment="1">
      <alignment vertical="center"/>
    </xf>
    <xf numFmtId="1" fontId="9" fillId="0" borderId="0" xfId="25" applyNumberFormat="1" applyFont="1" applyAlignment="1">
      <alignment horizontal="center" vertical="center"/>
    </xf>
    <xf numFmtId="10" fontId="9" fillId="0" borderId="0" xfId="25" applyNumberFormat="1" applyFont="1" applyAlignment="1">
      <alignment vertical="center"/>
    </xf>
    <xf numFmtId="168" fontId="9" fillId="0" borderId="0" xfId="25" applyNumberFormat="1" applyFont="1" applyAlignment="1">
      <alignment vertical="center"/>
    </xf>
    <xf numFmtId="169" fontId="9" fillId="0" borderId="0" xfId="25" applyNumberFormat="1" applyFont="1" applyAlignment="1">
      <alignment vertical="center"/>
    </xf>
    <xf numFmtId="170" fontId="9" fillId="0" borderId="0" xfId="25" applyNumberFormat="1" applyFont="1" applyAlignment="1">
      <alignment vertical="center"/>
    </xf>
    <xf numFmtId="170" fontId="10" fillId="0" borderId="0" xfId="25" applyNumberFormat="1" applyAlignment="1">
      <alignment vertical="center"/>
    </xf>
    <xf numFmtId="1" fontId="10" fillId="0" borderId="0" xfId="25" applyNumberFormat="1" applyAlignment="1">
      <alignment horizontal="center" vertical="center"/>
    </xf>
    <xf numFmtId="171" fontId="9" fillId="0" borderId="0" xfId="25" applyNumberFormat="1" applyFont="1" applyAlignment="1">
      <alignment vertical="center"/>
    </xf>
    <xf numFmtId="0" fontId="10" fillId="0" borderId="0" xfId="25" applyNumberFormat="1" applyAlignment="1">
      <alignment vertical="center"/>
    </xf>
    <xf numFmtId="167" fontId="10" fillId="0" borderId="0" xfId="25" applyAlignment="1">
      <alignment vertical="center"/>
    </xf>
    <xf numFmtId="169" fontId="4" fillId="0" borderId="0" xfId="4" applyNumberFormat="1" applyFont="1" applyAlignment="1">
      <alignment vertical="center"/>
    </xf>
    <xf numFmtId="1" fontId="10" fillId="0" borderId="0" xfId="25" applyNumberFormat="1" applyAlignment="1">
      <alignment vertical="center"/>
    </xf>
    <xf numFmtId="167" fontId="12" fillId="2" borderId="1" xfId="25" applyFont="1" applyFill="1" applyBorder="1" applyAlignment="1">
      <alignment vertical="center"/>
    </xf>
    <xf numFmtId="167" fontId="9" fillId="2" borderId="1" xfId="25" applyFont="1" applyFill="1" applyBorder="1" applyAlignment="1">
      <alignment horizontal="center" vertical="center"/>
    </xf>
    <xf numFmtId="167" fontId="9" fillId="2" borderId="1" xfId="25" applyFont="1" applyFill="1" applyBorder="1" applyAlignment="1">
      <alignment horizontal="center" vertical="center" wrapText="1"/>
    </xf>
    <xf numFmtId="1" fontId="9" fillId="2" borderId="1" xfId="25" applyNumberFormat="1" applyFont="1" applyFill="1" applyBorder="1" applyAlignment="1">
      <alignment horizontal="center" vertical="center" wrapText="1"/>
    </xf>
    <xf numFmtId="10" fontId="9" fillId="2" borderId="1" xfId="25" applyNumberFormat="1" applyFont="1" applyFill="1" applyBorder="1" applyAlignment="1">
      <alignment horizontal="center" vertical="center" wrapText="1"/>
    </xf>
    <xf numFmtId="168" fontId="9" fillId="0" borderId="0" xfId="25" applyNumberFormat="1" applyFont="1" applyAlignment="1">
      <alignment horizontal="center" vertical="center" wrapText="1"/>
    </xf>
    <xf numFmtId="167" fontId="9" fillId="0" borderId="0" xfId="25" applyFont="1" applyAlignment="1">
      <alignment horizontal="center" vertical="center"/>
    </xf>
    <xf numFmtId="167" fontId="9" fillId="0" borderId="0" xfId="25" applyFont="1" applyAlignment="1">
      <alignment horizontal="center" vertical="center" wrapText="1"/>
    </xf>
    <xf numFmtId="1" fontId="9" fillId="0" borderId="0" xfId="25" applyNumberFormat="1" applyFont="1" applyAlignment="1">
      <alignment horizontal="center" vertical="center" wrapText="1"/>
    </xf>
    <xf numFmtId="10" fontId="9" fillId="0" borderId="0" xfId="25" applyNumberFormat="1" applyFont="1" applyAlignment="1">
      <alignment horizontal="center" vertical="center" wrapText="1"/>
    </xf>
    <xf numFmtId="167" fontId="4" fillId="0" borderId="0" xfId="4" applyFont="1" applyAlignment="1">
      <alignment vertical="center" wrapText="1"/>
    </xf>
    <xf numFmtId="1" fontId="3" fillId="2" borderId="3" xfId="26" applyNumberFormat="1" applyFont="1" applyFill="1" applyBorder="1" applyAlignment="1" applyProtection="1">
      <alignment horizontal="center" vertical="center"/>
    </xf>
    <xf numFmtId="173" fontId="3" fillId="2" borderId="3" xfId="27" applyFont="1" applyFill="1" applyBorder="1" applyAlignment="1" applyProtection="1">
      <alignment vertical="center"/>
    </xf>
    <xf numFmtId="10" fontId="3" fillId="2" borderId="4" xfId="27" applyNumberFormat="1" applyFont="1" applyFill="1" applyBorder="1" applyAlignment="1" applyProtection="1">
      <alignment vertical="center"/>
    </xf>
    <xf numFmtId="168" fontId="3" fillId="0" borderId="0" xfId="27" applyNumberFormat="1" applyFont="1" applyFill="1" applyBorder="1" applyAlignment="1" applyProtection="1">
      <alignment vertical="center"/>
    </xf>
    <xf numFmtId="166" fontId="4" fillId="0" borderId="0" xfId="28" applyFont="1" applyFill="1" applyBorder="1" applyAlignment="1">
      <alignment vertical="center" wrapText="1"/>
    </xf>
    <xf numFmtId="0" fontId="3" fillId="0" borderId="0" xfId="4" applyNumberFormat="1" applyFont="1" applyAlignment="1">
      <alignment vertical="center" wrapText="1"/>
    </xf>
    <xf numFmtId="173" fontId="14" fillId="0" borderId="1" xfId="27" applyFont="1" applyFill="1" applyBorder="1" applyAlignment="1">
      <alignment horizontal="right" vertical="center"/>
    </xf>
    <xf numFmtId="167" fontId="14" fillId="0" borderId="0" xfId="4" applyFont="1" applyAlignment="1">
      <alignment vertical="center" wrapText="1"/>
    </xf>
    <xf numFmtId="170" fontId="4" fillId="0" borderId="0" xfId="4" applyNumberFormat="1" applyFont="1" applyAlignment="1">
      <alignment vertical="center" wrapText="1"/>
    </xf>
    <xf numFmtId="1" fontId="14" fillId="0" borderId="0" xfId="4" applyNumberFormat="1" applyFont="1" applyAlignment="1">
      <alignment horizontal="center" vertical="center"/>
    </xf>
    <xf numFmtId="173" fontId="14" fillId="0" borderId="0" xfId="27" applyFont="1" applyFill="1" applyBorder="1" applyAlignment="1">
      <alignment horizontal="right" vertical="center"/>
    </xf>
    <xf numFmtId="167" fontId="14" fillId="0" borderId="0" xfId="4" applyFont="1" applyAlignment="1">
      <alignment horizontal="justify" vertical="justify" wrapText="1"/>
    </xf>
    <xf numFmtId="169" fontId="3" fillId="4" borderId="0" xfId="4" applyNumberFormat="1" applyFont="1" applyFill="1" applyAlignment="1">
      <alignment vertical="center"/>
    </xf>
    <xf numFmtId="173" fontId="14" fillId="3" borderId="6" xfId="27" applyFont="1" applyFill="1" applyBorder="1" applyAlignment="1">
      <alignment horizontal="right" vertical="center"/>
    </xf>
    <xf numFmtId="179" fontId="4" fillId="0" borderId="0" xfId="1" applyNumberFormat="1" applyFont="1" applyFill="1" applyBorder="1" applyAlignment="1">
      <alignment vertical="center" wrapText="1"/>
    </xf>
    <xf numFmtId="168" fontId="4" fillId="0" borderId="0" xfId="26" applyNumberFormat="1" applyFont="1" applyFill="1" applyBorder="1" applyAlignment="1">
      <alignment vertical="center" wrapText="1"/>
    </xf>
    <xf numFmtId="167" fontId="14" fillId="3" borderId="0" xfId="4" applyFont="1" applyFill="1" applyAlignment="1">
      <alignment vertical="center" wrapText="1"/>
    </xf>
    <xf numFmtId="170" fontId="4" fillId="3" borderId="0" xfId="4" applyNumberFormat="1" applyFont="1" applyFill="1" applyAlignment="1">
      <alignment horizontal="center" vertical="center" wrapText="1"/>
    </xf>
    <xf numFmtId="173" fontId="14" fillId="3" borderId="0" xfId="27" applyFont="1" applyFill="1" applyBorder="1" applyAlignment="1">
      <alignment horizontal="right" vertical="center"/>
    </xf>
    <xf numFmtId="0" fontId="4" fillId="0" borderId="0" xfId="26" applyNumberFormat="1" applyFont="1" applyFill="1" applyBorder="1" applyAlignment="1">
      <alignment vertical="center" wrapText="1"/>
    </xf>
    <xf numFmtId="167" fontId="3" fillId="0" borderId="0" xfId="4" applyFont="1" applyAlignment="1">
      <alignment vertical="center"/>
    </xf>
    <xf numFmtId="166" fontId="15" fillId="2" borderId="10" xfId="28" applyFont="1" applyFill="1" applyBorder="1" applyAlignment="1">
      <alignment horizontal="left" vertical="center"/>
    </xf>
    <xf numFmtId="10" fontId="3" fillId="2" borderId="8" xfId="3" applyNumberFormat="1" applyFont="1" applyFill="1" applyBorder="1" applyAlignment="1" applyProtection="1">
      <alignment horizontal="right" vertical="center"/>
    </xf>
    <xf numFmtId="164" fontId="4" fillId="0" borderId="0" xfId="29" applyFont="1" applyBorder="1" applyAlignment="1">
      <alignment vertical="center"/>
    </xf>
    <xf numFmtId="171" fontId="3" fillId="0" borderId="0" xfId="4" applyNumberFormat="1" applyFont="1" applyAlignment="1">
      <alignment horizontal="right" vertical="center"/>
    </xf>
    <xf numFmtId="166" fontId="15" fillId="0" borderId="0" xfId="28" applyFont="1" applyFill="1" applyBorder="1" applyAlignment="1">
      <alignment horizontal="left" vertical="center"/>
    </xf>
    <xf numFmtId="167" fontId="4" fillId="0" borderId="0" xfId="4" applyFont="1" applyAlignment="1">
      <alignment horizontal="right" vertical="center"/>
    </xf>
    <xf numFmtId="1" fontId="4" fillId="0" borderId="0" xfId="4" applyNumberFormat="1" applyFont="1" applyAlignment="1">
      <alignment horizontal="right" vertical="center"/>
    </xf>
    <xf numFmtId="1" fontId="4" fillId="0" borderId="0" xfId="23" applyNumberFormat="1" applyFont="1" applyFill="1" applyBorder="1" applyAlignment="1">
      <alignment horizontal="right" vertical="center"/>
    </xf>
    <xf numFmtId="170" fontId="3" fillId="0" borderId="0" xfId="4" applyNumberFormat="1" applyFont="1" applyAlignment="1">
      <alignment horizontal="right" vertical="center"/>
    </xf>
    <xf numFmtId="10" fontId="3" fillId="0" borderId="0" xfId="4" applyNumberFormat="1" applyFont="1" applyAlignment="1">
      <alignment horizontal="right" vertical="center"/>
    </xf>
    <xf numFmtId="164" fontId="4" fillId="0" borderId="0" xfId="29" applyFont="1" applyFill="1" applyBorder="1" applyAlignment="1">
      <alignment vertical="center"/>
    </xf>
    <xf numFmtId="166" fontId="15" fillId="2" borderId="2" xfId="28" applyFont="1" applyFill="1" applyBorder="1" applyAlignment="1">
      <alignment horizontal="left" vertical="center"/>
    </xf>
    <xf numFmtId="1" fontId="4" fillId="2" borderId="3" xfId="23" applyNumberFormat="1" applyFont="1" applyFill="1" applyBorder="1" applyAlignment="1">
      <alignment horizontal="right" vertical="center"/>
    </xf>
    <xf numFmtId="9" fontId="3" fillId="2" borderId="3" xfId="3" applyFont="1" applyFill="1" applyBorder="1" applyAlignment="1">
      <alignment horizontal="right" vertical="center"/>
    </xf>
    <xf numFmtId="169" fontId="3" fillId="2" borderId="38" xfId="4" applyNumberFormat="1" applyFont="1" applyFill="1" applyBorder="1" applyAlignment="1">
      <alignment horizontal="right" vertical="center"/>
    </xf>
    <xf numFmtId="42" fontId="4" fillId="0" borderId="0" xfId="30" applyFont="1" applyFill="1" applyBorder="1" applyAlignment="1">
      <alignment vertical="center"/>
    </xf>
    <xf numFmtId="2" fontId="9" fillId="0" borderId="0" xfId="14" applyNumberFormat="1" applyFont="1" applyAlignment="1">
      <alignment horizontal="center" vertical="center"/>
    </xf>
    <xf numFmtId="0" fontId="10" fillId="0" borderId="0" xfId="14" applyFont="1" applyAlignment="1">
      <alignment horizontal="center" vertical="center"/>
    </xf>
    <xf numFmtId="0" fontId="10" fillId="0" borderId="0" xfId="15" applyFont="1"/>
    <xf numFmtId="0" fontId="9" fillId="0" borderId="0" xfId="14" applyFont="1" applyAlignment="1">
      <alignment horizontal="center" vertical="center"/>
    </xf>
    <xf numFmtId="0" fontId="4" fillId="0" borderId="0" xfId="31" applyFont="1" applyAlignment="1">
      <alignment horizontal="left" vertical="center"/>
    </xf>
    <xf numFmtId="0" fontId="10" fillId="0" borderId="0" xfId="15"/>
    <xf numFmtId="0" fontId="17" fillId="0" borderId="0" xfId="15" applyFont="1" applyAlignment="1">
      <alignment vertical="center"/>
    </xf>
    <xf numFmtId="0" fontId="0" fillId="0" borderId="0" xfId="0" applyFont="1" applyFill="1" applyBorder="1" applyAlignment="1"/>
    <xf numFmtId="0" fontId="29" fillId="0" borderId="0" xfId="0" applyFont="1" applyBorder="1" applyAlignment="1">
      <alignment vertical="center"/>
    </xf>
    <xf numFmtId="0" fontId="30" fillId="0" borderId="0" xfId="0" applyFont="1" applyBorder="1" applyAlignment="1"/>
    <xf numFmtId="4" fontId="4" fillId="0" borderId="0" xfId="0" applyNumberFormat="1" applyFont="1" applyBorder="1" applyAlignment="1">
      <alignment horizontal="center" vertical="center"/>
    </xf>
    <xf numFmtId="174" fontId="30" fillId="0" borderId="0" xfId="0" applyNumberFormat="1" applyFont="1" applyBorder="1" applyAlignment="1"/>
    <xf numFmtId="174" fontId="9" fillId="0" borderId="0" xfId="6" applyNumberFormat="1" applyFont="1" applyFill="1" applyBorder="1" applyAlignment="1">
      <alignment horizontal="center" vertical="center" wrapText="1"/>
    </xf>
    <xf numFmtId="0" fontId="4" fillId="0" borderId="0" xfId="0" applyFont="1" applyFill="1" applyBorder="1" applyAlignment="1">
      <alignment vertical="center"/>
    </xf>
    <xf numFmtId="0" fontId="0" fillId="0" borderId="0" xfId="0" applyFont="1" applyFill="1" applyBorder="1" applyAlignment="1">
      <alignment vertical="center"/>
    </xf>
    <xf numFmtId="0" fontId="15" fillId="0" borderId="35" xfId="32" applyNumberFormat="1" applyFont="1" applyFill="1" applyBorder="1" applyAlignment="1" applyProtection="1">
      <alignment horizontal="center" vertical="center" wrapText="1"/>
    </xf>
    <xf numFmtId="49" fontId="3" fillId="0" borderId="36" xfId="0" applyNumberFormat="1" applyFont="1" applyFill="1" applyBorder="1" applyAlignment="1">
      <alignment horizontal="center" vertical="center" wrapText="1"/>
    </xf>
    <xf numFmtId="0" fontId="15" fillId="0" borderId="36" xfId="32" applyFont="1" applyFill="1" applyBorder="1" applyAlignment="1" applyProtection="1">
      <alignment horizontal="center" vertical="center" wrapText="1"/>
    </xf>
    <xf numFmtId="180" fontId="9" fillId="3" borderId="36" xfId="32" applyNumberFormat="1" applyFont="1" applyFill="1" applyBorder="1" applyAlignment="1" applyProtection="1">
      <alignment horizontal="center" vertical="center" wrapText="1"/>
    </xf>
    <xf numFmtId="173" fontId="9" fillId="0" borderId="36" xfId="22" applyFont="1" applyFill="1" applyBorder="1" applyAlignment="1">
      <alignment horizontal="center" vertical="center" wrapText="1"/>
    </xf>
    <xf numFmtId="174" fontId="9" fillId="0" borderId="36" xfId="22" applyNumberFormat="1" applyFont="1" applyFill="1" applyBorder="1" applyAlignment="1">
      <alignment horizontal="center" vertical="center" wrapText="1"/>
    </xf>
    <xf numFmtId="0" fontId="15" fillId="0" borderId="37" xfId="32" applyNumberFormat="1" applyFont="1" applyFill="1" applyBorder="1" applyAlignment="1" applyProtection="1">
      <alignment horizontal="center" vertical="center" wrapText="1"/>
    </xf>
    <xf numFmtId="2" fontId="4" fillId="0" borderId="1" xfId="0" applyNumberFormat="1" applyFont="1" applyBorder="1" applyAlignment="1">
      <alignment horizontal="center" vertical="center"/>
    </xf>
    <xf numFmtId="0" fontId="4" fillId="0" borderId="1" xfId="0" applyFont="1" applyBorder="1" applyAlignment="1">
      <alignment horizontal="center" vertical="center"/>
    </xf>
    <xf numFmtId="4" fontId="4" fillId="0" borderId="1" xfId="0" applyNumberFormat="1" applyFont="1" applyBorder="1" applyAlignment="1">
      <alignment horizontal="center" vertical="center"/>
    </xf>
    <xf numFmtId="0" fontId="4" fillId="0" borderId="39" xfId="0" applyFont="1" applyBorder="1" applyAlignment="1">
      <alignment vertical="center"/>
    </xf>
    <xf numFmtId="0" fontId="2" fillId="7" borderId="3" xfId="0" applyFont="1" applyFill="1" applyBorder="1" applyAlignment="1"/>
    <xf numFmtId="0" fontId="2" fillId="7" borderId="2" xfId="0" applyFont="1" applyFill="1" applyBorder="1" applyAlignment="1">
      <alignment horizontal="center"/>
    </xf>
    <xf numFmtId="0" fontId="28" fillId="0" borderId="0" xfId="0" applyFont="1" applyAlignment="1">
      <alignment horizontal="left" vertical="center"/>
    </xf>
    <xf numFmtId="0" fontId="3" fillId="0" borderId="0" xfId="0" applyFont="1" applyAlignment="1">
      <alignment horizontal="left" vertical="center"/>
    </xf>
    <xf numFmtId="0" fontId="3" fillId="0" borderId="48" xfId="0" applyFont="1" applyBorder="1" applyAlignment="1">
      <alignment horizontal="left" vertical="center"/>
    </xf>
    <xf numFmtId="4" fontId="4" fillId="0" borderId="49" xfId="0" applyNumberFormat="1" applyFont="1" applyBorder="1" applyAlignment="1">
      <alignment horizontal="left" vertical="center"/>
    </xf>
    <xf numFmtId="0" fontId="3" fillId="0" borderId="50" xfId="0" applyFont="1" applyBorder="1" applyAlignment="1">
      <alignment horizontal="left" vertical="center"/>
    </xf>
    <xf numFmtId="0" fontId="4" fillId="0" borderId="49" xfId="0" applyFont="1" applyBorder="1" applyAlignment="1">
      <alignment horizontal="left" vertical="center"/>
    </xf>
    <xf numFmtId="4" fontId="3" fillId="0" borderId="51" xfId="0" applyNumberFormat="1" applyFont="1" applyBorder="1" applyAlignment="1">
      <alignment horizontal="center" vertical="center"/>
    </xf>
    <xf numFmtId="4" fontId="4" fillId="0" borderId="52" xfId="0" applyNumberFormat="1" applyFont="1" applyBorder="1" applyAlignment="1">
      <alignment horizontal="left" vertical="center"/>
    </xf>
    <xf numFmtId="4" fontId="4" fillId="0" borderId="0" xfId="0" applyNumberFormat="1" applyFont="1" applyAlignment="1">
      <alignment horizontal="center" vertical="center"/>
    </xf>
    <xf numFmtId="0" fontId="3" fillId="0" borderId="55" xfId="0" applyFont="1" applyBorder="1" applyAlignment="1">
      <alignment horizontal="center" vertical="center"/>
    </xf>
    <xf numFmtId="0" fontId="3" fillId="0" borderId="55" xfId="0" quotePrefix="1" applyFont="1" applyBorder="1" applyAlignment="1">
      <alignment horizontal="center" vertical="center"/>
    </xf>
    <xf numFmtId="4" fontId="3" fillId="0" borderId="55" xfId="0" applyNumberFormat="1" applyFont="1" applyBorder="1" applyAlignment="1">
      <alignment horizontal="center" vertical="center"/>
    </xf>
    <xf numFmtId="0" fontId="3" fillId="0" borderId="56" xfId="0" applyFont="1" applyBorder="1" applyAlignment="1">
      <alignment horizontal="center" vertical="center"/>
    </xf>
    <xf numFmtId="3" fontId="4" fillId="0" borderId="59" xfId="0" applyNumberFormat="1" applyFont="1" applyBorder="1" applyAlignment="1">
      <alignment horizontal="center" vertical="center" wrapText="1"/>
    </xf>
    <xf numFmtId="4" fontId="4" fillId="0" borderId="59" xfId="0" applyNumberFormat="1" applyFont="1" applyBorder="1" applyAlignment="1">
      <alignment horizontal="center" vertical="center"/>
    </xf>
    <xf numFmtId="175" fontId="4" fillId="0" borderId="60" xfId="0" applyNumberFormat="1" applyFont="1" applyBorder="1" applyAlignment="1">
      <alignment vertical="center"/>
    </xf>
    <xf numFmtId="3" fontId="4" fillId="0" borderId="66" xfId="0" applyNumberFormat="1" applyFont="1" applyBorder="1" applyAlignment="1">
      <alignment horizontal="center" vertical="center"/>
    </xf>
    <xf numFmtId="10" fontId="4" fillId="0" borderId="66" xfId="0" applyNumberFormat="1" applyFont="1" applyBorder="1" applyAlignment="1">
      <alignment vertical="center"/>
    </xf>
    <xf numFmtId="4" fontId="4" fillId="0" borderId="66" xfId="0" applyNumberFormat="1" applyFont="1" applyBorder="1" applyAlignment="1">
      <alignment horizontal="center" vertical="center"/>
    </xf>
    <xf numFmtId="175" fontId="4" fillId="0" borderId="67" xfId="0" applyNumberFormat="1" applyFont="1" applyBorder="1" applyAlignment="1">
      <alignment vertical="center"/>
    </xf>
    <xf numFmtId="175" fontId="3" fillId="0" borderId="68" xfId="0" applyNumberFormat="1" applyFont="1" applyBorder="1" applyAlignment="1">
      <alignment vertical="center"/>
    </xf>
    <xf numFmtId="170" fontId="4" fillId="0" borderId="59" xfId="0" applyNumberFormat="1" applyFont="1" applyBorder="1" applyAlignment="1">
      <alignment horizontal="center" vertical="center"/>
    </xf>
    <xf numFmtId="0" fontId="3" fillId="0" borderId="71" xfId="0" applyFont="1" applyBorder="1" applyAlignment="1">
      <alignment horizontal="left" vertical="center"/>
    </xf>
    <xf numFmtId="0" fontId="3" fillId="0" borderId="55" xfId="0" applyFont="1" applyBorder="1" applyAlignment="1">
      <alignment horizontal="center" vertical="center" wrapText="1"/>
    </xf>
    <xf numFmtId="0" fontId="4" fillId="0" borderId="72" xfId="0" applyFont="1" applyBorder="1" applyAlignment="1">
      <alignment horizontal="left" vertical="center" wrapText="1"/>
    </xf>
    <xf numFmtId="0" fontId="26" fillId="0" borderId="59" xfId="0" applyFont="1" applyBorder="1" applyAlignment="1">
      <alignment horizontal="center" vertical="center"/>
    </xf>
    <xf numFmtId="176" fontId="4" fillId="0" borderId="59" xfId="0" applyNumberFormat="1" applyFont="1" applyBorder="1" applyAlignment="1">
      <alignment horizontal="center" vertical="center"/>
    </xf>
    <xf numFmtId="0" fontId="4" fillId="0" borderId="73" xfId="0" applyFont="1" applyBorder="1" applyAlignment="1">
      <alignment horizontal="left" vertical="center"/>
    </xf>
    <xf numFmtId="0" fontId="4" fillId="0" borderId="66" xfId="0" applyFont="1" applyBorder="1" applyAlignment="1">
      <alignment horizontal="center" vertical="center"/>
    </xf>
    <xf numFmtId="176" fontId="4" fillId="0" borderId="66" xfId="0" applyNumberFormat="1" applyFont="1" applyBorder="1" applyAlignment="1">
      <alignment horizontal="center" vertical="center"/>
    </xf>
    <xf numFmtId="170" fontId="4" fillId="0" borderId="63" xfId="0" applyNumberFormat="1" applyFont="1" applyBorder="1" applyAlignment="1">
      <alignment horizontal="center" vertical="center"/>
    </xf>
    <xf numFmtId="0" fontId="4" fillId="0" borderId="74" xfId="0" applyFont="1" applyBorder="1" applyAlignment="1">
      <alignment horizontal="left" vertical="center"/>
    </xf>
    <xf numFmtId="170" fontId="4" fillId="0" borderId="66" xfId="0" applyNumberFormat="1" applyFont="1" applyBorder="1" applyAlignment="1">
      <alignment vertical="center"/>
    </xf>
    <xf numFmtId="9" fontId="4" fillId="0" borderId="66" xfId="0" applyNumberFormat="1" applyFont="1" applyBorder="1" applyAlignment="1">
      <alignment horizontal="center" vertical="center"/>
    </xf>
    <xf numFmtId="176" fontId="4" fillId="0" borderId="66" xfId="0" applyNumberFormat="1" applyFont="1" applyBorder="1" applyAlignment="1">
      <alignment vertical="center"/>
    </xf>
    <xf numFmtId="175" fontId="3" fillId="0" borderId="75" xfId="0" applyNumberFormat="1" applyFont="1" applyBorder="1" applyAlignment="1">
      <alignment vertical="center"/>
    </xf>
    <xf numFmtId="181" fontId="4" fillId="0" borderId="61" xfId="0" applyNumberFormat="1" applyFont="1" applyBorder="1" applyAlignment="1">
      <alignment horizontal="left" vertical="center"/>
    </xf>
    <xf numFmtId="181" fontId="4" fillId="0" borderId="64" xfId="0" applyNumberFormat="1" applyFont="1" applyBorder="1" applyAlignment="1">
      <alignment horizontal="left" vertical="center"/>
    </xf>
    <xf numFmtId="2" fontId="4" fillId="0" borderId="59" xfId="0" applyNumberFormat="1" applyFont="1" applyBorder="1" applyAlignment="1">
      <alignment vertical="center"/>
    </xf>
    <xf numFmtId="2" fontId="10" fillId="0" borderId="76" xfId="0" applyNumberFormat="1" applyFont="1" applyFill="1" applyBorder="1" applyAlignment="1">
      <alignment horizontal="center"/>
    </xf>
    <xf numFmtId="182" fontId="10" fillId="0" borderId="76" xfId="0" applyNumberFormat="1" applyFont="1" applyFill="1" applyBorder="1" applyAlignment="1" applyProtection="1">
      <alignment horizontal="right"/>
    </xf>
    <xf numFmtId="181" fontId="4" fillId="0" borderId="62" xfId="0" applyNumberFormat="1" applyFont="1" applyBorder="1" applyAlignment="1">
      <alignment horizontal="left" vertical="center"/>
    </xf>
    <xf numFmtId="181" fontId="4" fillId="0" borderId="65" xfId="0" applyNumberFormat="1" applyFont="1" applyBorder="1" applyAlignment="1">
      <alignment horizontal="left" vertical="center"/>
    </xf>
    <xf numFmtId="0" fontId="3" fillId="0" borderId="77" xfId="0" applyFont="1" applyBorder="1" applyAlignment="1">
      <alignment horizontal="center" vertical="center"/>
    </xf>
    <xf numFmtId="0" fontId="3" fillId="0" borderId="77" xfId="0" quotePrefix="1" applyFont="1" applyBorder="1" applyAlignment="1">
      <alignment horizontal="center" vertical="center"/>
    </xf>
    <xf numFmtId="3" fontId="4" fillId="0" borderId="78" xfId="0" applyNumberFormat="1" applyFont="1" applyBorder="1" applyAlignment="1">
      <alignment horizontal="center" vertical="center"/>
    </xf>
    <xf numFmtId="3" fontId="4" fillId="0" borderId="76" xfId="0" applyNumberFormat="1" applyFont="1" applyBorder="1" applyAlignment="1">
      <alignment horizontal="center" vertical="center" wrapText="1"/>
    </xf>
    <xf numFmtId="3" fontId="4" fillId="0" borderId="76" xfId="0" applyNumberFormat="1" applyFont="1" applyBorder="1" applyAlignment="1">
      <alignment horizontal="center" vertical="center"/>
    </xf>
    <xf numFmtId="0" fontId="10" fillId="0" borderId="79" xfId="0" applyFont="1" applyFill="1" applyBorder="1" applyAlignment="1" applyProtection="1">
      <alignment horizontal="center"/>
    </xf>
    <xf numFmtId="182" fontId="10" fillId="0" borderId="79" xfId="0" applyNumberFormat="1" applyFont="1" applyFill="1" applyBorder="1" applyAlignment="1" applyProtection="1">
      <alignment horizontal="right"/>
    </xf>
    <xf numFmtId="4" fontId="4" fillId="0" borderId="79" xfId="0" applyNumberFormat="1" applyFont="1" applyBorder="1" applyAlignment="1">
      <alignment horizontal="center" vertical="center"/>
    </xf>
    <xf numFmtId="175" fontId="3" fillId="0" borderId="38" xfId="0" applyNumberFormat="1" applyFont="1" applyBorder="1" applyAlignment="1">
      <alignment vertical="center"/>
    </xf>
    <xf numFmtId="2" fontId="10" fillId="0" borderId="76" xfId="0" applyNumberFormat="1" applyFont="1" applyFill="1" applyBorder="1" applyAlignment="1">
      <alignment horizontal="center" vertical="center"/>
    </xf>
    <xf numFmtId="0" fontId="0" fillId="0" borderId="0" xfId="0" applyFont="1" applyAlignment="1">
      <alignment vertical="center"/>
    </xf>
    <xf numFmtId="0" fontId="31" fillId="0" borderId="0" xfId="0" applyFont="1" applyAlignment="1">
      <alignment vertical="center"/>
    </xf>
    <xf numFmtId="0" fontId="3" fillId="0" borderId="51" xfId="0" applyFont="1" applyBorder="1" applyAlignment="1">
      <alignment horizontal="left" vertical="center"/>
    </xf>
    <xf numFmtId="4" fontId="4" fillId="0" borderId="0" xfId="0" applyNumberFormat="1" applyFont="1" applyAlignment="1">
      <alignment vertical="center"/>
    </xf>
    <xf numFmtId="4" fontId="4" fillId="0" borderId="66" xfId="0" applyNumberFormat="1" applyFont="1" applyBorder="1" applyAlignment="1">
      <alignment vertical="center"/>
    </xf>
    <xf numFmtId="181" fontId="4" fillId="0" borderId="57" xfId="0" applyNumberFormat="1" applyFont="1" applyBorder="1" applyAlignment="1">
      <alignment horizontal="left" vertical="center"/>
    </xf>
    <xf numFmtId="181" fontId="4" fillId="0" borderId="58" xfId="0" applyNumberFormat="1" applyFont="1" applyBorder="1" applyAlignment="1">
      <alignment horizontal="left" vertical="center"/>
    </xf>
    <xf numFmtId="4" fontId="4" fillId="0" borderId="59" xfId="0" applyNumberFormat="1" applyFont="1" applyBorder="1" applyAlignment="1">
      <alignment vertical="center"/>
    </xf>
    <xf numFmtId="175" fontId="4" fillId="0" borderId="80" xfId="0" applyNumberFormat="1" applyFont="1" applyBorder="1" applyAlignment="1">
      <alignment horizontal="left" vertical="center"/>
    </xf>
    <xf numFmtId="170" fontId="4" fillId="0" borderId="78" xfId="0" applyNumberFormat="1" applyFont="1" applyBorder="1" applyAlignment="1">
      <alignment horizontal="center" vertical="center"/>
    </xf>
    <xf numFmtId="4" fontId="4" fillId="0" borderId="78" xfId="0" applyNumberFormat="1" applyFont="1" applyBorder="1" applyAlignment="1">
      <alignment vertical="center"/>
    </xf>
    <xf numFmtId="175" fontId="4" fillId="0" borderId="81" xfId="0" applyNumberFormat="1" applyFont="1" applyBorder="1" applyAlignment="1">
      <alignment horizontal="left" vertical="center"/>
    </xf>
    <xf numFmtId="0" fontId="4" fillId="0" borderId="59" xfId="0" applyFont="1" applyBorder="1" applyAlignment="1">
      <alignment horizontal="center" vertical="center"/>
    </xf>
    <xf numFmtId="0" fontId="4" fillId="0" borderId="82" xfId="0" applyFont="1" applyBorder="1" applyAlignment="1">
      <alignment horizontal="left" vertical="center" wrapText="1"/>
    </xf>
    <xf numFmtId="0" fontId="4" fillId="0" borderId="83" xfId="0" applyFont="1" applyBorder="1" applyAlignment="1">
      <alignment horizontal="left" vertical="center"/>
    </xf>
    <xf numFmtId="0" fontId="4" fillId="0" borderId="84" xfId="0" applyFont="1" applyBorder="1" applyAlignment="1">
      <alignment horizontal="left" vertical="center"/>
    </xf>
    <xf numFmtId="170" fontId="4" fillId="0" borderId="85" xfId="0" applyNumberFormat="1" applyFont="1" applyBorder="1" applyAlignment="1">
      <alignment horizontal="center" vertical="center"/>
    </xf>
    <xf numFmtId="170" fontId="4" fillId="0" borderId="86" xfId="0" applyNumberFormat="1" applyFont="1" applyBorder="1" applyAlignment="1">
      <alignment horizontal="center" vertical="center"/>
    </xf>
    <xf numFmtId="4" fontId="3" fillId="0" borderId="0" xfId="0" applyNumberFormat="1" applyFont="1" applyAlignment="1">
      <alignment horizontal="right" vertical="center"/>
    </xf>
    <xf numFmtId="0" fontId="3" fillId="0" borderId="0" xfId="0" applyFont="1" applyAlignment="1">
      <alignment horizontal="right" vertical="center"/>
    </xf>
    <xf numFmtId="170" fontId="10" fillId="0" borderId="0" xfId="7" applyNumberFormat="1" applyBorder="1" applyAlignment="1">
      <alignment horizontal="center" vertical="center"/>
    </xf>
    <xf numFmtId="0" fontId="0" fillId="0" borderId="0" xfId="0" applyFont="1" applyAlignment="1">
      <alignment horizontal="center"/>
    </xf>
    <xf numFmtId="170" fontId="0" fillId="0" borderId="0" xfId="0" applyNumberFormat="1" applyFont="1" applyAlignment="1"/>
    <xf numFmtId="170" fontId="3" fillId="0" borderId="0" xfId="0" applyNumberFormat="1" applyFont="1" applyAlignment="1">
      <alignment horizontal="center" vertical="center"/>
    </xf>
    <xf numFmtId="183" fontId="26" fillId="0" borderId="1" xfId="1" applyNumberFormat="1" applyFont="1" applyBorder="1" applyAlignment="1">
      <alignment horizontal="center" vertical="center"/>
    </xf>
    <xf numFmtId="3" fontId="4" fillId="0" borderId="1" xfId="0" applyNumberFormat="1" applyFont="1" applyBorder="1" applyAlignment="1">
      <alignment horizontal="center" vertical="center"/>
    </xf>
    <xf numFmtId="1" fontId="4" fillId="0" borderId="59" xfId="0" applyNumberFormat="1" applyFont="1" applyBorder="1" applyAlignment="1">
      <alignment horizontal="center" vertical="center"/>
    </xf>
    <xf numFmtId="181" fontId="4" fillId="0" borderId="61" xfId="0" applyNumberFormat="1" applyFont="1" applyBorder="1" applyAlignment="1">
      <alignment horizontal="left" vertical="center" wrapText="1"/>
    </xf>
    <xf numFmtId="2" fontId="4" fillId="0" borderId="59" xfId="0" applyNumberFormat="1" applyFont="1" applyBorder="1" applyAlignment="1">
      <alignment horizontal="center" vertical="center"/>
    </xf>
    <xf numFmtId="0" fontId="4" fillId="0" borderId="83" xfId="0" applyFont="1" applyBorder="1" applyAlignment="1">
      <alignment horizontal="center" vertical="center"/>
    </xf>
    <xf numFmtId="176" fontId="4" fillId="0" borderId="49" xfId="0" applyNumberFormat="1" applyFont="1" applyBorder="1" applyAlignment="1">
      <alignment horizontal="left" vertical="center"/>
    </xf>
    <xf numFmtId="0" fontId="0" fillId="0" borderId="0" xfId="0" applyFont="1" applyFill="1" applyBorder="1" applyAlignment="1">
      <alignment horizontal="center"/>
    </xf>
    <xf numFmtId="170" fontId="0" fillId="0" borderId="0" xfId="0" applyNumberFormat="1" applyFont="1" applyFill="1" applyBorder="1" applyAlignment="1"/>
    <xf numFmtId="185" fontId="4" fillId="0" borderId="60" xfId="0" applyNumberFormat="1" applyFont="1" applyBorder="1" applyAlignment="1">
      <alignment vertical="center"/>
    </xf>
    <xf numFmtId="185" fontId="3" fillId="0" borderId="68" xfId="0" applyNumberFormat="1" applyFont="1" applyBorder="1" applyAlignment="1">
      <alignment vertical="center"/>
    </xf>
    <xf numFmtId="0" fontId="4" fillId="0" borderId="57" xfId="0" applyFont="1" applyBorder="1" applyAlignment="1">
      <alignment horizontal="left" vertical="center"/>
    </xf>
    <xf numFmtId="0" fontId="30" fillId="0" borderId="58" xfId="0" applyFont="1" applyBorder="1"/>
    <xf numFmtId="3" fontId="4" fillId="0" borderId="52" xfId="0" applyNumberFormat="1" applyFont="1" applyBorder="1" applyAlignment="1">
      <alignment horizontal="left" vertical="center"/>
    </xf>
    <xf numFmtId="0" fontId="4" fillId="0" borderId="90" xfId="0" applyFont="1" applyBorder="1" applyAlignment="1">
      <alignment vertical="center"/>
    </xf>
    <xf numFmtId="0" fontId="4" fillId="0" borderId="5" xfId="0" applyFont="1" applyBorder="1" applyAlignment="1">
      <alignment vertical="center"/>
    </xf>
    <xf numFmtId="3" fontId="23" fillId="0" borderId="10" xfId="38" applyNumberFormat="1" applyFont="1" applyFill="1" applyBorder="1" applyAlignment="1">
      <alignment horizontal="center" vertical="center" wrapText="1"/>
    </xf>
    <xf numFmtId="0" fontId="33" fillId="0" borderId="8" xfId="38" applyFont="1" applyFill="1" applyBorder="1" applyAlignment="1">
      <alignment vertical="center" wrapText="1"/>
    </xf>
    <xf numFmtId="0" fontId="33" fillId="0" borderId="8" xfId="38" applyFont="1" applyFill="1" applyBorder="1" applyAlignment="1">
      <alignment horizontal="center" vertical="center" wrapText="1"/>
    </xf>
    <xf numFmtId="9" fontId="33" fillId="0" borderId="8" xfId="9" applyFont="1" applyFill="1" applyBorder="1" applyAlignment="1">
      <alignment horizontal="center" vertical="center" wrapText="1"/>
    </xf>
    <xf numFmtId="10" fontId="33" fillId="0" borderId="8" xfId="9" applyNumberFormat="1" applyFont="1" applyFill="1" applyBorder="1" applyAlignment="1">
      <alignment horizontal="center" vertical="center" wrapText="1"/>
    </xf>
    <xf numFmtId="174" fontId="33" fillId="0" borderId="8" xfId="39" applyNumberFormat="1" applyFont="1" applyFill="1" applyBorder="1" applyAlignment="1">
      <alignment horizontal="center" vertical="center" wrapText="1"/>
    </xf>
    <xf numFmtId="3" fontId="23" fillId="2" borderId="2" xfId="38" applyNumberFormat="1" applyFont="1" applyFill="1" applyBorder="1" applyAlignment="1">
      <alignment horizontal="center" vertical="center" wrapText="1"/>
    </xf>
    <xf numFmtId="0" fontId="23" fillId="2" borderId="3" xfId="38" applyFont="1" applyFill="1" applyBorder="1" applyAlignment="1">
      <alignment vertical="center"/>
    </xf>
    <xf numFmtId="0" fontId="23" fillId="2" borderId="3" xfId="38" applyFont="1" applyFill="1" applyBorder="1" applyAlignment="1">
      <alignment horizontal="center" vertical="center" wrapText="1"/>
    </xf>
    <xf numFmtId="2" fontId="23" fillId="2" borderId="3" xfId="39" applyNumberFormat="1" applyFont="1" applyFill="1" applyBorder="1" applyAlignment="1">
      <alignment horizontal="center" vertical="center" wrapText="1"/>
    </xf>
    <xf numFmtId="174" fontId="23" fillId="2" borderId="3" xfId="39" applyNumberFormat="1" applyFont="1" applyFill="1" applyBorder="1" applyAlignment="1">
      <alignment horizontal="center" vertical="center" wrapText="1"/>
    </xf>
    <xf numFmtId="3" fontId="4" fillId="0" borderId="91" xfId="0" applyNumberFormat="1" applyFont="1" applyBorder="1" applyAlignment="1">
      <alignment horizontal="center" vertical="center" wrapText="1"/>
    </xf>
    <xf numFmtId="170" fontId="4" fillId="0" borderId="91" xfId="0" applyNumberFormat="1" applyFont="1" applyBorder="1" applyAlignment="1">
      <alignment horizontal="center" vertical="center"/>
    </xf>
    <xf numFmtId="0" fontId="3" fillId="0" borderId="94" xfId="0" applyFont="1" applyBorder="1" applyAlignment="1">
      <alignment horizontal="center" vertical="center"/>
    </xf>
    <xf numFmtId="0" fontId="3" fillId="0" borderId="94" xfId="0" quotePrefix="1" applyFont="1" applyBorder="1" applyAlignment="1">
      <alignment horizontal="center" vertical="center"/>
    </xf>
    <xf numFmtId="4" fontId="3" fillId="0" borderId="94" xfId="0" applyNumberFormat="1" applyFont="1" applyBorder="1" applyAlignment="1">
      <alignment horizontal="center" vertical="center"/>
    </xf>
    <xf numFmtId="0" fontId="3" fillId="0" borderId="95" xfId="0" applyFont="1" applyBorder="1" applyAlignment="1">
      <alignment horizontal="center" vertical="center"/>
    </xf>
    <xf numFmtId="175" fontId="4" fillId="0" borderId="97" xfId="0" applyNumberFormat="1" applyFont="1" applyBorder="1" applyAlignment="1">
      <alignment horizontal="left" vertical="center"/>
    </xf>
    <xf numFmtId="175" fontId="3" fillId="0" borderId="102" xfId="0" applyNumberFormat="1" applyFont="1" applyBorder="1" applyAlignment="1">
      <alignment vertical="center"/>
    </xf>
    <xf numFmtId="165" fontId="26" fillId="0" borderId="1" xfId="21" applyNumberFormat="1" applyBorder="1" applyAlignment="1">
      <alignment horizontal="center" vertical="center"/>
    </xf>
    <xf numFmtId="170" fontId="4" fillId="0" borderId="101" xfId="0" applyNumberFormat="1" applyFont="1" applyBorder="1" applyAlignment="1">
      <alignment horizontal="right" vertical="center"/>
    </xf>
    <xf numFmtId="4" fontId="4" fillId="0" borderId="85" xfId="0" applyNumberFormat="1" applyFont="1" applyBorder="1" applyAlignment="1">
      <alignment horizontal="center" vertical="center"/>
    </xf>
    <xf numFmtId="184" fontId="26" fillId="0" borderId="1" xfId="0" applyNumberFormat="1" applyFont="1" applyFill="1" applyBorder="1" applyAlignment="1">
      <alignment horizontal="center" vertical="center"/>
    </xf>
    <xf numFmtId="0" fontId="26" fillId="0" borderId="1" xfId="0" applyFont="1" applyFill="1" applyBorder="1" applyAlignment="1">
      <alignment horizontal="left" vertical="center" wrapText="1"/>
    </xf>
    <xf numFmtId="0" fontId="26" fillId="0" borderId="1" xfId="0" applyFont="1" applyFill="1" applyBorder="1" applyAlignment="1">
      <alignment horizontal="center" vertical="center"/>
    </xf>
    <xf numFmtId="3" fontId="4" fillId="0" borderId="1" xfId="0" applyNumberFormat="1" applyFont="1" applyFill="1" applyBorder="1" applyAlignment="1">
      <alignment horizontal="center" vertical="center"/>
    </xf>
    <xf numFmtId="183" fontId="26" fillId="0" borderId="1" xfId="1" applyNumberFormat="1" applyFont="1" applyFill="1" applyBorder="1" applyAlignment="1">
      <alignment horizontal="center" vertical="center"/>
    </xf>
    <xf numFmtId="39" fontId="26" fillId="0" borderId="1" xfId="0" applyNumberFormat="1" applyFont="1" applyFill="1" applyBorder="1" applyAlignment="1">
      <alignment horizontal="left" vertical="center" wrapText="1"/>
    </xf>
    <xf numFmtId="0" fontId="4" fillId="0" borderId="1" xfId="0" applyFont="1" applyFill="1" applyBorder="1" applyAlignment="1">
      <alignment horizontal="center" vertical="center"/>
    </xf>
    <xf numFmtId="181" fontId="4" fillId="0" borderId="61" xfId="0" applyNumberFormat="1" applyFont="1" applyBorder="1" applyAlignment="1">
      <alignment horizontal="left" vertical="center"/>
    </xf>
    <xf numFmtId="0" fontId="34" fillId="2" borderId="3" xfId="38" applyFont="1" applyFill="1" applyBorder="1" applyAlignment="1">
      <alignment vertical="center"/>
    </xf>
    <xf numFmtId="0" fontId="34" fillId="2" borderId="3" xfId="38" applyFont="1" applyFill="1" applyBorder="1" applyAlignment="1">
      <alignment horizontal="center" vertical="center" wrapText="1"/>
    </xf>
    <xf numFmtId="2" fontId="34" fillId="2" borderId="3" xfId="39" applyNumberFormat="1" applyFont="1" applyFill="1" applyBorder="1" applyAlignment="1">
      <alignment horizontal="center" vertical="center" wrapText="1"/>
    </xf>
    <xf numFmtId="174" fontId="34" fillId="2" borderId="3" xfId="39" applyNumberFormat="1" applyFont="1" applyFill="1" applyBorder="1" applyAlignment="1">
      <alignment horizontal="center" vertical="center" wrapText="1"/>
    </xf>
    <xf numFmtId="39" fontId="7" fillId="0" borderId="0" xfId="16" applyFont="1" applyFill="1" applyBorder="1" applyAlignment="1">
      <alignment vertical="center" wrapText="1"/>
    </xf>
    <xf numFmtId="0" fontId="3" fillId="0" borderId="0" xfId="31" applyFont="1" applyFill="1" applyBorder="1" applyAlignment="1">
      <alignment horizontal="center" vertical="center"/>
    </xf>
    <xf numFmtId="0" fontId="4" fillId="0" borderId="0" xfId="31" applyFont="1" applyFill="1" applyBorder="1" applyAlignment="1">
      <alignment horizontal="center" vertical="center"/>
    </xf>
    <xf numFmtId="4" fontId="11" fillId="0" borderId="0" xfId="31" applyNumberFormat="1" applyFill="1" applyBorder="1" applyAlignment="1">
      <alignment horizontal="center"/>
    </xf>
    <xf numFmtId="175" fontId="3" fillId="0" borderId="0" xfId="31" applyNumberFormat="1" applyFont="1" applyFill="1" applyBorder="1" applyAlignment="1">
      <alignment vertical="center"/>
    </xf>
    <xf numFmtId="0" fontId="4" fillId="0" borderId="0" xfId="31" applyFont="1" applyFill="1" applyBorder="1" applyAlignment="1">
      <alignment vertical="center"/>
    </xf>
    <xf numFmtId="176" fontId="18" fillId="0" borderId="0" xfId="15" applyNumberFormat="1" applyFont="1" applyFill="1" applyBorder="1"/>
    <xf numFmtId="10" fontId="17" fillId="0" borderId="0" xfId="15" applyNumberFormat="1" applyFont="1" applyFill="1" applyBorder="1"/>
    <xf numFmtId="0" fontId="17" fillId="0" borderId="0" xfId="15" applyFont="1" applyFill="1" applyBorder="1"/>
    <xf numFmtId="39" fontId="7" fillId="0" borderId="0" xfId="16" applyFont="1" applyFill="1" applyBorder="1" applyAlignment="1">
      <alignment horizontal="center" vertical="center" wrapText="1"/>
    </xf>
    <xf numFmtId="0" fontId="17" fillId="0" borderId="0" xfId="15" applyFont="1" applyFill="1" applyBorder="1" applyAlignment="1">
      <alignment horizontal="center" vertical="center" wrapText="1"/>
    </xf>
    <xf numFmtId="0" fontId="0" fillId="0" borderId="0" xfId="0" applyFill="1" applyBorder="1"/>
    <xf numFmtId="0" fontId="16" fillId="0" borderId="0" xfId="14" applyFont="1" applyFill="1" applyBorder="1" applyAlignment="1">
      <alignment horizontal="left" vertical="center"/>
    </xf>
    <xf numFmtId="178" fontId="4" fillId="0" borderId="59" xfId="0" applyNumberFormat="1" applyFont="1" applyBorder="1" applyAlignment="1">
      <alignment horizontal="center" vertical="center"/>
    </xf>
    <xf numFmtId="181" fontId="4" fillId="0" borderId="98" xfId="0" applyNumberFormat="1" applyFont="1" applyBorder="1" applyAlignment="1">
      <alignment horizontal="left" vertical="center"/>
    </xf>
    <xf numFmtId="181" fontId="4" fillId="0" borderId="62" xfId="0" applyNumberFormat="1" applyFont="1" applyBorder="1" applyAlignment="1">
      <alignment horizontal="left" vertical="center"/>
    </xf>
    <xf numFmtId="185" fontId="3" fillId="0" borderId="75" xfId="0" applyNumberFormat="1" applyFont="1" applyBorder="1" applyAlignment="1">
      <alignment vertical="center"/>
    </xf>
    <xf numFmtId="183" fontId="26" fillId="0" borderId="0" xfId="1" applyNumberFormat="1" applyFont="1" applyFill="1" applyBorder="1" applyAlignment="1">
      <alignment horizontal="center" vertical="center"/>
    </xf>
    <xf numFmtId="39" fontId="26" fillId="0" borderId="0" xfId="0" applyNumberFormat="1" applyFont="1" applyFill="1" applyBorder="1" applyAlignment="1">
      <alignment horizontal="left" vertical="center" wrapText="1"/>
    </xf>
    <xf numFmtId="0" fontId="4" fillId="0" borderId="0" xfId="0" applyFont="1" applyFill="1" applyBorder="1" applyAlignment="1">
      <alignment horizontal="center" vertical="center"/>
    </xf>
    <xf numFmtId="3" fontId="4" fillId="0" borderId="0" xfId="0" applyNumberFormat="1" applyFont="1" applyFill="1" applyBorder="1" applyAlignment="1">
      <alignment horizontal="center" vertical="center"/>
    </xf>
    <xf numFmtId="174" fontId="4" fillId="0" borderId="0" xfId="0" applyNumberFormat="1" applyFont="1" applyFill="1" applyBorder="1" applyAlignment="1">
      <alignment vertical="center"/>
    </xf>
    <xf numFmtId="181" fontId="4" fillId="0" borderId="87" xfId="0" applyNumberFormat="1" applyFont="1" applyBorder="1" applyAlignment="1">
      <alignment horizontal="left" vertical="center"/>
    </xf>
    <xf numFmtId="2" fontId="4" fillId="0" borderId="5" xfId="0" applyNumberFormat="1" applyFont="1" applyBorder="1" applyAlignment="1">
      <alignment horizontal="center" vertical="center"/>
    </xf>
    <xf numFmtId="39" fontId="26" fillId="0" borderId="5" xfId="0" applyNumberFormat="1" applyFont="1" applyBorder="1" applyAlignment="1">
      <alignment horizontal="left" vertical="center" wrapText="1"/>
    </xf>
    <xf numFmtId="0" fontId="4" fillId="0" borderId="5" xfId="0" applyFont="1" applyBorder="1" applyAlignment="1">
      <alignment horizontal="center" vertical="center"/>
    </xf>
    <xf numFmtId="3" fontId="4" fillId="0" borderId="5" xfId="0" applyNumberFormat="1" applyFont="1" applyBorder="1" applyAlignment="1">
      <alignment horizontal="center" vertical="center"/>
    </xf>
    <xf numFmtId="181" fontId="4" fillId="0" borderId="98" xfId="0" applyNumberFormat="1" applyFont="1" applyBorder="1" applyAlignment="1">
      <alignment horizontal="left" vertical="center"/>
    </xf>
    <xf numFmtId="181" fontId="4" fillId="0" borderId="62" xfId="0" applyNumberFormat="1" applyFont="1" applyBorder="1" applyAlignment="1">
      <alignment horizontal="left" vertical="center"/>
    </xf>
    <xf numFmtId="181" fontId="4" fillId="0" borderId="98" xfId="0" applyNumberFormat="1" applyFont="1" applyBorder="1" applyAlignment="1">
      <alignment horizontal="left" vertical="center"/>
    </xf>
    <xf numFmtId="181" fontId="4" fillId="0" borderId="62" xfId="0" applyNumberFormat="1" applyFont="1" applyBorder="1" applyAlignment="1">
      <alignment horizontal="left" vertical="center"/>
    </xf>
    <xf numFmtId="191" fontId="4" fillId="0" borderId="59" xfId="0" applyNumberFormat="1" applyFont="1" applyBorder="1" applyAlignment="1">
      <alignment vertical="center"/>
    </xf>
    <xf numFmtId="181" fontId="4" fillId="0" borderId="103" xfId="0" applyNumberFormat="1" applyFont="1" applyBorder="1" applyAlignment="1">
      <alignment horizontal="left" vertical="center"/>
    </xf>
    <xf numFmtId="181" fontId="4" fillId="0" borderId="104" xfId="0" applyNumberFormat="1" applyFont="1" applyBorder="1" applyAlignment="1">
      <alignment horizontal="left" vertical="center"/>
    </xf>
    <xf numFmtId="192" fontId="4" fillId="0" borderId="59" xfId="0" applyNumberFormat="1" applyFont="1" applyBorder="1" applyAlignment="1">
      <alignment horizontal="center" vertical="center"/>
    </xf>
    <xf numFmtId="4" fontId="4" fillId="0" borderId="91" xfId="0" applyNumberFormat="1" applyFont="1" applyBorder="1" applyAlignment="1">
      <alignment horizontal="center" vertical="center"/>
    </xf>
    <xf numFmtId="0" fontId="26" fillId="0" borderId="5" xfId="0" applyFont="1" applyFill="1" applyBorder="1" applyAlignment="1">
      <alignment horizontal="left" vertical="center" wrapText="1"/>
    </xf>
    <xf numFmtId="0" fontId="26" fillId="0" borderId="5" xfId="0" applyFont="1" applyBorder="1" applyAlignment="1">
      <alignment horizontal="center" vertical="center"/>
    </xf>
    <xf numFmtId="3" fontId="4" fillId="0" borderId="5" xfId="0" applyNumberFormat="1" applyFont="1" applyFill="1" applyBorder="1" applyAlignment="1">
      <alignment horizontal="center" vertical="center"/>
    </xf>
    <xf numFmtId="0" fontId="4" fillId="0" borderId="57" xfId="0" applyFont="1" applyBorder="1" applyAlignment="1">
      <alignment horizontal="left" vertical="center"/>
    </xf>
    <xf numFmtId="181" fontId="4" fillId="0" borderId="98" xfId="0" applyNumberFormat="1" applyFont="1" applyBorder="1" applyAlignment="1">
      <alignment horizontal="left" vertical="center"/>
    </xf>
    <xf numFmtId="181" fontId="4" fillId="0" borderId="62" xfId="0" applyNumberFormat="1" applyFont="1" applyBorder="1" applyAlignment="1">
      <alignment horizontal="left" vertical="center"/>
    </xf>
    <xf numFmtId="0" fontId="7" fillId="0" borderId="0" xfId="14" applyFont="1" applyFill="1" applyBorder="1" applyAlignment="1">
      <alignment horizontal="left" vertical="center"/>
    </xf>
    <xf numFmtId="193" fontId="4" fillId="0" borderId="59" xfId="0" applyNumberFormat="1" applyFont="1" applyBorder="1" applyAlignment="1">
      <alignment horizontal="center" vertical="center"/>
    </xf>
    <xf numFmtId="164" fontId="4" fillId="0" borderId="66" xfId="2" applyFont="1" applyBorder="1" applyAlignment="1">
      <alignment vertical="center"/>
    </xf>
    <xf numFmtId="164" fontId="4" fillId="0" borderId="66" xfId="2" applyFont="1" applyBorder="1" applyAlignment="1">
      <alignment horizontal="center" vertical="center"/>
    </xf>
    <xf numFmtId="178" fontId="4" fillId="0" borderId="59" xfId="0" applyNumberFormat="1" applyFont="1" applyBorder="1" applyAlignment="1">
      <alignment vertical="center"/>
    </xf>
    <xf numFmtId="170" fontId="4" fillId="0" borderId="91" xfId="0" applyNumberFormat="1" applyFont="1" applyBorder="1" applyAlignment="1">
      <alignment vertical="center"/>
    </xf>
    <xf numFmtId="195" fontId="4" fillId="0" borderId="5" xfId="0" applyNumberFormat="1" applyFont="1" applyBorder="1" applyAlignment="1">
      <alignment vertical="center"/>
    </xf>
    <xf numFmtId="173" fontId="26" fillId="0" borderId="1" xfId="22" applyFont="1" applyFill="1" applyBorder="1" applyAlignment="1">
      <alignment horizontal="center" vertical="center"/>
    </xf>
    <xf numFmtId="165" fontId="26" fillId="0" borderId="1" xfId="21" applyNumberFormat="1" applyFill="1" applyBorder="1" applyAlignment="1">
      <alignment horizontal="center" vertical="center"/>
    </xf>
    <xf numFmtId="0" fontId="4" fillId="0" borderId="105" xfId="0" applyFont="1" applyBorder="1" applyAlignment="1">
      <alignment horizontal="left" vertical="center"/>
    </xf>
    <xf numFmtId="0" fontId="4" fillId="0" borderId="104" xfId="0" applyFont="1" applyBorder="1" applyAlignment="1">
      <alignment horizontal="left" vertical="center"/>
    </xf>
    <xf numFmtId="2" fontId="4" fillId="0" borderId="91" xfId="0" applyNumberFormat="1" applyFont="1" applyBorder="1" applyAlignment="1">
      <alignment horizontal="center" vertical="center"/>
    </xf>
    <xf numFmtId="181" fontId="4" fillId="0" borderId="96" xfId="0" applyNumberFormat="1" applyFont="1" applyBorder="1" applyAlignment="1">
      <alignment vertical="center"/>
    </xf>
    <xf numFmtId="181" fontId="4" fillId="0" borderId="70" xfId="0" applyNumberFormat="1" applyFont="1" applyBorder="1" applyAlignment="1">
      <alignment vertical="center"/>
    </xf>
    <xf numFmtId="181" fontId="4" fillId="0" borderId="99" xfId="0" applyNumberFormat="1" applyFont="1" applyBorder="1" applyAlignment="1">
      <alignment vertical="center"/>
    </xf>
    <xf numFmtId="181" fontId="4" fillId="0" borderId="100" xfId="0" applyNumberFormat="1" applyFont="1" applyBorder="1" applyAlignment="1">
      <alignment vertical="center"/>
    </xf>
    <xf numFmtId="164" fontId="4" fillId="0" borderId="59" xfId="2" applyFont="1" applyBorder="1" applyAlignment="1">
      <alignment horizontal="center" vertical="center"/>
    </xf>
    <xf numFmtId="3" fontId="4" fillId="0" borderId="59" xfId="0" applyNumberFormat="1" applyFont="1" applyBorder="1" applyAlignment="1">
      <alignment horizontal="center" vertical="center"/>
    </xf>
    <xf numFmtId="164" fontId="4" fillId="0" borderId="59" xfId="2" applyFont="1" applyBorder="1" applyAlignment="1">
      <alignment horizontal="center"/>
    </xf>
    <xf numFmtId="170" fontId="4" fillId="0" borderId="91" xfId="0" applyNumberFormat="1" applyFont="1" applyBorder="1" applyAlignment="1">
      <alignment horizontal="center"/>
    </xf>
    <xf numFmtId="0" fontId="4" fillId="0" borderId="58" xfId="0" applyFont="1" applyBorder="1" applyAlignment="1">
      <alignment horizontal="left" vertical="center"/>
    </xf>
    <xf numFmtId="0" fontId="4" fillId="0" borderId="107" xfId="0" applyFont="1" applyBorder="1" applyAlignment="1">
      <alignment horizontal="left" vertical="center"/>
    </xf>
    <xf numFmtId="170" fontId="4" fillId="0" borderId="108" xfId="0" applyNumberFormat="1" applyFont="1" applyBorder="1" applyAlignment="1">
      <alignment horizontal="center" vertical="center"/>
    </xf>
    <xf numFmtId="3" fontId="4" fillId="0" borderId="79" xfId="0" applyNumberFormat="1" applyFont="1" applyBorder="1" applyAlignment="1">
      <alignment horizontal="center" vertical="center" wrapText="1"/>
    </xf>
    <xf numFmtId="196" fontId="4" fillId="0" borderId="59" xfId="2" applyNumberFormat="1" applyFont="1" applyBorder="1" applyAlignment="1">
      <alignment horizontal="center" vertical="center"/>
    </xf>
    <xf numFmtId="0" fontId="4" fillId="0" borderId="16" xfId="0" applyFont="1" applyBorder="1" applyAlignment="1">
      <alignment horizontal="left" vertical="center"/>
    </xf>
    <xf numFmtId="0" fontId="30" fillId="0" borderId="110" xfId="0" applyFont="1" applyBorder="1"/>
    <xf numFmtId="3" fontId="4" fillId="0" borderId="85" xfId="0" applyNumberFormat="1" applyFont="1" applyBorder="1" applyAlignment="1">
      <alignment horizontal="center" vertical="center" wrapText="1"/>
    </xf>
    <xf numFmtId="178" fontId="4" fillId="0" borderId="85" xfId="0" applyNumberFormat="1" applyFont="1" applyBorder="1" applyAlignment="1">
      <alignment horizontal="center" vertical="center"/>
    </xf>
    <xf numFmtId="2" fontId="4" fillId="0" borderId="85" xfId="0" applyNumberFormat="1" applyFont="1" applyBorder="1" applyAlignment="1">
      <alignment vertical="center"/>
    </xf>
    <xf numFmtId="175" fontId="4" fillId="0" borderId="101" xfId="0" applyNumberFormat="1" applyFont="1" applyBorder="1" applyAlignment="1">
      <alignment vertical="center"/>
    </xf>
    <xf numFmtId="194" fontId="4" fillId="0" borderId="109" xfId="0" applyNumberFormat="1" applyFont="1" applyBorder="1" applyAlignment="1">
      <alignment vertical="center"/>
    </xf>
    <xf numFmtId="185" fontId="3" fillId="0" borderId="102" xfId="0" applyNumberFormat="1" applyFont="1" applyBorder="1" applyAlignment="1">
      <alignment vertical="center"/>
    </xf>
    <xf numFmtId="195" fontId="4" fillId="0" borderId="1" xfId="0" applyNumberFormat="1" applyFont="1" applyFill="1" applyBorder="1" applyAlignment="1">
      <alignment vertical="center"/>
    </xf>
    <xf numFmtId="195" fontId="4" fillId="0" borderId="5" xfId="0" applyNumberFormat="1" applyFont="1" applyFill="1" applyBorder="1" applyAlignment="1">
      <alignment vertical="center"/>
    </xf>
    <xf numFmtId="195" fontId="4" fillId="0" borderId="10" xfId="0" applyNumberFormat="1" applyFont="1" applyBorder="1" applyAlignment="1">
      <alignment vertical="center"/>
    </xf>
    <xf numFmtId="195" fontId="4" fillId="0" borderId="1" xfId="0" applyNumberFormat="1" applyFont="1" applyBorder="1" applyAlignment="1">
      <alignment vertical="center"/>
    </xf>
    <xf numFmtId="195" fontId="3" fillId="8" borderId="4" xfId="0" applyNumberFormat="1" applyFont="1" applyFill="1" applyBorder="1" applyAlignment="1">
      <alignment vertical="center"/>
    </xf>
    <xf numFmtId="197" fontId="23" fillId="2" borderId="4" xfId="22" applyNumberFormat="1" applyFont="1" applyFill="1" applyBorder="1" applyAlignment="1">
      <alignment horizontal="center" vertical="center" wrapText="1"/>
    </xf>
    <xf numFmtId="197" fontId="33" fillId="0" borderId="9" xfId="29" applyNumberFormat="1" applyFont="1" applyFill="1" applyBorder="1" applyAlignment="1">
      <alignment horizontal="center" vertical="center" wrapText="1"/>
    </xf>
    <xf numFmtId="197" fontId="34" fillId="2" borderId="4" xfId="22" applyNumberFormat="1" applyFont="1" applyFill="1" applyBorder="1" applyAlignment="1">
      <alignment horizontal="center" vertical="center" wrapText="1"/>
    </xf>
    <xf numFmtId="0" fontId="3" fillId="0" borderId="112" xfId="0" applyFont="1" applyBorder="1" applyAlignment="1">
      <alignment horizontal="center" vertical="center"/>
    </xf>
    <xf numFmtId="0" fontId="3" fillId="0" borderId="112" xfId="0" quotePrefix="1" applyFont="1" applyBorder="1" applyAlignment="1">
      <alignment horizontal="center" vertical="center"/>
    </xf>
    <xf numFmtId="4" fontId="3" fillId="0" borderId="112" xfId="0" applyNumberFormat="1" applyFont="1" applyBorder="1" applyAlignment="1">
      <alignment horizontal="center" vertical="center"/>
    </xf>
    <xf numFmtId="0" fontId="3" fillId="0" borderId="113" xfId="0" applyFont="1" applyBorder="1" applyAlignment="1">
      <alignment horizontal="center" vertical="center"/>
    </xf>
    <xf numFmtId="175" fontId="4" fillId="0" borderId="115" xfId="0" applyNumberFormat="1" applyFont="1" applyBorder="1" applyAlignment="1">
      <alignment vertical="center"/>
    </xf>
    <xf numFmtId="3" fontId="4" fillId="0" borderId="85" xfId="0" applyNumberFormat="1" applyFont="1" applyBorder="1" applyAlignment="1">
      <alignment horizontal="center" vertical="center"/>
    </xf>
    <xf numFmtId="10" fontId="4" fillId="0" borderId="85" xfId="0" applyNumberFormat="1" applyFont="1" applyBorder="1" applyAlignment="1">
      <alignment vertical="center"/>
    </xf>
    <xf numFmtId="175" fontId="4" fillId="0" borderId="117" xfId="0" applyNumberFormat="1" applyFont="1" applyBorder="1" applyAlignment="1">
      <alignment vertical="center"/>
    </xf>
    <xf numFmtId="0" fontId="10" fillId="0" borderId="118" xfId="0" applyFont="1" applyFill="1" applyBorder="1" applyAlignment="1" applyProtection="1"/>
    <xf numFmtId="0" fontId="10" fillId="0" borderId="119" xfId="0" applyFont="1" applyFill="1" applyBorder="1" applyAlignment="1" applyProtection="1"/>
    <xf numFmtId="4" fontId="4" fillId="0" borderId="119" xfId="0" applyNumberFormat="1" applyFont="1" applyBorder="1" applyAlignment="1">
      <alignment horizontal="center" vertical="center"/>
    </xf>
    <xf numFmtId="3" fontId="4" fillId="0" borderId="119" xfId="0" applyNumberFormat="1" applyFont="1" applyBorder="1" applyAlignment="1">
      <alignment vertical="center"/>
    </xf>
    <xf numFmtId="3" fontId="4" fillId="0" borderId="120" xfId="0" applyNumberFormat="1" applyFont="1" applyBorder="1" applyAlignment="1">
      <alignment vertical="center"/>
    </xf>
    <xf numFmtId="0" fontId="3" fillId="0" borderId="121" xfId="0" applyFont="1" applyBorder="1" applyAlignment="1">
      <alignment horizontal="center" vertical="center"/>
    </xf>
    <xf numFmtId="0" fontId="3" fillId="0" borderId="121" xfId="0" quotePrefix="1" applyFont="1" applyBorder="1" applyAlignment="1">
      <alignment horizontal="center" vertical="center"/>
    </xf>
    <xf numFmtId="4" fontId="3" fillId="0" borderId="121" xfId="0" applyNumberFormat="1" applyFont="1" applyBorder="1" applyAlignment="1">
      <alignment horizontal="center" vertical="center"/>
    </xf>
    <xf numFmtId="0" fontId="3" fillId="0" borderId="122" xfId="0" applyFont="1" applyBorder="1" applyAlignment="1">
      <alignment horizontal="center" vertical="center"/>
    </xf>
    <xf numFmtId="181" fontId="4" fillId="0" borderId="79" xfId="0" applyNumberFormat="1" applyFont="1" applyBorder="1" applyAlignment="1">
      <alignment horizontal="left" vertical="center"/>
    </xf>
    <xf numFmtId="170" fontId="4" fillId="0" borderId="79" xfId="0" applyNumberFormat="1" applyFont="1" applyBorder="1" applyAlignment="1">
      <alignment horizontal="center" vertical="center"/>
    </xf>
    <xf numFmtId="4" fontId="4" fillId="0" borderId="79" xfId="0" applyNumberFormat="1" applyFont="1" applyBorder="1" applyAlignment="1">
      <alignment vertical="center"/>
    </xf>
    <xf numFmtId="170" fontId="26" fillId="0" borderId="79" xfId="0" applyNumberFormat="1" applyFont="1" applyBorder="1" applyAlignment="1">
      <alignment horizontal="center" vertical="center"/>
    </xf>
    <xf numFmtId="181" fontId="4" fillId="0" borderId="116" xfId="0" applyNumberFormat="1" applyFont="1" applyBorder="1" applyAlignment="1">
      <alignment horizontal="left" vertical="center"/>
    </xf>
    <xf numFmtId="175" fontId="4" fillId="0" borderId="117" xfId="0" applyNumberFormat="1" applyFont="1" applyBorder="1" applyAlignment="1">
      <alignment horizontal="left" vertical="center"/>
    </xf>
    <xf numFmtId="181" fontId="4" fillId="0" borderId="118" xfId="0" applyNumberFormat="1" applyFont="1" applyBorder="1" applyAlignment="1">
      <alignment horizontal="left" vertical="center"/>
    </xf>
    <xf numFmtId="181" fontId="4" fillId="0" borderId="119" xfId="0" applyNumberFormat="1" applyFont="1" applyBorder="1" applyAlignment="1">
      <alignment horizontal="left" vertical="center"/>
    </xf>
    <xf numFmtId="170" fontId="4" fillId="0" borderId="119" xfId="0" applyNumberFormat="1" applyFont="1" applyBorder="1" applyAlignment="1">
      <alignment horizontal="center" vertical="center"/>
    </xf>
    <xf numFmtId="4" fontId="4" fillId="0" borderId="119" xfId="0" applyNumberFormat="1" applyFont="1" applyBorder="1" applyAlignment="1">
      <alignment vertical="center"/>
    </xf>
    <xf numFmtId="175" fontId="4" fillId="0" borderId="120" xfId="0" applyNumberFormat="1" applyFont="1" applyBorder="1" applyAlignment="1">
      <alignment horizontal="left" vertical="center"/>
    </xf>
    <xf numFmtId="0" fontId="3" fillId="0" borderId="123" xfId="0" applyFont="1" applyBorder="1" applyAlignment="1">
      <alignment horizontal="left" vertical="center"/>
    </xf>
    <xf numFmtId="0" fontId="3" fillId="0" borderId="121" xfId="0" applyFont="1" applyBorder="1" applyAlignment="1">
      <alignment horizontal="center" vertical="center" wrapText="1"/>
    </xf>
    <xf numFmtId="165" fontId="26" fillId="0" borderId="5" xfId="21" applyNumberFormat="1" applyBorder="1" applyAlignment="1">
      <alignment horizontal="center"/>
    </xf>
    <xf numFmtId="181" fontId="4" fillId="0" borderId="98" xfId="0" applyNumberFormat="1" applyFont="1" applyBorder="1" applyAlignment="1">
      <alignment horizontal="left" vertical="center"/>
    </xf>
    <xf numFmtId="181" fontId="4" fillId="0" borderId="62" xfId="0" applyNumberFormat="1" applyFont="1" applyBorder="1" applyAlignment="1">
      <alignment horizontal="left" vertical="center"/>
    </xf>
    <xf numFmtId="0" fontId="7" fillId="0" borderId="0" xfId="14" applyFont="1" applyFill="1" applyBorder="1" applyAlignment="1">
      <alignment horizontal="left" vertical="center"/>
    </xf>
    <xf numFmtId="39" fontId="26" fillId="0" borderId="0" xfId="0" applyNumberFormat="1" applyFont="1" applyBorder="1" applyAlignment="1">
      <alignment horizontal="left" vertical="center" wrapText="1"/>
    </xf>
    <xf numFmtId="0" fontId="4" fillId="0" borderId="0" xfId="0" applyFont="1" applyBorder="1" applyAlignment="1">
      <alignment horizontal="center" vertical="center"/>
    </xf>
    <xf numFmtId="3" fontId="4" fillId="0" borderId="0" xfId="0" applyNumberFormat="1" applyFont="1" applyBorder="1" applyAlignment="1">
      <alignment horizontal="center" vertical="center"/>
    </xf>
    <xf numFmtId="0" fontId="4" fillId="0" borderId="57" xfId="0" applyFont="1" applyBorder="1" applyAlignment="1">
      <alignment horizontal="left" vertical="center"/>
    </xf>
    <xf numFmtId="0" fontId="30" fillId="0" borderId="58" xfId="0" applyFont="1" applyBorder="1"/>
    <xf numFmtId="0" fontId="0" fillId="3" borderId="0" xfId="0" applyFill="1"/>
    <xf numFmtId="195" fontId="4" fillId="3" borderId="5" xfId="0" applyNumberFormat="1" applyFont="1" applyFill="1" applyBorder="1" applyAlignment="1">
      <alignment vertical="center"/>
    </xf>
    <xf numFmtId="195" fontId="4" fillId="3" borderId="1" xfId="0" applyNumberFormat="1" applyFont="1" applyFill="1" applyBorder="1" applyAlignment="1">
      <alignment vertical="center"/>
    </xf>
    <xf numFmtId="4" fontId="4" fillId="0" borderId="1" xfId="0" applyNumberFormat="1" applyFont="1" applyFill="1" applyBorder="1" applyAlignment="1">
      <alignment horizontal="center" vertical="center"/>
    </xf>
    <xf numFmtId="39" fontId="26" fillId="0" borderId="5" xfId="0" applyNumberFormat="1" applyFont="1" applyFill="1" applyBorder="1" applyAlignment="1">
      <alignment horizontal="left" vertical="center" wrapText="1"/>
    </xf>
    <xf numFmtId="170" fontId="4" fillId="0" borderId="59" xfId="0" applyNumberFormat="1" applyFont="1" applyFill="1" applyBorder="1" applyAlignment="1">
      <alignment horizontal="center" vertical="center"/>
    </xf>
    <xf numFmtId="0" fontId="0" fillId="3" borderId="1" xfId="0" applyFill="1" applyBorder="1" applyAlignment="1">
      <alignment horizontal="left" vertical="center" wrapText="1"/>
    </xf>
    <xf numFmtId="165" fontId="0" fillId="0" borderId="0" xfId="87" applyFont="1"/>
    <xf numFmtId="198" fontId="0" fillId="0" borderId="0" xfId="87" applyNumberFormat="1" applyFont="1"/>
    <xf numFmtId="197" fontId="0" fillId="0" borderId="0" xfId="0" applyNumberFormat="1"/>
    <xf numFmtId="0" fontId="0" fillId="3" borderId="1" xfId="0" applyFont="1" applyFill="1" applyBorder="1" applyAlignment="1">
      <alignment horizontal="left" vertical="center" wrapText="1"/>
    </xf>
    <xf numFmtId="0" fontId="2" fillId="2" borderId="2" xfId="0" applyFont="1" applyFill="1" applyBorder="1" applyAlignment="1">
      <alignment horizontal="center"/>
    </xf>
    <xf numFmtId="0" fontId="2" fillId="2" borderId="3" xfId="0" applyFont="1" applyFill="1" applyBorder="1" applyAlignment="1"/>
    <xf numFmtId="0" fontId="2" fillId="2" borderId="4" xfId="0" applyFont="1" applyFill="1" applyBorder="1" applyAlignment="1"/>
    <xf numFmtId="0" fontId="36" fillId="2" borderId="124" xfId="0" applyFont="1" applyFill="1" applyBorder="1" applyAlignment="1">
      <alignment horizontal="left" vertical="center" wrapText="1"/>
    </xf>
    <xf numFmtId="0" fontId="2" fillId="2" borderId="12" xfId="0" applyFont="1" applyFill="1" applyBorder="1" applyAlignment="1"/>
    <xf numFmtId="0" fontId="4" fillId="0" borderId="1" xfId="0" applyFont="1" applyBorder="1" applyAlignment="1">
      <alignment vertical="center"/>
    </xf>
    <xf numFmtId="195" fontId="2" fillId="2" borderId="4" xfId="0" applyNumberFormat="1" applyFont="1" applyFill="1" applyBorder="1" applyAlignment="1"/>
    <xf numFmtId="195" fontId="2" fillId="2" borderId="13" xfId="0" applyNumberFormat="1" applyFont="1" applyFill="1" applyBorder="1" applyAlignment="1"/>
    <xf numFmtId="3" fontId="23" fillId="0" borderId="125" xfId="38" applyNumberFormat="1" applyFont="1" applyFill="1" applyBorder="1" applyAlignment="1">
      <alignment horizontal="center" vertical="center" wrapText="1"/>
    </xf>
    <xf numFmtId="0" fontId="2" fillId="2" borderId="11" xfId="0" applyFont="1" applyFill="1" applyBorder="1" applyAlignment="1">
      <alignment horizontal="center"/>
    </xf>
    <xf numFmtId="0" fontId="4" fillId="0" borderId="20" xfId="0" applyFont="1" applyBorder="1" applyAlignment="1">
      <alignment vertical="center"/>
    </xf>
    <xf numFmtId="2" fontId="4" fillId="10" borderId="5" xfId="0" applyNumberFormat="1" applyFont="1" applyFill="1" applyBorder="1" applyAlignment="1">
      <alignment horizontal="center" vertical="center"/>
    </xf>
    <xf numFmtId="0" fontId="0" fillId="10" borderId="0" xfId="0" applyFill="1"/>
    <xf numFmtId="184" fontId="4" fillId="10" borderId="5" xfId="0" applyNumberFormat="1" applyFont="1" applyFill="1" applyBorder="1" applyAlignment="1">
      <alignment horizontal="center" vertical="center"/>
    </xf>
    <xf numFmtId="183" fontId="26" fillId="10" borderId="1" xfId="1" applyNumberFormat="1" applyFont="1" applyFill="1" applyBorder="1" applyAlignment="1">
      <alignment horizontal="center" vertical="center"/>
    </xf>
    <xf numFmtId="181" fontId="4" fillId="0" borderId="87" xfId="0" applyNumberFormat="1" applyFont="1" applyBorder="1" applyAlignment="1">
      <alignment horizontal="left" vertical="center" wrapText="1"/>
    </xf>
    <xf numFmtId="195" fontId="4" fillId="0" borderId="39" xfId="0" applyNumberFormat="1" applyFont="1" applyBorder="1" applyAlignment="1">
      <alignment vertical="center"/>
    </xf>
    <xf numFmtId="0" fontId="4" fillId="0" borderId="61" xfId="0" applyFont="1" applyBorder="1" applyAlignment="1">
      <alignment horizontal="center" vertical="center"/>
    </xf>
    <xf numFmtId="0" fontId="4" fillId="0" borderId="83" xfId="0" applyFont="1" applyBorder="1" applyAlignment="1">
      <alignment horizontal="left" vertical="center" wrapText="1"/>
    </xf>
    <xf numFmtId="0" fontId="10" fillId="0" borderId="5" xfId="0" applyFont="1" applyBorder="1" applyAlignment="1">
      <alignment horizontal="center" vertical="center"/>
    </xf>
    <xf numFmtId="4" fontId="10" fillId="0" borderId="7" xfId="0" applyNumberFormat="1" applyFont="1" applyBorder="1" applyAlignment="1">
      <alignment vertical="center"/>
    </xf>
    <xf numFmtId="2" fontId="10" fillId="0" borderId="7" xfId="0" applyNumberFormat="1" applyFont="1" applyBorder="1" applyAlignment="1">
      <alignment vertical="center"/>
    </xf>
    <xf numFmtId="164" fontId="10" fillId="0" borderId="1" xfId="2" applyFont="1" applyBorder="1" applyAlignment="1">
      <alignment vertical="center"/>
    </xf>
    <xf numFmtId="164" fontId="0" fillId="0" borderId="1" xfId="2" applyFont="1" applyBorder="1"/>
    <xf numFmtId="0" fontId="10" fillId="0" borderId="7" xfId="2" applyNumberFormat="1" applyFont="1" applyBorder="1" applyAlignment="1">
      <alignment vertical="center"/>
    </xf>
    <xf numFmtId="0" fontId="0" fillId="0" borderId="1" xfId="0" applyBorder="1"/>
    <xf numFmtId="164" fontId="10" fillId="0" borderId="7" xfId="2" applyFont="1" applyBorder="1" applyAlignment="1">
      <alignment vertical="center"/>
    </xf>
    <xf numFmtId="164" fontId="10" fillId="0" borderId="30" xfId="2" applyFont="1" applyFill="1" applyBorder="1" applyAlignment="1">
      <alignment vertical="center"/>
    </xf>
    <xf numFmtId="0" fontId="2" fillId="2" borderId="17" xfId="0" applyFont="1" applyFill="1" applyBorder="1" applyAlignment="1"/>
    <xf numFmtId="0" fontId="4" fillId="0" borderId="69" xfId="0" applyFont="1" applyBorder="1" applyAlignment="1">
      <alignment horizontal="left" vertical="center"/>
    </xf>
    <xf numFmtId="181" fontId="4" fillId="0" borderId="14" xfId="0" applyNumberFormat="1" applyFont="1" applyBorder="1" applyAlignment="1">
      <alignment horizontal="left" vertical="center"/>
    </xf>
    <xf numFmtId="181" fontId="4" fillId="0" borderId="108" xfId="0" applyNumberFormat="1" applyFont="1" applyBorder="1" applyAlignment="1">
      <alignment horizontal="left" vertical="center"/>
    </xf>
    <xf numFmtId="0" fontId="35" fillId="0" borderId="24" xfId="14" applyFont="1" applyBorder="1" applyAlignment="1"/>
    <xf numFmtId="0" fontId="35" fillId="0" borderId="25" xfId="14" applyFont="1" applyBorder="1" applyAlignment="1"/>
    <xf numFmtId="0" fontId="35" fillId="0" borderId="137" xfId="14" applyFont="1" applyBorder="1" applyAlignment="1"/>
    <xf numFmtId="0" fontId="35" fillId="0" borderId="138" xfId="14" applyFont="1" applyBorder="1" applyAlignment="1"/>
    <xf numFmtId="0" fontId="35" fillId="0" borderId="137" xfId="14" applyFont="1" applyBorder="1" applyAlignment="1">
      <alignment vertical="justify"/>
    </xf>
    <xf numFmtId="0" fontId="35" fillId="0" borderId="138" xfId="14" applyFont="1" applyBorder="1" applyAlignment="1">
      <alignment vertical="justify"/>
    </xf>
    <xf numFmtId="3" fontId="35" fillId="0" borderId="76" xfId="14" applyNumberFormat="1" applyFont="1" applyBorder="1" applyAlignment="1">
      <alignment horizontal="center"/>
    </xf>
    <xf numFmtId="175" fontId="4" fillId="0" borderId="109" xfId="0" applyNumberFormat="1" applyFont="1" applyBorder="1" applyAlignment="1">
      <alignment vertical="center"/>
    </xf>
    <xf numFmtId="0" fontId="35" fillId="0" borderId="139" xfId="14" applyFont="1" applyBorder="1" applyAlignment="1"/>
    <xf numFmtId="0" fontId="35" fillId="0" borderId="140" xfId="14" applyFont="1" applyBorder="1" applyAlignment="1"/>
    <xf numFmtId="175" fontId="4" fillId="0" borderId="141" xfId="0" applyNumberFormat="1" applyFont="1" applyBorder="1" applyAlignment="1">
      <alignment vertical="center"/>
    </xf>
    <xf numFmtId="3" fontId="35" fillId="0" borderId="142" xfId="14" applyNumberFormat="1" applyFont="1" applyBorder="1" applyAlignment="1">
      <alignment horizontal="center"/>
    </xf>
    <xf numFmtId="3" fontId="35" fillId="0" borderId="142" xfId="14" applyNumberFormat="1" applyFont="1" applyBorder="1"/>
    <xf numFmtId="4" fontId="35" fillId="0" borderId="142" xfId="14" applyNumberFormat="1" applyFont="1" applyBorder="1"/>
    <xf numFmtId="175" fontId="4" fillId="0" borderId="15" xfId="0" applyNumberFormat="1" applyFont="1" applyBorder="1" applyAlignment="1">
      <alignment horizontal="left" vertical="center"/>
    </xf>
    <xf numFmtId="0" fontId="37" fillId="0" borderId="143" xfId="0" applyFont="1" applyFill="1" applyBorder="1" applyAlignment="1"/>
    <xf numFmtId="0" fontId="7" fillId="0" borderId="8" xfId="0" applyFont="1" applyFill="1" applyBorder="1" applyAlignment="1"/>
    <xf numFmtId="0" fontId="37" fillId="0" borderId="8" xfId="0" applyFont="1" applyFill="1" applyBorder="1" applyAlignment="1"/>
    <xf numFmtId="0" fontId="4" fillId="0" borderId="69" xfId="0" applyFont="1" applyBorder="1" applyAlignment="1">
      <alignment horizontal="center" vertical="center"/>
    </xf>
    <xf numFmtId="165" fontId="4" fillId="0" borderId="83" xfId="0" applyNumberFormat="1" applyFont="1" applyBorder="1" applyAlignment="1">
      <alignment horizontal="left" vertical="center" wrapText="1"/>
    </xf>
    <xf numFmtId="175" fontId="0" fillId="0" borderId="0" xfId="0" applyNumberFormat="1"/>
    <xf numFmtId="0" fontId="7" fillId="0" borderId="0" xfId="14" applyFont="1" applyFill="1" applyBorder="1" applyAlignment="1">
      <alignment horizontal="left" vertical="center"/>
    </xf>
    <xf numFmtId="181" fontId="4" fillId="0" borderId="14" xfId="0" applyNumberFormat="1" applyFont="1" applyBorder="1" applyAlignment="1">
      <alignment horizontal="left" vertical="center" wrapText="1"/>
    </xf>
    <xf numFmtId="181" fontId="4" fillId="0" borderId="108" xfId="0" applyNumberFormat="1" applyFont="1" applyBorder="1" applyAlignment="1">
      <alignment horizontal="left" vertical="center" wrapText="1"/>
    </xf>
    <xf numFmtId="0" fontId="10" fillId="0" borderId="0" xfId="0" applyFont="1" applyBorder="1" applyAlignment="1">
      <alignment horizontal="center" vertical="center"/>
    </xf>
    <xf numFmtId="164" fontId="10" fillId="0" borderId="0" xfId="2" applyFont="1" applyBorder="1" applyAlignment="1">
      <alignment vertical="center"/>
    </xf>
    <xf numFmtId="2" fontId="10" fillId="0" borderId="0" xfId="0" applyNumberFormat="1" applyFont="1" applyBorder="1" applyAlignment="1">
      <alignment vertical="center"/>
    </xf>
    <xf numFmtId="0" fontId="38" fillId="0" borderId="0" xfId="88" applyFont="1" applyAlignment="1">
      <alignment vertical="center"/>
    </xf>
    <xf numFmtId="0" fontId="38" fillId="3" borderId="0" xfId="88" applyFont="1" applyFill="1" applyAlignment="1">
      <alignment vertical="center"/>
    </xf>
    <xf numFmtId="0" fontId="6" fillId="2" borderId="10" xfId="88" applyFont="1" applyFill="1" applyBorder="1" applyAlignment="1">
      <alignment vertical="center"/>
    </xf>
    <xf numFmtId="0" fontId="6" fillId="2" borderId="8" xfId="88" applyFont="1" applyFill="1" applyBorder="1" applyAlignment="1">
      <alignment vertical="center"/>
    </xf>
    <xf numFmtId="0" fontId="38" fillId="2" borderId="8" xfId="88" applyFont="1" applyFill="1" applyBorder="1" applyAlignment="1">
      <alignment vertical="center"/>
    </xf>
    <xf numFmtId="0" fontId="39" fillId="2" borderId="9" xfId="91" applyFill="1" applyBorder="1" applyAlignment="1">
      <alignment vertical="center" wrapText="1"/>
    </xf>
    <xf numFmtId="0" fontId="6" fillId="2" borderId="144" xfId="88" applyFont="1" applyFill="1" applyBorder="1" applyAlignment="1">
      <alignment horizontal="center" vertical="center"/>
    </xf>
    <xf numFmtId="0" fontId="6" fillId="2" borderId="125" xfId="88" applyFont="1" applyFill="1" applyBorder="1" applyAlignment="1">
      <alignment vertical="center"/>
    </xf>
    <xf numFmtId="0" fontId="6" fillId="2" borderId="146" xfId="88" applyFont="1" applyFill="1" applyBorder="1" applyAlignment="1">
      <alignment vertical="center"/>
    </xf>
    <xf numFmtId="0" fontId="38" fillId="2" borderId="146" xfId="88" applyFont="1" applyFill="1" applyBorder="1" applyAlignment="1">
      <alignment vertical="center"/>
    </xf>
    <xf numFmtId="0" fontId="39" fillId="2" borderId="147" xfId="91" applyFill="1" applyBorder="1" applyAlignment="1">
      <alignment vertical="center" wrapText="1"/>
    </xf>
    <xf numFmtId="0" fontId="6" fillId="2" borderId="148" xfId="88" applyFont="1" applyFill="1" applyBorder="1" applyAlignment="1">
      <alignment horizontal="center" vertical="center"/>
    </xf>
    <xf numFmtId="0" fontId="40" fillId="3" borderId="10" xfId="92" applyFill="1" applyBorder="1" applyAlignment="1">
      <alignment vertical="center"/>
    </xf>
    <xf numFmtId="0" fontId="38" fillId="3" borderId="8" xfId="91" applyFont="1" applyFill="1" applyBorder="1" applyAlignment="1">
      <alignment vertical="center"/>
    </xf>
    <xf numFmtId="200" fontId="38" fillId="3" borderId="29" xfId="93" applyNumberFormat="1" applyFont="1" applyFill="1" applyBorder="1" applyAlignment="1">
      <alignment vertical="center"/>
    </xf>
    <xf numFmtId="0" fontId="39" fillId="3" borderId="149" xfId="91" applyFill="1" applyBorder="1" applyAlignment="1">
      <alignment vertical="center"/>
    </xf>
    <xf numFmtId="0" fontId="38" fillId="3" borderId="25" xfId="91" applyFont="1" applyFill="1" applyBorder="1" applyAlignment="1">
      <alignment vertical="center"/>
    </xf>
    <xf numFmtId="200" fontId="41" fillId="5" borderId="4" xfId="93" applyNumberFormat="1" applyFont="1" applyFill="1" applyBorder="1" applyAlignment="1">
      <alignment vertical="center"/>
    </xf>
    <xf numFmtId="0" fontId="6" fillId="3" borderId="0" xfId="88" applyFont="1" applyFill="1" applyAlignment="1">
      <alignment vertical="center"/>
    </xf>
    <xf numFmtId="0" fontId="38" fillId="0" borderId="1" xfId="88" applyFont="1" applyBorder="1" applyAlignment="1">
      <alignment horizontal="center" vertical="center"/>
    </xf>
    <xf numFmtId="0" fontId="38" fillId="0" borderId="33" xfId="91" applyFont="1" applyFill="1" applyBorder="1" applyAlignment="1">
      <alignment vertical="center"/>
    </xf>
    <xf numFmtId="0" fontId="38" fillId="0" borderId="6" xfId="88" applyFont="1" applyBorder="1" applyAlignment="1">
      <alignment vertical="center"/>
    </xf>
    <xf numFmtId="187" fontId="38" fillId="0" borderId="9" xfId="88" applyNumberFormat="1" applyFont="1" applyBorder="1" applyAlignment="1">
      <alignment vertical="center"/>
    </xf>
    <xf numFmtId="0" fontId="38" fillId="0" borderId="10" xfId="91" applyFont="1" applyFill="1" applyBorder="1" applyAlignment="1">
      <alignment vertical="center"/>
    </xf>
    <xf numFmtId="0" fontId="38" fillId="0" borderId="8" xfId="88" applyFont="1" applyBorder="1" applyAlignment="1">
      <alignment vertical="center"/>
    </xf>
    <xf numFmtId="0" fontId="38" fillId="0" borderId="0" xfId="88" applyFont="1" applyBorder="1" applyAlignment="1">
      <alignment vertical="center"/>
    </xf>
    <xf numFmtId="0" fontId="6" fillId="5" borderId="35" xfId="88" applyFont="1" applyFill="1" applyBorder="1" applyAlignment="1">
      <alignment horizontal="center" vertical="center"/>
    </xf>
    <xf numFmtId="187" fontId="6" fillId="5" borderId="37" xfId="94" applyFont="1" applyFill="1" applyBorder="1" applyAlignment="1">
      <alignment vertical="center"/>
    </xf>
    <xf numFmtId="0" fontId="10" fillId="0" borderId="0" xfId="95" applyAlignment="1">
      <alignment vertical="center"/>
    </xf>
    <xf numFmtId="0" fontId="7" fillId="0" borderId="0" xfId="14" applyFont="1" applyAlignment="1">
      <alignment vertical="center"/>
    </xf>
    <xf numFmtId="4" fontId="7" fillId="0" borderId="0" xfId="14" applyNumberFormat="1" applyFont="1" applyAlignment="1">
      <alignment vertical="center"/>
    </xf>
    <xf numFmtId="3" fontId="23" fillId="0" borderId="0" xfId="96" applyNumberFormat="1" applyFont="1" applyAlignment="1">
      <alignment horizontal="center" vertical="center" wrapText="1"/>
    </xf>
    <xf numFmtId="0" fontId="23" fillId="0" borderId="0" xfId="96" applyFont="1" applyAlignment="1">
      <alignment vertical="center" wrapText="1"/>
    </xf>
    <xf numFmtId="0" fontId="23" fillId="0" borderId="0" xfId="96" applyFont="1" applyAlignment="1">
      <alignment horizontal="center" vertical="center" wrapText="1"/>
    </xf>
    <xf numFmtId="2" fontId="23" fillId="0" borderId="0" xfId="97" applyNumberFormat="1" applyFont="1" applyFill="1" applyBorder="1" applyAlignment="1">
      <alignment horizontal="center" vertical="center" wrapText="1"/>
    </xf>
    <xf numFmtId="2" fontId="16" fillId="0" borderId="0" xfId="14" applyNumberFormat="1" applyFont="1" applyAlignment="1">
      <alignment horizontal="left" vertical="center"/>
    </xf>
    <xf numFmtId="2" fontId="16" fillId="0" borderId="0" xfId="14" applyNumberFormat="1" applyFont="1" applyAlignment="1">
      <alignment horizontal="center" vertical="center"/>
    </xf>
    <xf numFmtId="0" fontId="7" fillId="0" borderId="0" xfId="14" applyFont="1" applyAlignment="1">
      <alignment horizontal="left" vertical="center"/>
    </xf>
    <xf numFmtId="0" fontId="10" fillId="0" borderId="0" xfId="14" applyAlignment="1">
      <alignment horizontal="center" vertical="center"/>
    </xf>
    <xf numFmtId="0" fontId="7" fillId="0" borderId="0" xfId="14" applyFont="1" applyAlignment="1">
      <alignment horizontal="center" vertical="center"/>
    </xf>
    <xf numFmtId="0" fontId="16" fillId="0" borderId="0" xfId="14" applyFont="1" applyAlignment="1">
      <alignment horizontal="left" vertical="center"/>
    </xf>
    <xf numFmtId="0" fontId="16" fillId="0" borderId="0" xfId="14" applyFont="1" applyAlignment="1">
      <alignment horizontal="center" vertical="center"/>
    </xf>
    <xf numFmtId="0" fontId="4" fillId="0" borderId="0" xfId="98" applyFont="1" applyAlignment="1">
      <alignment horizontal="left" vertical="center"/>
    </xf>
    <xf numFmtId="0" fontId="3" fillId="0" borderId="0" xfId="98" applyFont="1" applyAlignment="1">
      <alignment horizontal="center" vertical="center"/>
    </xf>
    <xf numFmtId="0" fontId="4" fillId="0" borderId="0" xfId="98" applyFont="1" applyAlignment="1">
      <alignment horizontal="center" vertical="center"/>
    </xf>
    <xf numFmtId="4" fontId="11" fillId="0" borderId="0" xfId="98" applyNumberFormat="1" applyAlignment="1">
      <alignment horizontal="center" vertical="center"/>
    </xf>
    <xf numFmtId="175" fontId="3" fillId="0" borderId="0" xfId="98" applyNumberFormat="1" applyFont="1" applyAlignment="1">
      <alignment vertical="center"/>
    </xf>
    <xf numFmtId="0" fontId="6" fillId="5" borderId="19" xfId="88" applyFont="1" applyFill="1" applyBorder="1" applyAlignment="1">
      <alignment horizontal="center" vertical="center" wrapText="1"/>
    </xf>
    <xf numFmtId="0" fontId="6" fillId="5" borderId="20" xfId="88" applyFont="1" applyFill="1" applyBorder="1" applyAlignment="1">
      <alignment horizontal="center" vertical="center" wrapText="1"/>
    </xf>
    <xf numFmtId="0" fontId="6" fillId="5" borderId="21" xfId="88" applyFont="1" applyFill="1" applyBorder="1" applyAlignment="1">
      <alignment horizontal="center" vertical="center" wrapText="1"/>
    </xf>
    <xf numFmtId="0" fontId="38" fillId="3" borderId="0" xfId="88" applyFont="1" applyFill="1" applyAlignment="1">
      <alignment vertical="center" wrapText="1"/>
    </xf>
    <xf numFmtId="0" fontId="38" fillId="0" borderId="1" xfId="88" applyFont="1" applyBorder="1" applyAlignment="1">
      <alignment vertical="center" wrapText="1"/>
    </xf>
    <xf numFmtId="170" fontId="38" fillId="0" borderId="23" xfId="44" applyNumberFormat="1" applyFont="1" applyBorder="1" applyAlignment="1">
      <alignment vertical="center"/>
    </xf>
    <xf numFmtId="0" fontId="38" fillId="0" borderId="1" xfId="88" applyFont="1" applyBorder="1" applyAlignment="1">
      <alignment vertical="center"/>
    </xf>
    <xf numFmtId="187" fontId="6" fillId="5" borderId="155" xfId="94" applyFont="1" applyFill="1" applyBorder="1" applyAlignment="1">
      <alignment vertical="center"/>
    </xf>
    <xf numFmtId="0" fontId="6" fillId="0" borderId="0" xfId="88" applyFont="1" applyAlignment="1">
      <alignment horizontal="center" vertical="center"/>
    </xf>
    <xf numFmtId="173" fontId="6" fillId="0" borderId="0" xfId="99" applyFont="1" applyBorder="1" applyAlignment="1">
      <alignment vertical="center"/>
    </xf>
    <xf numFmtId="0" fontId="6" fillId="5" borderId="35" xfId="88" applyFont="1" applyFill="1" applyBorder="1" applyAlignment="1">
      <alignment horizontal="center" vertical="center" wrapText="1"/>
    </xf>
    <xf numFmtId="0" fontId="6" fillId="5" borderId="36" xfId="88" applyFont="1" applyFill="1" applyBorder="1" applyAlignment="1">
      <alignment horizontal="center" vertical="center" wrapText="1"/>
    </xf>
    <xf numFmtId="0" fontId="6" fillId="5" borderId="37" xfId="88" applyFont="1" applyFill="1" applyBorder="1" applyAlignment="1">
      <alignment horizontal="center" vertical="center" wrapText="1"/>
    </xf>
    <xf numFmtId="0" fontId="38" fillId="0" borderId="5" xfId="88" applyFont="1" applyBorder="1" applyAlignment="1">
      <alignment vertical="center" wrapText="1"/>
    </xf>
    <xf numFmtId="170" fontId="38" fillId="0" borderId="5" xfId="100" applyNumberFormat="1" applyFont="1" applyBorder="1" applyAlignment="1">
      <alignment vertical="center"/>
    </xf>
    <xf numFmtId="165" fontId="38" fillId="3" borderId="0" xfId="88" applyNumberFormat="1" applyFont="1" applyFill="1" applyAlignment="1">
      <alignment vertical="center"/>
    </xf>
    <xf numFmtId="173" fontId="38" fillId="3" borderId="0" xfId="88" applyNumberFormat="1" applyFont="1" applyFill="1" applyAlignment="1">
      <alignment vertical="center"/>
    </xf>
    <xf numFmtId="0" fontId="38" fillId="0" borderId="0" xfId="88" applyFont="1" applyAlignment="1">
      <alignment horizontal="left" vertical="center" wrapText="1"/>
    </xf>
    <xf numFmtId="0" fontId="0" fillId="0" borderId="0" xfId="0" applyBorder="1"/>
    <xf numFmtId="0" fontId="9" fillId="0" borderId="0" xfId="6" applyFont="1" applyFill="1" applyBorder="1" applyAlignment="1">
      <alignment vertical="center" wrapText="1"/>
    </xf>
    <xf numFmtId="165" fontId="0" fillId="0" borderId="0" xfId="0" applyNumberFormat="1"/>
    <xf numFmtId="195" fontId="0" fillId="0" borderId="0" xfId="0" applyNumberFormat="1"/>
    <xf numFmtId="197" fontId="14" fillId="0" borderId="1" xfId="27" applyNumberFormat="1" applyFont="1" applyFill="1" applyBorder="1" applyAlignment="1">
      <alignment horizontal="right" vertical="center"/>
    </xf>
    <xf numFmtId="10" fontId="15" fillId="2" borderId="9" xfId="9" applyNumberFormat="1" applyFont="1" applyFill="1" applyBorder="1" applyAlignment="1">
      <alignment horizontal="right" vertical="center"/>
    </xf>
    <xf numFmtId="10" fontId="3" fillId="2" borderId="9" xfId="13" applyNumberFormat="1" applyFont="1" applyFill="1" applyBorder="1" applyAlignment="1">
      <alignment horizontal="right" vertical="center"/>
    </xf>
    <xf numFmtId="10" fontId="3" fillId="2" borderId="9" xfId="4" applyNumberFormat="1" applyFont="1" applyFill="1" applyBorder="1" applyAlignment="1">
      <alignment horizontal="right" vertical="center"/>
    </xf>
    <xf numFmtId="10" fontId="3" fillId="2" borderId="4" xfId="4" applyNumberFormat="1" applyFont="1" applyFill="1" applyBorder="1" applyAlignment="1">
      <alignment horizontal="right" vertical="center"/>
    </xf>
    <xf numFmtId="167" fontId="4" fillId="0" borderId="0" xfId="4" applyFont="1" applyFill="1" applyBorder="1" applyAlignment="1">
      <alignment horizontal="right" vertical="center"/>
    </xf>
    <xf numFmtId="1" fontId="4" fillId="0" borderId="0" xfId="4" applyNumberFormat="1" applyFont="1" applyFill="1" applyBorder="1" applyAlignment="1">
      <alignment horizontal="right" vertical="center"/>
    </xf>
    <xf numFmtId="9" fontId="3" fillId="0" borderId="0" xfId="3" applyFont="1" applyFill="1" applyBorder="1" applyAlignment="1">
      <alignment horizontal="right" vertical="center"/>
    </xf>
    <xf numFmtId="170" fontId="3" fillId="0" borderId="0" xfId="4" applyNumberFormat="1" applyFont="1" applyFill="1" applyBorder="1" applyAlignment="1">
      <alignment horizontal="right" vertical="center"/>
    </xf>
    <xf numFmtId="10" fontId="3" fillId="0" borderId="0" xfId="4" applyNumberFormat="1" applyFont="1" applyFill="1" applyBorder="1" applyAlignment="1">
      <alignment horizontal="right" vertical="center"/>
    </xf>
    <xf numFmtId="0" fontId="4" fillId="0" borderId="0" xfId="87" applyNumberFormat="1" applyFont="1" applyAlignment="1">
      <alignment vertical="center" wrapText="1"/>
    </xf>
    <xf numFmtId="2" fontId="24" fillId="0" borderId="0" xfId="14" applyNumberFormat="1" applyFont="1" applyFill="1" applyBorder="1" applyAlignment="1">
      <alignment vertical="center"/>
    </xf>
    <xf numFmtId="0" fontId="24" fillId="0" borderId="0" xfId="14" applyFont="1" applyFill="1" applyBorder="1" applyAlignment="1">
      <alignment vertical="center"/>
    </xf>
    <xf numFmtId="0" fontId="1" fillId="0" borderId="0" xfId="0" applyFont="1" applyAlignment="1">
      <alignment horizontal="center"/>
    </xf>
    <xf numFmtId="2" fontId="24" fillId="0" borderId="0" xfId="14" applyNumberFormat="1" applyFont="1" applyFill="1" applyBorder="1" applyAlignment="1">
      <alignment horizontal="right" vertical="center"/>
    </xf>
    <xf numFmtId="0" fontId="21" fillId="0" borderId="0" xfId="14" applyFont="1" applyFill="1" applyBorder="1" applyAlignment="1">
      <alignment vertical="center"/>
    </xf>
    <xf numFmtId="0" fontId="1" fillId="0" borderId="0" xfId="0" applyFont="1"/>
    <xf numFmtId="0" fontId="21" fillId="0" borderId="0" xfId="14" applyFont="1" applyFill="1" applyBorder="1" applyAlignment="1">
      <alignment horizontal="right" vertical="center"/>
    </xf>
    <xf numFmtId="0" fontId="24" fillId="0" borderId="0" xfId="14" applyFont="1" applyFill="1" applyBorder="1" applyAlignment="1">
      <alignment horizontal="right" vertical="center"/>
    </xf>
    <xf numFmtId="0" fontId="20" fillId="2" borderId="19" xfId="89" applyFont="1" applyFill="1" applyBorder="1" applyAlignment="1">
      <alignment horizontal="center" vertical="center"/>
    </xf>
    <xf numFmtId="0" fontId="20" fillId="2" borderId="20" xfId="89" applyFont="1" applyFill="1" applyBorder="1" applyAlignment="1">
      <alignment horizontal="center" vertical="center"/>
    </xf>
    <xf numFmtId="0" fontId="20" fillId="2" borderId="22" xfId="89" applyFont="1" applyFill="1" applyBorder="1" applyAlignment="1">
      <alignment horizontal="center" vertical="center"/>
    </xf>
    <xf numFmtId="0" fontId="20" fillId="2" borderId="1" xfId="89" applyFont="1" applyFill="1" applyBorder="1" applyAlignment="1">
      <alignment horizontal="center" vertical="center"/>
    </xf>
    <xf numFmtId="0" fontId="9" fillId="2" borderId="12" xfId="89" applyFont="1" applyFill="1" applyBorder="1" applyAlignment="1">
      <alignment horizontal="center" vertical="center"/>
    </xf>
    <xf numFmtId="0" fontId="9" fillId="2" borderId="13" xfId="89" applyFont="1" applyFill="1" applyBorder="1" applyAlignment="1">
      <alignment horizontal="center" vertical="center"/>
    </xf>
    <xf numFmtId="0" fontId="9" fillId="2" borderId="0" xfId="89" applyFont="1" applyFill="1" applyAlignment="1">
      <alignment horizontal="center" vertical="center"/>
    </xf>
    <xf numFmtId="0" fontId="9" fillId="2" borderId="15" xfId="89" applyFont="1" applyFill="1" applyBorder="1" applyAlignment="1">
      <alignment horizontal="center" vertical="center"/>
    </xf>
    <xf numFmtId="0" fontId="9" fillId="2" borderId="0" xfId="89" applyFont="1" applyFill="1" applyBorder="1" applyAlignment="1">
      <alignment horizontal="center" vertical="center"/>
    </xf>
    <xf numFmtId="0" fontId="9" fillId="2" borderId="22" xfId="89" applyFont="1" applyFill="1" applyBorder="1" applyAlignment="1">
      <alignment horizontal="right" vertical="center" wrapText="1"/>
    </xf>
    <xf numFmtId="0" fontId="9" fillId="2" borderId="1" xfId="89" applyFont="1" applyFill="1" applyBorder="1" applyAlignment="1">
      <alignment horizontal="right" vertical="center" wrapText="1"/>
    </xf>
    <xf numFmtId="0" fontId="9" fillId="2" borderId="150" xfId="89" applyFont="1" applyFill="1" applyBorder="1" applyAlignment="1">
      <alignment horizontal="right" vertical="center" wrapText="1"/>
    </xf>
    <xf numFmtId="0" fontId="9" fillId="2" borderId="124" xfId="89" applyFont="1" applyFill="1" applyBorder="1" applyAlignment="1">
      <alignment horizontal="right" vertical="center" wrapText="1"/>
    </xf>
    <xf numFmtId="0" fontId="9" fillId="2" borderId="11" xfId="6" applyFont="1" applyFill="1" applyBorder="1" applyAlignment="1">
      <alignment horizontal="center" vertical="center" wrapText="1"/>
    </xf>
    <xf numFmtId="0" fontId="9" fillId="2" borderId="12" xfId="6" applyFont="1" applyFill="1" applyBorder="1" applyAlignment="1">
      <alignment horizontal="center" vertical="center" wrapText="1"/>
    </xf>
    <xf numFmtId="0" fontId="9" fillId="2" borderId="13" xfId="6" applyFont="1" applyFill="1" applyBorder="1" applyAlignment="1">
      <alignment horizontal="center" vertical="center" wrapText="1"/>
    </xf>
    <xf numFmtId="0" fontId="9" fillId="2" borderId="16" xfId="6" applyFont="1" applyFill="1" applyBorder="1" applyAlignment="1">
      <alignment horizontal="center" vertical="center" wrapText="1"/>
    </xf>
    <xf numFmtId="0" fontId="9" fillId="2" borderId="17" xfId="6" applyFont="1" applyFill="1" applyBorder="1" applyAlignment="1">
      <alignment horizontal="center" vertical="center" wrapText="1"/>
    </xf>
    <xf numFmtId="0" fontId="9" fillId="2" borderId="18" xfId="6" applyFont="1" applyFill="1" applyBorder="1" applyAlignment="1">
      <alignment horizontal="center" vertical="center" wrapText="1"/>
    </xf>
    <xf numFmtId="0" fontId="6" fillId="2" borderId="19" xfId="88" applyFont="1" applyFill="1" applyBorder="1" applyAlignment="1">
      <alignment horizontal="center" vertical="center"/>
    </xf>
    <xf numFmtId="0" fontId="6" fillId="2" borderId="128" xfId="88" applyFont="1" applyFill="1" applyBorder="1" applyAlignment="1">
      <alignment horizontal="center" vertical="center"/>
    </xf>
    <xf numFmtId="0" fontId="6" fillId="2" borderId="145" xfId="88" applyFont="1" applyFill="1" applyBorder="1" applyAlignment="1">
      <alignment horizontal="center" vertical="center"/>
    </xf>
    <xf numFmtId="199" fontId="6" fillId="2" borderId="90" xfId="90" applyNumberFormat="1" applyFont="1" applyFill="1" applyBorder="1" applyAlignment="1">
      <alignment horizontal="center" vertical="center" wrapText="1"/>
    </xf>
    <xf numFmtId="199" fontId="6" fillId="2" borderId="21" xfId="90" applyNumberFormat="1" applyFont="1" applyFill="1" applyBorder="1" applyAlignment="1">
      <alignment horizontal="center" vertical="center" wrapText="1"/>
    </xf>
    <xf numFmtId="0" fontId="38" fillId="0" borderId="0" xfId="88" applyFont="1" applyAlignment="1">
      <alignment horizontal="left" vertical="center" wrapText="1"/>
    </xf>
    <xf numFmtId="0" fontId="6" fillId="3" borderId="0" xfId="88" applyFont="1" applyFill="1" applyAlignment="1">
      <alignment horizontal="left" vertical="center"/>
    </xf>
    <xf numFmtId="0" fontId="6" fillId="5" borderId="2" xfId="88" applyFont="1" applyFill="1" applyBorder="1" applyAlignment="1">
      <alignment horizontal="left" vertical="center"/>
    </xf>
    <xf numFmtId="0" fontId="6" fillId="5" borderId="3" xfId="88" applyFont="1" applyFill="1" applyBorder="1" applyAlignment="1">
      <alignment horizontal="left" vertical="center"/>
    </xf>
    <xf numFmtId="0" fontId="6" fillId="5" borderId="35" xfId="88" applyFont="1" applyFill="1" applyBorder="1" applyAlignment="1">
      <alignment horizontal="left" vertical="center"/>
    </xf>
    <xf numFmtId="0" fontId="6" fillId="5" borderId="36" xfId="88" applyFont="1" applyFill="1" applyBorder="1" applyAlignment="1">
      <alignment horizontal="left" vertical="center"/>
    </xf>
    <xf numFmtId="0" fontId="6" fillId="5" borderId="37" xfId="88" applyFont="1" applyFill="1" applyBorder="1" applyAlignment="1">
      <alignment horizontal="left" vertical="center"/>
    </xf>
    <xf numFmtId="39" fontId="7" fillId="2" borderId="11" xfId="16" applyFont="1" applyFill="1" applyBorder="1" applyAlignment="1">
      <alignment horizontal="center" vertical="center" wrapText="1"/>
    </xf>
    <xf numFmtId="39" fontId="7" fillId="2" borderId="12" xfId="16" applyFont="1" applyFill="1" applyBorder="1" applyAlignment="1">
      <alignment horizontal="center" vertical="center" wrapText="1"/>
    </xf>
    <xf numFmtId="39" fontId="7" fillId="2" borderId="13" xfId="16" applyFont="1" applyFill="1" applyBorder="1" applyAlignment="1">
      <alignment horizontal="center" vertical="center" wrapText="1"/>
    </xf>
    <xf numFmtId="39" fontId="7" fillId="2" borderId="14" xfId="16" applyFont="1" applyFill="1" applyBorder="1" applyAlignment="1">
      <alignment horizontal="center" vertical="center" wrapText="1"/>
    </xf>
    <xf numFmtId="39" fontId="7" fillId="2" borderId="0" xfId="16" applyFont="1" applyFill="1" applyAlignment="1">
      <alignment horizontal="center" vertical="center" wrapText="1"/>
    </xf>
    <xf numFmtId="39" fontId="7" fillId="2" borderId="15" xfId="16" applyFont="1" applyFill="1" applyBorder="1" applyAlignment="1">
      <alignment horizontal="center" vertical="center" wrapText="1"/>
    </xf>
    <xf numFmtId="39" fontId="7" fillId="2" borderId="16" xfId="16" applyFont="1" applyFill="1" applyBorder="1" applyAlignment="1">
      <alignment horizontal="center" vertical="center" wrapText="1"/>
    </xf>
    <xf numFmtId="39" fontId="7" fillId="2" borderId="17" xfId="16" applyFont="1" applyFill="1" applyBorder="1" applyAlignment="1">
      <alignment horizontal="center" vertical="center" wrapText="1"/>
    </xf>
    <xf numFmtId="39" fontId="7" fillId="2" borderId="18" xfId="16" applyFont="1" applyFill="1" applyBorder="1" applyAlignment="1">
      <alignment horizontal="center" vertical="center" wrapText="1"/>
    </xf>
    <xf numFmtId="199" fontId="38" fillId="0" borderId="150" xfId="88" applyNumberFormat="1" applyFont="1" applyBorder="1" applyAlignment="1">
      <alignment horizontal="center" vertical="center" wrapText="1"/>
    </xf>
    <xf numFmtId="199" fontId="38" fillId="0" borderId="151" xfId="88" applyNumberFormat="1" applyFont="1" applyBorder="1" applyAlignment="1">
      <alignment horizontal="center" vertical="center" wrapText="1"/>
    </xf>
    <xf numFmtId="199" fontId="38" fillId="0" borderId="152" xfId="88" applyNumberFormat="1" applyFont="1" applyBorder="1" applyAlignment="1">
      <alignment horizontal="center" vertical="center" wrapText="1"/>
    </xf>
    <xf numFmtId="199" fontId="38" fillId="0" borderId="124" xfId="88" applyNumberFormat="1" applyFont="1" applyBorder="1" applyAlignment="1">
      <alignment horizontal="center" vertical="center" wrapText="1"/>
    </xf>
    <xf numFmtId="199" fontId="38" fillId="0" borderId="39" xfId="88" applyNumberFormat="1" applyFont="1" applyBorder="1" applyAlignment="1">
      <alignment horizontal="center" vertical="center" wrapText="1"/>
    </xf>
    <xf numFmtId="199" fontId="38" fillId="0" borderId="5" xfId="88" applyNumberFormat="1" applyFont="1" applyBorder="1" applyAlignment="1">
      <alignment horizontal="center" vertical="center" wrapText="1"/>
    </xf>
    <xf numFmtId="0" fontId="6" fillId="5" borderId="153" xfId="88" applyFont="1" applyFill="1" applyBorder="1" applyAlignment="1">
      <alignment horizontal="center" vertical="center"/>
    </xf>
    <xf numFmtId="0" fontId="6" fillId="5" borderId="154" xfId="88" applyFont="1" applyFill="1" applyBorder="1" applyAlignment="1">
      <alignment horizontal="center" vertical="center"/>
    </xf>
    <xf numFmtId="0" fontId="6" fillId="2" borderId="1" xfId="88" applyFont="1" applyFill="1" applyBorder="1" applyAlignment="1">
      <alignment horizontal="left" vertical="center"/>
    </xf>
    <xf numFmtId="39" fontId="7" fillId="2" borderId="0" xfId="16" applyFont="1" applyFill="1" applyBorder="1" applyAlignment="1">
      <alignment horizontal="center" vertical="center" wrapText="1"/>
    </xf>
    <xf numFmtId="0" fontId="6" fillId="2" borderId="11" xfId="6" applyFont="1" applyFill="1" applyBorder="1" applyAlignment="1">
      <alignment horizontal="center" vertical="center"/>
    </xf>
    <xf numFmtId="0" fontId="6" fillId="2" borderId="12" xfId="6" applyFont="1" applyFill="1" applyBorder="1" applyAlignment="1">
      <alignment horizontal="center" vertical="center"/>
    </xf>
    <xf numFmtId="0" fontId="6" fillId="2" borderId="34" xfId="6" applyFont="1" applyFill="1" applyBorder="1" applyAlignment="1">
      <alignment horizontal="center" vertical="center"/>
    </xf>
    <xf numFmtId="0" fontId="6" fillId="2" borderId="27" xfId="6" applyFont="1" applyFill="1" applyBorder="1" applyAlignment="1">
      <alignment horizontal="center" vertical="center"/>
    </xf>
    <xf numFmtId="0" fontId="6" fillId="2" borderId="6" xfId="6" applyFont="1" applyFill="1" applyBorder="1" applyAlignment="1">
      <alignment horizontal="center" vertical="center"/>
    </xf>
    <xf numFmtId="0" fontId="6" fillId="2" borderId="7" xfId="6" applyFont="1" applyFill="1" applyBorder="1" applyAlignment="1">
      <alignment horizontal="center" vertical="center"/>
    </xf>
    <xf numFmtId="0" fontId="9" fillId="2" borderId="20" xfId="6" applyFont="1" applyFill="1" applyBorder="1" applyAlignment="1">
      <alignment horizontal="center" vertical="center"/>
    </xf>
    <xf numFmtId="0" fontId="9" fillId="2" borderId="21" xfId="6" applyFont="1" applyFill="1" applyBorder="1" applyAlignment="1">
      <alignment horizontal="center" vertical="center"/>
    </xf>
    <xf numFmtId="0" fontId="9" fillId="2" borderId="1" xfId="6" applyFont="1" applyFill="1" applyBorder="1" applyAlignment="1">
      <alignment horizontal="center" vertical="center"/>
    </xf>
    <xf numFmtId="0" fontId="9" fillId="2" borderId="23" xfId="6" applyFont="1" applyFill="1" applyBorder="1" applyAlignment="1">
      <alignment horizontal="center" vertical="center"/>
    </xf>
    <xf numFmtId="0" fontId="7" fillId="2" borderId="24" xfId="6" applyFont="1" applyFill="1" applyBorder="1" applyAlignment="1">
      <alignment horizontal="right" vertical="center" wrapText="1"/>
    </xf>
    <xf numFmtId="0" fontId="7" fillId="2" borderId="25" xfId="6" applyFont="1" applyFill="1" applyBorder="1" applyAlignment="1">
      <alignment horizontal="right" vertical="center" wrapText="1"/>
    </xf>
    <xf numFmtId="0" fontId="7" fillId="2" borderId="29" xfId="6" applyFont="1" applyFill="1" applyBorder="1" applyAlignment="1">
      <alignment horizontal="right" vertical="center" wrapText="1"/>
    </xf>
    <xf numFmtId="0" fontId="7" fillId="2" borderId="14" xfId="6" applyFont="1" applyFill="1" applyBorder="1" applyAlignment="1">
      <alignment horizontal="right" vertical="center" wrapText="1"/>
    </xf>
    <xf numFmtId="0" fontId="7" fillId="2" borderId="0" xfId="6" applyFont="1" applyFill="1" applyBorder="1" applyAlignment="1">
      <alignment horizontal="right" vertical="center" wrapText="1"/>
    </xf>
    <xf numFmtId="0" fontId="7" fillId="2" borderId="30" xfId="6" applyFont="1" applyFill="1" applyBorder="1" applyAlignment="1">
      <alignment horizontal="right" vertical="center" wrapText="1"/>
    </xf>
    <xf numFmtId="0" fontId="7" fillId="2" borderId="27" xfId="6" applyFont="1" applyFill="1" applyBorder="1" applyAlignment="1">
      <alignment horizontal="right" vertical="center" wrapText="1"/>
    </xf>
    <xf numFmtId="0" fontId="7" fillId="2" borderId="6" xfId="6" applyFont="1" applyFill="1" applyBorder="1" applyAlignment="1">
      <alignment horizontal="right" vertical="center" wrapText="1"/>
    </xf>
    <xf numFmtId="0" fontId="7" fillId="2" borderId="7" xfId="6" applyFont="1" applyFill="1" applyBorder="1" applyAlignment="1">
      <alignment horizontal="right" vertical="center" wrapText="1"/>
    </xf>
    <xf numFmtId="0" fontId="9" fillId="2" borderId="22" xfId="6" applyFont="1" applyFill="1" applyBorder="1" applyAlignment="1">
      <alignment horizontal="center" vertical="center"/>
    </xf>
    <xf numFmtId="0" fontId="9" fillId="2" borderId="24" xfId="6" applyFont="1" applyFill="1" applyBorder="1" applyAlignment="1">
      <alignment horizontal="center" vertical="center" wrapText="1"/>
    </xf>
    <xf numFmtId="0" fontId="9" fillId="2" borderId="25" xfId="6" applyFont="1" applyFill="1" applyBorder="1" applyAlignment="1">
      <alignment horizontal="center" vertical="center" wrapText="1"/>
    </xf>
    <xf numFmtId="0" fontId="9" fillId="2" borderId="26" xfId="6" applyFont="1" applyFill="1" applyBorder="1" applyAlignment="1">
      <alignment horizontal="center" vertical="center" wrapText="1"/>
    </xf>
    <xf numFmtId="0" fontId="10" fillId="0" borderId="114" xfId="0" applyFont="1" applyFill="1" applyBorder="1" applyAlignment="1">
      <alignment horizontal="left"/>
    </xf>
    <xf numFmtId="0" fontId="10" fillId="0" borderId="76" xfId="0" applyFont="1" applyFill="1" applyBorder="1" applyAlignment="1">
      <alignment horizontal="left"/>
    </xf>
    <xf numFmtId="0" fontId="6" fillId="2" borderId="19" xfId="6" applyFont="1" applyFill="1" applyBorder="1" applyAlignment="1">
      <alignment horizontal="center" vertical="center"/>
    </xf>
    <xf numFmtId="0" fontId="6" fillId="2" borderId="20" xfId="6" applyFont="1" applyFill="1" applyBorder="1" applyAlignment="1">
      <alignment horizontal="center" vertical="center"/>
    </xf>
    <xf numFmtId="0" fontId="6" fillId="2" borderId="22" xfId="6" applyFont="1" applyFill="1" applyBorder="1" applyAlignment="1">
      <alignment horizontal="center" vertical="center"/>
    </xf>
    <xf numFmtId="0" fontId="6" fillId="2" borderId="1" xfId="6" applyFont="1" applyFill="1" applyBorder="1" applyAlignment="1">
      <alignment horizontal="center" vertical="center"/>
    </xf>
    <xf numFmtId="0" fontId="9" fillId="2" borderId="12" xfId="6" applyFont="1" applyFill="1" applyBorder="1" applyAlignment="1">
      <alignment horizontal="center" vertical="center"/>
    </xf>
    <xf numFmtId="0" fontId="9" fillId="2" borderId="13" xfId="6" applyFont="1" applyFill="1" applyBorder="1" applyAlignment="1">
      <alignment horizontal="center" vertical="center"/>
    </xf>
    <xf numFmtId="0" fontId="9" fillId="2" borderId="0" xfId="6" applyFont="1" applyFill="1" applyBorder="1" applyAlignment="1">
      <alignment horizontal="center" vertical="center"/>
    </xf>
    <xf numFmtId="0" fontId="9" fillId="2" borderId="15" xfId="6" applyFont="1" applyFill="1" applyBorder="1" applyAlignment="1">
      <alignment horizontal="center" vertical="center"/>
    </xf>
    <xf numFmtId="0" fontId="9" fillId="2" borderId="6" xfId="6" applyFont="1" applyFill="1" applyBorder="1" applyAlignment="1">
      <alignment horizontal="center" vertical="center"/>
    </xf>
    <xf numFmtId="0" fontId="9" fillId="2" borderId="28" xfId="6" applyFont="1" applyFill="1" applyBorder="1" applyAlignment="1">
      <alignment horizontal="center" vertical="center"/>
    </xf>
    <xf numFmtId="0" fontId="7" fillId="2" borderId="22" xfId="6" applyFont="1" applyFill="1" applyBorder="1" applyAlignment="1">
      <alignment horizontal="right" vertical="center" wrapText="1"/>
    </xf>
    <xf numFmtId="0" fontId="7" fillId="2" borderId="1" xfId="6" applyFont="1" applyFill="1" applyBorder="1" applyAlignment="1">
      <alignment horizontal="right" vertical="center" wrapText="1"/>
    </xf>
    <xf numFmtId="0" fontId="9" fillId="2" borderId="24" xfId="6" applyFont="1" applyFill="1" applyBorder="1" applyAlignment="1">
      <alignment horizontal="center" vertical="center"/>
    </xf>
    <xf numFmtId="0" fontId="9" fillId="2" borderId="25" xfId="6" applyFont="1" applyFill="1" applyBorder="1" applyAlignment="1">
      <alignment horizontal="center" vertical="center"/>
    </xf>
    <xf numFmtId="0" fontId="9" fillId="2" borderId="26" xfId="6" applyFont="1" applyFill="1" applyBorder="1" applyAlignment="1">
      <alignment horizontal="center" vertical="center"/>
    </xf>
    <xf numFmtId="0" fontId="9" fillId="2" borderId="27" xfId="6" applyFont="1" applyFill="1" applyBorder="1" applyAlignment="1">
      <alignment horizontal="center" vertical="center"/>
    </xf>
    <xf numFmtId="0" fontId="9" fillId="2" borderId="14" xfId="6" applyFont="1" applyFill="1" applyBorder="1" applyAlignment="1">
      <alignment horizontal="center" vertical="center" wrapText="1"/>
    </xf>
    <xf numFmtId="0" fontId="9" fillId="2" borderId="0" xfId="6" applyFont="1" applyFill="1" applyBorder="1" applyAlignment="1">
      <alignment horizontal="center" vertical="center" wrapText="1"/>
    </xf>
    <xf numFmtId="0" fontId="9" fillId="2" borderId="15" xfId="6" applyFont="1" applyFill="1" applyBorder="1" applyAlignment="1">
      <alignment horizontal="center" vertical="center" wrapText="1"/>
    </xf>
    <xf numFmtId="0" fontId="28" fillId="0" borderId="40" xfId="0" applyFont="1" applyBorder="1" applyAlignment="1">
      <alignment horizontal="left" vertical="center"/>
    </xf>
    <xf numFmtId="0" fontId="30" fillId="0" borderId="41" xfId="0" applyFont="1" applyBorder="1"/>
    <xf numFmtId="0" fontId="3" fillId="0" borderId="42" xfId="0" applyFont="1" applyBorder="1" applyAlignment="1">
      <alignment horizontal="left" vertical="center"/>
    </xf>
    <xf numFmtId="0" fontId="30" fillId="0" borderId="42" xfId="0" applyFont="1" applyBorder="1"/>
    <xf numFmtId="0" fontId="30" fillId="0" borderId="43" xfId="0" applyFont="1" applyBorder="1"/>
    <xf numFmtId="0" fontId="26" fillId="0" borderId="44" xfId="0" applyFont="1" applyBorder="1" applyAlignment="1">
      <alignment horizontal="left" vertical="center" wrapText="1"/>
    </xf>
    <xf numFmtId="0" fontId="30" fillId="0" borderId="45" xfId="0" applyFont="1" applyBorder="1"/>
    <xf numFmtId="0" fontId="4" fillId="0" borderId="46" xfId="0" applyFont="1" applyBorder="1" applyAlignment="1">
      <alignment horizontal="left" vertical="center" wrapText="1"/>
    </xf>
    <xf numFmtId="0" fontId="30" fillId="0" borderId="46" xfId="0" applyFont="1" applyBorder="1"/>
    <xf numFmtId="0" fontId="30" fillId="0" borderId="47" xfId="0" applyFont="1" applyBorder="1"/>
    <xf numFmtId="0" fontId="3" fillId="0" borderId="11" xfId="0" applyFont="1" applyBorder="1" applyAlignment="1">
      <alignment horizontal="center" vertical="center"/>
    </xf>
    <xf numFmtId="0" fontId="30" fillId="0" borderId="111" xfId="0" applyFont="1" applyBorder="1"/>
    <xf numFmtId="0" fontId="10" fillId="0" borderId="114" xfId="0" applyFont="1" applyFill="1" applyBorder="1" applyAlignment="1" applyProtection="1">
      <alignment horizontal="left"/>
    </xf>
    <xf numFmtId="0" fontId="10" fillId="0" borderId="76" xfId="0" applyFont="1" applyFill="1" applyBorder="1" applyAlignment="1" applyProtection="1">
      <alignment horizontal="left"/>
    </xf>
    <xf numFmtId="0" fontId="4" fillId="0" borderId="16" xfId="0" applyFont="1" applyBorder="1" applyAlignment="1">
      <alignment horizontal="left" vertical="center"/>
    </xf>
    <xf numFmtId="0" fontId="30" fillId="0" borderId="110" xfId="0" applyFont="1" applyBorder="1"/>
    <xf numFmtId="0" fontId="10" fillId="0" borderId="116" xfId="0" applyFont="1" applyFill="1" applyBorder="1" applyAlignment="1" applyProtection="1">
      <alignment horizontal="left"/>
    </xf>
    <xf numFmtId="0" fontId="10" fillId="0" borderId="79" xfId="0" applyFont="1" applyFill="1" applyBorder="1" applyAlignment="1" applyProtection="1">
      <alignment horizontal="left"/>
    </xf>
    <xf numFmtId="0" fontId="9" fillId="2" borderId="24" xfId="6" applyNumberFormat="1" applyFont="1" applyFill="1" applyBorder="1" applyAlignment="1">
      <alignment horizontal="center" vertical="center" wrapText="1"/>
    </xf>
    <xf numFmtId="0" fontId="9" fillId="2" borderId="25" xfId="6" applyNumberFormat="1" applyFont="1" applyFill="1" applyBorder="1" applyAlignment="1">
      <alignment horizontal="center" vertical="center" wrapText="1"/>
    </xf>
    <xf numFmtId="0" fontId="9" fillId="2" borderId="26" xfId="6" applyNumberFormat="1" applyFont="1" applyFill="1" applyBorder="1" applyAlignment="1">
      <alignment horizontal="center" vertical="center" wrapText="1"/>
    </xf>
    <xf numFmtId="0" fontId="9" fillId="2" borderId="14" xfId="6" applyNumberFormat="1" applyFont="1" applyFill="1" applyBorder="1" applyAlignment="1">
      <alignment horizontal="center" vertical="center" wrapText="1"/>
    </xf>
    <xf numFmtId="0" fontId="9" fillId="2" borderId="0" xfId="6" applyNumberFormat="1" applyFont="1" applyFill="1" applyBorder="1" applyAlignment="1">
      <alignment horizontal="center" vertical="center" wrapText="1"/>
    </xf>
    <xf numFmtId="0" fontId="9" fillId="2" borderId="15" xfId="6" applyNumberFormat="1" applyFont="1" applyFill="1" applyBorder="1" applyAlignment="1">
      <alignment horizontal="center" vertical="center" wrapText="1"/>
    </xf>
    <xf numFmtId="0" fontId="9" fillId="2" borderId="16" xfId="6" applyNumberFormat="1" applyFont="1" applyFill="1" applyBorder="1" applyAlignment="1">
      <alignment horizontal="center" vertical="center" wrapText="1"/>
    </xf>
    <xf numFmtId="0" fontId="9" fillId="2" borderId="17" xfId="6" applyNumberFormat="1" applyFont="1" applyFill="1" applyBorder="1" applyAlignment="1">
      <alignment horizontal="center" vertical="center" wrapText="1"/>
    </xf>
    <xf numFmtId="0" fontId="9" fillId="2" borderId="18" xfId="6" applyNumberFormat="1" applyFont="1" applyFill="1" applyBorder="1" applyAlignment="1">
      <alignment horizontal="center" vertical="center" wrapText="1"/>
    </xf>
    <xf numFmtId="0" fontId="3" fillId="0" borderId="53" xfId="0" applyFont="1" applyBorder="1" applyAlignment="1">
      <alignment horizontal="center" vertical="center"/>
    </xf>
    <xf numFmtId="0" fontId="30" fillId="0" borderId="54" xfId="0" applyFont="1" applyBorder="1"/>
    <xf numFmtId="0" fontId="4" fillId="0" borderId="57" xfId="0" applyFont="1" applyBorder="1" applyAlignment="1">
      <alignment horizontal="left" vertical="center"/>
    </xf>
    <xf numFmtId="0" fontId="30" fillId="0" borderId="58" xfId="0" applyFont="1" applyBorder="1"/>
    <xf numFmtId="0" fontId="4" fillId="0" borderId="64" xfId="0" applyFont="1" applyBorder="1" applyAlignment="1">
      <alignment horizontal="left" vertical="center"/>
    </xf>
    <xf numFmtId="0" fontId="30" fillId="0" borderId="65" xfId="0" applyFont="1" applyBorder="1"/>
    <xf numFmtId="167" fontId="4" fillId="2" borderId="1" xfId="4" applyFont="1" applyFill="1" applyBorder="1" applyAlignment="1">
      <alignment horizontal="center" vertical="center"/>
    </xf>
    <xf numFmtId="0" fontId="9" fillId="2" borderId="1" xfId="6" applyFont="1" applyFill="1" applyBorder="1" applyAlignment="1">
      <alignment horizontal="center" vertical="center" wrapText="1"/>
    </xf>
    <xf numFmtId="0" fontId="3" fillId="0" borderId="92" xfId="0" applyFont="1" applyBorder="1" applyAlignment="1">
      <alignment horizontal="center" vertical="center"/>
    </xf>
    <xf numFmtId="0" fontId="30" fillId="0" borderId="93" xfId="0" applyFont="1" applyBorder="1"/>
    <xf numFmtId="181" fontId="4" fillId="0" borderId="96" xfId="0" applyNumberFormat="1" applyFont="1" applyBorder="1" applyAlignment="1">
      <alignment horizontal="left" vertical="center"/>
    </xf>
    <xf numFmtId="181" fontId="4" fillId="0" borderId="70" xfId="0" applyNumberFormat="1" applyFont="1" applyBorder="1" applyAlignment="1">
      <alignment horizontal="left" vertical="center"/>
    </xf>
    <xf numFmtId="0" fontId="4" fillId="0" borderId="69" xfId="0" applyFont="1" applyBorder="1" applyAlignment="1">
      <alignment horizontal="left" vertical="center"/>
    </xf>
    <xf numFmtId="0" fontId="4" fillId="0" borderId="70" xfId="0" applyFont="1" applyBorder="1" applyAlignment="1">
      <alignment horizontal="left" vertical="center"/>
    </xf>
    <xf numFmtId="0" fontId="4" fillId="0" borderId="61" xfId="0" applyFont="1" applyBorder="1" applyAlignment="1">
      <alignment horizontal="left" vertical="center"/>
    </xf>
    <xf numFmtId="0" fontId="4" fillId="0" borderId="62" xfId="0" applyFont="1" applyBorder="1" applyAlignment="1">
      <alignment horizontal="left" vertical="center"/>
    </xf>
    <xf numFmtId="0" fontId="7" fillId="2" borderId="22" xfId="6" applyFont="1" applyFill="1" applyBorder="1" applyAlignment="1">
      <alignment horizontal="center" vertical="center" wrapText="1"/>
    </xf>
    <xf numFmtId="0" fontId="7" fillId="2" borderId="1" xfId="6" applyFont="1" applyFill="1" applyBorder="1" applyAlignment="1">
      <alignment horizontal="center" vertical="center" wrapText="1"/>
    </xf>
    <xf numFmtId="0" fontId="9" fillId="2" borderId="14" xfId="6" applyFont="1" applyFill="1" applyBorder="1" applyAlignment="1">
      <alignment horizontal="center" vertical="center"/>
    </xf>
    <xf numFmtId="0" fontId="9" fillId="2" borderId="11" xfId="6" applyNumberFormat="1" applyFont="1" applyFill="1" applyBorder="1" applyAlignment="1">
      <alignment horizontal="center" vertical="center" wrapText="1"/>
    </xf>
    <xf numFmtId="0" fontId="9" fillId="2" borderId="12" xfId="6" applyNumberFormat="1" applyFont="1" applyFill="1" applyBorder="1" applyAlignment="1">
      <alignment horizontal="center" vertical="center" wrapText="1"/>
    </xf>
    <xf numFmtId="0" fontId="9" fillId="2" borderId="13" xfId="6" applyNumberFormat="1" applyFont="1" applyFill="1" applyBorder="1" applyAlignment="1">
      <alignment horizontal="center" vertical="center" wrapText="1"/>
    </xf>
    <xf numFmtId="39" fontId="7" fillId="2" borderId="11" xfId="16" applyFont="1" applyFill="1" applyBorder="1" applyAlignment="1">
      <alignment horizontal="center" wrapText="1"/>
    </xf>
    <xf numFmtId="39" fontId="7" fillId="2" borderId="12" xfId="16" applyFont="1" applyFill="1" applyBorder="1" applyAlignment="1">
      <alignment horizontal="center" wrapText="1"/>
    </xf>
    <xf numFmtId="39" fontId="7" fillId="2" borderId="13" xfId="16" applyFont="1" applyFill="1" applyBorder="1" applyAlignment="1">
      <alignment horizontal="center" wrapText="1"/>
    </xf>
    <xf numFmtId="39" fontId="7" fillId="2" borderId="14" xfId="16" applyFont="1" applyFill="1" applyBorder="1" applyAlignment="1">
      <alignment horizontal="center" wrapText="1"/>
    </xf>
    <xf numFmtId="39" fontId="7" fillId="2" borderId="0" xfId="16" applyFont="1" applyFill="1" applyBorder="1" applyAlignment="1">
      <alignment horizontal="center" wrapText="1"/>
    </xf>
    <xf numFmtId="39" fontId="7" fillId="2" borderId="15" xfId="16" applyFont="1" applyFill="1" applyBorder="1" applyAlignment="1">
      <alignment horizontal="center" wrapText="1"/>
    </xf>
    <xf numFmtId="39" fontId="7" fillId="2" borderId="16" xfId="16" applyFont="1" applyFill="1" applyBorder="1" applyAlignment="1">
      <alignment horizontal="center" wrapText="1"/>
    </xf>
    <xf numFmtId="39" fontId="7" fillId="2" borderId="17" xfId="16" applyFont="1" applyFill="1" applyBorder="1" applyAlignment="1">
      <alignment horizontal="center" wrapText="1"/>
    </xf>
    <xf numFmtId="39" fontId="7" fillId="2" borderId="18" xfId="16" applyFont="1" applyFill="1" applyBorder="1" applyAlignment="1">
      <alignment horizontal="center" wrapText="1"/>
    </xf>
    <xf numFmtId="0" fontId="3" fillId="0" borderId="54" xfId="0" applyFont="1" applyBorder="1" applyAlignment="1">
      <alignment horizontal="center" vertical="center"/>
    </xf>
    <xf numFmtId="0" fontId="9" fillId="2" borderId="31" xfId="6" applyFont="1" applyFill="1" applyBorder="1" applyAlignment="1">
      <alignment horizontal="center" vertical="center"/>
    </xf>
    <xf numFmtId="0" fontId="9" fillId="2" borderId="32" xfId="6" applyFont="1" applyFill="1" applyBorder="1" applyAlignment="1">
      <alignment horizontal="center" vertical="center"/>
    </xf>
    <xf numFmtId="0" fontId="9" fillId="2" borderId="33" xfId="6" applyFont="1" applyFill="1" applyBorder="1" applyAlignment="1">
      <alignment horizontal="center" vertical="center"/>
    </xf>
    <xf numFmtId="0" fontId="28" fillId="0" borderId="41" xfId="0" applyFont="1" applyBorder="1" applyAlignment="1">
      <alignment horizontal="left" vertical="center"/>
    </xf>
    <xf numFmtId="0" fontId="3" fillId="0" borderId="88" xfId="0" applyFont="1" applyBorder="1" applyAlignment="1">
      <alignment horizontal="left" vertical="center"/>
    </xf>
    <xf numFmtId="0" fontId="3" fillId="0" borderId="43" xfId="0" applyFont="1" applyBorder="1" applyAlignment="1">
      <alignment horizontal="left" vertical="center"/>
    </xf>
    <xf numFmtId="0" fontId="26" fillId="0" borderId="45" xfId="0" applyFont="1" applyBorder="1" applyAlignment="1">
      <alignment horizontal="left" vertical="center" wrapText="1"/>
    </xf>
    <xf numFmtId="39" fontId="4" fillId="0" borderId="89" xfId="0" applyNumberFormat="1" applyFont="1" applyBorder="1" applyAlignment="1">
      <alignment horizontal="left" vertical="center" wrapText="1"/>
    </xf>
    <xf numFmtId="0" fontId="4" fillId="0" borderId="47" xfId="0" applyFont="1" applyBorder="1" applyAlignment="1">
      <alignment horizontal="left" vertical="center" wrapText="1"/>
    </xf>
    <xf numFmtId="0" fontId="4" fillId="0" borderId="65" xfId="0" applyFont="1" applyBorder="1" applyAlignment="1">
      <alignment horizontal="left" vertical="center"/>
    </xf>
    <xf numFmtId="0" fontId="7" fillId="2" borderId="24" xfId="6" applyFont="1" applyFill="1" applyBorder="1" applyAlignment="1">
      <alignment horizontal="center" vertical="center" wrapText="1"/>
    </xf>
    <xf numFmtId="0" fontId="7" fillId="2" borderId="25" xfId="6" applyFont="1" applyFill="1" applyBorder="1" applyAlignment="1">
      <alignment horizontal="center" vertical="center" wrapText="1"/>
    </xf>
    <xf numFmtId="0" fontId="7" fillId="2" borderId="29" xfId="6" applyFont="1" applyFill="1" applyBorder="1" applyAlignment="1">
      <alignment horizontal="center" vertical="center" wrapText="1"/>
    </xf>
    <xf numFmtId="0" fontId="7" fillId="2" borderId="14" xfId="6" applyFont="1" applyFill="1" applyBorder="1" applyAlignment="1">
      <alignment horizontal="center" vertical="center" wrapText="1"/>
    </xf>
    <xf numFmtId="0" fontId="7" fillId="2" borderId="0" xfId="6" applyFont="1" applyFill="1" applyBorder="1" applyAlignment="1">
      <alignment horizontal="center" vertical="center" wrapText="1"/>
    </xf>
    <xf numFmtId="0" fontId="7" fillId="2" borderId="30" xfId="6" applyFont="1" applyFill="1" applyBorder="1" applyAlignment="1">
      <alignment horizontal="center" vertical="center" wrapText="1"/>
    </xf>
    <xf numFmtId="0" fontId="7" fillId="2" borderId="27" xfId="6" applyFont="1" applyFill="1" applyBorder="1" applyAlignment="1">
      <alignment horizontal="center" vertical="center" wrapText="1"/>
    </xf>
    <xf numFmtId="0" fontId="7" fillId="2" borderId="6" xfId="6" applyFont="1" applyFill="1" applyBorder="1" applyAlignment="1">
      <alignment horizontal="center" vertical="center" wrapText="1"/>
    </xf>
    <xf numFmtId="0" fontId="7" fillId="2" borderId="7" xfId="6" applyFont="1" applyFill="1" applyBorder="1" applyAlignment="1">
      <alignment horizontal="center" vertical="center" wrapText="1"/>
    </xf>
    <xf numFmtId="0" fontId="3" fillId="0" borderId="93" xfId="0" applyFont="1" applyBorder="1" applyAlignment="1">
      <alignment horizontal="center" vertical="center"/>
    </xf>
    <xf numFmtId="181" fontId="4" fillId="0" borderId="99" xfId="0" applyNumberFormat="1" applyFont="1" applyBorder="1" applyAlignment="1">
      <alignment horizontal="left" vertical="center"/>
    </xf>
    <xf numFmtId="181" fontId="4" fillId="0" borderId="100" xfId="0" applyNumberFormat="1" applyFont="1" applyBorder="1" applyAlignment="1">
      <alignment horizontal="left" vertical="center"/>
    </xf>
    <xf numFmtId="39" fontId="4" fillId="0" borderId="46" xfId="0" applyNumberFormat="1" applyFont="1" applyBorder="1" applyAlignment="1">
      <alignment horizontal="left" vertical="center" wrapText="1"/>
    </xf>
    <xf numFmtId="39" fontId="4" fillId="0" borderId="47" xfId="0" applyNumberFormat="1" applyFont="1" applyBorder="1" applyAlignment="1">
      <alignment horizontal="left" vertical="center" wrapText="1"/>
    </xf>
    <xf numFmtId="0" fontId="4" fillId="0" borderId="96" xfId="0" applyFont="1" applyBorder="1" applyAlignment="1">
      <alignment horizontal="left" vertical="center"/>
    </xf>
    <xf numFmtId="181" fontId="4" fillId="0" borderId="96" xfId="0" applyNumberFormat="1" applyFont="1" applyBorder="1" applyAlignment="1">
      <alignment horizontal="left" vertical="center" wrapText="1"/>
    </xf>
    <xf numFmtId="181" fontId="4" fillId="0" borderId="70" xfId="0" applyNumberFormat="1" applyFont="1" applyBorder="1" applyAlignment="1">
      <alignment horizontal="left" vertical="center" wrapText="1"/>
    </xf>
    <xf numFmtId="0" fontId="4" fillId="0" borderId="61" xfId="0" applyFont="1" applyBorder="1" applyAlignment="1">
      <alignment horizontal="left" vertical="center" wrapText="1"/>
    </xf>
    <xf numFmtId="0" fontId="4" fillId="0" borderId="62" xfId="0" applyFont="1" applyBorder="1" applyAlignment="1">
      <alignment horizontal="left" vertical="center" wrapText="1"/>
    </xf>
    <xf numFmtId="0" fontId="4" fillId="0" borderId="69" xfId="0" applyFont="1" applyBorder="1" applyAlignment="1">
      <alignment horizontal="left" vertical="center" wrapText="1"/>
    </xf>
    <xf numFmtId="0" fontId="4" fillId="0" borderId="70" xfId="0" applyFont="1" applyBorder="1" applyAlignment="1">
      <alignment horizontal="left" vertical="center" wrapText="1"/>
    </xf>
    <xf numFmtId="0" fontId="10" fillId="0" borderId="128" xfId="0" applyFont="1" applyBorder="1" applyAlignment="1">
      <alignment horizontal="left" vertical="center" wrapText="1"/>
    </xf>
    <xf numFmtId="0" fontId="10" fillId="0" borderId="9" xfId="0" applyFont="1" applyBorder="1" applyAlignment="1">
      <alignment horizontal="left" vertical="center" wrapText="1"/>
    </xf>
    <xf numFmtId="0" fontId="10" fillId="0" borderId="126" xfId="0" applyFont="1" applyBorder="1" applyAlignment="1">
      <alignment horizontal="left" vertical="center" wrapText="1"/>
    </xf>
    <xf numFmtId="0" fontId="10" fillId="0" borderId="131" xfId="0" applyFont="1" applyBorder="1" applyAlignment="1">
      <alignment horizontal="left" vertical="center" wrapText="1"/>
    </xf>
    <xf numFmtId="0" fontId="10" fillId="0" borderId="132" xfId="0" applyFont="1" applyBorder="1" applyAlignment="1">
      <alignment horizontal="left" vertical="center" wrapText="1"/>
    </xf>
    <xf numFmtId="0" fontId="10" fillId="0" borderId="133" xfId="0" applyFont="1" applyBorder="1" applyAlignment="1">
      <alignment horizontal="left" vertical="center" wrapText="1"/>
    </xf>
    <xf numFmtId="0" fontId="4" fillId="0" borderId="130" xfId="0" applyFont="1" applyBorder="1" applyAlignment="1">
      <alignment horizontal="left" vertical="center" wrapText="1"/>
    </xf>
    <xf numFmtId="0" fontId="10" fillId="0" borderId="129" xfId="0" applyFont="1" applyBorder="1" applyAlignment="1">
      <alignment horizontal="left" vertical="center" wrapText="1"/>
    </xf>
    <xf numFmtId="0" fontId="10" fillId="0" borderId="127" xfId="0" applyFont="1" applyBorder="1" applyAlignment="1">
      <alignment horizontal="left" vertical="center" wrapText="1"/>
    </xf>
    <xf numFmtId="0" fontId="10" fillId="0" borderId="126" xfId="0" applyFont="1" applyBorder="1" applyAlignment="1">
      <alignment vertical="center" wrapText="1"/>
    </xf>
    <xf numFmtId="0" fontId="10" fillId="0" borderId="127" xfId="0" applyFont="1" applyBorder="1" applyAlignment="1">
      <alignment vertical="center" wrapText="1"/>
    </xf>
    <xf numFmtId="0" fontId="10" fillId="0" borderId="128" xfId="0" applyFont="1" applyBorder="1" applyAlignment="1">
      <alignment vertical="center" wrapText="1"/>
    </xf>
    <xf numFmtId="0" fontId="10" fillId="0" borderId="129" xfId="0" applyFont="1" applyBorder="1" applyAlignment="1">
      <alignment vertical="center" wrapText="1"/>
    </xf>
    <xf numFmtId="0" fontId="4" fillId="0" borderId="134" xfId="0" applyFont="1" applyBorder="1" applyAlignment="1">
      <alignment horizontal="left" vertical="center"/>
    </xf>
    <xf numFmtId="0" fontId="10" fillId="0" borderId="135" xfId="0" applyFont="1" applyBorder="1" applyAlignment="1">
      <alignment horizontal="left" vertical="center" wrapText="1"/>
    </xf>
    <xf numFmtId="0" fontId="10" fillId="0" borderId="136" xfId="0" applyFont="1" applyBorder="1" applyAlignment="1">
      <alignment horizontal="left" vertical="center" wrapText="1"/>
    </xf>
    <xf numFmtId="0" fontId="4" fillId="0" borderId="106" xfId="0" applyFont="1" applyBorder="1" applyAlignment="1">
      <alignment horizontal="left" vertical="center"/>
    </xf>
    <xf numFmtId="0" fontId="23" fillId="5" borderId="10" xfId="17" applyFont="1" applyFill="1" applyBorder="1" applyAlignment="1">
      <alignment horizontal="left"/>
    </xf>
    <xf numFmtId="0" fontId="23" fillId="5" borderId="9" xfId="17" applyFont="1" applyFill="1" applyBorder="1" applyAlignment="1">
      <alignment horizontal="left"/>
    </xf>
    <xf numFmtId="39" fontId="20" fillId="5" borderId="11" xfId="16" applyFont="1" applyFill="1" applyBorder="1" applyAlignment="1">
      <alignment horizontal="center" vertical="center" wrapText="1"/>
    </xf>
    <xf numFmtId="39" fontId="20" fillId="5" borderId="12" xfId="16" applyFont="1" applyFill="1" applyBorder="1" applyAlignment="1">
      <alignment horizontal="center" vertical="center" wrapText="1"/>
    </xf>
    <xf numFmtId="39" fontId="20" fillId="5" borderId="34" xfId="16" applyFont="1" applyFill="1" applyBorder="1" applyAlignment="1">
      <alignment horizontal="center" vertical="center" wrapText="1"/>
    </xf>
    <xf numFmtId="39" fontId="20" fillId="5" borderId="27" xfId="16" applyFont="1" applyFill="1" applyBorder="1" applyAlignment="1">
      <alignment horizontal="center" vertical="center" wrapText="1"/>
    </xf>
    <xf numFmtId="39" fontId="20" fillId="5" borderId="6" xfId="16" applyFont="1" applyFill="1" applyBorder="1" applyAlignment="1">
      <alignment horizontal="center" vertical="center" wrapText="1"/>
    </xf>
    <xf numFmtId="39" fontId="20" fillId="5" borderId="7" xfId="16" applyFont="1" applyFill="1" applyBorder="1" applyAlignment="1">
      <alignment horizontal="center" vertical="center" wrapText="1"/>
    </xf>
    <xf numFmtId="0" fontId="10" fillId="5" borderId="31" xfId="7" applyFill="1" applyBorder="1" applyAlignment="1">
      <alignment horizontal="center"/>
    </xf>
    <xf numFmtId="0" fontId="10" fillId="5" borderId="12" xfId="7" applyFill="1" applyBorder="1" applyAlignment="1">
      <alignment horizontal="center"/>
    </xf>
    <xf numFmtId="0" fontId="10" fillId="5" borderId="13" xfId="7" applyFill="1" applyBorder="1" applyAlignment="1">
      <alignment horizontal="center"/>
    </xf>
    <xf numFmtId="0" fontId="10" fillId="5" borderId="32" xfId="7" applyFill="1" applyBorder="1" applyAlignment="1">
      <alignment horizontal="center"/>
    </xf>
    <xf numFmtId="0" fontId="10" fillId="5" borderId="0" xfId="7" applyFill="1" applyBorder="1" applyAlignment="1">
      <alignment horizontal="center"/>
    </xf>
    <xf numFmtId="0" fontId="10" fillId="5" borderId="15" xfId="7" applyFill="1" applyBorder="1" applyAlignment="1">
      <alignment horizontal="center"/>
    </xf>
    <xf numFmtId="0" fontId="10" fillId="5" borderId="33" xfId="7" applyFill="1" applyBorder="1" applyAlignment="1">
      <alignment horizontal="center"/>
    </xf>
    <xf numFmtId="0" fontId="10" fillId="5" borderId="6" xfId="7" applyFill="1" applyBorder="1" applyAlignment="1">
      <alignment horizontal="center"/>
    </xf>
    <xf numFmtId="0" fontId="10" fillId="5" borderId="28" xfId="7" applyFill="1" applyBorder="1" applyAlignment="1">
      <alignment horizontal="center"/>
    </xf>
    <xf numFmtId="0" fontId="21" fillId="5" borderId="24" xfId="7" applyFont="1" applyFill="1" applyBorder="1" applyAlignment="1">
      <alignment horizontal="right" vertical="center" wrapText="1"/>
    </xf>
    <xf numFmtId="0" fontId="21" fillId="5" borderId="25" xfId="7" applyFont="1" applyFill="1" applyBorder="1" applyAlignment="1">
      <alignment horizontal="right" vertical="center" wrapText="1"/>
    </xf>
    <xf numFmtId="0" fontId="21" fillId="5" borderId="29" xfId="7" applyFont="1" applyFill="1" applyBorder="1" applyAlignment="1">
      <alignment horizontal="right" vertical="center" wrapText="1"/>
    </xf>
    <xf numFmtId="0" fontId="21" fillId="5" borderId="14" xfId="7" applyFont="1" applyFill="1" applyBorder="1" applyAlignment="1">
      <alignment horizontal="right" vertical="center" wrapText="1"/>
    </xf>
    <xf numFmtId="0" fontId="21" fillId="5" borderId="0" xfId="7" applyFont="1" applyFill="1" applyBorder="1" applyAlignment="1">
      <alignment horizontal="right" vertical="center" wrapText="1"/>
    </xf>
    <xf numFmtId="0" fontId="21" fillId="5" borderId="30" xfId="7" applyFont="1" applyFill="1" applyBorder="1" applyAlignment="1">
      <alignment horizontal="right" vertical="center" wrapText="1"/>
    </xf>
    <xf numFmtId="0" fontId="21" fillId="5" borderId="27" xfId="7" applyFont="1" applyFill="1" applyBorder="1" applyAlignment="1">
      <alignment horizontal="right" vertical="center" wrapText="1"/>
    </xf>
    <xf numFmtId="0" fontId="21" fillId="5" borderId="6" xfId="7" applyFont="1" applyFill="1" applyBorder="1" applyAlignment="1">
      <alignment horizontal="right" vertical="center" wrapText="1"/>
    </xf>
    <xf numFmtId="0" fontId="21" fillId="5" borderId="7" xfId="7" applyFont="1" applyFill="1" applyBorder="1" applyAlignment="1">
      <alignment horizontal="right" vertical="center" wrapText="1"/>
    </xf>
    <xf numFmtId="0" fontId="20" fillId="5" borderId="24" xfId="7" applyFont="1" applyFill="1" applyBorder="1" applyAlignment="1">
      <alignment horizontal="center" vertical="center" wrapText="1"/>
    </xf>
    <xf numFmtId="0" fontId="20" fillId="5" borderId="25" xfId="7" applyFont="1" applyFill="1" applyBorder="1" applyAlignment="1">
      <alignment horizontal="center" vertical="center" wrapText="1"/>
    </xf>
    <xf numFmtId="0" fontId="20" fillId="5" borderId="26" xfId="7" applyFont="1" applyFill="1" applyBorder="1" applyAlignment="1">
      <alignment horizontal="center" vertical="center" wrapText="1"/>
    </xf>
    <xf numFmtId="0" fontId="20" fillId="5" borderId="27" xfId="7" applyFont="1" applyFill="1" applyBorder="1" applyAlignment="1">
      <alignment horizontal="center" vertical="center" wrapText="1"/>
    </xf>
    <xf numFmtId="0" fontId="20" fillId="5" borderId="6" xfId="7" applyFont="1" applyFill="1" applyBorder="1" applyAlignment="1">
      <alignment horizontal="center" vertical="center" wrapText="1"/>
    </xf>
    <xf numFmtId="0" fontId="20" fillId="5" borderId="28" xfId="7" applyFont="1" applyFill="1" applyBorder="1" applyAlignment="1">
      <alignment horizontal="center" vertical="center" wrapText="1"/>
    </xf>
    <xf numFmtId="0" fontId="20" fillId="5" borderId="14" xfId="7" applyFont="1" applyFill="1" applyBorder="1" applyAlignment="1">
      <alignment horizontal="center" vertical="center" wrapText="1"/>
    </xf>
    <xf numFmtId="0" fontId="20" fillId="5" borderId="0" xfId="7" applyFont="1" applyFill="1" applyBorder="1" applyAlignment="1">
      <alignment horizontal="center" vertical="center" wrapText="1"/>
    </xf>
    <xf numFmtId="0" fontId="20" fillId="5" borderId="15" xfId="7" applyFont="1" applyFill="1" applyBorder="1" applyAlignment="1">
      <alignment horizontal="center" vertical="center" wrapText="1"/>
    </xf>
    <xf numFmtId="0" fontId="20" fillId="5" borderId="16" xfId="7" applyFont="1" applyFill="1" applyBorder="1" applyAlignment="1">
      <alignment horizontal="center" vertical="center" wrapText="1"/>
    </xf>
    <xf numFmtId="0" fontId="20" fillId="5" borderId="17" xfId="7" applyFont="1" applyFill="1" applyBorder="1" applyAlignment="1">
      <alignment horizontal="center" vertical="center" wrapText="1"/>
    </xf>
    <xf numFmtId="0" fontId="20" fillId="5" borderId="18" xfId="7" applyFont="1" applyFill="1" applyBorder="1" applyAlignment="1">
      <alignment horizontal="center" vertical="center" wrapText="1"/>
    </xf>
    <xf numFmtId="0" fontId="2" fillId="5" borderId="10" xfId="17" applyFont="1" applyFill="1" applyBorder="1" applyAlignment="1">
      <alignment horizontal="center"/>
    </xf>
    <xf numFmtId="0" fontId="2" fillId="5" borderId="8" xfId="17" applyFont="1" applyFill="1" applyBorder="1" applyAlignment="1">
      <alignment horizontal="center"/>
    </xf>
    <xf numFmtId="0" fontId="2" fillId="5" borderId="9" xfId="17" applyFont="1" applyFill="1" applyBorder="1" applyAlignment="1">
      <alignment horizontal="center"/>
    </xf>
    <xf numFmtId="2" fontId="16" fillId="0" borderId="0" xfId="14" applyNumberFormat="1" applyFont="1" applyFill="1" applyBorder="1" applyAlignment="1">
      <alignment horizontal="center" vertical="center"/>
    </xf>
    <xf numFmtId="0" fontId="7" fillId="0" borderId="0" xfId="14" applyFont="1" applyFill="1" applyBorder="1" applyAlignment="1">
      <alignment horizontal="left" vertical="center"/>
    </xf>
    <xf numFmtId="0" fontId="16" fillId="0" borderId="0" xfId="14" applyFont="1" applyFill="1" applyBorder="1" applyAlignment="1">
      <alignment horizontal="left" vertical="center"/>
    </xf>
    <xf numFmtId="39" fontId="26" fillId="3" borderId="5" xfId="0" applyNumberFormat="1" applyFont="1" applyFill="1" applyBorder="1" applyAlignment="1">
      <alignment horizontal="left" vertical="center" wrapText="1"/>
    </xf>
    <xf numFmtId="0" fontId="4" fillId="3" borderId="5" xfId="0" applyFont="1" applyFill="1" applyBorder="1" applyAlignment="1">
      <alignment horizontal="center" vertical="center"/>
    </xf>
    <xf numFmtId="4" fontId="4" fillId="3" borderId="5" xfId="0" applyNumberFormat="1" applyFont="1" applyFill="1" applyBorder="1" applyAlignment="1">
      <alignment horizontal="center" vertical="center"/>
    </xf>
    <xf numFmtId="195" fontId="4" fillId="3" borderId="10" xfId="0" applyNumberFormat="1" applyFont="1" applyFill="1" applyBorder="1" applyAlignment="1">
      <alignment vertical="center"/>
    </xf>
    <xf numFmtId="0" fontId="4" fillId="3" borderId="39" xfId="0" applyFont="1" applyFill="1" applyBorder="1" applyAlignment="1">
      <alignment vertical="center"/>
    </xf>
    <xf numFmtId="4" fontId="4" fillId="3" borderId="1" xfId="0" applyNumberFormat="1" applyFont="1" applyFill="1" applyBorder="1" applyAlignment="1">
      <alignment horizontal="center" vertical="center"/>
    </xf>
    <xf numFmtId="0" fontId="2" fillId="3" borderId="3" xfId="0" applyFont="1" applyFill="1" applyBorder="1" applyAlignment="1"/>
    <xf numFmtId="195" fontId="3" fillId="11" borderId="4" xfId="0" applyNumberFormat="1" applyFont="1" applyFill="1" applyBorder="1" applyAlignment="1">
      <alignment vertical="center"/>
    </xf>
  </cellXfs>
  <cellStyles count="101">
    <cellStyle name="20% - Énfasis1 2" xfId="34" xr:uid="{00000000-0005-0000-0000-000000000000}"/>
    <cellStyle name="20% - Énfasis1 2 3" xfId="90" xr:uid="{00000000-0005-0000-0000-000001000000}"/>
    <cellStyle name="Hipervínculo" xfId="92" builtinId="8"/>
    <cellStyle name="Hipervínculo 2 2" xfId="91" xr:uid="{00000000-0005-0000-0000-000003000000}"/>
    <cellStyle name="Millares [0]" xfId="1" builtinId="6"/>
    <cellStyle name="Millares 2" xfId="51" xr:uid="{00000000-0005-0000-0000-000005000000}"/>
    <cellStyle name="Millares 2 2" xfId="40" xr:uid="{00000000-0005-0000-0000-000006000000}"/>
    <cellStyle name="Millares 2 2 2" xfId="5" xr:uid="{00000000-0005-0000-0000-000007000000}"/>
    <cellStyle name="Millares 2 2 2 2" xfId="44" xr:uid="{00000000-0005-0000-0000-000008000000}"/>
    <cellStyle name="Millares 2 2 2 6" xfId="23" xr:uid="{00000000-0005-0000-0000-000009000000}"/>
    <cellStyle name="Millares 2 2 3" xfId="12" xr:uid="{00000000-0005-0000-0000-00000A000000}"/>
    <cellStyle name="Millares 2 2 3 2" xfId="28" xr:uid="{00000000-0005-0000-0000-00000B000000}"/>
    <cellStyle name="Millares 2 2 3 3" xfId="43" xr:uid="{00000000-0005-0000-0000-00000C000000}"/>
    <cellStyle name="Millares 4 2 2" xfId="86" xr:uid="{00000000-0005-0000-0000-00000D000000}"/>
    <cellStyle name="Millares 58" xfId="64" xr:uid="{00000000-0005-0000-0000-00000E000000}"/>
    <cellStyle name="Millares 58 2" xfId="69" xr:uid="{00000000-0005-0000-0000-00000F000000}"/>
    <cellStyle name="Millares 58 3" xfId="76" xr:uid="{00000000-0005-0000-0000-000010000000}"/>
    <cellStyle name="Millares 58 4" xfId="81" xr:uid="{00000000-0005-0000-0000-000011000000}"/>
    <cellStyle name="Moneda" xfId="87" builtinId="4"/>
    <cellStyle name="Moneda [0]" xfId="2" builtinId="7"/>
    <cellStyle name="Moneda [0] 2" xfId="30" xr:uid="{00000000-0005-0000-0000-000014000000}"/>
    <cellStyle name="Moneda [0] 2 2" xfId="74" xr:uid="{00000000-0005-0000-0000-000015000000}"/>
    <cellStyle name="Moneda [0] 2 2 2" xfId="93" xr:uid="{00000000-0005-0000-0000-000016000000}"/>
    <cellStyle name="Moneda [0] 2 3" xfId="35" xr:uid="{00000000-0005-0000-0000-000017000000}"/>
    <cellStyle name="Moneda [0] 3" xfId="39" xr:uid="{00000000-0005-0000-0000-000018000000}"/>
    <cellStyle name="Moneda [0] 3 2" xfId="97" xr:uid="{00000000-0005-0000-0000-000019000000}"/>
    <cellStyle name="Moneda [0] 4" xfId="55" xr:uid="{00000000-0005-0000-0000-00001A000000}"/>
    <cellStyle name="Moneda [0] 5" xfId="29" xr:uid="{00000000-0005-0000-0000-00001B000000}"/>
    <cellStyle name="Moneda [0] 5 2" xfId="66" xr:uid="{00000000-0005-0000-0000-00001C000000}"/>
    <cellStyle name="Moneda [0] 6" xfId="71" xr:uid="{00000000-0005-0000-0000-00001D000000}"/>
    <cellStyle name="Moneda [0] 7" xfId="78" xr:uid="{00000000-0005-0000-0000-00001E000000}"/>
    <cellStyle name="Moneda [0] 8" xfId="83" xr:uid="{00000000-0005-0000-0000-00001F000000}"/>
    <cellStyle name="Moneda 14" xfId="65" xr:uid="{00000000-0005-0000-0000-000020000000}"/>
    <cellStyle name="Moneda 14 2" xfId="18" xr:uid="{00000000-0005-0000-0000-000021000000}"/>
    <cellStyle name="Moneda 14 3" xfId="70" xr:uid="{00000000-0005-0000-0000-000022000000}"/>
    <cellStyle name="Moneda 14 4" xfId="77" xr:uid="{00000000-0005-0000-0000-000023000000}"/>
    <cellStyle name="Moneda 14 5" xfId="82" xr:uid="{00000000-0005-0000-0000-000024000000}"/>
    <cellStyle name="Moneda 15" xfId="47" xr:uid="{00000000-0005-0000-0000-000025000000}"/>
    <cellStyle name="Moneda 2" xfId="22" xr:uid="{00000000-0005-0000-0000-000026000000}"/>
    <cellStyle name="Moneda 2 19" xfId="99" xr:uid="{00000000-0005-0000-0000-000027000000}"/>
    <cellStyle name="Moneda 2 2" xfId="37" xr:uid="{00000000-0005-0000-0000-000028000000}"/>
    <cellStyle name="Moneda 2 2 2 2" xfId="94" xr:uid="{00000000-0005-0000-0000-000029000000}"/>
    <cellStyle name="Moneda 2 4 2" xfId="46" xr:uid="{00000000-0005-0000-0000-00002A000000}"/>
    <cellStyle name="Moneda 3" xfId="41" xr:uid="{00000000-0005-0000-0000-00002B000000}"/>
    <cellStyle name="Moneda 3 5 2" xfId="100" xr:uid="{00000000-0005-0000-0000-00002C000000}"/>
    <cellStyle name="Moneda 4" xfId="58" xr:uid="{00000000-0005-0000-0000-00002D000000}"/>
    <cellStyle name="Moneda 4 2" xfId="11" xr:uid="{00000000-0005-0000-0000-00002E000000}"/>
    <cellStyle name="Moneda 4 2 5" xfId="27" xr:uid="{00000000-0005-0000-0000-00002F000000}"/>
    <cellStyle name="Moneda 4 3" xfId="85" xr:uid="{00000000-0005-0000-0000-000030000000}"/>
    <cellStyle name="Moneda 5 2" xfId="13" xr:uid="{00000000-0005-0000-0000-000031000000}"/>
    <cellStyle name="Normal" xfId="0" builtinId="0"/>
    <cellStyle name="Normal 10 2" xfId="49" xr:uid="{00000000-0005-0000-0000-000033000000}"/>
    <cellStyle name="Normal 12" xfId="7" xr:uid="{00000000-0005-0000-0000-000034000000}"/>
    <cellStyle name="Normal 12 7" xfId="95" xr:uid="{00000000-0005-0000-0000-000035000000}"/>
    <cellStyle name="Normal 16" xfId="21" xr:uid="{00000000-0005-0000-0000-000036000000}"/>
    <cellStyle name="Normal 2" xfId="33" xr:uid="{00000000-0005-0000-0000-000037000000}"/>
    <cellStyle name="Normal 2 2" xfId="14" xr:uid="{00000000-0005-0000-0000-000038000000}"/>
    <cellStyle name="Normal 2 2 2 2" xfId="15" xr:uid="{00000000-0005-0000-0000-000039000000}"/>
    <cellStyle name="Normal 2 2 3" xfId="8" xr:uid="{00000000-0005-0000-0000-00003A000000}"/>
    <cellStyle name="Normal 2 2 3 2" xfId="25" xr:uid="{00000000-0005-0000-0000-00003B000000}"/>
    <cellStyle name="Normal 2 3" xfId="72" xr:uid="{00000000-0005-0000-0000-00003C000000}"/>
    <cellStyle name="Normal 2 4" xfId="36" xr:uid="{00000000-0005-0000-0000-00003D000000}"/>
    <cellStyle name="Normal 2 4 2 2" xfId="4" xr:uid="{00000000-0005-0000-0000-00003E000000}"/>
    <cellStyle name="Normal 2 4 3" xfId="88" xr:uid="{00000000-0005-0000-0000-00003F000000}"/>
    <cellStyle name="Normal 25" xfId="63" xr:uid="{00000000-0005-0000-0000-000040000000}"/>
    <cellStyle name="Normal 25 2" xfId="68" xr:uid="{00000000-0005-0000-0000-000041000000}"/>
    <cellStyle name="Normal 25 3" xfId="75" xr:uid="{00000000-0005-0000-0000-000042000000}"/>
    <cellStyle name="Normal 25 4" xfId="80" xr:uid="{00000000-0005-0000-0000-000043000000}"/>
    <cellStyle name="Normal 26" xfId="45" xr:uid="{00000000-0005-0000-0000-000044000000}"/>
    <cellStyle name="Normal 27" xfId="17" xr:uid="{00000000-0005-0000-0000-000045000000}"/>
    <cellStyle name="Normal 3" xfId="56" xr:uid="{00000000-0005-0000-0000-000046000000}"/>
    <cellStyle name="Normal 3 2" xfId="32" xr:uid="{00000000-0005-0000-0000-000047000000}"/>
    <cellStyle name="Normal 3 3" xfId="38" xr:uid="{00000000-0005-0000-0000-000048000000}"/>
    <cellStyle name="Normal 3 3 2" xfId="96" xr:uid="{00000000-0005-0000-0000-000049000000}"/>
    <cellStyle name="Normal 30" xfId="31" xr:uid="{00000000-0005-0000-0000-00004A000000}"/>
    <cellStyle name="Normal 30 2" xfId="98" xr:uid="{00000000-0005-0000-0000-00004B000000}"/>
    <cellStyle name="Normal 4" xfId="62" xr:uid="{00000000-0005-0000-0000-00004C000000}"/>
    <cellStyle name="Normal 5" xfId="67" xr:uid="{00000000-0005-0000-0000-00004D000000}"/>
    <cellStyle name="Normal 6" xfId="79" xr:uid="{00000000-0005-0000-0000-00004E000000}"/>
    <cellStyle name="Normal 6 5 2" xfId="53" xr:uid="{00000000-0005-0000-0000-00004F000000}"/>
    <cellStyle name="Normal 6 5 2 2" xfId="60" xr:uid="{00000000-0005-0000-0000-000050000000}"/>
    <cellStyle name="Normal 6 5 6" xfId="54" xr:uid="{00000000-0005-0000-0000-000051000000}"/>
    <cellStyle name="Normal 6 5 6 2" xfId="61" xr:uid="{00000000-0005-0000-0000-000052000000}"/>
    <cellStyle name="Normal 7" xfId="6" xr:uid="{00000000-0005-0000-0000-000053000000}"/>
    <cellStyle name="Normal 7 2" xfId="48" xr:uid="{00000000-0005-0000-0000-000054000000}"/>
    <cellStyle name="Normal 7 3" xfId="57" xr:uid="{00000000-0005-0000-0000-000055000000}"/>
    <cellStyle name="Normal 7 4" xfId="73" xr:uid="{00000000-0005-0000-0000-000056000000}"/>
    <cellStyle name="Normal 7 7" xfId="89" xr:uid="{00000000-0005-0000-0000-000057000000}"/>
    <cellStyle name="Normal 8 2" xfId="42" xr:uid="{00000000-0005-0000-0000-000058000000}"/>
    <cellStyle name="Normal_PRESUPUESTO PR 82+400" xfId="16" xr:uid="{00000000-0005-0000-0000-000059000000}"/>
    <cellStyle name="Normal_PRESUPUESTO TRONCAL LIVIANA CARRERA 7 DICIEMBRE 2009" xfId="20" xr:uid="{00000000-0005-0000-0000-00005A000000}"/>
    <cellStyle name="Porcentaje" xfId="3" builtinId="5"/>
    <cellStyle name="Porcentaje 13" xfId="19" xr:uid="{00000000-0005-0000-0000-00005C000000}"/>
    <cellStyle name="Porcentaje 14" xfId="24" xr:uid="{00000000-0005-0000-0000-00005D000000}"/>
    <cellStyle name="Porcentaje 2" xfId="9" xr:uid="{00000000-0005-0000-0000-00005E000000}"/>
    <cellStyle name="Porcentaje 2 3" xfId="50" xr:uid="{00000000-0005-0000-0000-00005F000000}"/>
    <cellStyle name="Porcentaje 3" xfId="10" xr:uid="{00000000-0005-0000-0000-000060000000}"/>
    <cellStyle name="Porcentaje 3 7" xfId="26" xr:uid="{00000000-0005-0000-0000-000061000000}"/>
    <cellStyle name="Porcentaje 5" xfId="52" xr:uid="{00000000-0005-0000-0000-000062000000}"/>
    <cellStyle name="Porcentaje 5 2" xfId="59" xr:uid="{00000000-0005-0000-0000-000063000000}"/>
    <cellStyle name="Porcentual_AIU 2008 SESAC JULIO 42" xfId="84" xr:uid="{00000000-0005-0000-0000-000064000000}"/>
  </cellStyles>
  <dxfs count="0"/>
  <tableStyles count="0" defaultTableStyle="TableStyleMedium2" defaultPivotStyle="PivotStyleLight16"/>
  <colors>
    <mruColors>
      <color rgb="FF00FF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21" Type="http://schemas.openxmlformats.org/officeDocument/2006/relationships/worksheet" Target="worksheets/sheet21.xml"/><Relationship Id="rId42" Type="http://schemas.openxmlformats.org/officeDocument/2006/relationships/worksheet" Target="worksheets/sheet42.xml"/><Relationship Id="rId47" Type="http://schemas.openxmlformats.org/officeDocument/2006/relationships/worksheet" Target="worksheets/sheet47.xml"/><Relationship Id="rId63" Type="http://schemas.openxmlformats.org/officeDocument/2006/relationships/externalLink" Target="externalLinks/externalLink1.xml"/><Relationship Id="rId68" Type="http://schemas.openxmlformats.org/officeDocument/2006/relationships/theme" Target="theme/theme1.xml"/><Relationship Id="rId7" Type="http://schemas.openxmlformats.org/officeDocument/2006/relationships/worksheet" Target="worksheets/sheet7.xml"/><Relationship Id="rId71"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66" Type="http://schemas.openxmlformats.org/officeDocument/2006/relationships/externalLink" Target="externalLinks/externalLink4.xml"/><Relationship Id="rId5" Type="http://schemas.openxmlformats.org/officeDocument/2006/relationships/worksheet" Target="worksheets/sheet5.xml"/><Relationship Id="rId61" Type="http://schemas.openxmlformats.org/officeDocument/2006/relationships/worksheet" Target="worksheets/sheet61.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externalLink" Target="externalLinks/externalLink2.xml"/><Relationship Id="rId69" Type="http://schemas.openxmlformats.org/officeDocument/2006/relationships/styles" Target="styles.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externalLink" Target="externalLinks/externalLink5.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7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externalLink" Target="externalLinks/externalLink3.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34" Type="http://schemas.openxmlformats.org/officeDocument/2006/relationships/worksheet" Target="worksheets/sheet34.xml"/><Relationship Id="rId50" Type="http://schemas.openxmlformats.org/officeDocument/2006/relationships/worksheet" Target="worksheets/sheet50.xml"/><Relationship Id="rId55" Type="http://schemas.openxmlformats.org/officeDocument/2006/relationships/worksheet" Target="worksheets/sheet55.xml"/></Relationships>
</file>

<file path=xl/drawings/_rels/drawing1.xml.rels><?xml version="1.0" encoding="UTF-8" standalone="yes"?>
<Relationships xmlns="http://schemas.openxmlformats.org/package/2006/relationships"><Relationship Id="rId2" Type="http://schemas.microsoft.com/office/2007/relationships/hdphoto" Target="../media/hdphoto1.wdp"/><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microsoft.com/office/2007/relationships/hdphoto" Target="../media/hdphoto2.wdp"/><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2" Type="http://schemas.microsoft.com/office/2007/relationships/hdphoto" Target="../media/hdphoto2.wdp"/><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2" Type="http://schemas.microsoft.com/office/2007/relationships/hdphoto" Target="../media/hdphoto2.wdp"/><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2" Type="http://schemas.microsoft.com/office/2007/relationships/hdphoto" Target="../media/hdphoto3.wdp"/><Relationship Id="rId1" Type="http://schemas.openxmlformats.org/officeDocument/2006/relationships/image" Target="../media/image3.png"/></Relationships>
</file>

<file path=xl/drawings/_rels/drawing6.xml.rels><?xml version="1.0" encoding="UTF-8" standalone="yes"?>
<Relationships xmlns="http://schemas.openxmlformats.org/package/2006/relationships"><Relationship Id="rId2" Type="http://schemas.microsoft.com/office/2007/relationships/hdphoto" Target="../media/hdphoto2.wdp"/><Relationship Id="rId1" Type="http://schemas.openxmlformats.org/officeDocument/2006/relationships/image" Target="../media/image2.png"/></Relationships>
</file>

<file path=xl/drawings/_rels/drawing7.xml.rels><?xml version="1.0" encoding="UTF-8" standalone="yes"?>
<Relationships xmlns="http://schemas.openxmlformats.org/package/2006/relationships"><Relationship Id="rId2" Type="http://schemas.microsoft.com/office/2007/relationships/hdphoto" Target="../media/hdphoto2.wdp"/><Relationship Id="rId1" Type="http://schemas.openxmlformats.org/officeDocument/2006/relationships/image" Target="../media/image2.png"/></Relationships>
</file>

<file path=xl/drawings/_rels/drawing8.xml.rels><?xml version="1.0" encoding="UTF-8" standalone="yes"?>
<Relationships xmlns="http://schemas.openxmlformats.org/package/2006/relationships"><Relationship Id="rId2" Type="http://schemas.microsoft.com/office/2007/relationships/hdphoto" Target="../media/hdphoto2.wdp"/><Relationship Id="rId1" Type="http://schemas.openxmlformats.org/officeDocument/2006/relationships/image" Target="../media/image2.png"/></Relationships>
</file>

<file path=xl/drawings/_rels/drawing9.xml.rels><?xml version="1.0" encoding="UTF-8" standalone="yes"?>
<Relationships xmlns="http://schemas.openxmlformats.org/package/2006/relationships"><Relationship Id="rId2" Type="http://schemas.microsoft.com/office/2007/relationships/hdphoto" Target="../media/hdphoto2.wdp"/><Relationship Id="rId1" Type="http://schemas.openxmlformats.org/officeDocument/2006/relationships/image" Target="../media/image2.png"/></Relationships>
</file>

<file path=xl/drawings/_rels/drawing10.xml.rels><?xml version="1.0" encoding="UTF-8" standalone="yes"?>
<Relationships xmlns="http://schemas.openxmlformats.org/package/2006/relationships"><Relationship Id="rId2" Type="http://schemas.microsoft.com/office/2007/relationships/hdphoto" Target="../media/hdphoto2.wdp"/><Relationship Id="rId1" Type="http://schemas.openxmlformats.org/officeDocument/2006/relationships/image" Target="../media/image2.png"/></Relationships>
</file>

<file path=xl/drawings/_rels/drawing11.xml.rels><?xml version="1.0" encoding="UTF-8" standalone="yes"?>
<Relationships xmlns="http://schemas.openxmlformats.org/package/2006/relationships"><Relationship Id="rId2" Type="http://schemas.microsoft.com/office/2007/relationships/hdphoto" Target="../media/hdphoto2.wdp"/><Relationship Id="rId1" Type="http://schemas.openxmlformats.org/officeDocument/2006/relationships/image" Target="../media/image2.png"/></Relationships>
</file>

<file path=xl/drawings/_rels/drawing12.xml.rels><?xml version="1.0" encoding="UTF-8" standalone="yes"?>
<Relationships xmlns="http://schemas.openxmlformats.org/package/2006/relationships"><Relationship Id="rId2" Type="http://schemas.microsoft.com/office/2007/relationships/hdphoto" Target="../media/hdphoto2.wdp"/><Relationship Id="rId1" Type="http://schemas.openxmlformats.org/officeDocument/2006/relationships/image" Target="../media/image2.png"/></Relationships>
</file>

<file path=xl/drawings/_rels/drawing13.xml.rels><?xml version="1.0" encoding="UTF-8" standalone="yes"?>
<Relationships xmlns="http://schemas.openxmlformats.org/package/2006/relationships"><Relationship Id="rId2" Type="http://schemas.microsoft.com/office/2007/relationships/hdphoto" Target="../media/hdphoto2.wdp"/><Relationship Id="rId1" Type="http://schemas.openxmlformats.org/officeDocument/2006/relationships/image" Target="../media/image2.png"/></Relationships>
</file>

<file path=xl/drawings/_rels/drawing14.xml.rels><?xml version="1.0" encoding="UTF-8" standalone="yes"?>
<Relationships xmlns="http://schemas.openxmlformats.org/package/2006/relationships"><Relationship Id="rId2" Type="http://schemas.microsoft.com/office/2007/relationships/hdphoto" Target="../media/hdphoto2.wdp"/><Relationship Id="rId1" Type="http://schemas.openxmlformats.org/officeDocument/2006/relationships/image" Target="../media/image2.png"/></Relationships>
</file>

<file path=xl/drawings/_rels/drawing15.xml.rels><?xml version="1.0" encoding="UTF-8" standalone="yes"?>
<Relationships xmlns="http://schemas.openxmlformats.org/package/2006/relationships"><Relationship Id="rId2" Type="http://schemas.microsoft.com/office/2007/relationships/hdphoto" Target="../media/hdphoto2.wdp"/><Relationship Id="rId1" Type="http://schemas.openxmlformats.org/officeDocument/2006/relationships/image" Target="../media/image2.png"/></Relationships>
</file>

<file path=xl/drawings/_rels/drawing16.xml.rels><?xml version="1.0" encoding="UTF-8" standalone="yes"?>
<Relationships xmlns="http://schemas.openxmlformats.org/package/2006/relationships"><Relationship Id="rId2" Type="http://schemas.microsoft.com/office/2007/relationships/hdphoto" Target="../media/hdphoto2.wdp"/><Relationship Id="rId1" Type="http://schemas.openxmlformats.org/officeDocument/2006/relationships/image" Target="../media/image2.png"/></Relationships>
</file>

<file path=xl/drawings/_rels/drawing17.xml.rels><?xml version="1.0" encoding="UTF-8" standalone="yes"?>
<Relationships xmlns="http://schemas.openxmlformats.org/package/2006/relationships"><Relationship Id="rId2" Type="http://schemas.microsoft.com/office/2007/relationships/hdphoto" Target="../media/hdphoto2.wdp"/><Relationship Id="rId1" Type="http://schemas.openxmlformats.org/officeDocument/2006/relationships/image" Target="../media/image2.png"/></Relationships>
</file>

<file path=xl/drawings/_rels/drawing18.xml.rels><?xml version="1.0" encoding="UTF-8" standalone="yes"?>
<Relationships xmlns="http://schemas.openxmlformats.org/package/2006/relationships"><Relationship Id="rId2" Type="http://schemas.microsoft.com/office/2007/relationships/hdphoto" Target="../media/hdphoto2.wdp"/><Relationship Id="rId1" Type="http://schemas.openxmlformats.org/officeDocument/2006/relationships/image" Target="../media/image2.png"/></Relationships>
</file>

<file path=xl/drawings/_rels/drawing19.xml.rels><?xml version="1.0" encoding="UTF-8" standalone="yes"?>
<Relationships xmlns="http://schemas.openxmlformats.org/package/2006/relationships"><Relationship Id="rId2" Type="http://schemas.microsoft.com/office/2007/relationships/hdphoto" Target="../media/hdphoto2.wdp"/><Relationship Id="rId1" Type="http://schemas.openxmlformats.org/officeDocument/2006/relationships/image" Target="../media/image2.png"/></Relationships>
</file>

<file path=xl/drawings/_rels/drawing20.xml.rels><?xml version="1.0" encoding="UTF-8" standalone="yes"?>
<Relationships xmlns="http://schemas.openxmlformats.org/package/2006/relationships"><Relationship Id="rId2" Type="http://schemas.microsoft.com/office/2007/relationships/hdphoto" Target="../media/hdphoto2.wdp"/><Relationship Id="rId1" Type="http://schemas.openxmlformats.org/officeDocument/2006/relationships/image" Target="../media/image2.png"/></Relationships>
</file>

<file path=xl/drawings/_rels/drawing21.xml.rels><?xml version="1.0" encoding="UTF-8" standalone="yes"?>
<Relationships xmlns="http://schemas.openxmlformats.org/package/2006/relationships"><Relationship Id="rId2" Type="http://schemas.microsoft.com/office/2007/relationships/hdphoto" Target="../media/hdphoto2.wdp"/><Relationship Id="rId1" Type="http://schemas.openxmlformats.org/officeDocument/2006/relationships/image" Target="../media/image2.png"/></Relationships>
</file>

<file path=xl/drawings/_rels/drawing22.xml.rels><?xml version="1.0" encoding="UTF-8" standalone="yes"?>
<Relationships xmlns="http://schemas.openxmlformats.org/package/2006/relationships"><Relationship Id="rId2" Type="http://schemas.microsoft.com/office/2007/relationships/hdphoto" Target="../media/hdphoto2.wdp"/><Relationship Id="rId1" Type="http://schemas.openxmlformats.org/officeDocument/2006/relationships/image" Target="../media/image2.png"/></Relationships>
</file>

<file path=xl/drawings/_rels/drawing23.xml.rels><?xml version="1.0" encoding="UTF-8" standalone="yes"?>
<Relationships xmlns="http://schemas.openxmlformats.org/package/2006/relationships"><Relationship Id="rId2" Type="http://schemas.microsoft.com/office/2007/relationships/hdphoto" Target="../media/hdphoto2.wdp"/><Relationship Id="rId1" Type="http://schemas.openxmlformats.org/officeDocument/2006/relationships/image" Target="../media/image2.png"/></Relationships>
</file>

<file path=xl/drawings/_rels/drawing24.xml.rels><?xml version="1.0" encoding="UTF-8" standalone="yes"?>
<Relationships xmlns="http://schemas.openxmlformats.org/package/2006/relationships"><Relationship Id="rId2" Type="http://schemas.microsoft.com/office/2007/relationships/hdphoto" Target="../media/hdphoto2.wdp"/><Relationship Id="rId1" Type="http://schemas.openxmlformats.org/officeDocument/2006/relationships/image" Target="../media/image2.png"/></Relationships>
</file>

<file path=xl/drawings/_rels/drawing25.xml.rels><?xml version="1.0" encoding="UTF-8" standalone="yes"?>
<Relationships xmlns="http://schemas.openxmlformats.org/package/2006/relationships"><Relationship Id="rId2" Type="http://schemas.microsoft.com/office/2007/relationships/hdphoto" Target="../media/hdphoto2.wdp"/><Relationship Id="rId1" Type="http://schemas.openxmlformats.org/officeDocument/2006/relationships/image" Target="../media/image2.png"/></Relationships>
</file>

<file path=xl/drawings/_rels/drawing26.xml.rels><?xml version="1.0" encoding="UTF-8" standalone="yes"?>
<Relationships xmlns="http://schemas.openxmlformats.org/package/2006/relationships"><Relationship Id="rId2" Type="http://schemas.microsoft.com/office/2007/relationships/hdphoto" Target="../media/hdphoto2.wdp"/><Relationship Id="rId1" Type="http://schemas.openxmlformats.org/officeDocument/2006/relationships/image" Target="../media/image2.png"/></Relationships>
</file>

<file path=xl/drawings/_rels/drawing27.xml.rels><?xml version="1.0" encoding="UTF-8" standalone="yes"?>
<Relationships xmlns="http://schemas.openxmlformats.org/package/2006/relationships"><Relationship Id="rId2" Type="http://schemas.microsoft.com/office/2007/relationships/hdphoto" Target="../media/hdphoto2.wdp"/><Relationship Id="rId1" Type="http://schemas.openxmlformats.org/officeDocument/2006/relationships/image" Target="../media/image2.png"/></Relationships>
</file>

<file path=xl/drawings/_rels/drawing28.xml.rels><?xml version="1.0" encoding="UTF-8" standalone="yes"?>
<Relationships xmlns="http://schemas.openxmlformats.org/package/2006/relationships"><Relationship Id="rId2" Type="http://schemas.microsoft.com/office/2007/relationships/hdphoto" Target="../media/hdphoto2.wdp"/><Relationship Id="rId1" Type="http://schemas.openxmlformats.org/officeDocument/2006/relationships/image" Target="../media/image2.png"/></Relationships>
</file>

<file path=xl/drawings/_rels/drawing29.xml.rels><?xml version="1.0" encoding="UTF-8" standalone="yes"?>
<Relationships xmlns="http://schemas.openxmlformats.org/package/2006/relationships"><Relationship Id="rId2" Type="http://schemas.microsoft.com/office/2007/relationships/hdphoto" Target="../media/hdphoto2.wdp"/><Relationship Id="rId1" Type="http://schemas.openxmlformats.org/officeDocument/2006/relationships/image" Target="../media/image2.png"/></Relationships>
</file>

<file path=xl/drawings/_rels/drawing30.xml.rels><?xml version="1.0" encoding="UTF-8" standalone="yes"?>
<Relationships xmlns="http://schemas.openxmlformats.org/package/2006/relationships"><Relationship Id="rId2" Type="http://schemas.microsoft.com/office/2007/relationships/hdphoto" Target="../media/hdphoto2.wdp"/><Relationship Id="rId1" Type="http://schemas.openxmlformats.org/officeDocument/2006/relationships/image" Target="../media/image2.png"/></Relationships>
</file>

<file path=xl/drawings/_rels/drawing31.xml.rels><?xml version="1.0" encoding="UTF-8" standalone="yes"?>
<Relationships xmlns="http://schemas.openxmlformats.org/package/2006/relationships"><Relationship Id="rId2" Type="http://schemas.microsoft.com/office/2007/relationships/hdphoto" Target="../media/hdphoto2.wdp"/><Relationship Id="rId1" Type="http://schemas.openxmlformats.org/officeDocument/2006/relationships/image" Target="../media/image2.png"/></Relationships>
</file>

<file path=xl/drawings/_rels/drawing32.xml.rels><?xml version="1.0" encoding="UTF-8" standalone="yes"?>
<Relationships xmlns="http://schemas.openxmlformats.org/package/2006/relationships"><Relationship Id="rId2" Type="http://schemas.microsoft.com/office/2007/relationships/hdphoto" Target="../media/hdphoto2.wdp"/><Relationship Id="rId1" Type="http://schemas.openxmlformats.org/officeDocument/2006/relationships/image" Target="../media/image2.png"/></Relationships>
</file>

<file path=xl/drawings/_rels/drawing33.xml.rels><?xml version="1.0" encoding="UTF-8" standalone="yes"?>
<Relationships xmlns="http://schemas.openxmlformats.org/package/2006/relationships"><Relationship Id="rId2" Type="http://schemas.microsoft.com/office/2007/relationships/hdphoto" Target="../media/hdphoto2.wdp"/><Relationship Id="rId1" Type="http://schemas.openxmlformats.org/officeDocument/2006/relationships/image" Target="../media/image2.png"/></Relationships>
</file>

<file path=xl/drawings/_rels/drawing34.xml.rels><?xml version="1.0" encoding="UTF-8" standalone="yes"?>
<Relationships xmlns="http://schemas.openxmlformats.org/package/2006/relationships"><Relationship Id="rId2" Type="http://schemas.microsoft.com/office/2007/relationships/hdphoto" Target="../media/hdphoto2.wdp"/><Relationship Id="rId1" Type="http://schemas.openxmlformats.org/officeDocument/2006/relationships/image" Target="../media/image2.png"/></Relationships>
</file>

<file path=xl/drawings/_rels/drawing35.xml.rels><?xml version="1.0" encoding="UTF-8" standalone="yes"?>
<Relationships xmlns="http://schemas.openxmlformats.org/package/2006/relationships"><Relationship Id="rId2" Type="http://schemas.microsoft.com/office/2007/relationships/hdphoto" Target="../media/hdphoto2.wdp"/><Relationship Id="rId1" Type="http://schemas.openxmlformats.org/officeDocument/2006/relationships/image" Target="../media/image2.png"/></Relationships>
</file>

<file path=xl/drawings/_rels/drawing36.xml.rels><?xml version="1.0" encoding="UTF-8" standalone="yes"?>
<Relationships xmlns="http://schemas.openxmlformats.org/package/2006/relationships"><Relationship Id="rId2" Type="http://schemas.microsoft.com/office/2007/relationships/hdphoto" Target="../media/hdphoto2.wdp"/><Relationship Id="rId1" Type="http://schemas.openxmlformats.org/officeDocument/2006/relationships/image" Target="../media/image2.png"/></Relationships>
</file>

<file path=xl/drawings/_rels/drawing37.xml.rels><?xml version="1.0" encoding="UTF-8" standalone="yes"?>
<Relationships xmlns="http://schemas.openxmlformats.org/package/2006/relationships"><Relationship Id="rId2" Type="http://schemas.microsoft.com/office/2007/relationships/hdphoto" Target="../media/hdphoto2.wdp"/><Relationship Id="rId1" Type="http://schemas.openxmlformats.org/officeDocument/2006/relationships/image" Target="../media/image2.png"/></Relationships>
</file>

<file path=xl/drawings/_rels/drawing38.xml.rels><?xml version="1.0" encoding="UTF-8" standalone="yes"?>
<Relationships xmlns="http://schemas.openxmlformats.org/package/2006/relationships"><Relationship Id="rId2" Type="http://schemas.microsoft.com/office/2007/relationships/hdphoto" Target="../media/hdphoto2.wdp"/><Relationship Id="rId1" Type="http://schemas.openxmlformats.org/officeDocument/2006/relationships/image" Target="../media/image2.png"/></Relationships>
</file>

<file path=xl/drawings/_rels/drawing39.xml.rels><?xml version="1.0" encoding="UTF-8" standalone="yes"?>
<Relationships xmlns="http://schemas.openxmlformats.org/package/2006/relationships"><Relationship Id="rId2" Type="http://schemas.microsoft.com/office/2007/relationships/hdphoto" Target="../media/hdphoto2.wdp"/><Relationship Id="rId1" Type="http://schemas.openxmlformats.org/officeDocument/2006/relationships/image" Target="../media/image2.png"/></Relationships>
</file>

<file path=xl/drawings/_rels/drawing40.xml.rels><?xml version="1.0" encoding="UTF-8" standalone="yes"?>
<Relationships xmlns="http://schemas.openxmlformats.org/package/2006/relationships"><Relationship Id="rId2" Type="http://schemas.microsoft.com/office/2007/relationships/hdphoto" Target="../media/hdphoto2.wdp"/><Relationship Id="rId1" Type="http://schemas.openxmlformats.org/officeDocument/2006/relationships/image" Target="../media/image2.png"/></Relationships>
</file>

<file path=xl/drawings/_rels/drawing41.xml.rels><?xml version="1.0" encoding="UTF-8" standalone="yes"?>
<Relationships xmlns="http://schemas.openxmlformats.org/package/2006/relationships"><Relationship Id="rId2" Type="http://schemas.microsoft.com/office/2007/relationships/hdphoto" Target="../media/hdphoto2.wdp"/><Relationship Id="rId1" Type="http://schemas.openxmlformats.org/officeDocument/2006/relationships/image" Target="../media/image2.png"/></Relationships>
</file>

<file path=xl/drawings/_rels/drawing42.xml.rels><?xml version="1.0" encoding="UTF-8" standalone="yes"?>
<Relationships xmlns="http://schemas.openxmlformats.org/package/2006/relationships"><Relationship Id="rId2" Type="http://schemas.microsoft.com/office/2007/relationships/hdphoto" Target="../media/hdphoto2.wdp"/><Relationship Id="rId1" Type="http://schemas.openxmlformats.org/officeDocument/2006/relationships/image" Target="../media/image2.png"/></Relationships>
</file>

<file path=xl/drawings/_rels/drawing43.xml.rels><?xml version="1.0" encoding="UTF-8" standalone="yes"?>
<Relationships xmlns="http://schemas.openxmlformats.org/package/2006/relationships"><Relationship Id="rId2" Type="http://schemas.microsoft.com/office/2007/relationships/hdphoto" Target="../media/hdphoto2.wdp"/><Relationship Id="rId1" Type="http://schemas.openxmlformats.org/officeDocument/2006/relationships/image" Target="../media/image2.png"/></Relationships>
</file>

<file path=xl/drawings/_rels/drawing44.xml.rels><?xml version="1.0" encoding="UTF-8" standalone="yes"?>
<Relationships xmlns="http://schemas.openxmlformats.org/package/2006/relationships"><Relationship Id="rId2" Type="http://schemas.microsoft.com/office/2007/relationships/hdphoto" Target="../media/hdphoto2.wdp"/><Relationship Id="rId1" Type="http://schemas.openxmlformats.org/officeDocument/2006/relationships/image" Target="../media/image2.png"/></Relationships>
</file>

<file path=xl/drawings/_rels/drawing45.xml.rels><?xml version="1.0" encoding="UTF-8" standalone="yes"?>
<Relationships xmlns="http://schemas.openxmlformats.org/package/2006/relationships"><Relationship Id="rId2" Type="http://schemas.microsoft.com/office/2007/relationships/hdphoto" Target="../media/hdphoto2.wdp"/><Relationship Id="rId1" Type="http://schemas.openxmlformats.org/officeDocument/2006/relationships/image" Target="../media/image2.png"/></Relationships>
</file>

<file path=xl/drawings/_rels/drawing46.xml.rels><?xml version="1.0" encoding="UTF-8" standalone="yes"?>
<Relationships xmlns="http://schemas.openxmlformats.org/package/2006/relationships"><Relationship Id="rId2" Type="http://schemas.microsoft.com/office/2007/relationships/hdphoto" Target="../media/hdphoto2.wdp"/><Relationship Id="rId1" Type="http://schemas.openxmlformats.org/officeDocument/2006/relationships/image" Target="../media/image2.png"/></Relationships>
</file>

<file path=xl/drawings/_rels/drawing47.xml.rels><?xml version="1.0" encoding="UTF-8" standalone="yes"?>
<Relationships xmlns="http://schemas.openxmlformats.org/package/2006/relationships"><Relationship Id="rId2" Type="http://schemas.microsoft.com/office/2007/relationships/hdphoto" Target="../media/hdphoto2.wdp"/><Relationship Id="rId1" Type="http://schemas.openxmlformats.org/officeDocument/2006/relationships/image" Target="../media/image2.png"/></Relationships>
</file>

<file path=xl/drawings/_rels/drawing48.xml.rels><?xml version="1.0" encoding="UTF-8" standalone="yes"?>
<Relationships xmlns="http://schemas.openxmlformats.org/package/2006/relationships"><Relationship Id="rId2" Type="http://schemas.microsoft.com/office/2007/relationships/hdphoto" Target="../media/hdphoto2.wdp"/><Relationship Id="rId1" Type="http://schemas.openxmlformats.org/officeDocument/2006/relationships/image" Target="../media/image2.png"/></Relationships>
</file>

<file path=xl/drawings/_rels/drawing49.xml.rels><?xml version="1.0" encoding="UTF-8" standalone="yes"?>
<Relationships xmlns="http://schemas.openxmlformats.org/package/2006/relationships"><Relationship Id="rId2" Type="http://schemas.microsoft.com/office/2007/relationships/hdphoto" Target="../media/hdphoto2.wdp"/><Relationship Id="rId1" Type="http://schemas.openxmlformats.org/officeDocument/2006/relationships/image" Target="../media/image2.png"/></Relationships>
</file>

<file path=xl/drawings/_rels/drawing50.xml.rels><?xml version="1.0" encoding="UTF-8" standalone="yes"?>
<Relationships xmlns="http://schemas.openxmlformats.org/package/2006/relationships"><Relationship Id="rId2" Type="http://schemas.microsoft.com/office/2007/relationships/hdphoto" Target="../media/hdphoto2.wdp"/><Relationship Id="rId1" Type="http://schemas.openxmlformats.org/officeDocument/2006/relationships/image" Target="../media/image2.png"/></Relationships>
</file>

<file path=xl/drawings/_rels/drawing51.xml.rels><?xml version="1.0" encoding="UTF-8" standalone="yes"?>
<Relationships xmlns="http://schemas.openxmlformats.org/package/2006/relationships"><Relationship Id="rId2" Type="http://schemas.microsoft.com/office/2007/relationships/hdphoto" Target="../media/hdphoto2.wdp"/><Relationship Id="rId1" Type="http://schemas.openxmlformats.org/officeDocument/2006/relationships/image" Target="../media/image2.png"/></Relationships>
</file>

<file path=xl/drawings/_rels/drawing52.xml.rels><?xml version="1.0" encoding="UTF-8" standalone="yes"?>
<Relationships xmlns="http://schemas.openxmlformats.org/package/2006/relationships"><Relationship Id="rId2" Type="http://schemas.microsoft.com/office/2007/relationships/hdphoto" Target="../media/hdphoto2.wdp"/><Relationship Id="rId1" Type="http://schemas.openxmlformats.org/officeDocument/2006/relationships/image" Target="../media/image2.png"/></Relationships>
</file>

<file path=xl/drawings/_rels/drawing53.xml.rels><?xml version="1.0" encoding="UTF-8" standalone="yes"?>
<Relationships xmlns="http://schemas.openxmlformats.org/package/2006/relationships"><Relationship Id="rId2" Type="http://schemas.microsoft.com/office/2007/relationships/hdphoto" Target="../media/hdphoto2.wdp"/><Relationship Id="rId1" Type="http://schemas.openxmlformats.org/officeDocument/2006/relationships/image" Target="../media/image2.png"/></Relationships>
</file>

<file path=xl/drawings/_rels/drawing54.xml.rels><?xml version="1.0" encoding="UTF-8" standalone="yes"?>
<Relationships xmlns="http://schemas.openxmlformats.org/package/2006/relationships"><Relationship Id="rId2" Type="http://schemas.microsoft.com/office/2007/relationships/hdphoto" Target="../media/hdphoto2.wdp"/><Relationship Id="rId1" Type="http://schemas.openxmlformats.org/officeDocument/2006/relationships/image" Target="../media/image2.png"/></Relationships>
</file>

<file path=xl/drawings/_rels/drawing55.xml.rels><?xml version="1.0" encoding="UTF-8" standalone="yes"?>
<Relationships xmlns="http://schemas.openxmlformats.org/package/2006/relationships"><Relationship Id="rId2" Type="http://schemas.microsoft.com/office/2007/relationships/hdphoto" Target="../media/hdphoto2.wdp"/><Relationship Id="rId1" Type="http://schemas.openxmlformats.org/officeDocument/2006/relationships/image" Target="../media/image2.png"/></Relationships>
</file>

<file path=xl/drawings/_rels/drawing56.xml.rels><?xml version="1.0" encoding="UTF-8" standalone="yes"?>
<Relationships xmlns="http://schemas.openxmlformats.org/package/2006/relationships"><Relationship Id="rId2" Type="http://schemas.microsoft.com/office/2007/relationships/hdphoto" Target="../media/hdphoto2.wdp"/><Relationship Id="rId1" Type="http://schemas.openxmlformats.org/officeDocument/2006/relationships/image" Target="../media/image2.png"/></Relationships>
</file>

<file path=xl/drawings/_rels/drawing57.xml.rels><?xml version="1.0" encoding="UTF-8" standalone="yes"?>
<Relationships xmlns="http://schemas.openxmlformats.org/package/2006/relationships"><Relationship Id="rId2" Type="http://schemas.microsoft.com/office/2007/relationships/hdphoto" Target="../media/hdphoto2.wdp"/><Relationship Id="rId1" Type="http://schemas.openxmlformats.org/officeDocument/2006/relationships/image" Target="../media/image2.png"/></Relationships>
</file>

<file path=xl/drawings/_rels/drawing58.xml.rels><?xml version="1.0" encoding="UTF-8" standalone="yes"?>
<Relationships xmlns="http://schemas.openxmlformats.org/package/2006/relationships"><Relationship Id="rId2" Type="http://schemas.microsoft.com/office/2007/relationships/hdphoto" Target="../media/hdphoto2.wdp"/><Relationship Id="rId1" Type="http://schemas.openxmlformats.org/officeDocument/2006/relationships/image" Target="../media/image2.png"/></Relationships>
</file>

<file path=xl/drawings/_rels/drawing59.xml.rels><?xml version="1.0" encoding="UTF-8" standalone="yes"?>
<Relationships xmlns="http://schemas.openxmlformats.org/package/2006/relationships"><Relationship Id="rId2" Type="http://schemas.microsoft.com/office/2007/relationships/hdphoto" Target="../media/hdphoto2.wdp"/><Relationship Id="rId1" Type="http://schemas.openxmlformats.org/officeDocument/2006/relationships/image" Target="../media/image2.png"/></Relationships>
</file>

<file path=xl/drawings/_rels/drawing60.xml.rels><?xml version="1.0" encoding="UTF-8" standalone="yes"?>
<Relationships xmlns="http://schemas.openxmlformats.org/package/2006/relationships"><Relationship Id="rId2" Type="http://schemas.microsoft.com/office/2007/relationships/hdphoto" Target="../media/hdphoto2.wdp"/><Relationship Id="rId1" Type="http://schemas.openxmlformats.org/officeDocument/2006/relationships/image" Target="../media/image2.png"/></Relationships>
</file>

<file path=xl/drawings/_rels/drawing61.xml.rels><?xml version="1.0" encoding="UTF-8" standalone="yes"?>
<Relationships xmlns="http://schemas.openxmlformats.org/package/2006/relationships"><Relationship Id="rId2" Type="http://schemas.microsoft.com/office/2007/relationships/hdphoto" Target="../media/hdphoto2.wdp"/><Relationship Id="rId1" Type="http://schemas.openxmlformats.org/officeDocument/2006/relationships/image" Target="../media/image2.png"/></Relationships>
</file>

<file path=xl/drawings/_rels/drawing62.xml.rels><?xml version="1.0" encoding="UTF-8" standalone="yes"?>
<Relationships xmlns="http://schemas.openxmlformats.org/package/2006/relationships"><Relationship Id="rId2" Type="http://schemas.microsoft.com/office/2007/relationships/hdphoto" Target="../media/hdphoto2.wdp"/><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xdr:from>
      <xdr:col>5</xdr:col>
      <xdr:colOff>740249</xdr:colOff>
      <xdr:row>3</xdr:row>
      <xdr:rowOff>88956</xdr:rowOff>
    </xdr:from>
    <xdr:to>
      <xdr:col>6</xdr:col>
      <xdr:colOff>988219</xdr:colOff>
      <xdr:row>7</xdr:row>
      <xdr:rowOff>156567</xdr:rowOff>
    </xdr:to>
    <xdr:pic>
      <xdr:nvPicPr>
        <xdr:cNvPr id="3" name="Imagen 2" descr="Membrete escudo color abajo2">
          <a:extLst>
            <a:ext uri="{FF2B5EF4-FFF2-40B4-BE49-F238E27FC236}">
              <a16:creationId xmlns:a16="http://schemas.microsoft.com/office/drawing/2014/main" id="{00000000-0008-0000-0000-000003000000}"/>
            </a:ext>
          </a:extLst>
        </xdr:cNvPr>
        <xdr:cNvPicPr>
          <a:picLocks noChangeAspect="1" noChangeArrowheads="1"/>
        </xdr:cNvPicPr>
      </xdr:nvPicPr>
      <xdr:blipFill rotWithShape="1">
        <a:blip xmlns:r="http://schemas.openxmlformats.org/officeDocument/2006/relationships" r:embed="rId1" cstate="print">
          <a:extLst>
            <a:ext uri="{BEBA8EAE-BF5A-486C-A8C5-ECC9F3942E4B}">
              <a14:imgProps xmlns:a14="http://schemas.microsoft.com/office/drawing/2010/main">
                <a14:imgLayer r:embed="rId2">
                  <a14:imgEffect>
                    <a14:backgroundRemoval t="0" b="99670" l="0" r="100000">
                      <a14:foregroundMark x1="42125" y1="33333" x2="42125" y2="33333"/>
                      <a14:foregroundMark x1="52497" y1="38284" x2="52497" y2="38284"/>
                      <a14:foregroundMark x1="59027" y1="41584" x2="59027" y2="41584"/>
                      <a14:foregroundMark x1="69142" y1="38614" x2="69142" y2="38614"/>
                      <a14:foregroundMark x1="76440" y1="40264" x2="76440" y2="40264"/>
                      <a14:foregroundMark x1="80922" y1="40594" x2="80922" y2="40594"/>
                      <a14:foregroundMark x1="90909" y1="39604" x2="90909" y2="39604"/>
                      <a14:foregroundMark x1="87964" y1="66337" x2="87964" y2="66337"/>
                      <a14:foregroundMark x1="50320" y1="65017" x2="50320" y2="65017"/>
                      <a14:foregroundMark x1="44558" y1="65017" x2="44558" y2="65017"/>
                      <a14:foregroundMark x1="40461" y1="65017" x2="40461" y2="65017"/>
                      <a14:foregroundMark x1="64917" y1="65017" x2="64917" y2="65017"/>
                      <a14:foregroundMark x1="68630" y1="63036" x2="68630" y2="63036"/>
                      <a14:foregroundMark x1="64533" y1="16172" x2="64533" y2="16172"/>
                      <a14:foregroundMark x1="69142" y1="14851" x2="69142" y2="14851"/>
                      <a14:foregroundMark x1="73239" y1="13861" x2="73239" y2="13861"/>
                      <a14:foregroundMark x1="75160" y1="17162" x2="75160" y2="17162"/>
                      <a14:foregroundMark x1="78489" y1="12871" x2="78489" y2="12871"/>
                      <a14:foregroundMark x1="82714" y1="13861" x2="82714" y2="13861"/>
                      <a14:foregroundMark x1="90781" y1="13861" x2="90781" y2="13861"/>
                      <a14:foregroundMark x1="94110" y1="12871" x2="94110" y2="12871"/>
                      <a14:foregroundMark x1="78617" y1="9571" x2="78617" y2="9571"/>
                      <a14:foregroundMark x1="75288" y1="9571" x2="75288" y2="9571"/>
                      <a14:foregroundMark x1="73624" y1="21452" x2="73624" y2="21452"/>
                      <a14:foregroundMark x1="59539" y1="14851" x2="59539" y2="14851"/>
                      <a14:foregroundMark x1="60435" y1="13861" x2="60435" y2="13861"/>
                      <a14:foregroundMark x1="81434" y1="17822" x2="81434" y2="17822"/>
                      <a14:foregroundMark x1="56594" y1="13861" x2="56594" y2="13861"/>
                      <a14:foregroundMark x1="50064" y1="11551" x2="50064" y2="11551"/>
                      <a14:foregroundMark x1="47503" y1="13861" x2="47503" y2="13861"/>
                      <a14:foregroundMark x1="42638" y1="10231" x2="42638" y2="10231"/>
                      <a14:foregroundMark x1="53393" y1="32013" x2="53393" y2="32013"/>
                      <a14:foregroundMark x1="54673" y1="64356" x2="54673" y2="64356"/>
                      <a14:foregroundMark x1="38924" y1="63036" x2="38924" y2="63036"/>
                      <a14:foregroundMark x1="76184" y1="63366" x2="76184" y2="63366"/>
                      <a14:foregroundMark x1="75928" y1="68317" x2="75928" y2="68317"/>
                      <a14:foregroundMark x1="72727" y1="67657" x2="72727" y2="67657"/>
                      <a14:foregroundMark x1="71959" y1="63366" x2="71959" y2="63366"/>
                      <a14:foregroundMark x1="58387" y1="63036" x2="58387" y2="63036"/>
                      <a14:foregroundMark x1="60819" y1="63036" x2="60819" y2="63036"/>
                      <a14:foregroundMark x1="62740" y1="63036" x2="62740" y2="63036"/>
                      <a14:foregroundMark x1="74264" y1="63036" x2="74264" y2="63036"/>
                      <a14:foregroundMark x1="74008" y1="65347" x2="74008" y2="65347"/>
                      <a14:foregroundMark x1="66581" y1="65017" x2="66581" y2="65017"/>
                      <a14:foregroundMark x1="59539" y1="66337" x2="59539" y2="66337"/>
                      <a14:foregroundMark x1="40205" y1="75578" x2="40205" y2="75578"/>
                      <a14:foregroundMark x1="42510" y1="76238" x2="42510" y2="76238"/>
                      <a14:foregroundMark x1="42638" y1="81518" x2="42638" y2="81518"/>
                      <a14:foregroundMark x1="46735" y1="77228" x2="46735" y2="77228"/>
                      <a14:foregroundMark x1="49168" y1="77228" x2="49168" y2="77228"/>
                      <a14:foregroundMark x1="53009" y1="77228" x2="53009" y2="77228"/>
                      <a14:foregroundMark x1="47247" y1="83168" x2="47247" y2="83168"/>
                      <a14:foregroundMark x1="52625" y1="82178" x2="52625" y2="82178"/>
                      <a14:foregroundMark x1="50960" y1="77888" x2="50960" y2="77888"/>
                      <a14:foregroundMark x1="55314" y1="77228" x2="55314" y2="77228"/>
                      <a14:foregroundMark x1="57746" y1="76898" x2="57746" y2="76898"/>
                      <a14:foregroundMark x1="57875" y1="83498" x2="57875" y2="83498"/>
                      <a14:foregroundMark x1="61204" y1="77228" x2="61204" y2="77228"/>
                      <a14:foregroundMark x1="61588" y1="83498" x2="61588" y2="83498"/>
                      <a14:foregroundMark x1="64020" y1="77228" x2="64020" y2="77228"/>
                      <a14:foregroundMark x1="67093" y1="77228" x2="67093" y2="77228"/>
                      <a14:foregroundMark x1="71191" y1="78218" x2="71191" y2="78218"/>
                      <a14:foregroundMark x1="76953" y1="78878" x2="76953" y2="78878"/>
                      <a14:foregroundMark x1="76056" y1="79208" x2="76056" y2="79208"/>
                      <a14:foregroundMark x1="79385" y1="78218" x2="79385" y2="78218"/>
                      <a14:foregroundMark x1="84763" y1="77888" x2="84763" y2="77888"/>
                      <a14:foregroundMark x1="89117" y1="79208" x2="89117" y2="79208"/>
                      <a14:foregroundMark x1="92446" y1="78878" x2="92446" y2="78878"/>
                      <a14:foregroundMark x1="94622" y1="76898" x2="94622" y2="76898"/>
                      <a14:foregroundMark x1="87196" y1="83498" x2="87196" y2="83498"/>
                      <a14:foregroundMark x1="82714" y1="78218" x2="82714" y2="78218"/>
                      <a14:foregroundMark x1="55442" y1="22112" x2="55442" y2="22112"/>
                      <a14:foregroundMark x1="94238" y1="18812" x2="94238" y2="18812"/>
                      <a14:foregroundMark x1="94238" y1="23432" x2="94238" y2="23432"/>
                      <a14:foregroundMark x1="67478" y1="67657" x2="67478" y2="67657"/>
                      <a14:foregroundMark x1="39181" y1="81518" x2="39181" y2="81518"/>
                      <a14:foregroundMark x1="41485" y1="81518" x2="41485" y2="81518"/>
                      <a14:foregroundMark x1="57362" y1="80528" x2="57362" y2="80528"/>
                      <a14:foregroundMark x1="64533" y1="83498" x2="64533" y2="83498"/>
                      <a14:foregroundMark x1="66069" y1="80528" x2="66069" y2="80528"/>
                      <a14:foregroundMark x1="69782" y1="77228" x2="69782" y2="77228"/>
                      <a14:foregroundMark x1="73880" y1="82178" x2="73880" y2="82178"/>
                      <a14:foregroundMark x1="79385" y1="82178" x2="79385" y2="82178"/>
                      <a14:foregroundMark x1="81434" y1="77888" x2="81434" y2="77888"/>
                      <a14:foregroundMark x1="91037" y1="77888" x2="91037" y2="77888"/>
                      <a14:foregroundMark x1="67093" y1="83168" x2="67093" y2="83168"/>
                      <a14:foregroundMark x1="71063" y1="82178" x2="71063" y2="82178"/>
                      <a14:foregroundMark x1="87708" y1="77228" x2="87708" y2="77228"/>
                      <a14:foregroundMark x1="86044" y1="77888" x2="86044" y2="77888"/>
                      <a14:foregroundMark x1="95391" y1="83168" x2="95391" y2="83168"/>
                      <a14:foregroundMark x1="89757" y1="82508" x2="89757" y2="82508"/>
                      <a14:foregroundMark x1="85915" y1="81188" x2="85915" y2="81188"/>
                      <a14:foregroundMark x1="87708" y1="80198" x2="87708" y2="80198"/>
                      <a14:foregroundMark x1="86300" y1="80198" x2="86300" y2="80198"/>
                      <a14:foregroundMark x1="93854" y1="82508" x2="93854" y2="82508"/>
                      <a14:foregroundMark x1="82074" y1="64356" x2="82074" y2="64356"/>
                      <a14:foregroundMark x1="19206" y1="41584" x2="19206" y2="41584"/>
                      <a14:foregroundMark x1="44686" y1="78548" x2="44686" y2="78548"/>
                      <a14:foregroundMark x1="58515" y1="78548" x2="58515" y2="78548"/>
                      <a14:backgroundMark x1="94622" y1="15182" x2="94622" y2="15182"/>
                      <a14:backgroundMark x1="56594" y1="16832" x2="56594" y2="16832"/>
                      <a14:backgroundMark x1="46351" y1="80198" x2="46351" y2="80198"/>
                      <a14:backgroundMark x1="40461" y1="78878" x2="40461" y2="78878"/>
                      <a14:backgroundMark x1="51729" y1="79868" x2="51729" y2="79868"/>
                      <a14:backgroundMark x1="57746" y1="78878" x2="57746" y2="78878"/>
                      <a14:backgroundMark x1="58259" y1="81518" x2="58259" y2="81518"/>
                      <a14:backgroundMark x1="57106" y1="81518" x2="57106" y2="81518"/>
                      <a14:backgroundMark x1="64020" y1="80198" x2="64020" y2="80198"/>
                      <a14:backgroundMark x1="67478" y1="80528" x2="67478" y2="80528"/>
                      <a14:backgroundMark x1="69910" y1="80198" x2="69910" y2="80198"/>
                      <a14:backgroundMark x1="66837" y1="79868" x2="66837" y2="79868"/>
                      <a14:backgroundMark x1="74520" y1="79868" x2="74520" y2="79868"/>
                      <a14:backgroundMark x1="80922" y1="80528" x2="80922" y2="80528"/>
                      <a14:backgroundMark x1="90397" y1="80528" x2="90397" y2="80528"/>
                      <a14:backgroundMark x1="94750" y1="79868" x2="94750" y2="79868"/>
                      <a14:backgroundMark x1="87196" y1="78878" x2="87196" y2="78878"/>
                      <a14:backgroundMark x1="87196" y1="81188" x2="87196" y2="81188"/>
                      <a14:backgroundMark x1="88476" y1="81518" x2="88476" y2="81518"/>
                    </a14:backgroundRemoval>
                  </a14:imgEffect>
                </a14:imgLayer>
              </a14:imgProps>
            </a:ext>
            <a:ext uri="{28A0092B-C50C-407E-A947-70E740481C1C}">
              <a14:useLocalDpi xmlns:a14="http://schemas.microsoft.com/office/drawing/2010/main" val="0"/>
            </a:ext>
          </a:extLst>
        </a:blip>
        <a:srcRect/>
        <a:stretch/>
      </xdr:blipFill>
      <xdr:spPr bwMode="auto">
        <a:xfrm>
          <a:off x="11360624" y="498531"/>
          <a:ext cx="1848170" cy="98201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7</xdr:col>
      <xdr:colOff>680359</xdr:colOff>
      <xdr:row>1</xdr:row>
      <xdr:rowOff>38340</xdr:rowOff>
    </xdr:from>
    <xdr:to>
      <xdr:col>8</xdr:col>
      <xdr:colOff>1332141</xdr:colOff>
      <xdr:row>5</xdr:row>
      <xdr:rowOff>144320</xdr:rowOff>
    </xdr:to>
    <xdr:pic>
      <xdr:nvPicPr>
        <xdr:cNvPr id="3" name="Imagen 2" descr="Membrete escudo color abajo2">
          <a:extLst>
            <a:ext uri="{FF2B5EF4-FFF2-40B4-BE49-F238E27FC236}">
              <a16:creationId xmlns:a16="http://schemas.microsoft.com/office/drawing/2014/main" id="{00000000-0008-0000-0100-000003000000}"/>
            </a:ext>
          </a:extLst>
        </xdr:cNvPr>
        <xdr:cNvPicPr>
          <a:picLocks noChangeAspect="1" noChangeArrowheads="1"/>
        </xdr:cNvPicPr>
      </xdr:nvPicPr>
      <xdr:blipFill rotWithShape="1">
        <a:blip xmlns:r="http://schemas.openxmlformats.org/officeDocument/2006/relationships" r:embed="rId1" cstate="print">
          <a:extLst>
            <a:ext uri="{BEBA8EAE-BF5A-486C-A8C5-ECC9F3942E4B}">
              <a14:imgProps xmlns:a14="http://schemas.microsoft.com/office/drawing/2010/main">
                <a14:imgLayer r:embed="rId2">
                  <a14:imgEffect>
                    <a14:backgroundRemoval t="4205" b="13403" l="34736" r="65549">
                      <a14:foregroundMark x1="47754" y1="7315" x2="47754" y2="7315"/>
                      <a14:foregroundMark x1="50938" y1="7753" x2="50938" y2="7753"/>
                      <a14:foregroundMark x1="52928" y1="8060" x2="52928" y2="8060"/>
                      <a14:foregroundMark x1="56055" y1="7797" x2="56055" y2="7797"/>
                      <a14:foregroundMark x1="58272" y1="7928" x2="58272" y2="7928"/>
                      <a14:foregroundMark x1="59636" y1="7972" x2="59636" y2="7972"/>
                      <a14:foregroundMark x1="62706" y1="7884" x2="62706" y2="7884"/>
                      <a14:foregroundMark x1="61796" y1="10337" x2="61796" y2="10337"/>
                      <a14:foregroundMark x1="50256" y1="10206" x2="50256" y2="10206"/>
                      <a14:foregroundMark x1="48493" y1="10206" x2="48493" y2="10206"/>
                      <a14:foregroundMark x1="47243" y1="10206" x2="47243" y2="10206"/>
                      <a14:foregroundMark x1="54747" y1="10206" x2="54747" y2="10206"/>
                      <a14:foregroundMark x1="55884" y1="10031" x2="55884" y2="10031"/>
                      <a14:foregroundMark x1="54633" y1="5738" x2="54633" y2="5738"/>
                      <a14:foregroundMark x1="56055" y1="5607" x2="56055" y2="5607"/>
                      <a14:foregroundMark x1="57305" y1="5519" x2="57305" y2="5519"/>
                      <a14:foregroundMark x1="57874" y1="5826" x2="57874" y2="5826"/>
                      <a14:foregroundMark x1="58897" y1="5431" x2="58897" y2="5431"/>
                      <a14:foregroundMark x1="60205" y1="5519" x2="60205" y2="5519"/>
                      <a14:foregroundMark x1="62649" y1="5519" x2="62649" y2="5519"/>
                      <a14:foregroundMark x1="63673" y1="5431" x2="63673" y2="5431"/>
                      <a14:foregroundMark x1="58954" y1="5125" x2="58954" y2="5125"/>
                      <a14:foregroundMark x1="57931" y1="5125" x2="57931" y2="5125"/>
                      <a14:foregroundMark x1="57419" y1="6220" x2="57419" y2="6220"/>
                      <a14:foregroundMark x1="53098" y1="5607" x2="53098" y2="5607"/>
                      <a14:foregroundMark x1="53383" y1="5519" x2="53383" y2="5519"/>
                      <a14:foregroundMark x1="59807" y1="5869" x2="59807" y2="5869"/>
                      <a14:foregroundMark x1="52189" y1="5519" x2="52189" y2="5519"/>
                      <a14:foregroundMark x1="50199" y1="5300" x2="50199" y2="5300"/>
                      <a14:foregroundMark x1="49403" y1="5519" x2="49403" y2="5519"/>
                      <a14:foregroundMark x1="47925" y1="5169" x2="47925" y2="5169"/>
                      <a14:foregroundMark x1="51222" y1="7184" x2="51222" y2="7184"/>
                      <a14:foregroundMark x1="51620" y1="10162" x2="51620" y2="10162"/>
                      <a14:foregroundMark x1="46788" y1="10031" x2="46788" y2="10031"/>
                      <a14:foregroundMark x1="58215" y1="10074" x2="58215" y2="10074"/>
                      <a14:foregroundMark x1="58101" y1="10512" x2="58101" y2="10512"/>
                      <a14:foregroundMark x1="57135" y1="10469" x2="57135" y2="10469"/>
                      <a14:foregroundMark x1="56907" y1="10074" x2="56907" y2="10074"/>
                      <a14:foregroundMark x1="52757" y1="10031" x2="52757" y2="10031"/>
                      <a14:foregroundMark x1="53496" y1="10031" x2="53496" y2="10031"/>
                      <a14:foregroundMark x1="54065" y1="10031" x2="54065" y2="10031"/>
                      <a14:foregroundMark x1="57590" y1="10031" x2="57590" y2="10031"/>
                      <a14:foregroundMark x1="57533" y1="10250" x2="57533" y2="10250"/>
                      <a14:foregroundMark x1="55259" y1="10206" x2="55259" y2="10206"/>
                      <a14:foregroundMark x1="53098" y1="10337" x2="53098" y2="10337"/>
                      <a14:foregroundMark x1="47186" y1="11170" x2="47186" y2="11170"/>
                      <a14:foregroundMark x1="47868" y1="11257" x2="47868" y2="11257"/>
                      <a14:foregroundMark x1="47925" y1="11739" x2="47925" y2="11739"/>
                      <a14:foregroundMark x1="49176" y1="11345" x2="49176" y2="11345"/>
                      <a14:foregroundMark x1="49915" y1="11345" x2="49915" y2="11345"/>
                      <a14:foregroundMark x1="51109" y1="11345" x2="51109" y2="11345"/>
                      <a14:foregroundMark x1="49346" y1="11870" x2="49346" y2="11870"/>
                      <a14:foregroundMark x1="50995" y1="11783" x2="50995" y2="11783"/>
                      <a14:foregroundMark x1="50483" y1="11389" x2="50483" y2="11389"/>
                      <a14:foregroundMark x1="51791" y1="11345" x2="51791" y2="11345"/>
                      <a14:foregroundMark x1="52530" y1="11301" x2="52530" y2="11301"/>
                      <a14:foregroundMark x1="52587" y1="11914" x2="52587" y2="11914"/>
                      <a14:foregroundMark x1="53610" y1="11345" x2="53610" y2="11345"/>
                      <a14:foregroundMark x1="53724" y1="11914" x2="53724" y2="11914"/>
                      <a14:foregroundMark x1="54463" y1="11345" x2="54463" y2="11345"/>
                      <a14:foregroundMark x1="55429" y1="11345" x2="55429" y2="11345"/>
                      <a14:foregroundMark x1="56680" y1="11432" x2="56680" y2="11432"/>
                      <a14:foregroundMark x1="58442" y1="11476" x2="58442" y2="11476"/>
                      <a14:foregroundMark x1="58158" y1="11520" x2="58158" y2="11520"/>
                      <a14:foregroundMark x1="59181" y1="11432" x2="59181" y2="11432"/>
                      <a14:foregroundMark x1="60830" y1="11389" x2="60830" y2="11389"/>
                      <a14:foregroundMark x1="62138" y1="11520" x2="62138" y2="11520"/>
                      <a14:foregroundMark x1="63161" y1="11476" x2="63161" y2="11476"/>
                      <a14:foregroundMark x1="63843" y1="11301" x2="63843" y2="11301"/>
                      <a14:foregroundMark x1="61569" y1="11914" x2="61569" y2="11914"/>
                      <a14:foregroundMark x1="60205" y1="11432" x2="60205" y2="11432"/>
                      <a14:foregroundMark x1="51848" y1="6264" x2="51848" y2="6264"/>
                      <a14:foregroundMark x1="63729" y1="5957" x2="63729" y2="5957"/>
                      <a14:foregroundMark x1="63729" y1="6395" x2="63729" y2="6395"/>
                      <a14:foregroundMark x1="55543" y1="10469" x2="55543" y2="10469"/>
                      <a14:foregroundMark x1="46845" y1="11739" x2="46845" y2="11739"/>
                      <a14:foregroundMark x1="47584" y1="11739" x2="47584" y2="11739"/>
                      <a14:foregroundMark x1="52416" y1="11651" x2="52416" y2="11651"/>
                      <a14:foregroundMark x1="54633" y1="11914" x2="54633" y2="11914"/>
                      <a14:foregroundMark x1="55088" y1="11651" x2="55088" y2="11651"/>
                      <a14:foregroundMark x1="56225" y1="11345" x2="56225" y2="11345"/>
                      <a14:foregroundMark x1="57476" y1="11783" x2="57476" y2="11783"/>
                      <a14:foregroundMark x1="59181" y1="11783" x2="59181" y2="11783"/>
                      <a14:foregroundMark x1="59807" y1="11389" x2="59807" y2="11389"/>
                      <a14:foregroundMark x1="62763" y1="11389" x2="62763" y2="11389"/>
                      <a14:foregroundMark x1="55429" y1="11870" x2="55429" y2="11870"/>
                      <a14:foregroundMark x1="56623" y1="11783" x2="56623" y2="11783"/>
                      <a14:foregroundMark x1="61740" y1="11345" x2="61740" y2="11345"/>
                      <a14:foregroundMark x1="61228" y1="11389" x2="61228" y2="11389"/>
                      <a14:foregroundMark x1="64070" y1="11870" x2="64070" y2="11870"/>
                      <a14:foregroundMark x1="62365" y1="11827" x2="62365" y2="11827"/>
                      <a14:foregroundMark x1="61171" y1="11695" x2="61171" y2="11695"/>
                      <a14:foregroundMark x1="61740" y1="11608" x2="61740" y2="11608"/>
                      <a14:foregroundMark x1="61285" y1="11608" x2="61285" y2="11608"/>
                      <a14:foregroundMark x1="63605" y1="11825" x2="63605" y2="11825"/>
                      <a14:foregroundMark x1="60000" y1="10152" x2="60000" y2="10152"/>
                      <a14:foregroundMark x1="40741" y1="8061" x2="40741" y2="8061"/>
                      <a14:foregroundMark x1="48543" y1="11445" x2="48543" y2="11445"/>
                      <a14:foregroundMark x1="52779" y1="11455" x2="52779" y2="11455"/>
                      <a14:backgroundMark x1="63843" y1="5650" x2="63843" y2="5650"/>
                      <a14:backgroundMark x1="52189" y1="5782" x2="52189" y2="5782"/>
                      <a14:backgroundMark x1="49062" y1="11608" x2="49062" y2="11608"/>
                      <a14:backgroundMark x1="47243" y1="11476" x2="47243" y2="11476"/>
                      <a14:backgroundMark x1="50711" y1="11564" x2="50711" y2="11564"/>
                      <a14:backgroundMark x1="52530" y1="11476" x2="52530" y2="11476"/>
                      <a14:backgroundMark x1="52700" y1="11739" x2="52700" y2="11739"/>
                      <a14:backgroundMark x1="52359" y1="11739" x2="52359" y2="11739"/>
                      <a14:backgroundMark x1="54463" y1="11608" x2="54463" y2="11608"/>
                      <a14:backgroundMark x1="55543" y1="11651" x2="55543" y2="11651"/>
                      <a14:backgroundMark x1="56282" y1="11608" x2="56282" y2="11608"/>
                      <a14:backgroundMark x1="55316" y1="11564" x2="55316" y2="11564"/>
                      <a14:backgroundMark x1="57703" y1="11564" x2="57703" y2="11564"/>
                      <a14:backgroundMark x1="59636" y1="11651" x2="59636" y2="11651"/>
                      <a14:backgroundMark x1="62536" y1="11651" x2="62536" y2="11651"/>
                      <a14:backgroundMark x1="63900" y1="11564" x2="63900" y2="11564"/>
                      <a14:backgroundMark x1="61569" y1="11476" x2="61569" y2="11476"/>
                      <a14:backgroundMark x1="61569" y1="11695" x2="61569" y2="11695"/>
                      <a14:backgroundMark x1="61967" y1="11739" x2="61967" y2="11739"/>
                    </a14:backgroundRemoval>
                  </a14:imgEffect>
                </a14:imgLayer>
              </a14:imgProps>
            </a:ext>
            <a:ext uri="{28A0092B-C50C-407E-A947-70E740481C1C}">
              <a14:useLocalDpi xmlns:a14="http://schemas.microsoft.com/office/drawing/2010/main" val="0"/>
            </a:ext>
          </a:extLst>
        </a:blip>
        <a:srcRect l="34881" t="4233" r="34523" b="86567"/>
        <a:stretch/>
      </xdr:blipFill>
      <xdr:spPr bwMode="auto">
        <a:xfrm>
          <a:off x="7452634" y="276465"/>
          <a:ext cx="2461532" cy="75368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5</xdr:col>
      <xdr:colOff>243589</xdr:colOff>
      <xdr:row>1</xdr:row>
      <xdr:rowOff>17929</xdr:rowOff>
    </xdr:from>
    <xdr:to>
      <xdr:col>6</xdr:col>
      <xdr:colOff>971550</xdr:colOff>
      <xdr:row>5</xdr:row>
      <xdr:rowOff>122548</xdr:rowOff>
    </xdr:to>
    <xdr:pic>
      <xdr:nvPicPr>
        <xdr:cNvPr id="5" name="Imagen 4" descr="Membrete escudo color abajo2">
          <a:extLst>
            <a:ext uri="{FF2B5EF4-FFF2-40B4-BE49-F238E27FC236}">
              <a16:creationId xmlns:a16="http://schemas.microsoft.com/office/drawing/2014/main" id="{00000000-0008-0000-0200-000005000000}"/>
            </a:ext>
          </a:extLst>
        </xdr:cNvPr>
        <xdr:cNvPicPr>
          <a:picLocks noChangeAspect="1" noChangeArrowheads="1"/>
        </xdr:cNvPicPr>
      </xdr:nvPicPr>
      <xdr:blipFill rotWithShape="1">
        <a:blip xmlns:r="http://schemas.openxmlformats.org/officeDocument/2006/relationships" r:embed="rId1" cstate="print">
          <a:extLst>
            <a:ext uri="{BEBA8EAE-BF5A-486C-A8C5-ECC9F3942E4B}">
              <a14:imgProps xmlns:a14="http://schemas.microsoft.com/office/drawing/2010/main">
                <a14:imgLayer r:embed="rId2">
                  <a14:imgEffect>
                    <a14:backgroundRemoval t="4205" b="13403" l="34736" r="65549">
                      <a14:foregroundMark x1="47754" y1="7315" x2="47754" y2="7315"/>
                      <a14:foregroundMark x1="50938" y1="7753" x2="50938" y2="7753"/>
                      <a14:foregroundMark x1="52928" y1="8060" x2="52928" y2="8060"/>
                      <a14:foregroundMark x1="56055" y1="7797" x2="56055" y2="7797"/>
                      <a14:foregroundMark x1="58272" y1="7928" x2="58272" y2="7928"/>
                      <a14:foregroundMark x1="59636" y1="7972" x2="59636" y2="7972"/>
                      <a14:foregroundMark x1="62706" y1="7884" x2="62706" y2="7884"/>
                      <a14:foregroundMark x1="61796" y1="10337" x2="61796" y2="10337"/>
                      <a14:foregroundMark x1="50256" y1="10206" x2="50256" y2="10206"/>
                      <a14:foregroundMark x1="48493" y1="10206" x2="48493" y2="10206"/>
                      <a14:foregroundMark x1="47243" y1="10206" x2="47243" y2="10206"/>
                      <a14:foregroundMark x1="54747" y1="10206" x2="54747" y2="10206"/>
                      <a14:foregroundMark x1="55884" y1="10031" x2="55884" y2="10031"/>
                      <a14:foregroundMark x1="54633" y1="5738" x2="54633" y2="5738"/>
                      <a14:foregroundMark x1="56055" y1="5607" x2="56055" y2="5607"/>
                      <a14:foregroundMark x1="57305" y1="5519" x2="57305" y2="5519"/>
                      <a14:foregroundMark x1="57874" y1="5826" x2="57874" y2="5826"/>
                      <a14:foregroundMark x1="58897" y1="5431" x2="58897" y2="5431"/>
                      <a14:foregroundMark x1="60205" y1="5519" x2="60205" y2="5519"/>
                      <a14:foregroundMark x1="62649" y1="5519" x2="62649" y2="5519"/>
                      <a14:foregroundMark x1="63673" y1="5431" x2="63673" y2="5431"/>
                      <a14:foregroundMark x1="58954" y1="5125" x2="58954" y2="5125"/>
                      <a14:foregroundMark x1="57931" y1="5125" x2="57931" y2="5125"/>
                      <a14:foregroundMark x1="57419" y1="6220" x2="57419" y2="6220"/>
                      <a14:foregroundMark x1="53098" y1="5607" x2="53098" y2="5607"/>
                      <a14:foregroundMark x1="53383" y1="5519" x2="53383" y2="5519"/>
                      <a14:foregroundMark x1="59807" y1="5869" x2="59807" y2="5869"/>
                      <a14:foregroundMark x1="52189" y1="5519" x2="52189" y2="5519"/>
                      <a14:foregroundMark x1="50199" y1="5300" x2="50199" y2="5300"/>
                      <a14:foregroundMark x1="49403" y1="5519" x2="49403" y2="5519"/>
                      <a14:foregroundMark x1="47925" y1="5169" x2="47925" y2="5169"/>
                      <a14:foregroundMark x1="51222" y1="7184" x2="51222" y2="7184"/>
                      <a14:foregroundMark x1="51620" y1="10162" x2="51620" y2="10162"/>
                      <a14:foregroundMark x1="46788" y1="10031" x2="46788" y2="10031"/>
                      <a14:foregroundMark x1="58215" y1="10074" x2="58215" y2="10074"/>
                      <a14:foregroundMark x1="58101" y1="10512" x2="58101" y2="10512"/>
                      <a14:foregroundMark x1="57135" y1="10469" x2="57135" y2="10469"/>
                      <a14:foregroundMark x1="56907" y1="10074" x2="56907" y2="10074"/>
                      <a14:foregroundMark x1="52757" y1="10031" x2="52757" y2="10031"/>
                      <a14:foregroundMark x1="53496" y1="10031" x2="53496" y2="10031"/>
                      <a14:foregroundMark x1="54065" y1="10031" x2="54065" y2="10031"/>
                      <a14:foregroundMark x1="57590" y1="10031" x2="57590" y2="10031"/>
                      <a14:foregroundMark x1="57533" y1="10250" x2="57533" y2="10250"/>
                      <a14:foregroundMark x1="55259" y1="10206" x2="55259" y2="10206"/>
                      <a14:foregroundMark x1="53098" y1="10337" x2="53098" y2="10337"/>
                      <a14:foregroundMark x1="47186" y1="11170" x2="47186" y2="11170"/>
                      <a14:foregroundMark x1="47868" y1="11257" x2="47868" y2="11257"/>
                      <a14:foregroundMark x1="47925" y1="11739" x2="47925" y2="11739"/>
                      <a14:foregroundMark x1="49176" y1="11345" x2="49176" y2="11345"/>
                      <a14:foregroundMark x1="49915" y1="11345" x2="49915" y2="11345"/>
                      <a14:foregroundMark x1="51109" y1="11345" x2="51109" y2="11345"/>
                      <a14:foregroundMark x1="49346" y1="11870" x2="49346" y2="11870"/>
                      <a14:foregroundMark x1="50995" y1="11783" x2="50995" y2="11783"/>
                      <a14:foregroundMark x1="50483" y1="11389" x2="50483" y2="11389"/>
                      <a14:foregroundMark x1="51791" y1="11345" x2="51791" y2="11345"/>
                      <a14:foregroundMark x1="52530" y1="11301" x2="52530" y2="11301"/>
                      <a14:foregroundMark x1="52587" y1="11914" x2="52587" y2="11914"/>
                      <a14:foregroundMark x1="53610" y1="11345" x2="53610" y2="11345"/>
                      <a14:foregroundMark x1="53724" y1="11914" x2="53724" y2="11914"/>
                      <a14:foregroundMark x1="54463" y1="11345" x2="54463" y2="11345"/>
                      <a14:foregroundMark x1="55429" y1="11345" x2="55429" y2="11345"/>
                      <a14:foregroundMark x1="56680" y1="11432" x2="56680" y2="11432"/>
                      <a14:foregroundMark x1="58442" y1="11476" x2="58442" y2="11476"/>
                      <a14:foregroundMark x1="58158" y1="11520" x2="58158" y2="11520"/>
                      <a14:foregroundMark x1="59181" y1="11432" x2="59181" y2="11432"/>
                      <a14:foregroundMark x1="60830" y1="11389" x2="60830" y2="11389"/>
                      <a14:foregroundMark x1="62138" y1="11520" x2="62138" y2="11520"/>
                      <a14:foregroundMark x1="63161" y1="11476" x2="63161" y2="11476"/>
                      <a14:foregroundMark x1="63843" y1="11301" x2="63843" y2="11301"/>
                      <a14:foregroundMark x1="61569" y1="11914" x2="61569" y2="11914"/>
                      <a14:foregroundMark x1="60205" y1="11432" x2="60205" y2="11432"/>
                      <a14:foregroundMark x1="51848" y1="6264" x2="51848" y2="6264"/>
                      <a14:foregroundMark x1="63729" y1="5957" x2="63729" y2="5957"/>
                      <a14:foregroundMark x1="63729" y1="6395" x2="63729" y2="6395"/>
                      <a14:foregroundMark x1="55543" y1="10469" x2="55543" y2="10469"/>
                      <a14:foregroundMark x1="46845" y1="11739" x2="46845" y2="11739"/>
                      <a14:foregroundMark x1="47584" y1="11739" x2="47584" y2="11739"/>
                      <a14:foregroundMark x1="52416" y1="11651" x2="52416" y2="11651"/>
                      <a14:foregroundMark x1="54633" y1="11914" x2="54633" y2="11914"/>
                      <a14:foregroundMark x1="55088" y1="11651" x2="55088" y2="11651"/>
                      <a14:foregroundMark x1="56225" y1="11345" x2="56225" y2="11345"/>
                      <a14:foregroundMark x1="57476" y1="11783" x2="57476" y2="11783"/>
                      <a14:foregroundMark x1="59181" y1="11783" x2="59181" y2="11783"/>
                      <a14:foregroundMark x1="59807" y1="11389" x2="59807" y2="11389"/>
                      <a14:foregroundMark x1="62763" y1="11389" x2="62763" y2="11389"/>
                      <a14:foregroundMark x1="55429" y1="11870" x2="55429" y2="11870"/>
                      <a14:foregroundMark x1="56623" y1="11783" x2="56623" y2="11783"/>
                      <a14:foregroundMark x1="61740" y1="11345" x2="61740" y2="11345"/>
                      <a14:foregroundMark x1="61228" y1="11389" x2="61228" y2="11389"/>
                      <a14:foregroundMark x1="64070" y1="11870" x2="64070" y2="11870"/>
                      <a14:foregroundMark x1="62365" y1="11827" x2="62365" y2="11827"/>
                      <a14:foregroundMark x1="61171" y1="11695" x2="61171" y2="11695"/>
                      <a14:foregroundMark x1="61740" y1="11608" x2="61740" y2="11608"/>
                      <a14:foregroundMark x1="61285" y1="11608" x2="61285" y2="11608"/>
                      <a14:foregroundMark x1="63605" y1="11825" x2="63605" y2="11825"/>
                      <a14:foregroundMark x1="60000" y1="10152" x2="60000" y2="10152"/>
                      <a14:foregroundMark x1="40741" y1="8061" x2="40741" y2="8061"/>
                      <a14:foregroundMark x1="48543" y1="11445" x2="48543" y2="11445"/>
                      <a14:foregroundMark x1="52779" y1="11455" x2="52779" y2="11455"/>
                      <a14:backgroundMark x1="63843" y1="5650" x2="63843" y2="5650"/>
                      <a14:backgroundMark x1="52189" y1="5782" x2="52189" y2="5782"/>
                      <a14:backgroundMark x1="49062" y1="11608" x2="49062" y2="11608"/>
                      <a14:backgroundMark x1="47243" y1="11476" x2="47243" y2="11476"/>
                      <a14:backgroundMark x1="50711" y1="11564" x2="50711" y2="11564"/>
                      <a14:backgroundMark x1="52530" y1="11476" x2="52530" y2="11476"/>
                      <a14:backgroundMark x1="52700" y1="11739" x2="52700" y2="11739"/>
                      <a14:backgroundMark x1="52359" y1="11739" x2="52359" y2="11739"/>
                      <a14:backgroundMark x1="54463" y1="11608" x2="54463" y2="11608"/>
                      <a14:backgroundMark x1="55543" y1="11651" x2="55543" y2="11651"/>
                      <a14:backgroundMark x1="56282" y1="11608" x2="56282" y2="11608"/>
                      <a14:backgroundMark x1="55316" y1="11564" x2="55316" y2="11564"/>
                      <a14:backgroundMark x1="57703" y1="11564" x2="57703" y2="11564"/>
                      <a14:backgroundMark x1="59636" y1="11651" x2="59636" y2="11651"/>
                      <a14:backgroundMark x1="62536" y1="11651" x2="62536" y2="11651"/>
                      <a14:backgroundMark x1="63900" y1="11564" x2="63900" y2="11564"/>
                      <a14:backgroundMark x1="61569" y1="11476" x2="61569" y2="11476"/>
                      <a14:backgroundMark x1="61569" y1="11695" x2="61569" y2="11695"/>
                      <a14:backgroundMark x1="61967" y1="11739" x2="61967" y2="11739"/>
                    </a14:backgroundRemoval>
                  </a14:imgEffect>
                </a14:imgLayer>
              </a14:imgProps>
            </a:ext>
            <a:ext uri="{28A0092B-C50C-407E-A947-70E740481C1C}">
              <a14:useLocalDpi xmlns:a14="http://schemas.microsoft.com/office/drawing/2010/main" val="0"/>
            </a:ext>
          </a:extLst>
        </a:blip>
        <a:srcRect l="34881" t="4233" r="34523" b="86567"/>
        <a:stretch/>
      </xdr:blipFill>
      <xdr:spPr bwMode="auto">
        <a:xfrm>
          <a:off x="6225289" y="151279"/>
          <a:ext cx="1661411" cy="75231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twoCellAnchor>
    <xdr:from>
      <xdr:col>5</xdr:col>
      <xdr:colOff>243589</xdr:colOff>
      <xdr:row>1</xdr:row>
      <xdr:rowOff>17929</xdr:rowOff>
    </xdr:from>
    <xdr:to>
      <xdr:col>6</xdr:col>
      <xdr:colOff>971550</xdr:colOff>
      <xdr:row>5</xdr:row>
      <xdr:rowOff>122548</xdr:rowOff>
    </xdr:to>
    <xdr:pic>
      <xdr:nvPicPr>
        <xdr:cNvPr id="5" name="Imagen 4" descr="Membrete escudo color abajo2">
          <a:extLst>
            <a:ext uri="{FF2B5EF4-FFF2-40B4-BE49-F238E27FC236}">
              <a16:creationId xmlns:a16="http://schemas.microsoft.com/office/drawing/2014/main" id="{00000000-0008-0000-0300-000005000000}"/>
            </a:ext>
          </a:extLst>
        </xdr:cNvPr>
        <xdr:cNvPicPr>
          <a:picLocks noChangeAspect="1" noChangeArrowheads="1"/>
        </xdr:cNvPicPr>
      </xdr:nvPicPr>
      <xdr:blipFill rotWithShape="1">
        <a:blip xmlns:r="http://schemas.openxmlformats.org/officeDocument/2006/relationships" r:embed="rId1" cstate="print">
          <a:extLst>
            <a:ext uri="{BEBA8EAE-BF5A-486C-A8C5-ECC9F3942E4B}">
              <a14:imgProps xmlns:a14="http://schemas.microsoft.com/office/drawing/2010/main">
                <a14:imgLayer r:embed="rId2">
                  <a14:imgEffect>
                    <a14:backgroundRemoval t="4205" b="13403" l="34736" r="65549">
                      <a14:foregroundMark x1="47754" y1="7315" x2="47754" y2="7315"/>
                      <a14:foregroundMark x1="50938" y1="7753" x2="50938" y2="7753"/>
                      <a14:foregroundMark x1="52928" y1="8060" x2="52928" y2="8060"/>
                      <a14:foregroundMark x1="56055" y1="7797" x2="56055" y2="7797"/>
                      <a14:foregroundMark x1="58272" y1="7928" x2="58272" y2="7928"/>
                      <a14:foregroundMark x1="59636" y1="7972" x2="59636" y2="7972"/>
                      <a14:foregroundMark x1="62706" y1="7884" x2="62706" y2="7884"/>
                      <a14:foregroundMark x1="61796" y1="10337" x2="61796" y2="10337"/>
                      <a14:foregroundMark x1="50256" y1="10206" x2="50256" y2="10206"/>
                      <a14:foregroundMark x1="48493" y1="10206" x2="48493" y2="10206"/>
                      <a14:foregroundMark x1="47243" y1="10206" x2="47243" y2="10206"/>
                      <a14:foregroundMark x1="54747" y1="10206" x2="54747" y2="10206"/>
                      <a14:foregroundMark x1="55884" y1="10031" x2="55884" y2="10031"/>
                      <a14:foregroundMark x1="54633" y1="5738" x2="54633" y2="5738"/>
                      <a14:foregroundMark x1="56055" y1="5607" x2="56055" y2="5607"/>
                      <a14:foregroundMark x1="57305" y1="5519" x2="57305" y2="5519"/>
                      <a14:foregroundMark x1="57874" y1="5826" x2="57874" y2="5826"/>
                      <a14:foregroundMark x1="58897" y1="5431" x2="58897" y2="5431"/>
                      <a14:foregroundMark x1="60205" y1="5519" x2="60205" y2="5519"/>
                      <a14:foregroundMark x1="62649" y1="5519" x2="62649" y2="5519"/>
                      <a14:foregroundMark x1="63673" y1="5431" x2="63673" y2="5431"/>
                      <a14:foregroundMark x1="58954" y1="5125" x2="58954" y2="5125"/>
                      <a14:foregroundMark x1="57931" y1="5125" x2="57931" y2="5125"/>
                      <a14:foregroundMark x1="57419" y1="6220" x2="57419" y2="6220"/>
                      <a14:foregroundMark x1="53098" y1="5607" x2="53098" y2="5607"/>
                      <a14:foregroundMark x1="53383" y1="5519" x2="53383" y2="5519"/>
                      <a14:foregroundMark x1="59807" y1="5869" x2="59807" y2="5869"/>
                      <a14:foregroundMark x1="52189" y1="5519" x2="52189" y2="5519"/>
                      <a14:foregroundMark x1="50199" y1="5300" x2="50199" y2="5300"/>
                      <a14:foregroundMark x1="49403" y1="5519" x2="49403" y2="5519"/>
                      <a14:foregroundMark x1="47925" y1="5169" x2="47925" y2="5169"/>
                      <a14:foregroundMark x1="51222" y1="7184" x2="51222" y2="7184"/>
                      <a14:foregroundMark x1="51620" y1="10162" x2="51620" y2="10162"/>
                      <a14:foregroundMark x1="46788" y1="10031" x2="46788" y2="10031"/>
                      <a14:foregroundMark x1="58215" y1="10074" x2="58215" y2="10074"/>
                      <a14:foregroundMark x1="58101" y1="10512" x2="58101" y2="10512"/>
                      <a14:foregroundMark x1="57135" y1="10469" x2="57135" y2="10469"/>
                      <a14:foregroundMark x1="56907" y1="10074" x2="56907" y2="10074"/>
                      <a14:foregroundMark x1="52757" y1="10031" x2="52757" y2="10031"/>
                      <a14:foregroundMark x1="53496" y1="10031" x2="53496" y2="10031"/>
                      <a14:foregroundMark x1="54065" y1="10031" x2="54065" y2="10031"/>
                      <a14:foregroundMark x1="57590" y1="10031" x2="57590" y2="10031"/>
                      <a14:foregroundMark x1="57533" y1="10250" x2="57533" y2="10250"/>
                      <a14:foregroundMark x1="55259" y1="10206" x2="55259" y2="10206"/>
                      <a14:foregroundMark x1="53098" y1="10337" x2="53098" y2="10337"/>
                      <a14:foregroundMark x1="47186" y1="11170" x2="47186" y2="11170"/>
                      <a14:foregroundMark x1="47868" y1="11257" x2="47868" y2="11257"/>
                      <a14:foregroundMark x1="47925" y1="11739" x2="47925" y2="11739"/>
                      <a14:foregroundMark x1="49176" y1="11345" x2="49176" y2="11345"/>
                      <a14:foregroundMark x1="49915" y1="11345" x2="49915" y2="11345"/>
                      <a14:foregroundMark x1="51109" y1="11345" x2="51109" y2="11345"/>
                      <a14:foregroundMark x1="49346" y1="11870" x2="49346" y2="11870"/>
                      <a14:foregroundMark x1="50995" y1="11783" x2="50995" y2="11783"/>
                      <a14:foregroundMark x1="50483" y1="11389" x2="50483" y2="11389"/>
                      <a14:foregroundMark x1="51791" y1="11345" x2="51791" y2="11345"/>
                      <a14:foregroundMark x1="52530" y1="11301" x2="52530" y2="11301"/>
                      <a14:foregroundMark x1="52587" y1="11914" x2="52587" y2="11914"/>
                      <a14:foregroundMark x1="53610" y1="11345" x2="53610" y2="11345"/>
                      <a14:foregroundMark x1="53724" y1="11914" x2="53724" y2="11914"/>
                      <a14:foregroundMark x1="54463" y1="11345" x2="54463" y2="11345"/>
                      <a14:foregroundMark x1="55429" y1="11345" x2="55429" y2="11345"/>
                      <a14:foregroundMark x1="56680" y1="11432" x2="56680" y2="11432"/>
                      <a14:foregroundMark x1="58442" y1="11476" x2="58442" y2="11476"/>
                      <a14:foregroundMark x1="58158" y1="11520" x2="58158" y2="11520"/>
                      <a14:foregroundMark x1="59181" y1="11432" x2="59181" y2="11432"/>
                      <a14:foregroundMark x1="60830" y1="11389" x2="60830" y2="11389"/>
                      <a14:foregroundMark x1="62138" y1="11520" x2="62138" y2="11520"/>
                      <a14:foregroundMark x1="63161" y1="11476" x2="63161" y2="11476"/>
                      <a14:foregroundMark x1="63843" y1="11301" x2="63843" y2="11301"/>
                      <a14:foregroundMark x1="61569" y1="11914" x2="61569" y2="11914"/>
                      <a14:foregroundMark x1="60205" y1="11432" x2="60205" y2="11432"/>
                      <a14:foregroundMark x1="51848" y1="6264" x2="51848" y2="6264"/>
                      <a14:foregroundMark x1="63729" y1="5957" x2="63729" y2="5957"/>
                      <a14:foregroundMark x1="63729" y1="6395" x2="63729" y2="6395"/>
                      <a14:foregroundMark x1="55543" y1="10469" x2="55543" y2="10469"/>
                      <a14:foregroundMark x1="46845" y1="11739" x2="46845" y2="11739"/>
                      <a14:foregroundMark x1="47584" y1="11739" x2="47584" y2="11739"/>
                      <a14:foregroundMark x1="52416" y1="11651" x2="52416" y2="11651"/>
                      <a14:foregroundMark x1="54633" y1="11914" x2="54633" y2="11914"/>
                      <a14:foregroundMark x1="55088" y1="11651" x2="55088" y2="11651"/>
                      <a14:foregroundMark x1="56225" y1="11345" x2="56225" y2="11345"/>
                      <a14:foregroundMark x1="57476" y1="11783" x2="57476" y2="11783"/>
                      <a14:foregroundMark x1="59181" y1="11783" x2="59181" y2="11783"/>
                      <a14:foregroundMark x1="59807" y1="11389" x2="59807" y2="11389"/>
                      <a14:foregroundMark x1="62763" y1="11389" x2="62763" y2="11389"/>
                      <a14:foregroundMark x1="55429" y1="11870" x2="55429" y2="11870"/>
                      <a14:foregroundMark x1="56623" y1="11783" x2="56623" y2="11783"/>
                      <a14:foregroundMark x1="61740" y1="11345" x2="61740" y2="11345"/>
                      <a14:foregroundMark x1="61228" y1="11389" x2="61228" y2="11389"/>
                      <a14:foregroundMark x1="64070" y1="11870" x2="64070" y2="11870"/>
                      <a14:foregroundMark x1="62365" y1="11827" x2="62365" y2="11827"/>
                      <a14:foregroundMark x1="61171" y1="11695" x2="61171" y2="11695"/>
                      <a14:foregroundMark x1="61740" y1="11608" x2="61740" y2="11608"/>
                      <a14:foregroundMark x1="61285" y1="11608" x2="61285" y2="11608"/>
                      <a14:foregroundMark x1="63605" y1="11825" x2="63605" y2="11825"/>
                      <a14:foregroundMark x1="60000" y1="10152" x2="60000" y2="10152"/>
                      <a14:foregroundMark x1="40741" y1="8061" x2="40741" y2="8061"/>
                      <a14:foregroundMark x1="48543" y1="11445" x2="48543" y2="11445"/>
                      <a14:foregroundMark x1="52779" y1="11455" x2="52779" y2="11455"/>
                      <a14:backgroundMark x1="63843" y1="5650" x2="63843" y2="5650"/>
                      <a14:backgroundMark x1="52189" y1="5782" x2="52189" y2="5782"/>
                      <a14:backgroundMark x1="49062" y1="11608" x2="49062" y2="11608"/>
                      <a14:backgroundMark x1="47243" y1="11476" x2="47243" y2="11476"/>
                      <a14:backgroundMark x1="50711" y1="11564" x2="50711" y2="11564"/>
                      <a14:backgroundMark x1="52530" y1="11476" x2="52530" y2="11476"/>
                      <a14:backgroundMark x1="52700" y1="11739" x2="52700" y2="11739"/>
                      <a14:backgroundMark x1="52359" y1="11739" x2="52359" y2="11739"/>
                      <a14:backgroundMark x1="54463" y1="11608" x2="54463" y2="11608"/>
                      <a14:backgroundMark x1="55543" y1="11651" x2="55543" y2="11651"/>
                      <a14:backgroundMark x1="56282" y1="11608" x2="56282" y2="11608"/>
                      <a14:backgroundMark x1="55316" y1="11564" x2="55316" y2="11564"/>
                      <a14:backgroundMark x1="57703" y1="11564" x2="57703" y2="11564"/>
                      <a14:backgroundMark x1="59636" y1="11651" x2="59636" y2="11651"/>
                      <a14:backgroundMark x1="62536" y1="11651" x2="62536" y2="11651"/>
                      <a14:backgroundMark x1="63900" y1="11564" x2="63900" y2="11564"/>
                      <a14:backgroundMark x1="61569" y1="11476" x2="61569" y2="11476"/>
                      <a14:backgroundMark x1="61569" y1="11695" x2="61569" y2="11695"/>
                      <a14:backgroundMark x1="61967" y1="11739" x2="61967" y2="11739"/>
                    </a14:backgroundRemoval>
                  </a14:imgEffect>
                </a14:imgLayer>
              </a14:imgProps>
            </a:ext>
            <a:ext uri="{28A0092B-C50C-407E-A947-70E740481C1C}">
              <a14:useLocalDpi xmlns:a14="http://schemas.microsoft.com/office/drawing/2010/main" val="0"/>
            </a:ext>
          </a:extLst>
        </a:blip>
        <a:srcRect l="34881" t="4233" r="34523" b="86567"/>
        <a:stretch/>
      </xdr:blipFill>
      <xdr:spPr bwMode="auto">
        <a:xfrm>
          <a:off x="5158489" y="265579"/>
          <a:ext cx="1623311" cy="75231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xml><?xml version="1.0" encoding="utf-8"?>
<xdr:wsDr xmlns:xdr="http://schemas.openxmlformats.org/drawingml/2006/spreadsheetDrawing" xmlns:a="http://schemas.openxmlformats.org/drawingml/2006/main">
  <xdr:twoCellAnchor>
    <xdr:from>
      <xdr:col>10</xdr:col>
      <xdr:colOff>110239</xdr:colOff>
      <xdr:row>1</xdr:row>
      <xdr:rowOff>78982</xdr:rowOff>
    </xdr:from>
    <xdr:to>
      <xdr:col>11</xdr:col>
      <xdr:colOff>819150</xdr:colOff>
      <xdr:row>5</xdr:row>
      <xdr:rowOff>142875</xdr:rowOff>
    </xdr:to>
    <xdr:pic>
      <xdr:nvPicPr>
        <xdr:cNvPr id="6" name="Imagen 5" descr="Membrete escudo color abajo2">
          <a:extLst>
            <a:ext uri="{FF2B5EF4-FFF2-40B4-BE49-F238E27FC236}">
              <a16:creationId xmlns:a16="http://schemas.microsoft.com/office/drawing/2014/main" id="{00000000-0008-0000-0400-000006000000}"/>
            </a:ext>
          </a:extLst>
        </xdr:cNvPr>
        <xdr:cNvPicPr>
          <a:picLocks noChangeAspect="1" noChangeArrowheads="1"/>
        </xdr:cNvPicPr>
      </xdr:nvPicPr>
      <xdr:blipFill rotWithShape="1">
        <a:blip xmlns:r="http://schemas.openxmlformats.org/officeDocument/2006/relationships" r:embed="rId1" cstate="print">
          <a:extLst>
            <a:ext uri="{BEBA8EAE-BF5A-486C-A8C5-ECC9F3942E4B}">
              <a14:imgProps xmlns:a14="http://schemas.microsoft.com/office/drawing/2010/main">
                <a14:imgLayer r:embed="rId2">
                  <a14:imgEffect>
                    <a14:backgroundRemoval t="0" b="99670" l="0" r="100000">
                      <a14:foregroundMark x1="42125" y1="33333" x2="42125" y2="33333"/>
                      <a14:foregroundMark x1="52497" y1="38284" x2="52497" y2="38284"/>
                      <a14:foregroundMark x1="59027" y1="41584" x2="59027" y2="41584"/>
                      <a14:foregroundMark x1="69142" y1="38614" x2="69142" y2="38614"/>
                      <a14:foregroundMark x1="76440" y1="40264" x2="76440" y2="40264"/>
                      <a14:foregroundMark x1="80922" y1="40594" x2="80922" y2="40594"/>
                      <a14:foregroundMark x1="90909" y1="39604" x2="90909" y2="39604"/>
                      <a14:foregroundMark x1="87964" y1="66337" x2="87964" y2="66337"/>
                      <a14:foregroundMark x1="50320" y1="65017" x2="50320" y2="65017"/>
                      <a14:foregroundMark x1="44558" y1="65017" x2="44558" y2="65017"/>
                      <a14:foregroundMark x1="40461" y1="65017" x2="40461" y2="65017"/>
                      <a14:foregroundMark x1="64917" y1="65017" x2="64917" y2="65017"/>
                      <a14:foregroundMark x1="68630" y1="63036" x2="68630" y2="63036"/>
                      <a14:foregroundMark x1="64533" y1="16172" x2="64533" y2="16172"/>
                      <a14:foregroundMark x1="69142" y1="14851" x2="69142" y2="14851"/>
                      <a14:foregroundMark x1="73239" y1="13861" x2="73239" y2="13861"/>
                      <a14:foregroundMark x1="75160" y1="17162" x2="75160" y2="17162"/>
                      <a14:foregroundMark x1="78489" y1="12871" x2="78489" y2="12871"/>
                      <a14:foregroundMark x1="82714" y1="13861" x2="82714" y2="13861"/>
                      <a14:foregroundMark x1="90781" y1="13861" x2="90781" y2="13861"/>
                      <a14:foregroundMark x1="94110" y1="12871" x2="94110" y2="12871"/>
                      <a14:foregroundMark x1="78617" y1="9571" x2="78617" y2="9571"/>
                      <a14:foregroundMark x1="75288" y1="9571" x2="75288" y2="9571"/>
                      <a14:foregroundMark x1="73624" y1="21452" x2="73624" y2="21452"/>
                      <a14:foregroundMark x1="59539" y1="14851" x2="59539" y2="14851"/>
                      <a14:foregroundMark x1="60435" y1="13861" x2="60435" y2="13861"/>
                      <a14:foregroundMark x1="81434" y1="17822" x2="81434" y2="17822"/>
                      <a14:foregroundMark x1="56594" y1="13861" x2="56594" y2="13861"/>
                      <a14:foregroundMark x1="50064" y1="11551" x2="50064" y2="11551"/>
                      <a14:foregroundMark x1="47503" y1="13861" x2="47503" y2="13861"/>
                      <a14:foregroundMark x1="42638" y1="10231" x2="42638" y2="10231"/>
                      <a14:foregroundMark x1="53393" y1="32013" x2="53393" y2="32013"/>
                      <a14:foregroundMark x1="54673" y1="64356" x2="54673" y2="64356"/>
                      <a14:foregroundMark x1="38924" y1="63036" x2="38924" y2="63036"/>
                      <a14:foregroundMark x1="76184" y1="63366" x2="76184" y2="63366"/>
                      <a14:foregroundMark x1="75928" y1="68317" x2="75928" y2="68317"/>
                      <a14:foregroundMark x1="72727" y1="67657" x2="72727" y2="67657"/>
                      <a14:foregroundMark x1="71959" y1="63366" x2="71959" y2="63366"/>
                      <a14:foregroundMark x1="58387" y1="63036" x2="58387" y2="63036"/>
                      <a14:foregroundMark x1="60819" y1="63036" x2="60819" y2="63036"/>
                      <a14:foregroundMark x1="62740" y1="63036" x2="62740" y2="63036"/>
                      <a14:foregroundMark x1="74264" y1="63036" x2="74264" y2="63036"/>
                      <a14:foregroundMark x1="74008" y1="65347" x2="74008" y2="65347"/>
                      <a14:foregroundMark x1="66581" y1="65017" x2="66581" y2="65017"/>
                      <a14:foregroundMark x1="59539" y1="66337" x2="59539" y2="66337"/>
                      <a14:foregroundMark x1="40205" y1="75578" x2="40205" y2="75578"/>
                      <a14:foregroundMark x1="42510" y1="76238" x2="42510" y2="76238"/>
                      <a14:foregroundMark x1="42638" y1="81518" x2="42638" y2="81518"/>
                      <a14:foregroundMark x1="46735" y1="77228" x2="46735" y2="77228"/>
                      <a14:foregroundMark x1="49168" y1="77228" x2="49168" y2="77228"/>
                      <a14:foregroundMark x1="53009" y1="77228" x2="53009" y2="77228"/>
                      <a14:foregroundMark x1="47247" y1="83168" x2="47247" y2="83168"/>
                      <a14:foregroundMark x1="52625" y1="82178" x2="52625" y2="82178"/>
                      <a14:foregroundMark x1="50960" y1="77888" x2="50960" y2="77888"/>
                      <a14:foregroundMark x1="55314" y1="77228" x2="55314" y2="77228"/>
                      <a14:foregroundMark x1="57746" y1="76898" x2="57746" y2="76898"/>
                      <a14:foregroundMark x1="57875" y1="83498" x2="57875" y2="83498"/>
                      <a14:foregroundMark x1="61204" y1="77228" x2="61204" y2="77228"/>
                      <a14:foregroundMark x1="61588" y1="83498" x2="61588" y2="83498"/>
                      <a14:foregroundMark x1="64020" y1="77228" x2="64020" y2="77228"/>
                      <a14:foregroundMark x1="67093" y1="77228" x2="67093" y2="77228"/>
                      <a14:foregroundMark x1="71191" y1="78218" x2="71191" y2="78218"/>
                      <a14:foregroundMark x1="76953" y1="78878" x2="76953" y2="78878"/>
                      <a14:foregroundMark x1="76056" y1="79208" x2="76056" y2="79208"/>
                      <a14:foregroundMark x1="79385" y1="78218" x2="79385" y2="78218"/>
                      <a14:foregroundMark x1="84763" y1="77888" x2="84763" y2="77888"/>
                      <a14:foregroundMark x1="89117" y1="79208" x2="89117" y2="79208"/>
                      <a14:foregroundMark x1="92446" y1="78878" x2="92446" y2="78878"/>
                      <a14:foregroundMark x1="94622" y1="76898" x2="94622" y2="76898"/>
                      <a14:foregroundMark x1="87196" y1="83498" x2="87196" y2="83498"/>
                      <a14:foregroundMark x1="82714" y1="78218" x2="82714" y2="78218"/>
                      <a14:foregroundMark x1="55442" y1="22112" x2="55442" y2="22112"/>
                      <a14:foregroundMark x1="94238" y1="18812" x2="94238" y2="18812"/>
                      <a14:foregroundMark x1="94238" y1="23432" x2="94238" y2="23432"/>
                      <a14:foregroundMark x1="67478" y1="67657" x2="67478" y2="67657"/>
                      <a14:foregroundMark x1="39181" y1="81518" x2="39181" y2="81518"/>
                      <a14:foregroundMark x1="41485" y1="81518" x2="41485" y2="81518"/>
                      <a14:foregroundMark x1="57362" y1="80528" x2="57362" y2="80528"/>
                      <a14:foregroundMark x1="64533" y1="83498" x2="64533" y2="83498"/>
                      <a14:foregroundMark x1="66069" y1="80528" x2="66069" y2="80528"/>
                      <a14:foregroundMark x1="69782" y1="77228" x2="69782" y2="77228"/>
                      <a14:foregroundMark x1="73880" y1="82178" x2="73880" y2="82178"/>
                      <a14:foregroundMark x1="79385" y1="82178" x2="79385" y2="82178"/>
                      <a14:foregroundMark x1="81434" y1="77888" x2="81434" y2="77888"/>
                      <a14:foregroundMark x1="91037" y1="77888" x2="91037" y2="77888"/>
                      <a14:foregroundMark x1="67093" y1="83168" x2="67093" y2="83168"/>
                      <a14:foregroundMark x1="71063" y1="82178" x2="71063" y2="82178"/>
                      <a14:foregroundMark x1="87708" y1="77228" x2="87708" y2="77228"/>
                      <a14:foregroundMark x1="86044" y1="77888" x2="86044" y2="77888"/>
                      <a14:foregroundMark x1="95391" y1="83168" x2="95391" y2="83168"/>
                      <a14:foregroundMark x1="89757" y1="82508" x2="89757" y2="82508"/>
                      <a14:foregroundMark x1="85915" y1="81188" x2="85915" y2="81188"/>
                      <a14:foregroundMark x1="87708" y1="80198" x2="87708" y2="80198"/>
                      <a14:foregroundMark x1="86300" y1="80198" x2="86300" y2="80198"/>
                      <a14:foregroundMark x1="93854" y1="82508" x2="93854" y2="82508"/>
                      <a14:foregroundMark x1="82074" y1="64356" x2="82074" y2="64356"/>
                      <a14:foregroundMark x1="19206" y1="41584" x2="19206" y2="41584"/>
                      <a14:foregroundMark x1="44686" y1="78548" x2="44686" y2="78548"/>
                      <a14:foregroundMark x1="58515" y1="78548" x2="58515" y2="78548"/>
                      <a14:backgroundMark x1="94622" y1="15182" x2="94622" y2="15182"/>
                      <a14:backgroundMark x1="56594" y1="16832" x2="56594" y2="16832"/>
                      <a14:backgroundMark x1="46351" y1="80198" x2="46351" y2="80198"/>
                      <a14:backgroundMark x1="40461" y1="78878" x2="40461" y2="78878"/>
                      <a14:backgroundMark x1="51729" y1="79868" x2="51729" y2="79868"/>
                      <a14:backgroundMark x1="57746" y1="78878" x2="57746" y2="78878"/>
                      <a14:backgroundMark x1="58259" y1="81518" x2="58259" y2="81518"/>
                      <a14:backgroundMark x1="57106" y1="81518" x2="57106" y2="81518"/>
                      <a14:backgroundMark x1="64020" y1="80198" x2="64020" y2="80198"/>
                      <a14:backgroundMark x1="67478" y1="80528" x2="67478" y2="80528"/>
                      <a14:backgroundMark x1="69910" y1="80198" x2="69910" y2="80198"/>
                      <a14:backgroundMark x1="66837" y1="79868" x2="66837" y2="79868"/>
                      <a14:backgroundMark x1="74520" y1="79868" x2="74520" y2="79868"/>
                      <a14:backgroundMark x1="80922" y1="80528" x2="80922" y2="80528"/>
                      <a14:backgroundMark x1="90397" y1="80528" x2="90397" y2="80528"/>
                      <a14:backgroundMark x1="94750" y1="79868" x2="94750" y2="79868"/>
                      <a14:backgroundMark x1="87196" y1="78878" x2="87196" y2="78878"/>
                      <a14:backgroundMark x1="87196" y1="81188" x2="87196" y2="81188"/>
                      <a14:backgroundMark x1="88476" y1="81518" x2="88476" y2="81518"/>
                    </a14:backgroundRemoval>
                  </a14:imgEffect>
                </a14:imgLayer>
              </a14:imgProps>
            </a:ext>
            <a:ext uri="{28A0092B-C50C-407E-A947-70E740481C1C}">
              <a14:useLocalDpi xmlns:a14="http://schemas.microsoft.com/office/drawing/2010/main" val="0"/>
            </a:ext>
          </a:extLst>
        </a:blip>
        <a:srcRect/>
        <a:stretch/>
      </xdr:blipFill>
      <xdr:spPr bwMode="auto">
        <a:xfrm>
          <a:off x="9854314" y="240907"/>
          <a:ext cx="2299586" cy="71159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xml><?xml version="1.0" encoding="utf-8"?>
<xdr:wsDr xmlns:xdr="http://schemas.openxmlformats.org/drawingml/2006/spreadsheetDrawing" xmlns:a="http://schemas.openxmlformats.org/drawingml/2006/main">
  <xdr:twoCellAnchor>
    <xdr:from>
      <xdr:col>5</xdr:col>
      <xdr:colOff>81664</xdr:colOff>
      <xdr:row>1</xdr:row>
      <xdr:rowOff>27454</xdr:rowOff>
    </xdr:from>
    <xdr:to>
      <xdr:col>6</xdr:col>
      <xdr:colOff>809625</xdr:colOff>
      <xdr:row>5</xdr:row>
      <xdr:rowOff>132073</xdr:rowOff>
    </xdr:to>
    <xdr:pic>
      <xdr:nvPicPr>
        <xdr:cNvPr id="4" name="Imagen 3" descr="Membrete escudo color abajo2">
          <a:extLst>
            <a:ext uri="{FF2B5EF4-FFF2-40B4-BE49-F238E27FC236}">
              <a16:creationId xmlns:a16="http://schemas.microsoft.com/office/drawing/2014/main" id="{00000000-0008-0000-0500-000004000000}"/>
            </a:ext>
          </a:extLst>
        </xdr:cNvPr>
        <xdr:cNvPicPr>
          <a:picLocks noChangeAspect="1" noChangeArrowheads="1"/>
        </xdr:cNvPicPr>
      </xdr:nvPicPr>
      <xdr:blipFill rotWithShape="1">
        <a:blip xmlns:r="http://schemas.openxmlformats.org/officeDocument/2006/relationships" r:embed="rId1" cstate="print">
          <a:extLst>
            <a:ext uri="{BEBA8EAE-BF5A-486C-A8C5-ECC9F3942E4B}">
              <a14:imgProps xmlns:a14="http://schemas.microsoft.com/office/drawing/2010/main">
                <a14:imgLayer r:embed="rId2">
                  <a14:imgEffect>
                    <a14:backgroundRemoval t="4205" b="13403" l="34736" r="65549">
                      <a14:foregroundMark x1="47754" y1="7315" x2="47754" y2="7315"/>
                      <a14:foregroundMark x1="50938" y1="7753" x2="50938" y2="7753"/>
                      <a14:foregroundMark x1="52928" y1="8060" x2="52928" y2="8060"/>
                      <a14:foregroundMark x1="56055" y1="7797" x2="56055" y2="7797"/>
                      <a14:foregroundMark x1="58272" y1="7928" x2="58272" y2="7928"/>
                      <a14:foregroundMark x1="59636" y1="7972" x2="59636" y2="7972"/>
                      <a14:foregroundMark x1="62706" y1="7884" x2="62706" y2="7884"/>
                      <a14:foregroundMark x1="61796" y1="10337" x2="61796" y2="10337"/>
                      <a14:foregroundMark x1="50256" y1="10206" x2="50256" y2="10206"/>
                      <a14:foregroundMark x1="48493" y1="10206" x2="48493" y2="10206"/>
                      <a14:foregroundMark x1="47243" y1="10206" x2="47243" y2="10206"/>
                      <a14:foregroundMark x1="54747" y1="10206" x2="54747" y2="10206"/>
                      <a14:foregroundMark x1="55884" y1="10031" x2="55884" y2="10031"/>
                      <a14:foregroundMark x1="54633" y1="5738" x2="54633" y2="5738"/>
                      <a14:foregroundMark x1="56055" y1="5607" x2="56055" y2="5607"/>
                      <a14:foregroundMark x1="57305" y1="5519" x2="57305" y2="5519"/>
                      <a14:foregroundMark x1="57874" y1="5826" x2="57874" y2="5826"/>
                      <a14:foregroundMark x1="58897" y1="5431" x2="58897" y2="5431"/>
                      <a14:foregroundMark x1="60205" y1="5519" x2="60205" y2="5519"/>
                      <a14:foregroundMark x1="62649" y1="5519" x2="62649" y2="5519"/>
                      <a14:foregroundMark x1="63673" y1="5431" x2="63673" y2="5431"/>
                      <a14:foregroundMark x1="58954" y1="5125" x2="58954" y2="5125"/>
                      <a14:foregroundMark x1="57931" y1="5125" x2="57931" y2="5125"/>
                      <a14:foregroundMark x1="57419" y1="6220" x2="57419" y2="6220"/>
                      <a14:foregroundMark x1="53098" y1="5607" x2="53098" y2="5607"/>
                      <a14:foregroundMark x1="53383" y1="5519" x2="53383" y2="5519"/>
                      <a14:foregroundMark x1="59807" y1="5869" x2="59807" y2="5869"/>
                      <a14:foregroundMark x1="52189" y1="5519" x2="52189" y2="5519"/>
                      <a14:foregroundMark x1="50199" y1="5300" x2="50199" y2="5300"/>
                      <a14:foregroundMark x1="49403" y1="5519" x2="49403" y2="5519"/>
                      <a14:foregroundMark x1="47925" y1="5169" x2="47925" y2="5169"/>
                      <a14:foregroundMark x1="51222" y1="7184" x2="51222" y2="7184"/>
                      <a14:foregroundMark x1="51620" y1="10162" x2="51620" y2="10162"/>
                      <a14:foregroundMark x1="46788" y1="10031" x2="46788" y2="10031"/>
                      <a14:foregroundMark x1="58215" y1="10074" x2="58215" y2="10074"/>
                      <a14:foregroundMark x1="58101" y1="10512" x2="58101" y2="10512"/>
                      <a14:foregroundMark x1="57135" y1="10469" x2="57135" y2="10469"/>
                      <a14:foregroundMark x1="56907" y1="10074" x2="56907" y2="10074"/>
                      <a14:foregroundMark x1="52757" y1="10031" x2="52757" y2="10031"/>
                      <a14:foregroundMark x1="53496" y1="10031" x2="53496" y2="10031"/>
                      <a14:foregroundMark x1="54065" y1="10031" x2="54065" y2="10031"/>
                      <a14:foregroundMark x1="57590" y1="10031" x2="57590" y2="10031"/>
                      <a14:foregroundMark x1="57533" y1="10250" x2="57533" y2="10250"/>
                      <a14:foregroundMark x1="55259" y1="10206" x2="55259" y2="10206"/>
                      <a14:foregroundMark x1="53098" y1="10337" x2="53098" y2="10337"/>
                      <a14:foregroundMark x1="47186" y1="11170" x2="47186" y2="11170"/>
                      <a14:foregroundMark x1="47868" y1="11257" x2="47868" y2="11257"/>
                      <a14:foregroundMark x1="47925" y1="11739" x2="47925" y2="11739"/>
                      <a14:foregroundMark x1="49176" y1="11345" x2="49176" y2="11345"/>
                      <a14:foregroundMark x1="49915" y1="11345" x2="49915" y2="11345"/>
                      <a14:foregroundMark x1="51109" y1="11345" x2="51109" y2="11345"/>
                      <a14:foregroundMark x1="49346" y1="11870" x2="49346" y2="11870"/>
                      <a14:foregroundMark x1="50995" y1="11783" x2="50995" y2="11783"/>
                      <a14:foregroundMark x1="50483" y1="11389" x2="50483" y2="11389"/>
                      <a14:foregroundMark x1="51791" y1="11345" x2="51791" y2="11345"/>
                      <a14:foregroundMark x1="52530" y1="11301" x2="52530" y2="11301"/>
                      <a14:foregroundMark x1="52587" y1="11914" x2="52587" y2="11914"/>
                      <a14:foregroundMark x1="53610" y1="11345" x2="53610" y2="11345"/>
                      <a14:foregroundMark x1="53724" y1="11914" x2="53724" y2="11914"/>
                      <a14:foregroundMark x1="54463" y1="11345" x2="54463" y2="11345"/>
                      <a14:foregroundMark x1="55429" y1="11345" x2="55429" y2="11345"/>
                      <a14:foregroundMark x1="56680" y1="11432" x2="56680" y2="11432"/>
                      <a14:foregroundMark x1="58442" y1="11476" x2="58442" y2="11476"/>
                      <a14:foregroundMark x1="58158" y1="11520" x2="58158" y2="11520"/>
                      <a14:foregroundMark x1="59181" y1="11432" x2="59181" y2="11432"/>
                      <a14:foregroundMark x1="60830" y1="11389" x2="60830" y2="11389"/>
                      <a14:foregroundMark x1="62138" y1="11520" x2="62138" y2="11520"/>
                      <a14:foregroundMark x1="63161" y1="11476" x2="63161" y2="11476"/>
                      <a14:foregroundMark x1="63843" y1="11301" x2="63843" y2="11301"/>
                      <a14:foregroundMark x1="61569" y1="11914" x2="61569" y2="11914"/>
                      <a14:foregroundMark x1="60205" y1="11432" x2="60205" y2="11432"/>
                      <a14:foregroundMark x1="51848" y1="6264" x2="51848" y2="6264"/>
                      <a14:foregroundMark x1="63729" y1="5957" x2="63729" y2="5957"/>
                      <a14:foregroundMark x1="63729" y1="6395" x2="63729" y2="6395"/>
                      <a14:foregroundMark x1="55543" y1="10469" x2="55543" y2="10469"/>
                      <a14:foregroundMark x1="46845" y1="11739" x2="46845" y2="11739"/>
                      <a14:foregroundMark x1="47584" y1="11739" x2="47584" y2="11739"/>
                      <a14:foregroundMark x1="52416" y1="11651" x2="52416" y2="11651"/>
                      <a14:foregroundMark x1="54633" y1="11914" x2="54633" y2="11914"/>
                      <a14:foregroundMark x1="55088" y1="11651" x2="55088" y2="11651"/>
                      <a14:foregroundMark x1="56225" y1="11345" x2="56225" y2="11345"/>
                      <a14:foregroundMark x1="57476" y1="11783" x2="57476" y2="11783"/>
                      <a14:foregroundMark x1="59181" y1="11783" x2="59181" y2="11783"/>
                      <a14:foregroundMark x1="59807" y1="11389" x2="59807" y2="11389"/>
                      <a14:foregroundMark x1="62763" y1="11389" x2="62763" y2="11389"/>
                      <a14:foregroundMark x1="55429" y1="11870" x2="55429" y2="11870"/>
                      <a14:foregroundMark x1="56623" y1="11783" x2="56623" y2="11783"/>
                      <a14:foregroundMark x1="61740" y1="11345" x2="61740" y2="11345"/>
                      <a14:foregroundMark x1="61228" y1="11389" x2="61228" y2="11389"/>
                      <a14:foregroundMark x1="64070" y1="11870" x2="64070" y2="11870"/>
                      <a14:foregroundMark x1="62365" y1="11827" x2="62365" y2="11827"/>
                      <a14:foregroundMark x1="61171" y1="11695" x2="61171" y2="11695"/>
                      <a14:foregroundMark x1="61740" y1="11608" x2="61740" y2="11608"/>
                      <a14:foregroundMark x1="61285" y1="11608" x2="61285" y2="11608"/>
                      <a14:foregroundMark x1="63605" y1="11825" x2="63605" y2="11825"/>
                      <a14:foregroundMark x1="60000" y1="10152" x2="60000" y2="10152"/>
                      <a14:foregroundMark x1="40741" y1="8061" x2="40741" y2="8061"/>
                      <a14:foregroundMark x1="48543" y1="11445" x2="48543" y2="11445"/>
                      <a14:foregroundMark x1="52779" y1="11455" x2="52779" y2="11455"/>
                      <a14:backgroundMark x1="63843" y1="5650" x2="63843" y2="5650"/>
                      <a14:backgroundMark x1="52189" y1="5782" x2="52189" y2="5782"/>
                      <a14:backgroundMark x1="49062" y1="11608" x2="49062" y2="11608"/>
                      <a14:backgroundMark x1="47243" y1="11476" x2="47243" y2="11476"/>
                      <a14:backgroundMark x1="50711" y1="11564" x2="50711" y2="11564"/>
                      <a14:backgroundMark x1="52530" y1="11476" x2="52530" y2="11476"/>
                      <a14:backgroundMark x1="52700" y1="11739" x2="52700" y2="11739"/>
                      <a14:backgroundMark x1="52359" y1="11739" x2="52359" y2="11739"/>
                      <a14:backgroundMark x1="54463" y1="11608" x2="54463" y2="11608"/>
                      <a14:backgroundMark x1="55543" y1="11651" x2="55543" y2="11651"/>
                      <a14:backgroundMark x1="56282" y1="11608" x2="56282" y2="11608"/>
                      <a14:backgroundMark x1="55316" y1="11564" x2="55316" y2="11564"/>
                      <a14:backgroundMark x1="57703" y1="11564" x2="57703" y2="11564"/>
                      <a14:backgroundMark x1="59636" y1="11651" x2="59636" y2="11651"/>
                      <a14:backgroundMark x1="62536" y1="11651" x2="62536" y2="11651"/>
                      <a14:backgroundMark x1="63900" y1="11564" x2="63900" y2="11564"/>
                      <a14:backgroundMark x1="61569" y1="11476" x2="61569" y2="11476"/>
                      <a14:backgroundMark x1="61569" y1="11695" x2="61569" y2="11695"/>
                      <a14:backgroundMark x1="61967" y1="11739" x2="61967" y2="11739"/>
                    </a14:backgroundRemoval>
                  </a14:imgEffect>
                </a14:imgLayer>
              </a14:imgProps>
            </a:ext>
            <a:ext uri="{28A0092B-C50C-407E-A947-70E740481C1C}">
              <a14:useLocalDpi xmlns:a14="http://schemas.microsoft.com/office/drawing/2010/main" val="0"/>
            </a:ext>
          </a:extLst>
        </a:blip>
        <a:srcRect l="34881" t="4233" r="34523" b="86567"/>
        <a:stretch/>
      </xdr:blipFill>
      <xdr:spPr bwMode="auto">
        <a:xfrm>
          <a:off x="7044439" y="227479"/>
          <a:ext cx="1566161" cy="86661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xml><?xml version="1.0" encoding="utf-8"?>
<xdr:wsDr xmlns:xdr="http://schemas.openxmlformats.org/drawingml/2006/spreadsheetDrawing" xmlns:a="http://schemas.openxmlformats.org/drawingml/2006/main">
  <xdr:twoCellAnchor>
    <xdr:from>
      <xdr:col>5</xdr:col>
      <xdr:colOff>81664</xdr:colOff>
      <xdr:row>1</xdr:row>
      <xdr:rowOff>27454</xdr:rowOff>
    </xdr:from>
    <xdr:to>
      <xdr:col>6</xdr:col>
      <xdr:colOff>809625</xdr:colOff>
      <xdr:row>5</xdr:row>
      <xdr:rowOff>132073</xdr:rowOff>
    </xdr:to>
    <xdr:pic>
      <xdr:nvPicPr>
        <xdr:cNvPr id="3" name="Imagen 2" descr="Membrete escudo color abajo2">
          <a:extLst>
            <a:ext uri="{FF2B5EF4-FFF2-40B4-BE49-F238E27FC236}">
              <a16:creationId xmlns:a16="http://schemas.microsoft.com/office/drawing/2014/main" id="{00000000-0008-0000-0600-000003000000}"/>
            </a:ext>
          </a:extLst>
        </xdr:cNvPr>
        <xdr:cNvPicPr>
          <a:picLocks noChangeAspect="1" noChangeArrowheads="1"/>
        </xdr:cNvPicPr>
      </xdr:nvPicPr>
      <xdr:blipFill rotWithShape="1">
        <a:blip xmlns:r="http://schemas.openxmlformats.org/officeDocument/2006/relationships" r:embed="rId1" cstate="print">
          <a:extLst>
            <a:ext uri="{BEBA8EAE-BF5A-486C-A8C5-ECC9F3942E4B}">
              <a14:imgProps xmlns:a14="http://schemas.microsoft.com/office/drawing/2010/main">
                <a14:imgLayer r:embed="rId2">
                  <a14:imgEffect>
                    <a14:backgroundRemoval t="4205" b="13403" l="34736" r="65549">
                      <a14:foregroundMark x1="47754" y1="7315" x2="47754" y2="7315"/>
                      <a14:foregroundMark x1="50938" y1="7753" x2="50938" y2="7753"/>
                      <a14:foregroundMark x1="52928" y1="8060" x2="52928" y2="8060"/>
                      <a14:foregroundMark x1="56055" y1="7797" x2="56055" y2="7797"/>
                      <a14:foregroundMark x1="58272" y1="7928" x2="58272" y2="7928"/>
                      <a14:foregroundMark x1="59636" y1="7972" x2="59636" y2="7972"/>
                      <a14:foregroundMark x1="62706" y1="7884" x2="62706" y2="7884"/>
                      <a14:foregroundMark x1="61796" y1="10337" x2="61796" y2="10337"/>
                      <a14:foregroundMark x1="50256" y1="10206" x2="50256" y2="10206"/>
                      <a14:foregroundMark x1="48493" y1="10206" x2="48493" y2="10206"/>
                      <a14:foregroundMark x1="47243" y1="10206" x2="47243" y2="10206"/>
                      <a14:foregroundMark x1="54747" y1="10206" x2="54747" y2="10206"/>
                      <a14:foregroundMark x1="55884" y1="10031" x2="55884" y2="10031"/>
                      <a14:foregroundMark x1="54633" y1="5738" x2="54633" y2="5738"/>
                      <a14:foregroundMark x1="56055" y1="5607" x2="56055" y2="5607"/>
                      <a14:foregroundMark x1="57305" y1="5519" x2="57305" y2="5519"/>
                      <a14:foregroundMark x1="57874" y1="5826" x2="57874" y2="5826"/>
                      <a14:foregroundMark x1="58897" y1="5431" x2="58897" y2="5431"/>
                      <a14:foregroundMark x1="60205" y1="5519" x2="60205" y2="5519"/>
                      <a14:foregroundMark x1="62649" y1="5519" x2="62649" y2="5519"/>
                      <a14:foregroundMark x1="63673" y1="5431" x2="63673" y2="5431"/>
                      <a14:foregroundMark x1="58954" y1="5125" x2="58954" y2="5125"/>
                      <a14:foregroundMark x1="57931" y1="5125" x2="57931" y2="5125"/>
                      <a14:foregroundMark x1="57419" y1="6220" x2="57419" y2="6220"/>
                      <a14:foregroundMark x1="53098" y1="5607" x2="53098" y2="5607"/>
                      <a14:foregroundMark x1="53383" y1="5519" x2="53383" y2="5519"/>
                      <a14:foregroundMark x1="59807" y1="5869" x2="59807" y2="5869"/>
                      <a14:foregroundMark x1="52189" y1="5519" x2="52189" y2="5519"/>
                      <a14:foregroundMark x1="50199" y1="5300" x2="50199" y2="5300"/>
                      <a14:foregroundMark x1="49403" y1="5519" x2="49403" y2="5519"/>
                      <a14:foregroundMark x1="47925" y1="5169" x2="47925" y2="5169"/>
                      <a14:foregroundMark x1="51222" y1="7184" x2="51222" y2="7184"/>
                      <a14:foregroundMark x1="51620" y1="10162" x2="51620" y2="10162"/>
                      <a14:foregroundMark x1="46788" y1="10031" x2="46788" y2="10031"/>
                      <a14:foregroundMark x1="58215" y1="10074" x2="58215" y2="10074"/>
                      <a14:foregroundMark x1="58101" y1="10512" x2="58101" y2="10512"/>
                      <a14:foregroundMark x1="57135" y1="10469" x2="57135" y2="10469"/>
                      <a14:foregroundMark x1="56907" y1="10074" x2="56907" y2="10074"/>
                      <a14:foregroundMark x1="52757" y1="10031" x2="52757" y2="10031"/>
                      <a14:foregroundMark x1="53496" y1="10031" x2="53496" y2="10031"/>
                      <a14:foregroundMark x1="54065" y1="10031" x2="54065" y2="10031"/>
                      <a14:foregroundMark x1="57590" y1="10031" x2="57590" y2="10031"/>
                      <a14:foregroundMark x1="57533" y1="10250" x2="57533" y2="10250"/>
                      <a14:foregroundMark x1="55259" y1="10206" x2="55259" y2="10206"/>
                      <a14:foregroundMark x1="53098" y1="10337" x2="53098" y2="10337"/>
                      <a14:foregroundMark x1="47186" y1="11170" x2="47186" y2="11170"/>
                      <a14:foregroundMark x1="47868" y1="11257" x2="47868" y2="11257"/>
                      <a14:foregroundMark x1="47925" y1="11739" x2="47925" y2="11739"/>
                      <a14:foregroundMark x1="49176" y1="11345" x2="49176" y2="11345"/>
                      <a14:foregroundMark x1="49915" y1="11345" x2="49915" y2="11345"/>
                      <a14:foregroundMark x1="51109" y1="11345" x2="51109" y2="11345"/>
                      <a14:foregroundMark x1="49346" y1="11870" x2="49346" y2="11870"/>
                      <a14:foregroundMark x1="50995" y1="11783" x2="50995" y2="11783"/>
                      <a14:foregroundMark x1="50483" y1="11389" x2="50483" y2="11389"/>
                      <a14:foregroundMark x1="51791" y1="11345" x2="51791" y2="11345"/>
                      <a14:foregroundMark x1="52530" y1="11301" x2="52530" y2="11301"/>
                      <a14:foregroundMark x1="52587" y1="11914" x2="52587" y2="11914"/>
                      <a14:foregroundMark x1="53610" y1="11345" x2="53610" y2="11345"/>
                      <a14:foregroundMark x1="53724" y1="11914" x2="53724" y2="11914"/>
                      <a14:foregroundMark x1="54463" y1="11345" x2="54463" y2="11345"/>
                      <a14:foregroundMark x1="55429" y1="11345" x2="55429" y2="11345"/>
                      <a14:foregroundMark x1="56680" y1="11432" x2="56680" y2="11432"/>
                      <a14:foregroundMark x1="58442" y1="11476" x2="58442" y2="11476"/>
                      <a14:foregroundMark x1="58158" y1="11520" x2="58158" y2="11520"/>
                      <a14:foregroundMark x1="59181" y1="11432" x2="59181" y2="11432"/>
                      <a14:foregroundMark x1="60830" y1="11389" x2="60830" y2="11389"/>
                      <a14:foregroundMark x1="62138" y1="11520" x2="62138" y2="11520"/>
                      <a14:foregroundMark x1="63161" y1="11476" x2="63161" y2="11476"/>
                      <a14:foregroundMark x1="63843" y1="11301" x2="63843" y2="11301"/>
                      <a14:foregroundMark x1="61569" y1="11914" x2="61569" y2="11914"/>
                      <a14:foregroundMark x1="60205" y1="11432" x2="60205" y2="11432"/>
                      <a14:foregroundMark x1="51848" y1="6264" x2="51848" y2="6264"/>
                      <a14:foregroundMark x1="63729" y1="5957" x2="63729" y2="5957"/>
                      <a14:foregroundMark x1="63729" y1="6395" x2="63729" y2="6395"/>
                      <a14:foregroundMark x1="55543" y1="10469" x2="55543" y2="10469"/>
                      <a14:foregroundMark x1="46845" y1="11739" x2="46845" y2="11739"/>
                      <a14:foregroundMark x1="47584" y1="11739" x2="47584" y2="11739"/>
                      <a14:foregroundMark x1="52416" y1="11651" x2="52416" y2="11651"/>
                      <a14:foregroundMark x1="54633" y1="11914" x2="54633" y2="11914"/>
                      <a14:foregroundMark x1="55088" y1="11651" x2="55088" y2="11651"/>
                      <a14:foregroundMark x1="56225" y1="11345" x2="56225" y2="11345"/>
                      <a14:foregroundMark x1="57476" y1="11783" x2="57476" y2="11783"/>
                      <a14:foregroundMark x1="59181" y1="11783" x2="59181" y2="11783"/>
                      <a14:foregroundMark x1="59807" y1="11389" x2="59807" y2="11389"/>
                      <a14:foregroundMark x1="62763" y1="11389" x2="62763" y2="11389"/>
                      <a14:foregroundMark x1="55429" y1="11870" x2="55429" y2="11870"/>
                      <a14:foregroundMark x1="56623" y1="11783" x2="56623" y2="11783"/>
                      <a14:foregroundMark x1="61740" y1="11345" x2="61740" y2="11345"/>
                      <a14:foregroundMark x1="61228" y1="11389" x2="61228" y2="11389"/>
                      <a14:foregroundMark x1="64070" y1="11870" x2="64070" y2="11870"/>
                      <a14:foregroundMark x1="62365" y1="11827" x2="62365" y2="11827"/>
                      <a14:foregroundMark x1="61171" y1="11695" x2="61171" y2="11695"/>
                      <a14:foregroundMark x1="61740" y1="11608" x2="61740" y2="11608"/>
                      <a14:foregroundMark x1="61285" y1="11608" x2="61285" y2="11608"/>
                      <a14:foregroundMark x1="63605" y1="11825" x2="63605" y2="11825"/>
                      <a14:foregroundMark x1="60000" y1="10152" x2="60000" y2="10152"/>
                      <a14:foregroundMark x1="40741" y1="8061" x2="40741" y2="8061"/>
                      <a14:foregroundMark x1="48543" y1="11445" x2="48543" y2="11445"/>
                      <a14:foregroundMark x1="52779" y1="11455" x2="52779" y2="11455"/>
                      <a14:backgroundMark x1="63843" y1="5650" x2="63843" y2="5650"/>
                      <a14:backgroundMark x1="52189" y1="5782" x2="52189" y2="5782"/>
                      <a14:backgroundMark x1="49062" y1="11608" x2="49062" y2="11608"/>
                      <a14:backgroundMark x1="47243" y1="11476" x2="47243" y2="11476"/>
                      <a14:backgroundMark x1="50711" y1="11564" x2="50711" y2="11564"/>
                      <a14:backgroundMark x1="52530" y1="11476" x2="52530" y2="11476"/>
                      <a14:backgroundMark x1="52700" y1="11739" x2="52700" y2="11739"/>
                      <a14:backgroundMark x1="52359" y1="11739" x2="52359" y2="11739"/>
                      <a14:backgroundMark x1="54463" y1="11608" x2="54463" y2="11608"/>
                      <a14:backgroundMark x1="55543" y1="11651" x2="55543" y2="11651"/>
                      <a14:backgroundMark x1="56282" y1="11608" x2="56282" y2="11608"/>
                      <a14:backgroundMark x1="55316" y1="11564" x2="55316" y2="11564"/>
                      <a14:backgroundMark x1="57703" y1="11564" x2="57703" y2="11564"/>
                      <a14:backgroundMark x1="59636" y1="11651" x2="59636" y2="11651"/>
                      <a14:backgroundMark x1="62536" y1="11651" x2="62536" y2="11651"/>
                      <a14:backgroundMark x1="63900" y1="11564" x2="63900" y2="11564"/>
                      <a14:backgroundMark x1="61569" y1="11476" x2="61569" y2="11476"/>
                      <a14:backgroundMark x1="61569" y1="11695" x2="61569" y2="11695"/>
                      <a14:backgroundMark x1="61967" y1="11739" x2="61967" y2="11739"/>
                    </a14:backgroundRemoval>
                  </a14:imgEffect>
                </a14:imgLayer>
              </a14:imgProps>
            </a:ext>
            <a:ext uri="{28A0092B-C50C-407E-A947-70E740481C1C}">
              <a14:useLocalDpi xmlns:a14="http://schemas.microsoft.com/office/drawing/2010/main" val="0"/>
            </a:ext>
          </a:extLst>
        </a:blip>
        <a:srcRect l="34881" t="4233" r="34523" b="86567"/>
        <a:stretch/>
      </xdr:blipFill>
      <xdr:spPr bwMode="auto">
        <a:xfrm>
          <a:off x="7720714" y="227479"/>
          <a:ext cx="1489961" cy="86661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8.xml><?xml version="1.0" encoding="utf-8"?>
<xdr:wsDr xmlns:xdr="http://schemas.openxmlformats.org/drawingml/2006/spreadsheetDrawing" xmlns:a="http://schemas.openxmlformats.org/drawingml/2006/main">
  <xdr:twoCellAnchor>
    <xdr:from>
      <xdr:col>5</xdr:col>
      <xdr:colOff>243589</xdr:colOff>
      <xdr:row>1</xdr:row>
      <xdr:rowOff>17929</xdr:rowOff>
    </xdr:from>
    <xdr:to>
      <xdr:col>6</xdr:col>
      <xdr:colOff>971550</xdr:colOff>
      <xdr:row>5</xdr:row>
      <xdr:rowOff>122548</xdr:rowOff>
    </xdr:to>
    <xdr:pic>
      <xdr:nvPicPr>
        <xdr:cNvPr id="2" name="Imagen 1" descr="Membrete escudo color abajo2">
          <a:extLst>
            <a:ext uri="{FF2B5EF4-FFF2-40B4-BE49-F238E27FC236}">
              <a16:creationId xmlns:a16="http://schemas.microsoft.com/office/drawing/2014/main" id="{00000000-0008-0000-0700-000002000000}"/>
            </a:ext>
          </a:extLst>
        </xdr:cNvPr>
        <xdr:cNvPicPr>
          <a:picLocks noChangeAspect="1" noChangeArrowheads="1"/>
        </xdr:cNvPicPr>
      </xdr:nvPicPr>
      <xdr:blipFill rotWithShape="1">
        <a:blip xmlns:r="http://schemas.openxmlformats.org/officeDocument/2006/relationships" r:embed="rId1" cstate="print">
          <a:extLst>
            <a:ext uri="{BEBA8EAE-BF5A-486C-A8C5-ECC9F3942E4B}">
              <a14:imgProps xmlns:a14="http://schemas.microsoft.com/office/drawing/2010/main">
                <a14:imgLayer r:embed="rId2">
                  <a14:imgEffect>
                    <a14:backgroundRemoval t="4205" b="13403" l="34736" r="65549">
                      <a14:foregroundMark x1="47754" y1="7315" x2="47754" y2="7315"/>
                      <a14:foregroundMark x1="50938" y1="7753" x2="50938" y2="7753"/>
                      <a14:foregroundMark x1="52928" y1="8060" x2="52928" y2="8060"/>
                      <a14:foregroundMark x1="56055" y1="7797" x2="56055" y2="7797"/>
                      <a14:foregroundMark x1="58272" y1="7928" x2="58272" y2="7928"/>
                      <a14:foregroundMark x1="59636" y1="7972" x2="59636" y2="7972"/>
                      <a14:foregroundMark x1="62706" y1="7884" x2="62706" y2="7884"/>
                      <a14:foregroundMark x1="61796" y1="10337" x2="61796" y2="10337"/>
                      <a14:foregroundMark x1="50256" y1="10206" x2="50256" y2="10206"/>
                      <a14:foregroundMark x1="48493" y1="10206" x2="48493" y2="10206"/>
                      <a14:foregroundMark x1="47243" y1="10206" x2="47243" y2="10206"/>
                      <a14:foregroundMark x1="54747" y1="10206" x2="54747" y2="10206"/>
                      <a14:foregroundMark x1="55884" y1="10031" x2="55884" y2="10031"/>
                      <a14:foregroundMark x1="54633" y1="5738" x2="54633" y2="5738"/>
                      <a14:foregroundMark x1="56055" y1="5607" x2="56055" y2="5607"/>
                      <a14:foregroundMark x1="57305" y1="5519" x2="57305" y2="5519"/>
                      <a14:foregroundMark x1="57874" y1="5826" x2="57874" y2="5826"/>
                      <a14:foregroundMark x1="58897" y1="5431" x2="58897" y2="5431"/>
                      <a14:foregroundMark x1="60205" y1="5519" x2="60205" y2="5519"/>
                      <a14:foregroundMark x1="62649" y1="5519" x2="62649" y2="5519"/>
                      <a14:foregroundMark x1="63673" y1="5431" x2="63673" y2="5431"/>
                      <a14:foregroundMark x1="58954" y1="5125" x2="58954" y2="5125"/>
                      <a14:foregroundMark x1="57931" y1="5125" x2="57931" y2="5125"/>
                      <a14:foregroundMark x1="57419" y1="6220" x2="57419" y2="6220"/>
                      <a14:foregroundMark x1="53098" y1="5607" x2="53098" y2="5607"/>
                      <a14:foregroundMark x1="53383" y1="5519" x2="53383" y2="5519"/>
                      <a14:foregroundMark x1="59807" y1="5869" x2="59807" y2="5869"/>
                      <a14:foregroundMark x1="52189" y1="5519" x2="52189" y2="5519"/>
                      <a14:foregroundMark x1="50199" y1="5300" x2="50199" y2="5300"/>
                      <a14:foregroundMark x1="49403" y1="5519" x2="49403" y2="5519"/>
                      <a14:foregroundMark x1="47925" y1="5169" x2="47925" y2="5169"/>
                      <a14:foregroundMark x1="51222" y1="7184" x2="51222" y2="7184"/>
                      <a14:foregroundMark x1="51620" y1="10162" x2="51620" y2="10162"/>
                      <a14:foregroundMark x1="46788" y1="10031" x2="46788" y2="10031"/>
                      <a14:foregroundMark x1="58215" y1="10074" x2="58215" y2="10074"/>
                      <a14:foregroundMark x1="58101" y1="10512" x2="58101" y2="10512"/>
                      <a14:foregroundMark x1="57135" y1="10469" x2="57135" y2="10469"/>
                      <a14:foregroundMark x1="56907" y1="10074" x2="56907" y2="10074"/>
                      <a14:foregroundMark x1="52757" y1="10031" x2="52757" y2="10031"/>
                      <a14:foregroundMark x1="53496" y1="10031" x2="53496" y2="10031"/>
                      <a14:foregroundMark x1="54065" y1="10031" x2="54065" y2="10031"/>
                      <a14:foregroundMark x1="57590" y1="10031" x2="57590" y2="10031"/>
                      <a14:foregroundMark x1="57533" y1="10250" x2="57533" y2="10250"/>
                      <a14:foregroundMark x1="55259" y1="10206" x2="55259" y2="10206"/>
                      <a14:foregroundMark x1="53098" y1="10337" x2="53098" y2="10337"/>
                      <a14:foregroundMark x1="47186" y1="11170" x2="47186" y2="11170"/>
                      <a14:foregroundMark x1="47868" y1="11257" x2="47868" y2="11257"/>
                      <a14:foregroundMark x1="47925" y1="11739" x2="47925" y2="11739"/>
                      <a14:foregroundMark x1="49176" y1="11345" x2="49176" y2="11345"/>
                      <a14:foregroundMark x1="49915" y1="11345" x2="49915" y2="11345"/>
                      <a14:foregroundMark x1="51109" y1="11345" x2="51109" y2="11345"/>
                      <a14:foregroundMark x1="49346" y1="11870" x2="49346" y2="11870"/>
                      <a14:foregroundMark x1="50995" y1="11783" x2="50995" y2="11783"/>
                      <a14:foregroundMark x1="50483" y1="11389" x2="50483" y2="11389"/>
                      <a14:foregroundMark x1="51791" y1="11345" x2="51791" y2="11345"/>
                      <a14:foregroundMark x1="52530" y1="11301" x2="52530" y2="11301"/>
                      <a14:foregroundMark x1="52587" y1="11914" x2="52587" y2="11914"/>
                      <a14:foregroundMark x1="53610" y1="11345" x2="53610" y2="11345"/>
                      <a14:foregroundMark x1="53724" y1="11914" x2="53724" y2="11914"/>
                      <a14:foregroundMark x1="54463" y1="11345" x2="54463" y2="11345"/>
                      <a14:foregroundMark x1="55429" y1="11345" x2="55429" y2="11345"/>
                      <a14:foregroundMark x1="56680" y1="11432" x2="56680" y2="11432"/>
                      <a14:foregroundMark x1="58442" y1="11476" x2="58442" y2="11476"/>
                      <a14:foregroundMark x1="58158" y1="11520" x2="58158" y2="11520"/>
                      <a14:foregroundMark x1="59181" y1="11432" x2="59181" y2="11432"/>
                      <a14:foregroundMark x1="60830" y1="11389" x2="60830" y2="11389"/>
                      <a14:foregroundMark x1="62138" y1="11520" x2="62138" y2="11520"/>
                      <a14:foregroundMark x1="63161" y1="11476" x2="63161" y2="11476"/>
                      <a14:foregroundMark x1="63843" y1="11301" x2="63843" y2="11301"/>
                      <a14:foregroundMark x1="61569" y1="11914" x2="61569" y2="11914"/>
                      <a14:foregroundMark x1="60205" y1="11432" x2="60205" y2="11432"/>
                      <a14:foregroundMark x1="51848" y1="6264" x2="51848" y2="6264"/>
                      <a14:foregroundMark x1="63729" y1="5957" x2="63729" y2="5957"/>
                      <a14:foregroundMark x1="63729" y1="6395" x2="63729" y2="6395"/>
                      <a14:foregroundMark x1="55543" y1="10469" x2="55543" y2="10469"/>
                      <a14:foregroundMark x1="46845" y1="11739" x2="46845" y2="11739"/>
                      <a14:foregroundMark x1="47584" y1="11739" x2="47584" y2="11739"/>
                      <a14:foregroundMark x1="52416" y1="11651" x2="52416" y2="11651"/>
                      <a14:foregroundMark x1="54633" y1="11914" x2="54633" y2="11914"/>
                      <a14:foregroundMark x1="55088" y1="11651" x2="55088" y2="11651"/>
                      <a14:foregroundMark x1="56225" y1="11345" x2="56225" y2="11345"/>
                      <a14:foregroundMark x1="57476" y1="11783" x2="57476" y2="11783"/>
                      <a14:foregroundMark x1="59181" y1="11783" x2="59181" y2="11783"/>
                      <a14:foregroundMark x1="59807" y1="11389" x2="59807" y2="11389"/>
                      <a14:foregroundMark x1="62763" y1="11389" x2="62763" y2="11389"/>
                      <a14:foregroundMark x1="55429" y1="11870" x2="55429" y2="11870"/>
                      <a14:foregroundMark x1="56623" y1="11783" x2="56623" y2="11783"/>
                      <a14:foregroundMark x1="61740" y1="11345" x2="61740" y2="11345"/>
                      <a14:foregroundMark x1="61228" y1="11389" x2="61228" y2="11389"/>
                      <a14:foregroundMark x1="64070" y1="11870" x2="64070" y2="11870"/>
                      <a14:foregroundMark x1="62365" y1="11827" x2="62365" y2="11827"/>
                      <a14:foregroundMark x1="61171" y1="11695" x2="61171" y2="11695"/>
                      <a14:foregroundMark x1="61740" y1="11608" x2="61740" y2="11608"/>
                      <a14:foregroundMark x1="61285" y1="11608" x2="61285" y2="11608"/>
                      <a14:foregroundMark x1="63605" y1="11825" x2="63605" y2="11825"/>
                      <a14:foregroundMark x1="60000" y1="10152" x2="60000" y2="10152"/>
                      <a14:foregroundMark x1="40741" y1="8061" x2="40741" y2="8061"/>
                      <a14:foregroundMark x1="48543" y1="11445" x2="48543" y2="11445"/>
                      <a14:foregroundMark x1="52779" y1="11455" x2="52779" y2="11455"/>
                      <a14:backgroundMark x1="63843" y1="5650" x2="63843" y2="5650"/>
                      <a14:backgroundMark x1="52189" y1="5782" x2="52189" y2="5782"/>
                      <a14:backgroundMark x1="49062" y1="11608" x2="49062" y2="11608"/>
                      <a14:backgroundMark x1="47243" y1="11476" x2="47243" y2="11476"/>
                      <a14:backgroundMark x1="50711" y1="11564" x2="50711" y2="11564"/>
                      <a14:backgroundMark x1="52530" y1="11476" x2="52530" y2="11476"/>
                      <a14:backgroundMark x1="52700" y1="11739" x2="52700" y2="11739"/>
                      <a14:backgroundMark x1="52359" y1="11739" x2="52359" y2="11739"/>
                      <a14:backgroundMark x1="54463" y1="11608" x2="54463" y2="11608"/>
                      <a14:backgroundMark x1="55543" y1="11651" x2="55543" y2="11651"/>
                      <a14:backgroundMark x1="56282" y1="11608" x2="56282" y2="11608"/>
                      <a14:backgroundMark x1="55316" y1="11564" x2="55316" y2="11564"/>
                      <a14:backgroundMark x1="57703" y1="11564" x2="57703" y2="11564"/>
                      <a14:backgroundMark x1="59636" y1="11651" x2="59636" y2="11651"/>
                      <a14:backgroundMark x1="62536" y1="11651" x2="62536" y2="11651"/>
                      <a14:backgroundMark x1="63900" y1="11564" x2="63900" y2="11564"/>
                      <a14:backgroundMark x1="61569" y1="11476" x2="61569" y2="11476"/>
                      <a14:backgroundMark x1="61569" y1="11695" x2="61569" y2="11695"/>
                      <a14:backgroundMark x1="61967" y1="11739" x2="61967" y2="11739"/>
                    </a14:backgroundRemoval>
                  </a14:imgEffect>
                </a14:imgLayer>
              </a14:imgProps>
            </a:ext>
            <a:ext uri="{28A0092B-C50C-407E-A947-70E740481C1C}">
              <a14:useLocalDpi xmlns:a14="http://schemas.microsoft.com/office/drawing/2010/main" val="0"/>
            </a:ext>
          </a:extLst>
        </a:blip>
        <a:srcRect l="34881" t="4233" r="34523" b="86567"/>
        <a:stretch/>
      </xdr:blipFill>
      <xdr:spPr bwMode="auto">
        <a:xfrm>
          <a:off x="7434964" y="217954"/>
          <a:ext cx="1623311" cy="86661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9.xml><?xml version="1.0" encoding="utf-8"?>
<xdr:wsDr xmlns:xdr="http://schemas.openxmlformats.org/drawingml/2006/spreadsheetDrawing" xmlns:a="http://schemas.openxmlformats.org/drawingml/2006/main">
  <xdr:twoCellAnchor>
    <xdr:from>
      <xdr:col>5</xdr:col>
      <xdr:colOff>81664</xdr:colOff>
      <xdr:row>1</xdr:row>
      <xdr:rowOff>27454</xdr:rowOff>
    </xdr:from>
    <xdr:to>
      <xdr:col>6</xdr:col>
      <xdr:colOff>809625</xdr:colOff>
      <xdr:row>5</xdr:row>
      <xdr:rowOff>132073</xdr:rowOff>
    </xdr:to>
    <xdr:pic>
      <xdr:nvPicPr>
        <xdr:cNvPr id="3" name="Imagen 2" descr="Membrete escudo color abajo2">
          <a:extLst>
            <a:ext uri="{FF2B5EF4-FFF2-40B4-BE49-F238E27FC236}">
              <a16:creationId xmlns:a16="http://schemas.microsoft.com/office/drawing/2014/main" id="{00000000-0008-0000-0800-000003000000}"/>
            </a:ext>
          </a:extLst>
        </xdr:cNvPr>
        <xdr:cNvPicPr>
          <a:picLocks noChangeAspect="1" noChangeArrowheads="1"/>
        </xdr:cNvPicPr>
      </xdr:nvPicPr>
      <xdr:blipFill rotWithShape="1">
        <a:blip xmlns:r="http://schemas.openxmlformats.org/officeDocument/2006/relationships" r:embed="rId1" cstate="print">
          <a:extLst>
            <a:ext uri="{BEBA8EAE-BF5A-486C-A8C5-ECC9F3942E4B}">
              <a14:imgProps xmlns:a14="http://schemas.microsoft.com/office/drawing/2010/main">
                <a14:imgLayer r:embed="rId2">
                  <a14:imgEffect>
                    <a14:backgroundRemoval t="4205" b="13403" l="34736" r="65549">
                      <a14:foregroundMark x1="47754" y1="7315" x2="47754" y2="7315"/>
                      <a14:foregroundMark x1="50938" y1="7753" x2="50938" y2="7753"/>
                      <a14:foregroundMark x1="52928" y1="8060" x2="52928" y2="8060"/>
                      <a14:foregroundMark x1="56055" y1="7797" x2="56055" y2="7797"/>
                      <a14:foregroundMark x1="58272" y1="7928" x2="58272" y2="7928"/>
                      <a14:foregroundMark x1="59636" y1="7972" x2="59636" y2="7972"/>
                      <a14:foregroundMark x1="62706" y1="7884" x2="62706" y2="7884"/>
                      <a14:foregroundMark x1="61796" y1="10337" x2="61796" y2="10337"/>
                      <a14:foregroundMark x1="50256" y1="10206" x2="50256" y2="10206"/>
                      <a14:foregroundMark x1="48493" y1="10206" x2="48493" y2="10206"/>
                      <a14:foregroundMark x1="47243" y1="10206" x2="47243" y2="10206"/>
                      <a14:foregroundMark x1="54747" y1="10206" x2="54747" y2="10206"/>
                      <a14:foregroundMark x1="55884" y1="10031" x2="55884" y2="10031"/>
                      <a14:foregroundMark x1="54633" y1="5738" x2="54633" y2="5738"/>
                      <a14:foregroundMark x1="56055" y1="5607" x2="56055" y2="5607"/>
                      <a14:foregroundMark x1="57305" y1="5519" x2="57305" y2="5519"/>
                      <a14:foregroundMark x1="57874" y1="5826" x2="57874" y2="5826"/>
                      <a14:foregroundMark x1="58897" y1="5431" x2="58897" y2="5431"/>
                      <a14:foregroundMark x1="60205" y1="5519" x2="60205" y2="5519"/>
                      <a14:foregroundMark x1="62649" y1="5519" x2="62649" y2="5519"/>
                      <a14:foregroundMark x1="63673" y1="5431" x2="63673" y2="5431"/>
                      <a14:foregroundMark x1="58954" y1="5125" x2="58954" y2="5125"/>
                      <a14:foregroundMark x1="57931" y1="5125" x2="57931" y2="5125"/>
                      <a14:foregroundMark x1="57419" y1="6220" x2="57419" y2="6220"/>
                      <a14:foregroundMark x1="53098" y1="5607" x2="53098" y2="5607"/>
                      <a14:foregroundMark x1="53383" y1="5519" x2="53383" y2="5519"/>
                      <a14:foregroundMark x1="59807" y1="5869" x2="59807" y2="5869"/>
                      <a14:foregroundMark x1="52189" y1="5519" x2="52189" y2="5519"/>
                      <a14:foregroundMark x1="50199" y1="5300" x2="50199" y2="5300"/>
                      <a14:foregroundMark x1="49403" y1="5519" x2="49403" y2="5519"/>
                      <a14:foregroundMark x1="47925" y1="5169" x2="47925" y2="5169"/>
                      <a14:foregroundMark x1="51222" y1="7184" x2="51222" y2="7184"/>
                      <a14:foregroundMark x1="51620" y1="10162" x2="51620" y2="10162"/>
                      <a14:foregroundMark x1="46788" y1="10031" x2="46788" y2="10031"/>
                      <a14:foregroundMark x1="58215" y1="10074" x2="58215" y2="10074"/>
                      <a14:foregroundMark x1="58101" y1="10512" x2="58101" y2="10512"/>
                      <a14:foregroundMark x1="57135" y1="10469" x2="57135" y2="10469"/>
                      <a14:foregroundMark x1="56907" y1="10074" x2="56907" y2="10074"/>
                      <a14:foregroundMark x1="52757" y1="10031" x2="52757" y2="10031"/>
                      <a14:foregroundMark x1="53496" y1="10031" x2="53496" y2="10031"/>
                      <a14:foregroundMark x1="54065" y1="10031" x2="54065" y2="10031"/>
                      <a14:foregroundMark x1="57590" y1="10031" x2="57590" y2="10031"/>
                      <a14:foregroundMark x1="57533" y1="10250" x2="57533" y2="10250"/>
                      <a14:foregroundMark x1="55259" y1="10206" x2="55259" y2="10206"/>
                      <a14:foregroundMark x1="53098" y1="10337" x2="53098" y2="10337"/>
                      <a14:foregroundMark x1="47186" y1="11170" x2="47186" y2="11170"/>
                      <a14:foregroundMark x1="47868" y1="11257" x2="47868" y2="11257"/>
                      <a14:foregroundMark x1="47925" y1="11739" x2="47925" y2="11739"/>
                      <a14:foregroundMark x1="49176" y1="11345" x2="49176" y2="11345"/>
                      <a14:foregroundMark x1="49915" y1="11345" x2="49915" y2="11345"/>
                      <a14:foregroundMark x1="51109" y1="11345" x2="51109" y2="11345"/>
                      <a14:foregroundMark x1="49346" y1="11870" x2="49346" y2="11870"/>
                      <a14:foregroundMark x1="50995" y1="11783" x2="50995" y2="11783"/>
                      <a14:foregroundMark x1="50483" y1="11389" x2="50483" y2="11389"/>
                      <a14:foregroundMark x1="51791" y1="11345" x2="51791" y2="11345"/>
                      <a14:foregroundMark x1="52530" y1="11301" x2="52530" y2="11301"/>
                      <a14:foregroundMark x1="52587" y1="11914" x2="52587" y2="11914"/>
                      <a14:foregroundMark x1="53610" y1="11345" x2="53610" y2="11345"/>
                      <a14:foregroundMark x1="53724" y1="11914" x2="53724" y2="11914"/>
                      <a14:foregroundMark x1="54463" y1="11345" x2="54463" y2="11345"/>
                      <a14:foregroundMark x1="55429" y1="11345" x2="55429" y2="11345"/>
                      <a14:foregroundMark x1="56680" y1="11432" x2="56680" y2="11432"/>
                      <a14:foregroundMark x1="58442" y1="11476" x2="58442" y2="11476"/>
                      <a14:foregroundMark x1="58158" y1="11520" x2="58158" y2="11520"/>
                      <a14:foregroundMark x1="59181" y1="11432" x2="59181" y2="11432"/>
                      <a14:foregroundMark x1="60830" y1="11389" x2="60830" y2="11389"/>
                      <a14:foregroundMark x1="62138" y1="11520" x2="62138" y2="11520"/>
                      <a14:foregroundMark x1="63161" y1="11476" x2="63161" y2="11476"/>
                      <a14:foregroundMark x1="63843" y1="11301" x2="63843" y2="11301"/>
                      <a14:foregroundMark x1="61569" y1="11914" x2="61569" y2="11914"/>
                      <a14:foregroundMark x1="60205" y1="11432" x2="60205" y2="11432"/>
                      <a14:foregroundMark x1="51848" y1="6264" x2="51848" y2="6264"/>
                      <a14:foregroundMark x1="63729" y1="5957" x2="63729" y2="5957"/>
                      <a14:foregroundMark x1="63729" y1="6395" x2="63729" y2="6395"/>
                      <a14:foregroundMark x1="55543" y1="10469" x2="55543" y2="10469"/>
                      <a14:foregroundMark x1="46845" y1="11739" x2="46845" y2="11739"/>
                      <a14:foregroundMark x1="47584" y1="11739" x2="47584" y2="11739"/>
                      <a14:foregroundMark x1="52416" y1="11651" x2="52416" y2="11651"/>
                      <a14:foregroundMark x1="54633" y1="11914" x2="54633" y2="11914"/>
                      <a14:foregroundMark x1="55088" y1="11651" x2="55088" y2="11651"/>
                      <a14:foregroundMark x1="56225" y1="11345" x2="56225" y2="11345"/>
                      <a14:foregroundMark x1="57476" y1="11783" x2="57476" y2="11783"/>
                      <a14:foregroundMark x1="59181" y1="11783" x2="59181" y2="11783"/>
                      <a14:foregroundMark x1="59807" y1="11389" x2="59807" y2="11389"/>
                      <a14:foregroundMark x1="62763" y1="11389" x2="62763" y2="11389"/>
                      <a14:foregroundMark x1="55429" y1="11870" x2="55429" y2="11870"/>
                      <a14:foregroundMark x1="56623" y1="11783" x2="56623" y2="11783"/>
                      <a14:foregroundMark x1="61740" y1="11345" x2="61740" y2="11345"/>
                      <a14:foregroundMark x1="61228" y1="11389" x2="61228" y2="11389"/>
                      <a14:foregroundMark x1="64070" y1="11870" x2="64070" y2="11870"/>
                      <a14:foregroundMark x1="62365" y1="11827" x2="62365" y2="11827"/>
                      <a14:foregroundMark x1="61171" y1="11695" x2="61171" y2="11695"/>
                      <a14:foregroundMark x1="61740" y1="11608" x2="61740" y2="11608"/>
                      <a14:foregroundMark x1="61285" y1="11608" x2="61285" y2="11608"/>
                      <a14:foregroundMark x1="63605" y1="11825" x2="63605" y2="11825"/>
                      <a14:foregroundMark x1="60000" y1="10152" x2="60000" y2="10152"/>
                      <a14:foregroundMark x1="40741" y1="8061" x2="40741" y2="8061"/>
                      <a14:foregroundMark x1="48543" y1="11445" x2="48543" y2="11445"/>
                      <a14:foregroundMark x1="52779" y1="11455" x2="52779" y2="11455"/>
                      <a14:backgroundMark x1="63843" y1="5650" x2="63843" y2="5650"/>
                      <a14:backgroundMark x1="52189" y1="5782" x2="52189" y2="5782"/>
                      <a14:backgroundMark x1="49062" y1="11608" x2="49062" y2="11608"/>
                      <a14:backgroundMark x1="47243" y1="11476" x2="47243" y2="11476"/>
                      <a14:backgroundMark x1="50711" y1="11564" x2="50711" y2="11564"/>
                      <a14:backgroundMark x1="52530" y1="11476" x2="52530" y2="11476"/>
                      <a14:backgroundMark x1="52700" y1="11739" x2="52700" y2="11739"/>
                      <a14:backgroundMark x1="52359" y1="11739" x2="52359" y2="11739"/>
                      <a14:backgroundMark x1="54463" y1="11608" x2="54463" y2="11608"/>
                      <a14:backgroundMark x1="55543" y1="11651" x2="55543" y2="11651"/>
                      <a14:backgroundMark x1="56282" y1="11608" x2="56282" y2="11608"/>
                      <a14:backgroundMark x1="55316" y1="11564" x2="55316" y2="11564"/>
                      <a14:backgroundMark x1="57703" y1="11564" x2="57703" y2="11564"/>
                      <a14:backgroundMark x1="59636" y1="11651" x2="59636" y2="11651"/>
                      <a14:backgroundMark x1="62536" y1="11651" x2="62536" y2="11651"/>
                      <a14:backgroundMark x1="63900" y1="11564" x2="63900" y2="11564"/>
                      <a14:backgroundMark x1="61569" y1="11476" x2="61569" y2="11476"/>
                      <a14:backgroundMark x1="61569" y1="11695" x2="61569" y2="11695"/>
                      <a14:backgroundMark x1="61967" y1="11739" x2="61967" y2="11739"/>
                    </a14:backgroundRemoval>
                  </a14:imgEffect>
                </a14:imgLayer>
              </a14:imgProps>
            </a:ext>
            <a:ext uri="{28A0092B-C50C-407E-A947-70E740481C1C}">
              <a14:useLocalDpi xmlns:a14="http://schemas.microsoft.com/office/drawing/2010/main" val="0"/>
            </a:ext>
          </a:extLst>
        </a:blip>
        <a:srcRect l="34881" t="4233" r="34523" b="86567"/>
        <a:stretch/>
      </xdr:blipFill>
      <xdr:spPr bwMode="auto">
        <a:xfrm>
          <a:off x="7044439" y="227479"/>
          <a:ext cx="2156711" cy="86661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0.xml><?xml version="1.0" encoding="utf-8"?>
<xdr:wsDr xmlns:xdr="http://schemas.openxmlformats.org/drawingml/2006/spreadsheetDrawing" xmlns:a="http://schemas.openxmlformats.org/drawingml/2006/main">
  <xdr:twoCellAnchor>
    <xdr:from>
      <xdr:col>5</xdr:col>
      <xdr:colOff>81664</xdr:colOff>
      <xdr:row>1</xdr:row>
      <xdr:rowOff>27454</xdr:rowOff>
    </xdr:from>
    <xdr:to>
      <xdr:col>6</xdr:col>
      <xdr:colOff>809625</xdr:colOff>
      <xdr:row>5</xdr:row>
      <xdr:rowOff>132073</xdr:rowOff>
    </xdr:to>
    <xdr:pic>
      <xdr:nvPicPr>
        <xdr:cNvPr id="3" name="Imagen 2" descr="Membrete escudo color abajo2">
          <a:extLst>
            <a:ext uri="{FF2B5EF4-FFF2-40B4-BE49-F238E27FC236}">
              <a16:creationId xmlns:a16="http://schemas.microsoft.com/office/drawing/2014/main" id="{00000000-0008-0000-0900-000003000000}"/>
            </a:ext>
          </a:extLst>
        </xdr:cNvPr>
        <xdr:cNvPicPr>
          <a:picLocks noChangeAspect="1" noChangeArrowheads="1"/>
        </xdr:cNvPicPr>
      </xdr:nvPicPr>
      <xdr:blipFill rotWithShape="1">
        <a:blip xmlns:r="http://schemas.openxmlformats.org/officeDocument/2006/relationships" r:embed="rId1" cstate="print">
          <a:extLst>
            <a:ext uri="{BEBA8EAE-BF5A-486C-A8C5-ECC9F3942E4B}">
              <a14:imgProps xmlns:a14="http://schemas.microsoft.com/office/drawing/2010/main">
                <a14:imgLayer r:embed="rId2">
                  <a14:imgEffect>
                    <a14:backgroundRemoval t="4205" b="13403" l="34736" r="65549">
                      <a14:foregroundMark x1="47754" y1="7315" x2="47754" y2="7315"/>
                      <a14:foregroundMark x1="50938" y1="7753" x2="50938" y2="7753"/>
                      <a14:foregroundMark x1="52928" y1="8060" x2="52928" y2="8060"/>
                      <a14:foregroundMark x1="56055" y1="7797" x2="56055" y2="7797"/>
                      <a14:foregroundMark x1="58272" y1="7928" x2="58272" y2="7928"/>
                      <a14:foregroundMark x1="59636" y1="7972" x2="59636" y2="7972"/>
                      <a14:foregroundMark x1="62706" y1="7884" x2="62706" y2="7884"/>
                      <a14:foregroundMark x1="61796" y1="10337" x2="61796" y2="10337"/>
                      <a14:foregroundMark x1="50256" y1="10206" x2="50256" y2="10206"/>
                      <a14:foregroundMark x1="48493" y1="10206" x2="48493" y2="10206"/>
                      <a14:foregroundMark x1="47243" y1="10206" x2="47243" y2="10206"/>
                      <a14:foregroundMark x1="54747" y1="10206" x2="54747" y2="10206"/>
                      <a14:foregroundMark x1="55884" y1="10031" x2="55884" y2="10031"/>
                      <a14:foregroundMark x1="54633" y1="5738" x2="54633" y2="5738"/>
                      <a14:foregroundMark x1="56055" y1="5607" x2="56055" y2="5607"/>
                      <a14:foregroundMark x1="57305" y1="5519" x2="57305" y2="5519"/>
                      <a14:foregroundMark x1="57874" y1="5826" x2="57874" y2="5826"/>
                      <a14:foregroundMark x1="58897" y1="5431" x2="58897" y2="5431"/>
                      <a14:foregroundMark x1="60205" y1="5519" x2="60205" y2="5519"/>
                      <a14:foregroundMark x1="62649" y1="5519" x2="62649" y2="5519"/>
                      <a14:foregroundMark x1="63673" y1="5431" x2="63673" y2="5431"/>
                      <a14:foregroundMark x1="58954" y1="5125" x2="58954" y2="5125"/>
                      <a14:foregroundMark x1="57931" y1="5125" x2="57931" y2="5125"/>
                      <a14:foregroundMark x1="57419" y1="6220" x2="57419" y2="6220"/>
                      <a14:foregroundMark x1="53098" y1="5607" x2="53098" y2="5607"/>
                      <a14:foregroundMark x1="53383" y1="5519" x2="53383" y2="5519"/>
                      <a14:foregroundMark x1="59807" y1="5869" x2="59807" y2="5869"/>
                      <a14:foregroundMark x1="52189" y1="5519" x2="52189" y2="5519"/>
                      <a14:foregroundMark x1="50199" y1="5300" x2="50199" y2="5300"/>
                      <a14:foregroundMark x1="49403" y1="5519" x2="49403" y2="5519"/>
                      <a14:foregroundMark x1="47925" y1="5169" x2="47925" y2="5169"/>
                      <a14:foregroundMark x1="51222" y1="7184" x2="51222" y2="7184"/>
                      <a14:foregroundMark x1="51620" y1="10162" x2="51620" y2="10162"/>
                      <a14:foregroundMark x1="46788" y1="10031" x2="46788" y2="10031"/>
                      <a14:foregroundMark x1="58215" y1="10074" x2="58215" y2="10074"/>
                      <a14:foregroundMark x1="58101" y1="10512" x2="58101" y2="10512"/>
                      <a14:foregroundMark x1="57135" y1="10469" x2="57135" y2="10469"/>
                      <a14:foregroundMark x1="56907" y1="10074" x2="56907" y2="10074"/>
                      <a14:foregroundMark x1="52757" y1="10031" x2="52757" y2="10031"/>
                      <a14:foregroundMark x1="53496" y1="10031" x2="53496" y2="10031"/>
                      <a14:foregroundMark x1="54065" y1="10031" x2="54065" y2="10031"/>
                      <a14:foregroundMark x1="57590" y1="10031" x2="57590" y2="10031"/>
                      <a14:foregroundMark x1="57533" y1="10250" x2="57533" y2="10250"/>
                      <a14:foregroundMark x1="55259" y1="10206" x2="55259" y2="10206"/>
                      <a14:foregroundMark x1="53098" y1="10337" x2="53098" y2="10337"/>
                      <a14:foregroundMark x1="47186" y1="11170" x2="47186" y2="11170"/>
                      <a14:foregroundMark x1="47868" y1="11257" x2="47868" y2="11257"/>
                      <a14:foregroundMark x1="47925" y1="11739" x2="47925" y2="11739"/>
                      <a14:foregroundMark x1="49176" y1="11345" x2="49176" y2="11345"/>
                      <a14:foregroundMark x1="49915" y1="11345" x2="49915" y2="11345"/>
                      <a14:foregroundMark x1="51109" y1="11345" x2="51109" y2="11345"/>
                      <a14:foregroundMark x1="49346" y1="11870" x2="49346" y2="11870"/>
                      <a14:foregroundMark x1="50995" y1="11783" x2="50995" y2="11783"/>
                      <a14:foregroundMark x1="50483" y1="11389" x2="50483" y2="11389"/>
                      <a14:foregroundMark x1="51791" y1="11345" x2="51791" y2="11345"/>
                      <a14:foregroundMark x1="52530" y1="11301" x2="52530" y2="11301"/>
                      <a14:foregroundMark x1="52587" y1="11914" x2="52587" y2="11914"/>
                      <a14:foregroundMark x1="53610" y1="11345" x2="53610" y2="11345"/>
                      <a14:foregroundMark x1="53724" y1="11914" x2="53724" y2="11914"/>
                      <a14:foregroundMark x1="54463" y1="11345" x2="54463" y2="11345"/>
                      <a14:foregroundMark x1="55429" y1="11345" x2="55429" y2="11345"/>
                      <a14:foregroundMark x1="56680" y1="11432" x2="56680" y2="11432"/>
                      <a14:foregroundMark x1="58442" y1="11476" x2="58442" y2="11476"/>
                      <a14:foregroundMark x1="58158" y1="11520" x2="58158" y2="11520"/>
                      <a14:foregroundMark x1="59181" y1="11432" x2="59181" y2="11432"/>
                      <a14:foregroundMark x1="60830" y1="11389" x2="60830" y2="11389"/>
                      <a14:foregroundMark x1="62138" y1="11520" x2="62138" y2="11520"/>
                      <a14:foregroundMark x1="63161" y1="11476" x2="63161" y2="11476"/>
                      <a14:foregroundMark x1="63843" y1="11301" x2="63843" y2="11301"/>
                      <a14:foregroundMark x1="61569" y1="11914" x2="61569" y2="11914"/>
                      <a14:foregroundMark x1="60205" y1="11432" x2="60205" y2="11432"/>
                      <a14:foregroundMark x1="51848" y1="6264" x2="51848" y2="6264"/>
                      <a14:foregroundMark x1="63729" y1="5957" x2="63729" y2="5957"/>
                      <a14:foregroundMark x1="63729" y1="6395" x2="63729" y2="6395"/>
                      <a14:foregroundMark x1="55543" y1="10469" x2="55543" y2="10469"/>
                      <a14:foregroundMark x1="46845" y1="11739" x2="46845" y2="11739"/>
                      <a14:foregroundMark x1="47584" y1="11739" x2="47584" y2="11739"/>
                      <a14:foregroundMark x1="52416" y1="11651" x2="52416" y2="11651"/>
                      <a14:foregroundMark x1="54633" y1="11914" x2="54633" y2="11914"/>
                      <a14:foregroundMark x1="55088" y1="11651" x2="55088" y2="11651"/>
                      <a14:foregroundMark x1="56225" y1="11345" x2="56225" y2="11345"/>
                      <a14:foregroundMark x1="57476" y1="11783" x2="57476" y2="11783"/>
                      <a14:foregroundMark x1="59181" y1="11783" x2="59181" y2="11783"/>
                      <a14:foregroundMark x1="59807" y1="11389" x2="59807" y2="11389"/>
                      <a14:foregroundMark x1="62763" y1="11389" x2="62763" y2="11389"/>
                      <a14:foregroundMark x1="55429" y1="11870" x2="55429" y2="11870"/>
                      <a14:foregroundMark x1="56623" y1="11783" x2="56623" y2="11783"/>
                      <a14:foregroundMark x1="61740" y1="11345" x2="61740" y2="11345"/>
                      <a14:foregroundMark x1="61228" y1="11389" x2="61228" y2="11389"/>
                      <a14:foregroundMark x1="64070" y1="11870" x2="64070" y2="11870"/>
                      <a14:foregroundMark x1="62365" y1="11827" x2="62365" y2="11827"/>
                      <a14:foregroundMark x1="61171" y1="11695" x2="61171" y2="11695"/>
                      <a14:foregroundMark x1="61740" y1="11608" x2="61740" y2="11608"/>
                      <a14:foregroundMark x1="61285" y1="11608" x2="61285" y2="11608"/>
                      <a14:foregroundMark x1="63605" y1="11825" x2="63605" y2="11825"/>
                      <a14:foregroundMark x1="60000" y1="10152" x2="60000" y2="10152"/>
                      <a14:foregroundMark x1="40741" y1="8061" x2="40741" y2="8061"/>
                      <a14:foregroundMark x1="48543" y1="11445" x2="48543" y2="11445"/>
                      <a14:foregroundMark x1="52779" y1="11455" x2="52779" y2="11455"/>
                      <a14:backgroundMark x1="63843" y1="5650" x2="63843" y2="5650"/>
                      <a14:backgroundMark x1="52189" y1="5782" x2="52189" y2="5782"/>
                      <a14:backgroundMark x1="49062" y1="11608" x2="49062" y2="11608"/>
                      <a14:backgroundMark x1="47243" y1="11476" x2="47243" y2="11476"/>
                      <a14:backgroundMark x1="50711" y1="11564" x2="50711" y2="11564"/>
                      <a14:backgroundMark x1="52530" y1="11476" x2="52530" y2="11476"/>
                      <a14:backgroundMark x1="52700" y1="11739" x2="52700" y2="11739"/>
                      <a14:backgroundMark x1="52359" y1="11739" x2="52359" y2="11739"/>
                      <a14:backgroundMark x1="54463" y1="11608" x2="54463" y2="11608"/>
                      <a14:backgroundMark x1="55543" y1="11651" x2="55543" y2="11651"/>
                      <a14:backgroundMark x1="56282" y1="11608" x2="56282" y2="11608"/>
                      <a14:backgroundMark x1="55316" y1="11564" x2="55316" y2="11564"/>
                      <a14:backgroundMark x1="57703" y1="11564" x2="57703" y2="11564"/>
                      <a14:backgroundMark x1="59636" y1="11651" x2="59636" y2="11651"/>
                      <a14:backgroundMark x1="62536" y1="11651" x2="62536" y2="11651"/>
                      <a14:backgroundMark x1="63900" y1="11564" x2="63900" y2="11564"/>
                      <a14:backgroundMark x1="61569" y1="11476" x2="61569" y2="11476"/>
                      <a14:backgroundMark x1="61569" y1="11695" x2="61569" y2="11695"/>
                      <a14:backgroundMark x1="61967" y1="11739" x2="61967" y2="11739"/>
                    </a14:backgroundRemoval>
                  </a14:imgEffect>
                </a14:imgLayer>
              </a14:imgProps>
            </a:ext>
            <a:ext uri="{28A0092B-C50C-407E-A947-70E740481C1C}">
              <a14:useLocalDpi xmlns:a14="http://schemas.microsoft.com/office/drawing/2010/main" val="0"/>
            </a:ext>
          </a:extLst>
        </a:blip>
        <a:srcRect l="34881" t="4233" r="34523" b="86567"/>
        <a:stretch/>
      </xdr:blipFill>
      <xdr:spPr bwMode="auto">
        <a:xfrm>
          <a:off x="7044439" y="227479"/>
          <a:ext cx="2156711" cy="86661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1.xml><?xml version="1.0" encoding="utf-8"?>
<xdr:wsDr xmlns:xdr="http://schemas.openxmlformats.org/drawingml/2006/spreadsheetDrawing" xmlns:a="http://schemas.openxmlformats.org/drawingml/2006/main">
  <xdr:twoCellAnchor>
    <xdr:from>
      <xdr:col>5</xdr:col>
      <xdr:colOff>243589</xdr:colOff>
      <xdr:row>1</xdr:row>
      <xdr:rowOff>17929</xdr:rowOff>
    </xdr:from>
    <xdr:to>
      <xdr:col>6</xdr:col>
      <xdr:colOff>971550</xdr:colOff>
      <xdr:row>5</xdr:row>
      <xdr:rowOff>122548</xdr:rowOff>
    </xdr:to>
    <xdr:pic>
      <xdr:nvPicPr>
        <xdr:cNvPr id="3" name="Imagen 2" descr="Membrete escudo color abajo2">
          <a:extLst>
            <a:ext uri="{FF2B5EF4-FFF2-40B4-BE49-F238E27FC236}">
              <a16:creationId xmlns:a16="http://schemas.microsoft.com/office/drawing/2014/main" id="{00000000-0008-0000-0A00-000003000000}"/>
            </a:ext>
          </a:extLst>
        </xdr:cNvPr>
        <xdr:cNvPicPr>
          <a:picLocks noChangeAspect="1" noChangeArrowheads="1"/>
        </xdr:cNvPicPr>
      </xdr:nvPicPr>
      <xdr:blipFill rotWithShape="1">
        <a:blip xmlns:r="http://schemas.openxmlformats.org/officeDocument/2006/relationships" r:embed="rId1" cstate="print">
          <a:extLst>
            <a:ext uri="{BEBA8EAE-BF5A-486C-A8C5-ECC9F3942E4B}">
              <a14:imgProps xmlns:a14="http://schemas.microsoft.com/office/drawing/2010/main">
                <a14:imgLayer r:embed="rId2">
                  <a14:imgEffect>
                    <a14:backgroundRemoval t="4205" b="13403" l="34736" r="65549">
                      <a14:foregroundMark x1="47754" y1="7315" x2="47754" y2="7315"/>
                      <a14:foregroundMark x1="50938" y1="7753" x2="50938" y2="7753"/>
                      <a14:foregroundMark x1="52928" y1="8060" x2="52928" y2="8060"/>
                      <a14:foregroundMark x1="56055" y1="7797" x2="56055" y2="7797"/>
                      <a14:foregroundMark x1="58272" y1="7928" x2="58272" y2="7928"/>
                      <a14:foregroundMark x1="59636" y1="7972" x2="59636" y2="7972"/>
                      <a14:foregroundMark x1="62706" y1="7884" x2="62706" y2="7884"/>
                      <a14:foregroundMark x1="61796" y1="10337" x2="61796" y2="10337"/>
                      <a14:foregroundMark x1="50256" y1="10206" x2="50256" y2="10206"/>
                      <a14:foregroundMark x1="48493" y1="10206" x2="48493" y2="10206"/>
                      <a14:foregroundMark x1="47243" y1="10206" x2="47243" y2="10206"/>
                      <a14:foregroundMark x1="54747" y1="10206" x2="54747" y2="10206"/>
                      <a14:foregroundMark x1="55884" y1="10031" x2="55884" y2="10031"/>
                      <a14:foregroundMark x1="54633" y1="5738" x2="54633" y2="5738"/>
                      <a14:foregroundMark x1="56055" y1="5607" x2="56055" y2="5607"/>
                      <a14:foregroundMark x1="57305" y1="5519" x2="57305" y2="5519"/>
                      <a14:foregroundMark x1="57874" y1="5826" x2="57874" y2="5826"/>
                      <a14:foregroundMark x1="58897" y1="5431" x2="58897" y2="5431"/>
                      <a14:foregroundMark x1="60205" y1="5519" x2="60205" y2="5519"/>
                      <a14:foregroundMark x1="62649" y1="5519" x2="62649" y2="5519"/>
                      <a14:foregroundMark x1="63673" y1="5431" x2="63673" y2="5431"/>
                      <a14:foregroundMark x1="58954" y1="5125" x2="58954" y2="5125"/>
                      <a14:foregroundMark x1="57931" y1="5125" x2="57931" y2="5125"/>
                      <a14:foregroundMark x1="57419" y1="6220" x2="57419" y2="6220"/>
                      <a14:foregroundMark x1="53098" y1="5607" x2="53098" y2="5607"/>
                      <a14:foregroundMark x1="53383" y1="5519" x2="53383" y2="5519"/>
                      <a14:foregroundMark x1="59807" y1="5869" x2="59807" y2="5869"/>
                      <a14:foregroundMark x1="52189" y1="5519" x2="52189" y2="5519"/>
                      <a14:foregroundMark x1="50199" y1="5300" x2="50199" y2="5300"/>
                      <a14:foregroundMark x1="49403" y1="5519" x2="49403" y2="5519"/>
                      <a14:foregroundMark x1="47925" y1="5169" x2="47925" y2="5169"/>
                      <a14:foregroundMark x1="51222" y1="7184" x2="51222" y2="7184"/>
                      <a14:foregroundMark x1="51620" y1="10162" x2="51620" y2="10162"/>
                      <a14:foregroundMark x1="46788" y1="10031" x2="46788" y2="10031"/>
                      <a14:foregroundMark x1="58215" y1="10074" x2="58215" y2="10074"/>
                      <a14:foregroundMark x1="58101" y1="10512" x2="58101" y2="10512"/>
                      <a14:foregroundMark x1="57135" y1="10469" x2="57135" y2="10469"/>
                      <a14:foregroundMark x1="56907" y1="10074" x2="56907" y2="10074"/>
                      <a14:foregroundMark x1="52757" y1="10031" x2="52757" y2="10031"/>
                      <a14:foregroundMark x1="53496" y1="10031" x2="53496" y2="10031"/>
                      <a14:foregroundMark x1="54065" y1="10031" x2="54065" y2="10031"/>
                      <a14:foregroundMark x1="57590" y1="10031" x2="57590" y2="10031"/>
                      <a14:foregroundMark x1="57533" y1="10250" x2="57533" y2="10250"/>
                      <a14:foregroundMark x1="55259" y1="10206" x2="55259" y2="10206"/>
                      <a14:foregroundMark x1="53098" y1="10337" x2="53098" y2="10337"/>
                      <a14:foregroundMark x1="47186" y1="11170" x2="47186" y2="11170"/>
                      <a14:foregroundMark x1="47868" y1="11257" x2="47868" y2="11257"/>
                      <a14:foregroundMark x1="47925" y1="11739" x2="47925" y2="11739"/>
                      <a14:foregroundMark x1="49176" y1="11345" x2="49176" y2="11345"/>
                      <a14:foregroundMark x1="49915" y1="11345" x2="49915" y2="11345"/>
                      <a14:foregroundMark x1="51109" y1="11345" x2="51109" y2="11345"/>
                      <a14:foregroundMark x1="49346" y1="11870" x2="49346" y2="11870"/>
                      <a14:foregroundMark x1="50995" y1="11783" x2="50995" y2="11783"/>
                      <a14:foregroundMark x1="50483" y1="11389" x2="50483" y2="11389"/>
                      <a14:foregroundMark x1="51791" y1="11345" x2="51791" y2="11345"/>
                      <a14:foregroundMark x1="52530" y1="11301" x2="52530" y2="11301"/>
                      <a14:foregroundMark x1="52587" y1="11914" x2="52587" y2="11914"/>
                      <a14:foregroundMark x1="53610" y1="11345" x2="53610" y2="11345"/>
                      <a14:foregroundMark x1="53724" y1="11914" x2="53724" y2="11914"/>
                      <a14:foregroundMark x1="54463" y1="11345" x2="54463" y2="11345"/>
                      <a14:foregroundMark x1="55429" y1="11345" x2="55429" y2="11345"/>
                      <a14:foregroundMark x1="56680" y1="11432" x2="56680" y2="11432"/>
                      <a14:foregroundMark x1="58442" y1="11476" x2="58442" y2="11476"/>
                      <a14:foregroundMark x1="58158" y1="11520" x2="58158" y2="11520"/>
                      <a14:foregroundMark x1="59181" y1="11432" x2="59181" y2="11432"/>
                      <a14:foregroundMark x1="60830" y1="11389" x2="60830" y2="11389"/>
                      <a14:foregroundMark x1="62138" y1="11520" x2="62138" y2="11520"/>
                      <a14:foregroundMark x1="63161" y1="11476" x2="63161" y2="11476"/>
                      <a14:foregroundMark x1="63843" y1="11301" x2="63843" y2="11301"/>
                      <a14:foregroundMark x1="61569" y1="11914" x2="61569" y2="11914"/>
                      <a14:foregroundMark x1="60205" y1="11432" x2="60205" y2="11432"/>
                      <a14:foregroundMark x1="51848" y1="6264" x2="51848" y2="6264"/>
                      <a14:foregroundMark x1="63729" y1="5957" x2="63729" y2="5957"/>
                      <a14:foregroundMark x1="63729" y1="6395" x2="63729" y2="6395"/>
                      <a14:foregroundMark x1="55543" y1="10469" x2="55543" y2="10469"/>
                      <a14:foregroundMark x1="46845" y1="11739" x2="46845" y2="11739"/>
                      <a14:foregroundMark x1="47584" y1="11739" x2="47584" y2="11739"/>
                      <a14:foregroundMark x1="52416" y1="11651" x2="52416" y2="11651"/>
                      <a14:foregroundMark x1="54633" y1="11914" x2="54633" y2="11914"/>
                      <a14:foregroundMark x1="55088" y1="11651" x2="55088" y2="11651"/>
                      <a14:foregroundMark x1="56225" y1="11345" x2="56225" y2="11345"/>
                      <a14:foregroundMark x1="57476" y1="11783" x2="57476" y2="11783"/>
                      <a14:foregroundMark x1="59181" y1="11783" x2="59181" y2="11783"/>
                      <a14:foregroundMark x1="59807" y1="11389" x2="59807" y2="11389"/>
                      <a14:foregroundMark x1="62763" y1="11389" x2="62763" y2="11389"/>
                      <a14:foregroundMark x1="55429" y1="11870" x2="55429" y2="11870"/>
                      <a14:foregroundMark x1="56623" y1="11783" x2="56623" y2="11783"/>
                      <a14:foregroundMark x1="61740" y1="11345" x2="61740" y2="11345"/>
                      <a14:foregroundMark x1="61228" y1="11389" x2="61228" y2="11389"/>
                      <a14:foregroundMark x1="64070" y1="11870" x2="64070" y2="11870"/>
                      <a14:foregroundMark x1="62365" y1="11827" x2="62365" y2="11827"/>
                      <a14:foregroundMark x1="61171" y1="11695" x2="61171" y2="11695"/>
                      <a14:foregroundMark x1="61740" y1="11608" x2="61740" y2="11608"/>
                      <a14:foregroundMark x1="61285" y1="11608" x2="61285" y2="11608"/>
                      <a14:foregroundMark x1="63605" y1="11825" x2="63605" y2="11825"/>
                      <a14:foregroundMark x1="60000" y1="10152" x2="60000" y2="10152"/>
                      <a14:foregroundMark x1="40741" y1="8061" x2="40741" y2="8061"/>
                      <a14:foregroundMark x1="48543" y1="11445" x2="48543" y2="11445"/>
                      <a14:foregroundMark x1="52779" y1="11455" x2="52779" y2="11455"/>
                      <a14:backgroundMark x1="63843" y1="5650" x2="63843" y2="5650"/>
                      <a14:backgroundMark x1="52189" y1="5782" x2="52189" y2="5782"/>
                      <a14:backgroundMark x1="49062" y1="11608" x2="49062" y2="11608"/>
                      <a14:backgroundMark x1="47243" y1="11476" x2="47243" y2="11476"/>
                      <a14:backgroundMark x1="50711" y1="11564" x2="50711" y2="11564"/>
                      <a14:backgroundMark x1="52530" y1="11476" x2="52530" y2="11476"/>
                      <a14:backgroundMark x1="52700" y1="11739" x2="52700" y2="11739"/>
                      <a14:backgroundMark x1="52359" y1="11739" x2="52359" y2="11739"/>
                      <a14:backgroundMark x1="54463" y1="11608" x2="54463" y2="11608"/>
                      <a14:backgroundMark x1="55543" y1="11651" x2="55543" y2="11651"/>
                      <a14:backgroundMark x1="56282" y1="11608" x2="56282" y2="11608"/>
                      <a14:backgroundMark x1="55316" y1="11564" x2="55316" y2="11564"/>
                      <a14:backgroundMark x1="57703" y1="11564" x2="57703" y2="11564"/>
                      <a14:backgroundMark x1="59636" y1="11651" x2="59636" y2="11651"/>
                      <a14:backgroundMark x1="62536" y1="11651" x2="62536" y2="11651"/>
                      <a14:backgroundMark x1="63900" y1="11564" x2="63900" y2="11564"/>
                      <a14:backgroundMark x1="61569" y1="11476" x2="61569" y2="11476"/>
                      <a14:backgroundMark x1="61569" y1="11695" x2="61569" y2="11695"/>
                      <a14:backgroundMark x1="61967" y1="11739" x2="61967" y2="11739"/>
                    </a14:backgroundRemoval>
                  </a14:imgEffect>
                </a14:imgLayer>
              </a14:imgProps>
            </a:ext>
            <a:ext uri="{28A0092B-C50C-407E-A947-70E740481C1C}">
              <a14:useLocalDpi xmlns:a14="http://schemas.microsoft.com/office/drawing/2010/main" val="0"/>
            </a:ext>
          </a:extLst>
        </a:blip>
        <a:srcRect l="34881" t="4233" r="34523" b="86567"/>
        <a:stretch/>
      </xdr:blipFill>
      <xdr:spPr bwMode="auto">
        <a:xfrm>
          <a:off x="7644514" y="217954"/>
          <a:ext cx="1623311" cy="86661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2.xml><?xml version="1.0" encoding="utf-8"?>
<xdr:wsDr xmlns:xdr="http://schemas.openxmlformats.org/drawingml/2006/spreadsheetDrawing" xmlns:a="http://schemas.openxmlformats.org/drawingml/2006/main">
  <xdr:twoCellAnchor>
    <xdr:from>
      <xdr:col>5</xdr:col>
      <xdr:colOff>81664</xdr:colOff>
      <xdr:row>1</xdr:row>
      <xdr:rowOff>27454</xdr:rowOff>
    </xdr:from>
    <xdr:to>
      <xdr:col>6</xdr:col>
      <xdr:colOff>809625</xdr:colOff>
      <xdr:row>5</xdr:row>
      <xdr:rowOff>132073</xdr:rowOff>
    </xdr:to>
    <xdr:pic>
      <xdr:nvPicPr>
        <xdr:cNvPr id="3" name="Imagen 2" descr="Membrete escudo color abajo2">
          <a:extLst>
            <a:ext uri="{FF2B5EF4-FFF2-40B4-BE49-F238E27FC236}">
              <a16:creationId xmlns:a16="http://schemas.microsoft.com/office/drawing/2014/main" id="{00000000-0008-0000-0B00-000003000000}"/>
            </a:ext>
          </a:extLst>
        </xdr:cNvPr>
        <xdr:cNvPicPr>
          <a:picLocks noChangeAspect="1" noChangeArrowheads="1"/>
        </xdr:cNvPicPr>
      </xdr:nvPicPr>
      <xdr:blipFill rotWithShape="1">
        <a:blip xmlns:r="http://schemas.openxmlformats.org/officeDocument/2006/relationships" r:embed="rId1" cstate="print">
          <a:extLst>
            <a:ext uri="{BEBA8EAE-BF5A-486C-A8C5-ECC9F3942E4B}">
              <a14:imgProps xmlns:a14="http://schemas.microsoft.com/office/drawing/2010/main">
                <a14:imgLayer r:embed="rId2">
                  <a14:imgEffect>
                    <a14:backgroundRemoval t="4205" b="13403" l="34736" r="65549">
                      <a14:foregroundMark x1="47754" y1="7315" x2="47754" y2="7315"/>
                      <a14:foregroundMark x1="50938" y1="7753" x2="50938" y2="7753"/>
                      <a14:foregroundMark x1="52928" y1="8060" x2="52928" y2="8060"/>
                      <a14:foregroundMark x1="56055" y1="7797" x2="56055" y2="7797"/>
                      <a14:foregroundMark x1="58272" y1="7928" x2="58272" y2="7928"/>
                      <a14:foregroundMark x1="59636" y1="7972" x2="59636" y2="7972"/>
                      <a14:foregroundMark x1="62706" y1="7884" x2="62706" y2="7884"/>
                      <a14:foregroundMark x1="61796" y1="10337" x2="61796" y2="10337"/>
                      <a14:foregroundMark x1="50256" y1="10206" x2="50256" y2="10206"/>
                      <a14:foregroundMark x1="48493" y1="10206" x2="48493" y2="10206"/>
                      <a14:foregroundMark x1="47243" y1="10206" x2="47243" y2="10206"/>
                      <a14:foregroundMark x1="54747" y1="10206" x2="54747" y2="10206"/>
                      <a14:foregroundMark x1="55884" y1="10031" x2="55884" y2="10031"/>
                      <a14:foregroundMark x1="54633" y1="5738" x2="54633" y2="5738"/>
                      <a14:foregroundMark x1="56055" y1="5607" x2="56055" y2="5607"/>
                      <a14:foregroundMark x1="57305" y1="5519" x2="57305" y2="5519"/>
                      <a14:foregroundMark x1="57874" y1="5826" x2="57874" y2="5826"/>
                      <a14:foregroundMark x1="58897" y1="5431" x2="58897" y2="5431"/>
                      <a14:foregroundMark x1="60205" y1="5519" x2="60205" y2="5519"/>
                      <a14:foregroundMark x1="62649" y1="5519" x2="62649" y2="5519"/>
                      <a14:foregroundMark x1="63673" y1="5431" x2="63673" y2="5431"/>
                      <a14:foregroundMark x1="58954" y1="5125" x2="58954" y2="5125"/>
                      <a14:foregroundMark x1="57931" y1="5125" x2="57931" y2="5125"/>
                      <a14:foregroundMark x1="57419" y1="6220" x2="57419" y2="6220"/>
                      <a14:foregroundMark x1="53098" y1="5607" x2="53098" y2="5607"/>
                      <a14:foregroundMark x1="53383" y1="5519" x2="53383" y2="5519"/>
                      <a14:foregroundMark x1="59807" y1="5869" x2="59807" y2="5869"/>
                      <a14:foregroundMark x1="52189" y1="5519" x2="52189" y2="5519"/>
                      <a14:foregroundMark x1="50199" y1="5300" x2="50199" y2="5300"/>
                      <a14:foregroundMark x1="49403" y1="5519" x2="49403" y2="5519"/>
                      <a14:foregroundMark x1="47925" y1="5169" x2="47925" y2="5169"/>
                      <a14:foregroundMark x1="51222" y1="7184" x2="51222" y2="7184"/>
                      <a14:foregroundMark x1="51620" y1="10162" x2="51620" y2="10162"/>
                      <a14:foregroundMark x1="46788" y1="10031" x2="46788" y2="10031"/>
                      <a14:foregroundMark x1="58215" y1="10074" x2="58215" y2="10074"/>
                      <a14:foregroundMark x1="58101" y1="10512" x2="58101" y2="10512"/>
                      <a14:foregroundMark x1="57135" y1="10469" x2="57135" y2="10469"/>
                      <a14:foregroundMark x1="56907" y1="10074" x2="56907" y2="10074"/>
                      <a14:foregroundMark x1="52757" y1="10031" x2="52757" y2="10031"/>
                      <a14:foregroundMark x1="53496" y1="10031" x2="53496" y2="10031"/>
                      <a14:foregroundMark x1="54065" y1="10031" x2="54065" y2="10031"/>
                      <a14:foregroundMark x1="57590" y1="10031" x2="57590" y2="10031"/>
                      <a14:foregroundMark x1="57533" y1="10250" x2="57533" y2="10250"/>
                      <a14:foregroundMark x1="55259" y1="10206" x2="55259" y2="10206"/>
                      <a14:foregroundMark x1="53098" y1="10337" x2="53098" y2="10337"/>
                      <a14:foregroundMark x1="47186" y1="11170" x2="47186" y2="11170"/>
                      <a14:foregroundMark x1="47868" y1="11257" x2="47868" y2="11257"/>
                      <a14:foregroundMark x1="47925" y1="11739" x2="47925" y2="11739"/>
                      <a14:foregroundMark x1="49176" y1="11345" x2="49176" y2="11345"/>
                      <a14:foregroundMark x1="49915" y1="11345" x2="49915" y2="11345"/>
                      <a14:foregroundMark x1="51109" y1="11345" x2="51109" y2="11345"/>
                      <a14:foregroundMark x1="49346" y1="11870" x2="49346" y2="11870"/>
                      <a14:foregroundMark x1="50995" y1="11783" x2="50995" y2="11783"/>
                      <a14:foregroundMark x1="50483" y1="11389" x2="50483" y2="11389"/>
                      <a14:foregroundMark x1="51791" y1="11345" x2="51791" y2="11345"/>
                      <a14:foregroundMark x1="52530" y1="11301" x2="52530" y2="11301"/>
                      <a14:foregroundMark x1="52587" y1="11914" x2="52587" y2="11914"/>
                      <a14:foregroundMark x1="53610" y1="11345" x2="53610" y2="11345"/>
                      <a14:foregroundMark x1="53724" y1="11914" x2="53724" y2="11914"/>
                      <a14:foregroundMark x1="54463" y1="11345" x2="54463" y2="11345"/>
                      <a14:foregroundMark x1="55429" y1="11345" x2="55429" y2="11345"/>
                      <a14:foregroundMark x1="56680" y1="11432" x2="56680" y2="11432"/>
                      <a14:foregroundMark x1="58442" y1="11476" x2="58442" y2="11476"/>
                      <a14:foregroundMark x1="58158" y1="11520" x2="58158" y2="11520"/>
                      <a14:foregroundMark x1="59181" y1="11432" x2="59181" y2="11432"/>
                      <a14:foregroundMark x1="60830" y1="11389" x2="60830" y2="11389"/>
                      <a14:foregroundMark x1="62138" y1="11520" x2="62138" y2="11520"/>
                      <a14:foregroundMark x1="63161" y1="11476" x2="63161" y2="11476"/>
                      <a14:foregroundMark x1="63843" y1="11301" x2="63843" y2="11301"/>
                      <a14:foregroundMark x1="61569" y1="11914" x2="61569" y2="11914"/>
                      <a14:foregroundMark x1="60205" y1="11432" x2="60205" y2="11432"/>
                      <a14:foregroundMark x1="51848" y1="6264" x2="51848" y2="6264"/>
                      <a14:foregroundMark x1="63729" y1="5957" x2="63729" y2="5957"/>
                      <a14:foregroundMark x1="63729" y1="6395" x2="63729" y2="6395"/>
                      <a14:foregroundMark x1="55543" y1="10469" x2="55543" y2="10469"/>
                      <a14:foregroundMark x1="46845" y1="11739" x2="46845" y2="11739"/>
                      <a14:foregroundMark x1="47584" y1="11739" x2="47584" y2="11739"/>
                      <a14:foregroundMark x1="52416" y1="11651" x2="52416" y2="11651"/>
                      <a14:foregroundMark x1="54633" y1="11914" x2="54633" y2="11914"/>
                      <a14:foregroundMark x1="55088" y1="11651" x2="55088" y2="11651"/>
                      <a14:foregroundMark x1="56225" y1="11345" x2="56225" y2="11345"/>
                      <a14:foregroundMark x1="57476" y1="11783" x2="57476" y2="11783"/>
                      <a14:foregroundMark x1="59181" y1="11783" x2="59181" y2="11783"/>
                      <a14:foregroundMark x1="59807" y1="11389" x2="59807" y2="11389"/>
                      <a14:foregroundMark x1="62763" y1="11389" x2="62763" y2="11389"/>
                      <a14:foregroundMark x1="55429" y1="11870" x2="55429" y2="11870"/>
                      <a14:foregroundMark x1="56623" y1="11783" x2="56623" y2="11783"/>
                      <a14:foregroundMark x1="61740" y1="11345" x2="61740" y2="11345"/>
                      <a14:foregroundMark x1="61228" y1="11389" x2="61228" y2="11389"/>
                      <a14:foregroundMark x1="64070" y1="11870" x2="64070" y2="11870"/>
                      <a14:foregroundMark x1="62365" y1="11827" x2="62365" y2="11827"/>
                      <a14:foregroundMark x1="61171" y1="11695" x2="61171" y2="11695"/>
                      <a14:foregroundMark x1="61740" y1="11608" x2="61740" y2="11608"/>
                      <a14:foregroundMark x1="61285" y1="11608" x2="61285" y2="11608"/>
                      <a14:foregroundMark x1="63605" y1="11825" x2="63605" y2="11825"/>
                      <a14:foregroundMark x1="60000" y1="10152" x2="60000" y2="10152"/>
                      <a14:foregroundMark x1="40741" y1="8061" x2="40741" y2="8061"/>
                      <a14:foregroundMark x1="48543" y1="11445" x2="48543" y2="11445"/>
                      <a14:foregroundMark x1="52779" y1="11455" x2="52779" y2="11455"/>
                      <a14:backgroundMark x1="63843" y1="5650" x2="63843" y2="5650"/>
                      <a14:backgroundMark x1="52189" y1="5782" x2="52189" y2="5782"/>
                      <a14:backgroundMark x1="49062" y1="11608" x2="49062" y2="11608"/>
                      <a14:backgroundMark x1="47243" y1="11476" x2="47243" y2="11476"/>
                      <a14:backgroundMark x1="50711" y1="11564" x2="50711" y2="11564"/>
                      <a14:backgroundMark x1="52530" y1="11476" x2="52530" y2="11476"/>
                      <a14:backgroundMark x1="52700" y1="11739" x2="52700" y2="11739"/>
                      <a14:backgroundMark x1="52359" y1="11739" x2="52359" y2="11739"/>
                      <a14:backgroundMark x1="54463" y1="11608" x2="54463" y2="11608"/>
                      <a14:backgroundMark x1="55543" y1="11651" x2="55543" y2="11651"/>
                      <a14:backgroundMark x1="56282" y1="11608" x2="56282" y2="11608"/>
                      <a14:backgroundMark x1="55316" y1="11564" x2="55316" y2="11564"/>
                      <a14:backgroundMark x1="57703" y1="11564" x2="57703" y2="11564"/>
                      <a14:backgroundMark x1="59636" y1="11651" x2="59636" y2="11651"/>
                      <a14:backgroundMark x1="62536" y1="11651" x2="62536" y2="11651"/>
                      <a14:backgroundMark x1="63900" y1="11564" x2="63900" y2="11564"/>
                      <a14:backgroundMark x1="61569" y1="11476" x2="61569" y2="11476"/>
                      <a14:backgroundMark x1="61569" y1="11695" x2="61569" y2="11695"/>
                      <a14:backgroundMark x1="61967" y1="11739" x2="61967" y2="11739"/>
                    </a14:backgroundRemoval>
                  </a14:imgEffect>
                </a14:imgLayer>
              </a14:imgProps>
            </a:ext>
            <a:ext uri="{28A0092B-C50C-407E-A947-70E740481C1C}">
              <a14:useLocalDpi xmlns:a14="http://schemas.microsoft.com/office/drawing/2010/main" val="0"/>
            </a:ext>
          </a:extLst>
        </a:blip>
        <a:srcRect l="34881" t="4233" r="34523" b="86567"/>
        <a:stretch/>
      </xdr:blipFill>
      <xdr:spPr bwMode="auto">
        <a:xfrm>
          <a:off x="7044439" y="227479"/>
          <a:ext cx="2156711" cy="86661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3.xml><?xml version="1.0" encoding="utf-8"?>
<xdr:wsDr xmlns:xdr="http://schemas.openxmlformats.org/drawingml/2006/spreadsheetDrawing" xmlns:a="http://schemas.openxmlformats.org/drawingml/2006/main">
  <xdr:twoCellAnchor>
    <xdr:from>
      <xdr:col>5</xdr:col>
      <xdr:colOff>81664</xdr:colOff>
      <xdr:row>1</xdr:row>
      <xdr:rowOff>27454</xdr:rowOff>
    </xdr:from>
    <xdr:to>
      <xdr:col>6</xdr:col>
      <xdr:colOff>809625</xdr:colOff>
      <xdr:row>5</xdr:row>
      <xdr:rowOff>132073</xdr:rowOff>
    </xdr:to>
    <xdr:pic>
      <xdr:nvPicPr>
        <xdr:cNvPr id="3" name="Imagen 2" descr="Membrete escudo color abajo2">
          <a:extLst>
            <a:ext uri="{FF2B5EF4-FFF2-40B4-BE49-F238E27FC236}">
              <a16:creationId xmlns:a16="http://schemas.microsoft.com/office/drawing/2014/main" id="{00000000-0008-0000-0C00-000003000000}"/>
            </a:ext>
          </a:extLst>
        </xdr:cNvPr>
        <xdr:cNvPicPr>
          <a:picLocks noChangeAspect="1" noChangeArrowheads="1"/>
        </xdr:cNvPicPr>
      </xdr:nvPicPr>
      <xdr:blipFill rotWithShape="1">
        <a:blip xmlns:r="http://schemas.openxmlformats.org/officeDocument/2006/relationships" r:embed="rId1" cstate="print">
          <a:extLst>
            <a:ext uri="{BEBA8EAE-BF5A-486C-A8C5-ECC9F3942E4B}">
              <a14:imgProps xmlns:a14="http://schemas.microsoft.com/office/drawing/2010/main">
                <a14:imgLayer r:embed="rId2">
                  <a14:imgEffect>
                    <a14:backgroundRemoval t="4205" b="13403" l="34736" r="65549">
                      <a14:foregroundMark x1="47754" y1="7315" x2="47754" y2="7315"/>
                      <a14:foregroundMark x1="50938" y1="7753" x2="50938" y2="7753"/>
                      <a14:foregroundMark x1="52928" y1="8060" x2="52928" y2="8060"/>
                      <a14:foregroundMark x1="56055" y1="7797" x2="56055" y2="7797"/>
                      <a14:foregroundMark x1="58272" y1="7928" x2="58272" y2="7928"/>
                      <a14:foregroundMark x1="59636" y1="7972" x2="59636" y2="7972"/>
                      <a14:foregroundMark x1="62706" y1="7884" x2="62706" y2="7884"/>
                      <a14:foregroundMark x1="61796" y1="10337" x2="61796" y2="10337"/>
                      <a14:foregroundMark x1="50256" y1="10206" x2="50256" y2="10206"/>
                      <a14:foregroundMark x1="48493" y1="10206" x2="48493" y2="10206"/>
                      <a14:foregroundMark x1="47243" y1="10206" x2="47243" y2="10206"/>
                      <a14:foregroundMark x1="54747" y1="10206" x2="54747" y2="10206"/>
                      <a14:foregroundMark x1="55884" y1="10031" x2="55884" y2="10031"/>
                      <a14:foregroundMark x1="54633" y1="5738" x2="54633" y2="5738"/>
                      <a14:foregroundMark x1="56055" y1="5607" x2="56055" y2="5607"/>
                      <a14:foregroundMark x1="57305" y1="5519" x2="57305" y2="5519"/>
                      <a14:foregroundMark x1="57874" y1="5826" x2="57874" y2="5826"/>
                      <a14:foregroundMark x1="58897" y1="5431" x2="58897" y2="5431"/>
                      <a14:foregroundMark x1="60205" y1="5519" x2="60205" y2="5519"/>
                      <a14:foregroundMark x1="62649" y1="5519" x2="62649" y2="5519"/>
                      <a14:foregroundMark x1="63673" y1="5431" x2="63673" y2="5431"/>
                      <a14:foregroundMark x1="58954" y1="5125" x2="58954" y2="5125"/>
                      <a14:foregroundMark x1="57931" y1="5125" x2="57931" y2="5125"/>
                      <a14:foregroundMark x1="57419" y1="6220" x2="57419" y2="6220"/>
                      <a14:foregroundMark x1="53098" y1="5607" x2="53098" y2="5607"/>
                      <a14:foregroundMark x1="53383" y1="5519" x2="53383" y2="5519"/>
                      <a14:foregroundMark x1="59807" y1="5869" x2="59807" y2="5869"/>
                      <a14:foregroundMark x1="52189" y1="5519" x2="52189" y2="5519"/>
                      <a14:foregroundMark x1="50199" y1="5300" x2="50199" y2="5300"/>
                      <a14:foregroundMark x1="49403" y1="5519" x2="49403" y2="5519"/>
                      <a14:foregroundMark x1="47925" y1="5169" x2="47925" y2="5169"/>
                      <a14:foregroundMark x1="51222" y1="7184" x2="51222" y2="7184"/>
                      <a14:foregroundMark x1="51620" y1="10162" x2="51620" y2="10162"/>
                      <a14:foregroundMark x1="46788" y1="10031" x2="46788" y2="10031"/>
                      <a14:foregroundMark x1="58215" y1="10074" x2="58215" y2="10074"/>
                      <a14:foregroundMark x1="58101" y1="10512" x2="58101" y2="10512"/>
                      <a14:foregroundMark x1="57135" y1="10469" x2="57135" y2="10469"/>
                      <a14:foregroundMark x1="56907" y1="10074" x2="56907" y2="10074"/>
                      <a14:foregroundMark x1="52757" y1="10031" x2="52757" y2="10031"/>
                      <a14:foregroundMark x1="53496" y1="10031" x2="53496" y2="10031"/>
                      <a14:foregroundMark x1="54065" y1="10031" x2="54065" y2="10031"/>
                      <a14:foregroundMark x1="57590" y1="10031" x2="57590" y2="10031"/>
                      <a14:foregroundMark x1="57533" y1="10250" x2="57533" y2="10250"/>
                      <a14:foregroundMark x1="55259" y1="10206" x2="55259" y2="10206"/>
                      <a14:foregroundMark x1="53098" y1="10337" x2="53098" y2="10337"/>
                      <a14:foregroundMark x1="47186" y1="11170" x2="47186" y2="11170"/>
                      <a14:foregroundMark x1="47868" y1="11257" x2="47868" y2="11257"/>
                      <a14:foregroundMark x1="47925" y1="11739" x2="47925" y2="11739"/>
                      <a14:foregroundMark x1="49176" y1="11345" x2="49176" y2="11345"/>
                      <a14:foregroundMark x1="49915" y1="11345" x2="49915" y2="11345"/>
                      <a14:foregroundMark x1="51109" y1="11345" x2="51109" y2="11345"/>
                      <a14:foregroundMark x1="49346" y1="11870" x2="49346" y2="11870"/>
                      <a14:foregroundMark x1="50995" y1="11783" x2="50995" y2="11783"/>
                      <a14:foregroundMark x1="50483" y1="11389" x2="50483" y2="11389"/>
                      <a14:foregroundMark x1="51791" y1="11345" x2="51791" y2="11345"/>
                      <a14:foregroundMark x1="52530" y1="11301" x2="52530" y2="11301"/>
                      <a14:foregroundMark x1="52587" y1="11914" x2="52587" y2="11914"/>
                      <a14:foregroundMark x1="53610" y1="11345" x2="53610" y2="11345"/>
                      <a14:foregroundMark x1="53724" y1="11914" x2="53724" y2="11914"/>
                      <a14:foregroundMark x1="54463" y1="11345" x2="54463" y2="11345"/>
                      <a14:foregroundMark x1="55429" y1="11345" x2="55429" y2="11345"/>
                      <a14:foregroundMark x1="56680" y1="11432" x2="56680" y2="11432"/>
                      <a14:foregroundMark x1="58442" y1="11476" x2="58442" y2="11476"/>
                      <a14:foregroundMark x1="58158" y1="11520" x2="58158" y2="11520"/>
                      <a14:foregroundMark x1="59181" y1="11432" x2="59181" y2="11432"/>
                      <a14:foregroundMark x1="60830" y1="11389" x2="60830" y2="11389"/>
                      <a14:foregroundMark x1="62138" y1="11520" x2="62138" y2="11520"/>
                      <a14:foregroundMark x1="63161" y1="11476" x2="63161" y2="11476"/>
                      <a14:foregroundMark x1="63843" y1="11301" x2="63843" y2="11301"/>
                      <a14:foregroundMark x1="61569" y1="11914" x2="61569" y2="11914"/>
                      <a14:foregroundMark x1="60205" y1="11432" x2="60205" y2="11432"/>
                      <a14:foregroundMark x1="51848" y1="6264" x2="51848" y2="6264"/>
                      <a14:foregroundMark x1="63729" y1="5957" x2="63729" y2="5957"/>
                      <a14:foregroundMark x1="63729" y1="6395" x2="63729" y2="6395"/>
                      <a14:foregroundMark x1="55543" y1="10469" x2="55543" y2="10469"/>
                      <a14:foregroundMark x1="46845" y1="11739" x2="46845" y2="11739"/>
                      <a14:foregroundMark x1="47584" y1="11739" x2="47584" y2="11739"/>
                      <a14:foregroundMark x1="52416" y1="11651" x2="52416" y2="11651"/>
                      <a14:foregroundMark x1="54633" y1="11914" x2="54633" y2="11914"/>
                      <a14:foregroundMark x1="55088" y1="11651" x2="55088" y2="11651"/>
                      <a14:foregroundMark x1="56225" y1="11345" x2="56225" y2="11345"/>
                      <a14:foregroundMark x1="57476" y1="11783" x2="57476" y2="11783"/>
                      <a14:foregroundMark x1="59181" y1="11783" x2="59181" y2="11783"/>
                      <a14:foregroundMark x1="59807" y1="11389" x2="59807" y2="11389"/>
                      <a14:foregroundMark x1="62763" y1="11389" x2="62763" y2="11389"/>
                      <a14:foregroundMark x1="55429" y1="11870" x2="55429" y2="11870"/>
                      <a14:foregroundMark x1="56623" y1="11783" x2="56623" y2="11783"/>
                      <a14:foregroundMark x1="61740" y1="11345" x2="61740" y2="11345"/>
                      <a14:foregroundMark x1="61228" y1="11389" x2="61228" y2="11389"/>
                      <a14:foregroundMark x1="64070" y1="11870" x2="64070" y2="11870"/>
                      <a14:foregroundMark x1="62365" y1="11827" x2="62365" y2="11827"/>
                      <a14:foregroundMark x1="61171" y1="11695" x2="61171" y2="11695"/>
                      <a14:foregroundMark x1="61740" y1="11608" x2="61740" y2="11608"/>
                      <a14:foregroundMark x1="61285" y1="11608" x2="61285" y2="11608"/>
                      <a14:foregroundMark x1="63605" y1="11825" x2="63605" y2="11825"/>
                      <a14:foregroundMark x1="60000" y1="10152" x2="60000" y2="10152"/>
                      <a14:foregroundMark x1="40741" y1="8061" x2="40741" y2="8061"/>
                      <a14:foregroundMark x1="48543" y1="11445" x2="48543" y2="11445"/>
                      <a14:foregroundMark x1="52779" y1="11455" x2="52779" y2="11455"/>
                      <a14:backgroundMark x1="63843" y1="5650" x2="63843" y2="5650"/>
                      <a14:backgroundMark x1="52189" y1="5782" x2="52189" y2="5782"/>
                      <a14:backgroundMark x1="49062" y1="11608" x2="49062" y2="11608"/>
                      <a14:backgroundMark x1="47243" y1="11476" x2="47243" y2="11476"/>
                      <a14:backgroundMark x1="50711" y1="11564" x2="50711" y2="11564"/>
                      <a14:backgroundMark x1="52530" y1="11476" x2="52530" y2="11476"/>
                      <a14:backgroundMark x1="52700" y1="11739" x2="52700" y2="11739"/>
                      <a14:backgroundMark x1="52359" y1="11739" x2="52359" y2="11739"/>
                      <a14:backgroundMark x1="54463" y1="11608" x2="54463" y2="11608"/>
                      <a14:backgroundMark x1="55543" y1="11651" x2="55543" y2="11651"/>
                      <a14:backgroundMark x1="56282" y1="11608" x2="56282" y2="11608"/>
                      <a14:backgroundMark x1="55316" y1="11564" x2="55316" y2="11564"/>
                      <a14:backgroundMark x1="57703" y1="11564" x2="57703" y2="11564"/>
                      <a14:backgroundMark x1="59636" y1="11651" x2="59636" y2="11651"/>
                      <a14:backgroundMark x1="62536" y1="11651" x2="62536" y2="11651"/>
                      <a14:backgroundMark x1="63900" y1="11564" x2="63900" y2="11564"/>
                      <a14:backgroundMark x1="61569" y1="11476" x2="61569" y2="11476"/>
                      <a14:backgroundMark x1="61569" y1="11695" x2="61569" y2="11695"/>
                      <a14:backgroundMark x1="61967" y1="11739" x2="61967" y2="11739"/>
                    </a14:backgroundRemoval>
                  </a14:imgEffect>
                </a14:imgLayer>
              </a14:imgProps>
            </a:ext>
            <a:ext uri="{28A0092B-C50C-407E-A947-70E740481C1C}">
              <a14:useLocalDpi xmlns:a14="http://schemas.microsoft.com/office/drawing/2010/main" val="0"/>
            </a:ext>
          </a:extLst>
        </a:blip>
        <a:srcRect l="34881" t="4233" r="34523" b="86567"/>
        <a:stretch/>
      </xdr:blipFill>
      <xdr:spPr bwMode="auto">
        <a:xfrm>
          <a:off x="7044439" y="227479"/>
          <a:ext cx="2156711" cy="86661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4.xml><?xml version="1.0" encoding="utf-8"?>
<xdr:wsDr xmlns:xdr="http://schemas.openxmlformats.org/drawingml/2006/spreadsheetDrawing" xmlns:a="http://schemas.openxmlformats.org/drawingml/2006/main">
  <xdr:twoCellAnchor>
    <xdr:from>
      <xdr:col>5</xdr:col>
      <xdr:colOff>81664</xdr:colOff>
      <xdr:row>1</xdr:row>
      <xdr:rowOff>27454</xdr:rowOff>
    </xdr:from>
    <xdr:to>
      <xdr:col>6</xdr:col>
      <xdr:colOff>809625</xdr:colOff>
      <xdr:row>5</xdr:row>
      <xdr:rowOff>132073</xdr:rowOff>
    </xdr:to>
    <xdr:pic>
      <xdr:nvPicPr>
        <xdr:cNvPr id="4" name="Imagen 3" descr="Membrete escudo color abajo2">
          <a:extLst>
            <a:ext uri="{FF2B5EF4-FFF2-40B4-BE49-F238E27FC236}">
              <a16:creationId xmlns:a16="http://schemas.microsoft.com/office/drawing/2014/main" id="{00000000-0008-0000-0D00-000004000000}"/>
            </a:ext>
          </a:extLst>
        </xdr:cNvPr>
        <xdr:cNvPicPr>
          <a:picLocks noChangeAspect="1" noChangeArrowheads="1"/>
        </xdr:cNvPicPr>
      </xdr:nvPicPr>
      <xdr:blipFill rotWithShape="1">
        <a:blip xmlns:r="http://schemas.openxmlformats.org/officeDocument/2006/relationships" r:embed="rId1" cstate="print">
          <a:extLst>
            <a:ext uri="{BEBA8EAE-BF5A-486C-A8C5-ECC9F3942E4B}">
              <a14:imgProps xmlns:a14="http://schemas.microsoft.com/office/drawing/2010/main">
                <a14:imgLayer r:embed="rId2">
                  <a14:imgEffect>
                    <a14:backgroundRemoval t="4205" b="13403" l="34736" r="65549">
                      <a14:foregroundMark x1="47754" y1="7315" x2="47754" y2="7315"/>
                      <a14:foregroundMark x1="50938" y1="7753" x2="50938" y2="7753"/>
                      <a14:foregroundMark x1="52928" y1="8060" x2="52928" y2="8060"/>
                      <a14:foregroundMark x1="56055" y1="7797" x2="56055" y2="7797"/>
                      <a14:foregroundMark x1="58272" y1="7928" x2="58272" y2="7928"/>
                      <a14:foregroundMark x1="59636" y1="7972" x2="59636" y2="7972"/>
                      <a14:foregroundMark x1="62706" y1="7884" x2="62706" y2="7884"/>
                      <a14:foregroundMark x1="61796" y1="10337" x2="61796" y2="10337"/>
                      <a14:foregroundMark x1="50256" y1="10206" x2="50256" y2="10206"/>
                      <a14:foregroundMark x1="48493" y1="10206" x2="48493" y2="10206"/>
                      <a14:foregroundMark x1="47243" y1="10206" x2="47243" y2="10206"/>
                      <a14:foregroundMark x1="54747" y1="10206" x2="54747" y2="10206"/>
                      <a14:foregroundMark x1="55884" y1="10031" x2="55884" y2="10031"/>
                      <a14:foregroundMark x1="54633" y1="5738" x2="54633" y2="5738"/>
                      <a14:foregroundMark x1="56055" y1="5607" x2="56055" y2="5607"/>
                      <a14:foregroundMark x1="57305" y1="5519" x2="57305" y2="5519"/>
                      <a14:foregroundMark x1="57874" y1="5826" x2="57874" y2="5826"/>
                      <a14:foregroundMark x1="58897" y1="5431" x2="58897" y2="5431"/>
                      <a14:foregroundMark x1="60205" y1="5519" x2="60205" y2="5519"/>
                      <a14:foregroundMark x1="62649" y1="5519" x2="62649" y2="5519"/>
                      <a14:foregroundMark x1="63673" y1="5431" x2="63673" y2="5431"/>
                      <a14:foregroundMark x1="58954" y1="5125" x2="58954" y2="5125"/>
                      <a14:foregroundMark x1="57931" y1="5125" x2="57931" y2="5125"/>
                      <a14:foregroundMark x1="57419" y1="6220" x2="57419" y2="6220"/>
                      <a14:foregroundMark x1="53098" y1="5607" x2="53098" y2="5607"/>
                      <a14:foregroundMark x1="53383" y1="5519" x2="53383" y2="5519"/>
                      <a14:foregroundMark x1="59807" y1="5869" x2="59807" y2="5869"/>
                      <a14:foregroundMark x1="52189" y1="5519" x2="52189" y2="5519"/>
                      <a14:foregroundMark x1="50199" y1="5300" x2="50199" y2="5300"/>
                      <a14:foregroundMark x1="49403" y1="5519" x2="49403" y2="5519"/>
                      <a14:foregroundMark x1="47925" y1="5169" x2="47925" y2="5169"/>
                      <a14:foregroundMark x1="51222" y1="7184" x2="51222" y2="7184"/>
                      <a14:foregroundMark x1="51620" y1="10162" x2="51620" y2="10162"/>
                      <a14:foregroundMark x1="46788" y1="10031" x2="46788" y2="10031"/>
                      <a14:foregroundMark x1="58215" y1="10074" x2="58215" y2="10074"/>
                      <a14:foregroundMark x1="58101" y1="10512" x2="58101" y2="10512"/>
                      <a14:foregroundMark x1="57135" y1="10469" x2="57135" y2="10469"/>
                      <a14:foregroundMark x1="56907" y1="10074" x2="56907" y2="10074"/>
                      <a14:foregroundMark x1="52757" y1="10031" x2="52757" y2="10031"/>
                      <a14:foregroundMark x1="53496" y1="10031" x2="53496" y2="10031"/>
                      <a14:foregroundMark x1="54065" y1="10031" x2="54065" y2="10031"/>
                      <a14:foregroundMark x1="57590" y1="10031" x2="57590" y2="10031"/>
                      <a14:foregroundMark x1="57533" y1="10250" x2="57533" y2="10250"/>
                      <a14:foregroundMark x1="55259" y1="10206" x2="55259" y2="10206"/>
                      <a14:foregroundMark x1="53098" y1="10337" x2="53098" y2="10337"/>
                      <a14:foregroundMark x1="47186" y1="11170" x2="47186" y2="11170"/>
                      <a14:foregroundMark x1="47868" y1="11257" x2="47868" y2="11257"/>
                      <a14:foregroundMark x1="47925" y1="11739" x2="47925" y2="11739"/>
                      <a14:foregroundMark x1="49176" y1="11345" x2="49176" y2="11345"/>
                      <a14:foregroundMark x1="49915" y1="11345" x2="49915" y2="11345"/>
                      <a14:foregroundMark x1="51109" y1="11345" x2="51109" y2="11345"/>
                      <a14:foregroundMark x1="49346" y1="11870" x2="49346" y2="11870"/>
                      <a14:foregroundMark x1="50995" y1="11783" x2="50995" y2="11783"/>
                      <a14:foregroundMark x1="50483" y1="11389" x2="50483" y2="11389"/>
                      <a14:foregroundMark x1="51791" y1="11345" x2="51791" y2="11345"/>
                      <a14:foregroundMark x1="52530" y1="11301" x2="52530" y2="11301"/>
                      <a14:foregroundMark x1="52587" y1="11914" x2="52587" y2="11914"/>
                      <a14:foregroundMark x1="53610" y1="11345" x2="53610" y2="11345"/>
                      <a14:foregroundMark x1="53724" y1="11914" x2="53724" y2="11914"/>
                      <a14:foregroundMark x1="54463" y1="11345" x2="54463" y2="11345"/>
                      <a14:foregroundMark x1="55429" y1="11345" x2="55429" y2="11345"/>
                      <a14:foregroundMark x1="56680" y1="11432" x2="56680" y2="11432"/>
                      <a14:foregroundMark x1="58442" y1="11476" x2="58442" y2="11476"/>
                      <a14:foregroundMark x1="58158" y1="11520" x2="58158" y2="11520"/>
                      <a14:foregroundMark x1="59181" y1="11432" x2="59181" y2="11432"/>
                      <a14:foregroundMark x1="60830" y1="11389" x2="60830" y2="11389"/>
                      <a14:foregroundMark x1="62138" y1="11520" x2="62138" y2="11520"/>
                      <a14:foregroundMark x1="63161" y1="11476" x2="63161" y2="11476"/>
                      <a14:foregroundMark x1="63843" y1="11301" x2="63843" y2="11301"/>
                      <a14:foregroundMark x1="61569" y1="11914" x2="61569" y2="11914"/>
                      <a14:foregroundMark x1="60205" y1="11432" x2="60205" y2="11432"/>
                      <a14:foregroundMark x1="51848" y1="6264" x2="51848" y2="6264"/>
                      <a14:foregroundMark x1="63729" y1="5957" x2="63729" y2="5957"/>
                      <a14:foregroundMark x1="63729" y1="6395" x2="63729" y2="6395"/>
                      <a14:foregroundMark x1="55543" y1="10469" x2="55543" y2="10469"/>
                      <a14:foregroundMark x1="46845" y1="11739" x2="46845" y2="11739"/>
                      <a14:foregroundMark x1="47584" y1="11739" x2="47584" y2="11739"/>
                      <a14:foregroundMark x1="52416" y1="11651" x2="52416" y2="11651"/>
                      <a14:foregroundMark x1="54633" y1="11914" x2="54633" y2="11914"/>
                      <a14:foregroundMark x1="55088" y1="11651" x2="55088" y2="11651"/>
                      <a14:foregroundMark x1="56225" y1="11345" x2="56225" y2="11345"/>
                      <a14:foregroundMark x1="57476" y1="11783" x2="57476" y2="11783"/>
                      <a14:foregroundMark x1="59181" y1="11783" x2="59181" y2="11783"/>
                      <a14:foregroundMark x1="59807" y1="11389" x2="59807" y2="11389"/>
                      <a14:foregroundMark x1="62763" y1="11389" x2="62763" y2="11389"/>
                      <a14:foregroundMark x1="55429" y1="11870" x2="55429" y2="11870"/>
                      <a14:foregroundMark x1="56623" y1="11783" x2="56623" y2="11783"/>
                      <a14:foregroundMark x1="61740" y1="11345" x2="61740" y2="11345"/>
                      <a14:foregroundMark x1="61228" y1="11389" x2="61228" y2="11389"/>
                      <a14:foregroundMark x1="64070" y1="11870" x2="64070" y2="11870"/>
                      <a14:foregroundMark x1="62365" y1="11827" x2="62365" y2="11827"/>
                      <a14:foregroundMark x1="61171" y1="11695" x2="61171" y2="11695"/>
                      <a14:foregroundMark x1="61740" y1="11608" x2="61740" y2="11608"/>
                      <a14:foregroundMark x1="61285" y1="11608" x2="61285" y2="11608"/>
                      <a14:foregroundMark x1="63605" y1="11825" x2="63605" y2="11825"/>
                      <a14:foregroundMark x1="60000" y1="10152" x2="60000" y2="10152"/>
                      <a14:foregroundMark x1="40741" y1="8061" x2="40741" y2="8061"/>
                      <a14:foregroundMark x1="48543" y1="11445" x2="48543" y2="11445"/>
                      <a14:foregroundMark x1="52779" y1="11455" x2="52779" y2="11455"/>
                      <a14:backgroundMark x1="63843" y1="5650" x2="63843" y2="5650"/>
                      <a14:backgroundMark x1="52189" y1="5782" x2="52189" y2="5782"/>
                      <a14:backgroundMark x1="49062" y1="11608" x2="49062" y2="11608"/>
                      <a14:backgroundMark x1="47243" y1="11476" x2="47243" y2="11476"/>
                      <a14:backgroundMark x1="50711" y1="11564" x2="50711" y2="11564"/>
                      <a14:backgroundMark x1="52530" y1="11476" x2="52530" y2="11476"/>
                      <a14:backgroundMark x1="52700" y1="11739" x2="52700" y2="11739"/>
                      <a14:backgroundMark x1="52359" y1="11739" x2="52359" y2="11739"/>
                      <a14:backgroundMark x1="54463" y1="11608" x2="54463" y2="11608"/>
                      <a14:backgroundMark x1="55543" y1="11651" x2="55543" y2="11651"/>
                      <a14:backgroundMark x1="56282" y1="11608" x2="56282" y2="11608"/>
                      <a14:backgroundMark x1="55316" y1="11564" x2="55316" y2="11564"/>
                      <a14:backgroundMark x1="57703" y1="11564" x2="57703" y2="11564"/>
                      <a14:backgroundMark x1="59636" y1="11651" x2="59636" y2="11651"/>
                      <a14:backgroundMark x1="62536" y1="11651" x2="62536" y2="11651"/>
                      <a14:backgroundMark x1="63900" y1="11564" x2="63900" y2="11564"/>
                      <a14:backgroundMark x1="61569" y1="11476" x2="61569" y2="11476"/>
                      <a14:backgroundMark x1="61569" y1="11695" x2="61569" y2="11695"/>
                      <a14:backgroundMark x1="61967" y1="11739" x2="61967" y2="11739"/>
                    </a14:backgroundRemoval>
                  </a14:imgEffect>
                </a14:imgLayer>
              </a14:imgProps>
            </a:ext>
            <a:ext uri="{28A0092B-C50C-407E-A947-70E740481C1C}">
              <a14:useLocalDpi xmlns:a14="http://schemas.microsoft.com/office/drawing/2010/main" val="0"/>
            </a:ext>
          </a:extLst>
        </a:blip>
        <a:srcRect l="34881" t="4233" r="34523" b="86567"/>
        <a:stretch/>
      </xdr:blipFill>
      <xdr:spPr bwMode="auto">
        <a:xfrm>
          <a:off x="7044439" y="227479"/>
          <a:ext cx="2156711" cy="86661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5.xml><?xml version="1.0" encoding="utf-8"?>
<xdr:wsDr xmlns:xdr="http://schemas.openxmlformats.org/drawingml/2006/spreadsheetDrawing" xmlns:a="http://schemas.openxmlformats.org/drawingml/2006/main">
  <xdr:twoCellAnchor>
    <xdr:from>
      <xdr:col>5</xdr:col>
      <xdr:colOff>81664</xdr:colOff>
      <xdr:row>1</xdr:row>
      <xdr:rowOff>27454</xdr:rowOff>
    </xdr:from>
    <xdr:to>
      <xdr:col>6</xdr:col>
      <xdr:colOff>809625</xdr:colOff>
      <xdr:row>5</xdr:row>
      <xdr:rowOff>132073</xdr:rowOff>
    </xdr:to>
    <xdr:pic>
      <xdr:nvPicPr>
        <xdr:cNvPr id="2" name="Imagen 1" descr="Membrete escudo color abajo2">
          <a:extLst>
            <a:ext uri="{FF2B5EF4-FFF2-40B4-BE49-F238E27FC236}">
              <a16:creationId xmlns:a16="http://schemas.microsoft.com/office/drawing/2014/main" id="{00000000-0008-0000-0E00-000002000000}"/>
            </a:ext>
          </a:extLst>
        </xdr:cNvPr>
        <xdr:cNvPicPr>
          <a:picLocks noChangeAspect="1" noChangeArrowheads="1"/>
        </xdr:cNvPicPr>
      </xdr:nvPicPr>
      <xdr:blipFill rotWithShape="1">
        <a:blip xmlns:r="http://schemas.openxmlformats.org/officeDocument/2006/relationships" r:embed="rId1" cstate="print">
          <a:extLst>
            <a:ext uri="{BEBA8EAE-BF5A-486C-A8C5-ECC9F3942E4B}">
              <a14:imgProps xmlns:a14="http://schemas.microsoft.com/office/drawing/2010/main">
                <a14:imgLayer r:embed="rId2">
                  <a14:imgEffect>
                    <a14:backgroundRemoval t="4205" b="13403" l="34736" r="65549">
                      <a14:foregroundMark x1="47754" y1="7315" x2="47754" y2="7315"/>
                      <a14:foregroundMark x1="50938" y1="7753" x2="50938" y2="7753"/>
                      <a14:foregroundMark x1="52928" y1="8060" x2="52928" y2="8060"/>
                      <a14:foregroundMark x1="56055" y1="7797" x2="56055" y2="7797"/>
                      <a14:foregroundMark x1="58272" y1="7928" x2="58272" y2="7928"/>
                      <a14:foregroundMark x1="59636" y1="7972" x2="59636" y2="7972"/>
                      <a14:foregroundMark x1="62706" y1="7884" x2="62706" y2="7884"/>
                      <a14:foregroundMark x1="61796" y1="10337" x2="61796" y2="10337"/>
                      <a14:foregroundMark x1="50256" y1="10206" x2="50256" y2="10206"/>
                      <a14:foregroundMark x1="48493" y1="10206" x2="48493" y2="10206"/>
                      <a14:foregroundMark x1="47243" y1="10206" x2="47243" y2="10206"/>
                      <a14:foregroundMark x1="54747" y1="10206" x2="54747" y2="10206"/>
                      <a14:foregroundMark x1="55884" y1="10031" x2="55884" y2="10031"/>
                      <a14:foregroundMark x1="54633" y1="5738" x2="54633" y2="5738"/>
                      <a14:foregroundMark x1="56055" y1="5607" x2="56055" y2="5607"/>
                      <a14:foregroundMark x1="57305" y1="5519" x2="57305" y2="5519"/>
                      <a14:foregroundMark x1="57874" y1="5826" x2="57874" y2="5826"/>
                      <a14:foregroundMark x1="58897" y1="5431" x2="58897" y2="5431"/>
                      <a14:foregroundMark x1="60205" y1="5519" x2="60205" y2="5519"/>
                      <a14:foregroundMark x1="62649" y1="5519" x2="62649" y2="5519"/>
                      <a14:foregroundMark x1="63673" y1="5431" x2="63673" y2="5431"/>
                      <a14:foregroundMark x1="58954" y1="5125" x2="58954" y2="5125"/>
                      <a14:foregroundMark x1="57931" y1="5125" x2="57931" y2="5125"/>
                      <a14:foregroundMark x1="57419" y1="6220" x2="57419" y2="6220"/>
                      <a14:foregroundMark x1="53098" y1="5607" x2="53098" y2="5607"/>
                      <a14:foregroundMark x1="53383" y1="5519" x2="53383" y2="5519"/>
                      <a14:foregroundMark x1="59807" y1="5869" x2="59807" y2="5869"/>
                      <a14:foregroundMark x1="52189" y1="5519" x2="52189" y2="5519"/>
                      <a14:foregroundMark x1="50199" y1="5300" x2="50199" y2="5300"/>
                      <a14:foregroundMark x1="49403" y1="5519" x2="49403" y2="5519"/>
                      <a14:foregroundMark x1="47925" y1="5169" x2="47925" y2="5169"/>
                      <a14:foregroundMark x1="51222" y1="7184" x2="51222" y2="7184"/>
                      <a14:foregroundMark x1="51620" y1="10162" x2="51620" y2="10162"/>
                      <a14:foregroundMark x1="46788" y1="10031" x2="46788" y2="10031"/>
                      <a14:foregroundMark x1="58215" y1="10074" x2="58215" y2="10074"/>
                      <a14:foregroundMark x1="58101" y1="10512" x2="58101" y2="10512"/>
                      <a14:foregroundMark x1="57135" y1="10469" x2="57135" y2="10469"/>
                      <a14:foregroundMark x1="56907" y1="10074" x2="56907" y2="10074"/>
                      <a14:foregroundMark x1="52757" y1="10031" x2="52757" y2="10031"/>
                      <a14:foregroundMark x1="53496" y1="10031" x2="53496" y2="10031"/>
                      <a14:foregroundMark x1="54065" y1="10031" x2="54065" y2="10031"/>
                      <a14:foregroundMark x1="57590" y1="10031" x2="57590" y2="10031"/>
                      <a14:foregroundMark x1="57533" y1="10250" x2="57533" y2="10250"/>
                      <a14:foregroundMark x1="55259" y1="10206" x2="55259" y2="10206"/>
                      <a14:foregroundMark x1="53098" y1="10337" x2="53098" y2="10337"/>
                      <a14:foregroundMark x1="47186" y1="11170" x2="47186" y2="11170"/>
                      <a14:foregroundMark x1="47868" y1="11257" x2="47868" y2="11257"/>
                      <a14:foregroundMark x1="47925" y1="11739" x2="47925" y2="11739"/>
                      <a14:foregroundMark x1="49176" y1="11345" x2="49176" y2="11345"/>
                      <a14:foregroundMark x1="49915" y1="11345" x2="49915" y2="11345"/>
                      <a14:foregroundMark x1="51109" y1="11345" x2="51109" y2="11345"/>
                      <a14:foregroundMark x1="49346" y1="11870" x2="49346" y2="11870"/>
                      <a14:foregroundMark x1="50995" y1="11783" x2="50995" y2="11783"/>
                      <a14:foregroundMark x1="50483" y1="11389" x2="50483" y2="11389"/>
                      <a14:foregroundMark x1="51791" y1="11345" x2="51791" y2="11345"/>
                      <a14:foregroundMark x1="52530" y1="11301" x2="52530" y2="11301"/>
                      <a14:foregroundMark x1="52587" y1="11914" x2="52587" y2="11914"/>
                      <a14:foregroundMark x1="53610" y1="11345" x2="53610" y2="11345"/>
                      <a14:foregroundMark x1="53724" y1="11914" x2="53724" y2="11914"/>
                      <a14:foregroundMark x1="54463" y1="11345" x2="54463" y2="11345"/>
                      <a14:foregroundMark x1="55429" y1="11345" x2="55429" y2="11345"/>
                      <a14:foregroundMark x1="56680" y1="11432" x2="56680" y2="11432"/>
                      <a14:foregroundMark x1="58442" y1="11476" x2="58442" y2="11476"/>
                      <a14:foregroundMark x1="58158" y1="11520" x2="58158" y2="11520"/>
                      <a14:foregroundMark x1="59181" y1="11432" x2="59181" y2="11432"/>
                      <a14:foregroundMark x1="60830" y1="11389" x2="60830" y2="11389"/>
                      <a14:foregroundMark x1="62138" y1="11520" x2="62138" y2="11520"/>
                      <a14:foregroundMark x1="63161" y1="11476" x2="63161" y2="11476"/>
                      <a14:foregroundMark x1="63843" y1="11301" x2="63843" y2="11301"/>
                      <a14:foregroundMark x1="61569" y1="11914" x2="61569" y2="11914"/>
                      <a14:foregroundMark x1="60205" y1="11432" x2="60205" y2="11432"/>
                      <a14:foregroundMark x1="51848" y1="6264" x2="51848" y2="6264"/>
                      <a14:foregroundMark x1="63729" y1="5957" x2="63729" y2="5957"/>
                      <a14:foregroundMark x1="63729" y1="6395" x2="63729" y2="6395"/>
                      <a14:foregroundMark x1="55543" y1="10469" x2="55543" y2="10469"/>
                      <a14:foregroundMark x1="46845" y1="11739" x2="46845" y2="11739"/>
                      <a14:foregroundMark x1="47584" y1="11739" x2="47584" y2="11739"/>
                      <a14:foregroundMark x1="52416" y1="11651" x2="52416" y2="11651"/>
                      <a14:foregroundMark x1="54633" y1="11914" x2="54633" y2="11914"/>
                      <a14:foregroundMark x1="55088" y1="11651" x2="55088" y2="11651"/>
                      <a14:foregroundMark x1="56225" y1="11345" x2="56225" y2="11345"/>
                      <a14:foregroundMark x1="57476" y1="11783" x2="57476" y2="11783"/>
                      <a14:foregroundMark x1="59181" y1="11783" x2="59181" y2="11783"/>
                      <a14:foregroundMark x1="59807" y1="11389" x2="59807" y2="11389"/>
                      <a14:foregroundMark x1="62763" y1="11389" x2="62763" y2="11389"/>
                      <a14:foregroundMark x1="55429" y1="11870" x2="55429" y2="11870"/>
                      <a14:foregroundMark x1="56623" y1="11783" x2="56623" y2="11783"/>
                      <a14:foregroundMark x1="61740" y1="11345" x2="61740" y2="11345"/>
                      <a14:foregroundMark x1="61228" y1="11389" x2="61228" y2="11389"/>
                      <a14:foregroundMark x1="64070" y1="11870" x2="64070" y2="11870"/>
                      <a14:foregroundMark x1="62365" y1="11827" x2="62365" y2="11827"/>
                      <a14:foregroundMark x1="61171" y1="11695" x2="61171" y2="11695"/>
                      <a14:foregroundMark x1="61740" y1="11608" x2="61740" y2="11608"/>
                      <a14:foregroundMark x1="61285" y1="11608" x2="61285" y2="11608"/>
                      <a14:foregroundMark x1="63605" y1="11825" x2="63605" y2="11825"/>
                      <a14:foregroundMark x1="60000" y1="10152" x2="60000" y2="10152"/>
                      <a14:foregroundMark x1="40741" y1="8061" x2="40741" y2="8061"/>
                      <a14:foregroundMark x1="48543" y1="11445" x2="48543" y2="11445"/>
                      <a14:foregroundMark x1="52779" y1="11455" x2="52779" y2="11455"/>
                      <a14:backgroundMark x1="63843" y1="5650" x2="63843" y2="5650"/>
                      <a14:backgroundMark x1="52189" y1="5782" x2="52189" y2="5782"/>
                      <a14:backgroundMark x1="49062" y1="11608" x2="49062" y2="11608"/>
                      <a14:backgroundMark x1="47243" y1="11476" x2="47243" y2="11476"/>
                      <a14:backgroundMark x1="50711" y1="11564" x2="50711" y2="11564"/>
                      <a14:backgroundMark x1="52530" y1="11476" x2="52530" y2="11476"/>
                      <a14:backgroundMark x1="52700" y1="11739" x2="52700" y2="11739"/>
                      <a14:backgroundMark x1="52359" y1="11739" x2="52359" y2="11739"/>
                      <a14:backgroundMark x1="54463" y1="11608" x2="54463" y2="11608"/>
                      <a14:backgroundMark x1="55543" y1="11651" x2="55543" y2="11651"/>
                      <a14:backgroundMark x1="56282" y1="11608" x2="56282" y2="11608"/>
                      <a14:backgroundMark x1="55316" y1="11564" x2="55316" y2="11564"/>
                      <a14:backgroundMark x1="57703" y1="11564" x2="57703" y2="11564"/>
                      <a14:backgroundMark x1="59636" y1="11651" x2="59636" y2="11651"/>
                      <a14:backgroundMark x1="62536" y1="11651" x2="62536" y2="11651"/>
                      <a14:backgroundMark x1="63900" y1="11564" x2="63900" y2="11564"/>
                      <a14:backgroundMark x1="61569" y1="11476" x2="61569" y2="11476"/>
                      <a14:backgroundMark x1="61569" y1="11695" x2="61569" y2="11695"/>
                      <a14:backgroundMark x1="61967" y1="11739" x2="61967" y2="11739"/>
                    </a14:backgroundRemoval>
                  </a14:imgEffect>
                </a14:imgLayer>
              </a14:imgProps>
            </a:ext>
            <a:ext uri="{28A0092B-C50C-407E-A947-70E740481C1C}">
              <a14:useLocalDpi xmlns:a14="http://schemas.microsoft.com/office/drawing/2010/main" val="0"/>
            </a:ext>
          </a:extLst>
        </a:blip>
        <a:srcRect l="34881" t="4233" r="34523" b="86567"/>
        <a:stretch/>
      </xdr:blipFill>
      <xdr:spPr bwMode="auto">
        <a:xfrm>
          <a:off x="7044439" y="227479"/>
          <a:ext cx="2156711" cy="86661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6.xml><?xml version="1.0" encoding="utf-8"?>
<xdr:wsDr xmlns:xdr="http://schemas.openxmlformats.org/drawingml/2006/spreadsheetDrawing" xmlns:a="http://schemas.openxmlformats.org/drawingml/2006/main">
  <xdr:twoCellAnchor>
    <xdr:from>
      <xdr:col>5</xdr:col>
      <xdr:colOff>81664</xdr:colOff>
      <xdr:row>1</xdr:row>
      <xdr:rowOff>27454</xdr:rowOff>
    </xdr:from>
    <xdr:to>
      <xdr:col>6</xdr:col>
      <xdr:colOff>809625</xdr:colOff>
      <xdr:row>5</xdr:row>
      <xdr:rowOff>132073</xdr:rowOff>
    </xdr:to>
    <xdr:pic>
      <xdr:nvPicPr>
        <xdr:cNvPr id="3" name="Imagen 2" descr="Membrete escudo color abajo2">
          <a:extLst>
            <a:ext uri="{FF2B5EF4-FFF2-40B4-BE49-F238E27FC236}">
              <a16:creationId xmlns:a16="http://schemas.microsoft.com/office/drawing/2014/main" id="{00000000-0008-0000-0F00-000003000000}"/>
            </a:ext>
          </a:extLst>
        </xdr:cNvPr>
        <xdr:cNvPicPr>
          <a:picLocks noChangeAspect="1" noChangeArrowheads="1"/>
        </xdr:cNvPicPr>
      </xdr:nvPicPr>
      <xdr:blipFill rotWithShape="1">
        <a:blip xmlns:r="http://schemas.openxmlformats.org/officeDocument/2006/relationships" r:embed="rId1" cstate="print">
          <a:extLst>
            <a:ext uri="{BEBA8EAE-BF5A-486C-A8C5-ECC9F3942E4B}">
              <a14:imgProps xmlns:a14="http://schemas.microsoft.com/office/drawing/2010/main">
                <a14:imgLayer r:embed="rId2">
                  <a14:imgEffect>
                    <a14:backgroundRemoval t="4205" b="13403" l="34736" r="65549">
                      <a14:foregroundMark x1="47754" y1="7315" x2="47754" y2="7315"/>
                      <a14:foregroundMark x1="50938" y1="7753" x2="50938" y2="7753"/>
                      <a14:foregroundMark x1="52928" y1="8060" x2="52928" y2="8060"/>
                      <a14:foregroundMark x1="56055" y1="7797" x2="56055" y2="7797"/>
                      <a14:foregroundMark x1="58272" y1="7928" x2="58272" y2="7928"/>
                      <a14:foregroundMark x1="59636" y1="7972" x2="59636" y2="7972"/>
                      <a14:foregroundMark x1="62706" y1="7884" x2="62706" y2="7884"/>
                      <a14:foregroundMark x1="61796" y1="10337" x2="61796" y2="10337"/>
                      <a14:foregroundMark x1="50256" y1="10206" x2="50256" y2="10206"/>
                      <a14:foregroundMark x1="48493" y1="10206" x2="48493" y2="10206"/>
                      <a14:foregroundMark x1="47243" y1="10206" x2="47243" y2="10206"/>
                      <a14:foregroundMark x1="54747" y1="10206" x2="54747" y2="10206"/>
                      <a14:foregroundMark x1="55884" y1="10031" x2="55884" y2="10031"/>
                      <a14:foregroundMark x1="54633" y1="5738" x2="54633" y2="5738"/>
                      <a14:foregroundMark x1="56055" y1="5607" x2="56055" y2="5607"/>
                      <a14:foregroundMark x1="57305" y1="5519" x2="57305" y2="5519"/>
                      <a14:foregroundMark x1="57874" y1="5826" x2="57874" y2="5826"/>
                      <a14:foregroundMark x1="58897" y1="5431" x2="58897" y2="5431"/>
                      <a14:foregroundMark x1="60205" y1="5519" x2="60205" y2="5519"/>
                      <a14:foregroundMark x1="62649" y1="5519" x2="62649" y2="5519"/>
                      <a14:foregroundMark x1="63673" y1="5431" x2="63673" y2="5431"/>
                      <a14:foregroundMark x1="58954" y1="5125" x2="58954" y2="5125"/>
                      <a14:foregroundMark x1="57931" y1="5125" x2="57931" y2="5125"/>
                      <a14:foregroundMark x1="57419" y1="6220" x2="57419" y2="6220"/>
                      <a14:foregroundMark x1="53098" y1="5607" x2="53098" y2="5607"/>
                      <a14:foregroundMark x1="53383" y1="5519" x2="53383" y2="5519"/>
                      <a14:foregroundMark x1="59807" y1="5869" x2="59807" y2="5869"/>
                      <a14:foregroundMark x1="52189" y1="5519" x2="52189" y2="5519"/>
                      <a14:foregroundMark x1="50199" y1="5300" x2="50199" y2="5300"/>
                      <a14:foregroundMark x1="49403" y1="5519" x2="49403" y2="5519"/>
                      <a14:foregroundMark x1="47925" y1="5169" x2="47925" y2="5169"/>
                      <a14:foregroundMark x1="51222" y1="7184" x2="51222" y2="7184"/>
                      <a14:foregroundMark x1="51620" y1="10162" x2="51620" y2="10162"/>
                      <a14:foregroundMark x1="46788" y1="10031" x2="46788" y2="10031"/>
                      <a14:foregroundMark x1="58215" y1="10074" x2="58215" y2="10074"/>
                      <a14:foregroundMark x1="58101" y1="10512" x2="58101" y2="10512"/>
                      <a14:foregroundMark x1="57135" y1="10469" x2="57135" y2="10469"/>
                      <a14:foregroundMark x1="56907" y1="10074" x2="56907" y2="10074"/>
                      <a14:foregroundMark x1="52757" y1="10031" x2="52757" y2="10031"/>
                      <a14:foregroundMark x1="53496" y1="10031" x2="53496" y2="10031"/>
                      <a14:foregroundMark x1="54065" y1="10031" x2="54065" y2="10031"/>
                      <a14:foregroundMark x1="57590" y1="10031" x2="57590" y2="10031"/>
                      <a14:foregroundMark x1="57533" y1="10250" x2="57533" y2="10250"/>
                      <a14:foregroundMark x1="55259" y1="10206" x2="55259" y2="10206"/>
                      <a14:foregroundMark x1="53098" y1="10337" x2="53098" y2="10337"/>
                      <a14:foregroundMark x1="47186" y1="11170" x2="47186" y2="11170"/>
                      <a14:foregroundMark x1="47868" y1="11257" x2="47868" y2="11257"/>
                      <a14:foregroundMark x1="47925" y1="11739" x2="47925" y2="11739"/>
                      <a14:foregroundMark x1="49176" y1="11345" x2="49176" y2="11345"/>
                      <a14:foregroundMark x1="49915" y1="11345" x2="49915" y2="11345"/>
                      <a14:foregroundMark x1="51109" y1="11345" x2="51109" y2="11345"/>
                      <a14:foregroundMark x1="49346" y1="11870" x2="49346" y2="11870"/>
                      <a14:foregroundMark x1="50995" y1="11783" x2="50995" y2="11783"/>
                      <a14:foregroundMark x1="50483" y1="11389" x2="50483" y2="11389"/>
                      <a14:foregroundMark x1="51791" y1="11345" x2="51791" y2="11345"/>
                      <a14:foregroundMark x1="52530" y1="11301" x2="52530" y2="11301"/>
                      <a14:foregroundMark x1="52587" y1="11914" x2="52587" y2="11914"/>
                      <a14:foregroundMark x1="53610" y1="11345" x2="53610" y2="11345"/>
                      <a14:foregroundMark x1="53724" y1="11914" x2="53724" y2="11914"/>
                      <a14:foregroundMark x1="54463" y1="11345" x2="54463" y2="11345"/>
                      <a14:foregroundMark x1="55429" y1="11345" x2="55429" y2="11345"/>
                      <a14:foregroundMark x1="56680" y1="11432" x2="56680" y2="11432"/>
                      <a14:foregroundMark x1="58442" y1="11476" x2="58442" y2="11476"/>
                      <a14:foregroundMark x1="58158" y1="11520" x2="58158" y2="11520"/>
                      <a14:foregroundMark x1="59181" y1="11432" x2="59181" y2="11432"/>
                      <a14:foregroundMark x1="60830" y1="11389" x2="60830" y2="11389"/>
                      <a14:foregroundMark x1="62138" y1="11520" x2="62138" y2="11520"/>
                      <a14:foregroundMark x1="63161" y1="11476" x2="63161" y2="11476"/>
                      <a14:foregroundMark x1="63843" y1="11301" x2="63843" y2="11301"/>
                      <a14:foregroundMark x1="61569" y1="11914" x2="61569" y2="11914"/>
                      <a14:foregroundMark x1="60205" y1="11432" x2="60205" y2="11432"/>
                      <a14:foregroundMark x1="51848" y1="6264" x2="51848" y2="6264"/>
                      <a14:foregroundMark x1="63729" y1="5957" x2="63729" y2="5957"/>
                      <a14:foregroundMark x1="63729" y1="6395" x2="63729" y2="6395"/>
                      <a14:foregroundMark x1="55543" y1="10469" x2="55543" y2="10469"/>
                      <a14:foregroundMark x1="46845" y1="11739" x2="46845" y2="11739"/>
                      <a14:foregroundMark x1="47584" y1="11739" x2="47584" y2="11739"/>
                      <a14:foregroundMark x1="52416" y1="11651" x2="52416" y2="11651"/>
                      <a14:foregroundMark x1="54633" y1="11914" x2="54633" y2="11914"/>
                      <a14:foregroundMark x1="55088" y1="11651" x2="55088" y2="11651"/>
                      <a14:foregroundMark x1="56225" y1="11345" x2="56225" y2="11345"/>
                      <a14:foregroundMark x1="57476" y1="11783" x2="57476" y2="11783"/>
                      <a14:foregroundMark x1="59181" y1="11783" x2="59181" y2="11783"/>
                      <a14:foregroundMark x1="59807" y1="11389" x2="59807" y2="11389"/>
                      <a14:foregroundMark x1="62763" y1="11389" x2="62763" y2="11389"/>
                      <a14:foregroundMark x1="55429" y1="11870" x2="55429" y2="11870"/>
                      <a14:foregroundMark x1="56623" y1="11783" x2="56623" y2="11783"/>
                      <a14:foregroundMark x1="61740" y1="11345" x2="61740" y2="11345"/>
                      <a14:foregroundMark x1="61228" y1="11389" x2="61228" y2="11389"/>
                      <a14:foregroundMark x1="64070" y1="11870" x2="64070" y2="11870"/>
                      <a14:foregroundMark x1="62365" y1="11827" x2="62365" y2="11827"/>
                      <a14:foregroundMark x1="61171" y1="11695" x2="61171" y2="11695"/>
                      <a14:foregroundMark x1="61740" y1="11608" x2="61740" y2="11608"/>
                      <a14:foregroundMark x1="61285" y1="11608" x2="61285" y2="11608"/>
                      <a14:foregroundMark x1="63605" y1="11825" x2="63605" y2="11825"/>
                      <a14:foregroundMark x1="60000" y1="10152" x2="60000" y2="10152"/>
                      <a14:foregroundMark x1="40741" y1="8061" x2="40741" y2="8061"/>
                      <a14:foregroundMark x1="48543" y1="11445" x2="48543" y2="11445"/>
                      <a14:foregroundMark x1="52779" y1="11455" x2="52779" y2="11455"/>
                      <a14:backgroundMark x1="63843" y1="5650" x2="63843" y2="5650"/>
                      <a14:backgroundMark x1="52189" y1="5782" x2="52189" y2="5782"/>
                      <a14:backgroundMark x1="49062" y1="11608" x2="49062" y2="11608"/>
                      <a14:backgroundMark x1="47243" y1="11476" x2="47243" y2="11476"/>
                      <a14:backgroundMark x1="50711" y1="11564" x2="50711" y2="11564"/>
                      <a14:backgroundMark x1="52530" y1="11476" x2="52530" y2="11476"/>
                      <a14:backgroundMark x1="52700" y1="11739" x2="52700" y2="11739"/>
                      <a14:backgroundMark x1="52359" y1="11739" x2="52359" y2="11739"/>
                      <a14:backgroundMark x1="54463" y1="11608" x2="54463" y2="11608"/>
                      <a14:backgroundMark x1="55543" y1="11651" x2="55543" y2="11651"/>
                      <a14:backgroundMark x1="56282" y1="11608" x2="56282" y2="11608"/>
                      <a14:backgroundMark x1="55316" y1="11564" x2="55316" y2="11564"/>
                      <a14:backgroundMark x1="57703" y1="11564" x2="57703" y2="11564"/>
                      <a14:backgroundMark x1="59636" y1="11651" x2="59636" y2="11651"/>
                      <a14:backgroundMark x1="62536" y1="11651" x2="62536" y2="11651"/>
                      <a14:backgroundMark x1="63900" y1="11564" x2="63900" y2="11564"/>
                      <a14:backgroundMark x1="61569" y1="11476" x2="61569" y2="11476"/>
                      <a14:backgroundMark x1="61569" y1="11695" x2="61569" y2="11695"/>
                      <a14:backgroundMark x1="61967" y1="11739" x2="61967" y2="11739"/>
                    </a14:backgroundRemoval>
                  </a14:imgEffect>
                </a14:imgLayer>
              </a14:imgProps>
            </a:ext>
            <a:ext uri="{28A0092B-C50C-407E-A947-70E740481C1C}">
              <a14:useLocalDpi xmlns:a14="http://schemas.microsoft.com/office/drawing/2010/main" val="0"/>
            </a:ext>
          </a:extLst>
        </a:blip>
        <a:srcRect l="34881" t="4233" r="34523" b="86567"/>
        <a:stretch/>
      </xdr:blipFill>
      <xdr:spPr bwMode="auto">
        <a:xfrm>
          <a:off x="7044439" y="227479"/>
          <a:ext cx="2156711" cy="86661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7.xml><?xml version="1.0" encoding="utf-8"?>
<xdr:wsDr xmlns:xdr="http://schemas.openxmlformats.org/drawingml/2006/spreadsheetDrawing" xmlns:a="http://schemas.openxmlformats.org/drawingml/2006/main">
  <xdr:twoCellAnchor>
    <xdr:from>
      <xdr:col>5</xdr:col>
      <xdr:colOff>81664</xdr:colOff>
      <xdr:row>1</xdr:row>
      <xdr:rowOff>27454</xdr:rowOff>
    </xdr:from>
    <xdr:to>
      <xdr:col>6</xdr:col>
      <xdr:colOff>809625</xdr:colOff>
      <xdr:row>5</xdr:row>
      <xdr:rowOff>132073</xdr:rowOff>
    </xdr:to>
    <xdr:pic>
      <xdr:nvPicPr>
        <xdr:cNvPr id="2" name="Imagen 1" descr="Membrete escudo color abajo2">
          <a:extLst>
            <a:ext uri="{FF2B5EF4-FFF2-40B4-BE49-F238E27FC236}">
              <a16:creationId xmlns:a16="http://schemas.microsoft.com/office/drawing/2014/main" id="{00000000-0008-0000-1000-000002000000}"/>
            </a:ext>
          </a:extLst>
        </xdr:cNvPr>
        <xdr:cNvPicPr>
          <a:picLocks noChangeAspect="1" noChangeArrowheads="1"/>
        </xdr:cNvPicPr>
      </xdr:nvPicPr>
      <xdr:blipFill rotWithShape="1">
        <a:blip xmlns:r="http://schemas.openxmlformats.org/officeDocument/2006/relationships" r:embed="rId1" cstate="print">
          <a:extLst>
            <a:ext uri="{BEBA8EAE-BF5A-486C-A8C5-ECC9F3942E4B}">
              <a14:imgProps xmlns:a14="http://schemas.microsoft.com/office/drawing/2010/main">
                <a14:imgLayer r:embed="rId2">
                  <a14:imgEffect>
                    <a14:backgroundRemoval t="4205" b="13403" l="34736" r="65549">
                      <a14:foregroundMark x1="47754" y1="7315" x2="47754" y2="7315"/>
                      <a14:foregroundMark x1="50938" y1="7753" x2="50938" y2="7753"/>
                      <a14:foregroundMark x1="52928" y1="8060" x2="52928" y2="8060"/>
                      <a14:foregroundMark x1="56055" y1="7797" x2="56055" y2="7797"/>
                      <a14:foregroundMark x1="58272" y1="7928" x2="58272" y2="7928"/>
                      <a14:foregroundMark x1="59636" y1="7972" x2="59636" y2="7972"/>
                      <a14:foregroundMark x1="62706" y1="7884" x2="62706" y2="7884"/>
                      <a14:foregroundMark x1="61796" y1="10337" x2="61796" y2="10337"/>
                      <a14:foregroundMark x1="50256" y1="10206" x2="50256" y2="10206"/>
                      <a14:foregroundMark x1="48493" y1="10206" x2="48493" y2="10206"/>
                      <a14:foregroundMark x1="47243" y1="10206" x2="47243" y2="10206"/>
                      <a14:foregroundMark x1="54747" y1="10206" x2="54747" y2="10206"/>
                      <a14:foregroundMark x1="55884" y1="10031" x2="55884" y2="10031"/>
                      <a14:foregroundMark x1="54633" y1="5738" x2="54633" y2="5738"/>
                      <a14:foregroundMark x1="56055" y1="5607" x2="56055" y2="5607"/>
                      <a14:foregroundMark x1="57305" y1="5519" x2="57305" y2="5519"/>
                      <a14:foregroundMark x1="57874" y1="5826" x2="57874" y2="5826"/>
                      <a14:foregroundMark x1="58897" y1="5431" x2="58897" y2="5431"/>
                      <a14:foregroundMark x1="60205" y1="5519" x2="60205" y2="5519"/>
                      <a14:foregroundMark x1="62649" y1="5519" x2="62649" y2="5519"/>
                      <a14:foregroundMark x1="63673" y1="5431" x2="63673" y2="5431"/>
                      <a14:foregroundMark x1="58954" y1="5125" x2="58954" y2="5125"/>
                      <a14:foregroundMark x1="57931" y1="5125" x2="57931" y2="5125"/>
                      <a14:foregroundMark x1="57419" y1="6220" x2="57419" y2="6220"/>
                      <a14:foregroundMark x1="53098" y1="5607" x2="53098" y2="5607"/>
                      <a14:foregroundMark x1="53383" y1="5519" x2="53383" y2="5519"/>
                      <a14:foregroundMark x1="59807" y1="5869" x2="59807" y2="5869"/>
                      <a14:foregroundMark x1="52189" y1="5519" x2="52189" y2="5519"/>
                      <a14:foregroundMark x1="50199" y1="5300" x2="50199" y2="5300"/>
                      <a14:foregroundMark x1="49403" y1="5519" x2="49403" y2="5519"/>
                      <a14:foregroundMark x1="47925" y1="5169" x2="47925" y2="5169"/>
                      <a14:foregroundMark x1="51222" y1="7184" x2="51222" y2="7184"/>
                      <a14:foregroundMark x1="51620" y1="10162" x2="51620" y2="10162"/>
                      <a14:foregroundMark x1="46788" y1="10031" x2="46788" y2="10031"/>
                      <a14:foregroundMark x1="58215" y1="10074" x2="58215" y2="10074"/>
                      <a14:foregroundMark x1="58101" y1="10512" x2="58101" y2="10512"/>
                      <a14:foregroundMark x1="57135" y1="10469" x2="57135" y2="10469"/>
                      <a14:foregroundMark x1="56907" y1="10074" x2="56907" y2="10074"/>
                      <a14:foregroundMark x1="52757" y1="10031" x2="52757" y2="10031"/>
                      <a14:foregroundMark x1="53496" y1="10031" x2="53496" y2="10031"/>
                      <a14:foregroundMark x1="54065" y1="10031" x2="54065" y2="10031"/>
                      <a14:foregroundMark x1="57590" y1="10031" x2="57590" y2="10031"/>
                      <a14:foregroundMark x1="57533" y1="10250" x2="57533" y2="10250"/>
                      <a14:foregroundMark x1="55259" y1="10206" x2="55259" y2="10206"/>
                      <a14:foregroundMark x1="53098" y1="10337" x2="53098" y2="10337"/>
                      <a14:foregroundMark x1="47186" y1="11170" x2="47186" y2="11170"/>
                      <a14:foregroundMark x1="47868" y1="11257" x2="47868" y2="11257"/>
                      <a14:foregroundMark x1="47925" y1="11739" x2="47925" y2="11739"/>
                      <a14:foregroundMark x1="49176" y1="11345" x2="49176" y2="11345"/>
                      <a14:foregroundMark x1="49915" y1="11345" x2="49915" y2="11345"/>
                      <a14:foregroundMark x1="51109" y1="11345" x2="51109" y2="11345"/>
                      <a14:foregroundMark x1="49346" y1="11870" x2="49346" y2="11870"/>
                      <a14:foregroundMark x1="50995" y1="11783" x2="50995" y2="11783"/>
                      <a14:foregroundMark x1="50483" y1="11389" x2="50483" y2="11389"/>
                      <a14:foregroundMark x1="51791" y1="11345" x2="51791" y2="11345"/>
                      <a14:foregroundMark x1="52530" y1="11301" x2="52530" y2="11301"/>
                      <a14:foregroundMark x1="52587" y1="11914" x2="52587" y2="11914"/>
                      <a14:foregroundMark x1="53610" y1="11345" x2="53610" y2="11345"/>
                      <a14:foregroundMark x1="53724" y1="11914" x2="53724" y2="11914"/>
                      <a14:foregroundMark x1="54463" y1="11345" x2="54463" y2="11345"/>
                      <a14:foregroundMark x1="55429" y1="11345" x2="55429" y2="11345"/>
                      <a14:foregroundMark x1="56680" y1="11432" x2="56680" y2="11432"/>
                      <a14:foregroundMark x1="58442" y1="11476" x2="58442" y2="11476"/>
                      <a14:foregroundMark x1="58158" y1="11520" x2="58158" y2="11520"/>
                      <a14:foregroundMark x1="59181" y1="11432" x2="59181" y2="11432"/>
                      <a14:foregroundMark x1="60830" y1="11389" x2="60830" y2="11389"/>
                      <a14:foregroundMark x1="62138" y1="11520" x2="62138" y2="11520"/>
                      <a14:foregroundMark x1="63161" y1="11476" x2="63161" y2="11476"/>
                      <a14:foregroundMark x1="63843" y1="11301" x2="63843" y2="11301"/>
                      <a14:foregroundMark x1="61569" y1="11914" x2="61569" y2="11914"/>
                      <a14:foregroundMark x1="60205" y1="11432" x2="60205" y2="11432"/>
                      <a14:foregroundMark x1="51848" y1="6264" x2="51848" y2="6264"/>
                      <a14:foregroundMark x1="63729" y1="5957" x2="63729" y2="5957"/>
                      <a14:foregroundMark x1="63729" y1="6395" x2="63729" y2="6395"/>
                      <a14:foregroundMark x1="55543" y1="10469" x2="55543" y2="10469"/>
                      <a14:foregroundMark x1="46845" y1="11739" x2="46845" y2="11739"/>
                      <a14:foregroundMark x1="47584" y1="11739" x2="47584" y2="11739"/>
                      <a14:foregroundMark x1="52416" y1="11651" x2="52416" y2="11651"/>
                      <a14:foregroundMark x1="54633" y1="11914" x2="54633" y2="11914"/>
                      <a14:foregroundMark x1="55088" y1="11651" x2="55088" y2="11651"/>
                      <a14:foregroundMark x1="56225" y1="11345" x2="56225" y2="11345"/>
                      <a14:foregroundMark x1="57476" y1="11783" x2="57476" y2="11783"/>
                      <a14:foregroundMark x1="59181" y1="11783" x2="59181" y2="11783"/>
                      <a14:foregroundMark x1="59807" y1="11389" x2="59807" y2="11389"/>
                      <a14:foregroundMark x1="62763" y1="11389" x2="62763" y2="11389"/>
                      <a14:foregroundMark x1="55429" y1="11870" x2="55429" y2="11870"/>
                      <a14:foregroundMark x1="56623" y1="11783" x2="56623" y2="11783"/>
                      <a14:foregroundMark x1="61740" y1="11345" x2="61740" y2="11345"/>
                      <a14:foregroundMark x1="61228" y1="11389" x2="61228" y2="11389"/>
                      <a14:foregroundMark x1="64070" y1="11870" x2="64070" y2="11870"/>
                      <a14:foregroundMark x1="62365" y1="11827" x2="62365" y2="11827"/>
                      <a14:foregroundMark x1="61171" y1="11695" x2="61171" y2="11695"/>
                      <a14:foregroundMark x1="61740" y1="11608" x2="61740" y2="11608"/>
                      <a14:foregroundMark x1="61285" y1="11608" x2="61285" y2="11608"/>
                      <a14:foregroundMark x1="63605" y1="11825" x2="63605" y2="11825"/>
                      <a14:foregroundMark x1="60000" y1="10152" x2="60000" y2="10152"/>
                      <a14:foregroundMark x1="40741" y1="8061" x2="40741" y2="8061"/>
                      <a14:foregroundMark x1="48543" y1="11445" x2="48543" y2="11445"/>
                      <a14:foregroundMark x1="52779" y1="11455" x2="52779" y2="11455"/>
                      <a14:backgroundMark x1="63843" y1="5650" x2="63843" y2="5650"/>
                      <a14:backgroundMark x1="52189" y1="5782" x2="52189" y2="5782"/>
                      <a14:backgroundMark x1="49062" y1="11608" x2="49062" y2="11608"/>
                      <a14:backgroundMark x1="47243" y1="11476" x2="47243" y2="11476"/>
                      <a14:backgroundMark x1="50711" y1="11564" x2="50711" y2="11564"/>
                      <a14:backgroundMark x1="52530" y1="11476" x2="52530" y2="11476"/>
                      <a14:backgroundMark x1="52700" y1="11739" x2="52700" y2="11739"/>
                      <a14:backgroundMark x1="52359" y1="11739" x2="52359" y2="11739"/>
                      <a14:backgroundMark x1="54463" y1="11608" x2="54463" y2="11608"/>
                      <a14:backgroundMark x1="55543" y1="11651" x2="55543" y2="11651"/>
                      <a14:backgroundMark x1="56282" y1="11608" x2="56282" y2="11608"/>
                      <a14:backgroundMark x1="55316" y1="11564" x2="55316" y2="11564"/>
                      <a14:backgroundMark x1="57703" y1="11564" x2="57703" y2="11564"/>
                      <a14:backgroundMark x1="59636" y1="11651" x2="59636" y2="11651"/>
                      <a14:backgroundMark x1="62536" y1="11651" x2="62536" y2="11651"/>
                      <a14:backgroundMark x1="63900" y1="11564" x2="63900" y2="11564"/>
                      <a14:backgroundMark x1="61569" y1="11476" x2="61569" y2="11476"/>
                      <a14:backgroundMark x1="61569" y1="11695" x2="61569" y2="11695"/>
                      <a14:backgroundMark x1="61967" y1="11739" x2="61967" y2="11739"/>
                    </a14:backgroundRemoval>
                  </a14:imgEffect>
                </a14:imgLayer>
              </a14:imgProps>
            </a:ext>
            <a:ext uri="{28A0092B-C50C-407E-A947-70E740481C1C}">
              <a14:useLocalDpi xmlns:a14="http://schemas.microsoft.com/office/drawing/2010/main" val="0"/>
            </a:ext>
          </a:extLst>
        </a:blip>
        <a:srcRect l="34881" t="4233" r="34523" b="86567"/>
        <a:stretch/>
      </xdr:blipFill>
      <xdr:spPr bwMode="auto">
        <a:xfrm>
          <a:off x="6996814" y="227479"/>
          <a:ext cx="2156711" cy="86661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8.xml><?xml version="1.0" encoding="utf-8"?>
<xdr:wsDr xmlns:xdr="http://schemas.openxmlformats.org/drawingml/2006/spreadsheetDrawing" xmlns:a="http://schemas.openxmlformats.org/drawingml/2006/main">
  <xdr:twoCellAnchor>
    <xdr:from>
      <xdr:col>5</xdr:col>
      <xdr:colOff>81664</xdr:colOff>
      <xdr:row>1</xdr:row>
      <xdr:rowOff>27454</xdr:rowOff>
    </xdr:from>
    <xdr:to>
      <xdr:col>6</xdr:col>
      <xdr:colOff>809625</xdr:colOff>
      <xdr:row>5</xdr:row>
      <xdr:rowOff>132073</xdr:rowOff>
    </xdr:to>
    <xdr:pic>
      <xdr:nvPicPr>
        <xdr:cNvPr id="2" name="Imagen 1" descr="Membrete escudo color abajo2">
          <a:extLst>
            <a:ext uri="{FF2B5EF4-FFF2-40B4-BE49-F238E27FC236}">
              <a16:creationId xmlns:a16="http://schemas.microsoft.com/office/drawing/2014/main" id="{00000000-0008-0000-1100-000002000000}"/>
            </a:ext>
          </a:extLst>
        </xdr:cNvPr>
        <xdr:cNvPicPr>
          <a:picLocks noChangeAspect="1" noChangeArrowheads="1"/>
        </xdr:cNvPicPr>
      </xdr:nvPicPr>
      <xdr:blipFill rotWithShape="1">
        <a:blip xmlns:r="http://schemas.openxmlformats.org/officeDocument/2006/relationships" r:embed="rId1" cstate="print">
          <a:extLst>
            <a:ext uri="{BEBA8EAE-BF5A-486C-A8C5-ECC9F3942E4B}">
              <a14:imgProps xmlns:a14="http://schemas.microsoft.com/office/drawing/2010/main">
                <a14:imgLayer r:embed="rId2">
                  <a14:imgEffect>
                    <a14:backgroundRemoval t="4205" b="13403" l="34736" r="65549">
                      <a14:foregroundMark x1="47754" y1="7315" x2="47754" y2="7315"/>
                      <a14:foregroundMark x1="50938" y1="7753" x2="50938" y2="7753"/>
                      <a14:foregroundMark x1="52928" y1="8060" x2="52928" y2="8060"/>
                      <a14:foregroundMark x1="56055" y1="7797" x2="56055" y2="7797"/>
                      <a14:foregroundMark x1="58272" y1="7928" x2="58272" y2="7928"/>
                      <a14:foregroundMark x1="59636" y1="7972" x2="59636" y2="7972"/>
                      <a14:foregroundMark x1="62706" y1="7884" x2="62706" y2="7884"/>
                      <a14:foregroundMark x1="61796" y1="10337" x2="61796" y2="10337"/>
                      <a14:foregroundMark x1="50256" y1="10206" x2="50256" y2="10206"/>
                      <a14:foregroundMark x1="48493" y1="10206" x2="48493" y2="10206"/>
                      <a14:foregroundMark x1="47243" y1="10206" x2="47243" y2="10206"/>
                      <a14:foregroundMark x1="54747" y1="10206" x2="54747" y2="10206"/>
                      <a14:foregroundMark x1="55884" y1="10031" x2="55884" y2="10031"/>
                      <a14:foregroundMark x1="54633" y1="5738" x2="54633" y2="5738"/>
                      <a14:foregroundMark x1="56055" y1="5607" x2="56055" y2="5607"/>
                      <a14:foregroundMark x1="57305" y1="5519" x2="57305" y2="5519"/>
                      <a14:foregroundMark x1="57874" y1="5826" x2="57874" y2="5826"/>
                      <a14:foregroundMark x1="58897" y1="5431" x2="58897" y2="5431"/>
                      <a14:foregroundMark x1="60205" y1="5519" x2="60205" y2="5519"/>
                      <a14:foregroundMark x1="62649" y1="5519" x2="62649" y2="5519"/>
                      <a14:foregroundMark x1="63673" y1="5431" x2="63673" y2="5431"/>
                      <a14:foregroundMark x1="58954" y1="5125" x2="58954" y2="5125"/>
                      <a14:foregroundMark x1="57931" y1="5125" x2="57931" y2="5125"/>
                      <a14:foregroundMark x1="57419" y1="6220" x2="57419" y2="6220"/>
                      <a14:foregroundMark x1="53098" y1="5607" x2="53098" y2="5607"/>
                      <a14:foregroundMark x1="53383" y1="5519" x2="53383" y2="5519"/>
                      <a14:foregroundMark x1="59807" y1="5869" x2="59807" y2="5869"/>
                      <a14:foregroundMark x1="52189" y1="5519" x2="52189" y2="5519"/>
                      <a14:foregroundMark x1="50199" y1="5300" x2="50199" y2="5300"/>
                      <a14:foregroundMark x1="49403" y1="5519" x2="49403" y2="5519"/>
                      <a14:foregroundMark x1="47925" y1="5169" x2="47925" y2="5169"/>
                      <a14:foregroundMark x1="51222" y1="7184" x2="51222" y2="7184"/>
                      <a14:foregroundMark x1="51620" y1="10162" x2="51620" y2="10162"/>
                      <a14:foregroundMark x1="46788" y1="10031" x2="46788" y2="10031"/>
                      <a14:foregroundMark x1="58215" y1="10074" x2="58215" y2="10074"/>
                      <a14:foregroundMark x1="58101" y1="10512" x2="58101" y2="10512"/>
                      <a14:foregroundMark x1="57135" y1="10469" x2="57135" y2="10469"/>
                      <a14:foregroundMark x1="56907" y1="10074" x2="56907" y2="10074"/>
                      <a14:foregroundMark x1="52757" y1="10031" x2="52757" y2="10031"/>
                      <a14:foregroundMark x1="53496" y1="10031" x2="53496" y2="10031"/>
                      <a14:foregroundMark x1="54065" y1="10031" x2="54065" y2="10031"/>
                      <a14:foregroundMark x1="57590" y1="10031" x2="57590" y2="10031"/>
                      <a14:foregroundMark x1="57533" y1="10250" x2="57533" y2="10250"/>
                      <a14:foregroundMark x1="55259" y1="10206" x2="55259" y2="10206"/>
                      <a14:foregroundMark x1="53098" y1="10337" x2="53098" y2="10337"/>
                      <a14:foregroundMark x1="47186" y1="11170" x2="47186" y2="11170"/>
                      <a14:foregroundMark x1="47868" y1="11257" x2="47868" y2="11257"/>
                      <a14:foregroundMark x1="47925" y1="11739" x2="47925" y2="11739"/>
                      <a14:foregroundMark x1="49176" y1="11345" x2="49176" y2="11345"/>
                      <a14:foregroundMark x1="49915" y1="11345" x2="49915" y2="11345"/>
                      <a14:foregroundMark x1="51109" y1="11345" x2="51109" y2="11345"/>
                      <a14:foregroundMark x1="49346" y1="11870" x2="49346" y2="11870"/>
                      <a14:foregroundMark x1="50995" y1="11783" x2="50995" y2="11783"/>
                      <a14:foregroundMark x1="50483" y1="11389" x2="50483" y2="11389"/>
                      <a14:foregroundMark x1="51791" y1="11345" x2="51791" y2="11345"/>
                      <a14:foregroundMark x1="52530" y1="11301" x2="52530" y2="11301"/>
                      <a14:foregroundMark x1="52587" y1="11914" x2="52587" y2="11914"/>
                      <a14:foregroundMark x1="53610" y1="11345" x2="53610" y2="11345"/>
                      <a14:foregroundMark x1="53724" y1="11914" x2="53724" y2="11914"/>
                      <a14:foregroundMark x1="54463" y1="11345" x2="54463" y2="11345"/>
                      <a14:foregroundMark x1="55429" y1="11345" x2="55429" y2="11345"/>
                      <a14:foregroundMark x1="56680" y1="11432" x2="56680" y2="11432"/>
                      <a14:foregroundMark x1="58442" y1="11476" x2="58442" y2="11476"/>
                      <a14:foregroundMark x1="58158" y1="11520" x2="58158" y2="11520"/>
                      <a14:foregroundMark x1="59181" y1="11432" x2="59181" y2="11432"/>
                      <a14:foregroundMark x1="60830" y1="11389" x2="60830" y2="11389"/>
                      <a14:foregroundMark x1="62138" y1="11520" x2="62138" y2="11520"/>
                      <a14:foregroundMark x1="63161" y1="11476" x2="63161" y2="11476"/>
                      <a14:foregroundMark x1="63843" y1="11301" x2="63843" y2="11301"/>
                      <a14:foregroundMark x1="61569" y1="11914" x2="61569" y2="11914"/>
                      <a14:foregroundMark x1="60205" y1="11432" x2="60205" y2="11432"/>
                      <a14:foregroundMark x1="51848" y1="6264" x2="51848" y2="6264"/>
                      <a14:foregroundMark x1="63729" y1="5957" x2="63729" y2="5957"/>
                      <a14:foregroundMark x1="63729" y1="6395" x2="63729" y2="6395"/>
                      <a14:foregroundMark x1="55543" y1="10469" x2="55543" y2="10469"/>
                      <a14:foregroundMark x1="46845" y1="11739" x2="46845" y2="11739"/>
                      <a14:foregroundMark x1="47584" y1="11739" x2="47584" y2="11739"/>
                      <a14:foregroundMark x1="52416" y1="11651" x2="52416" y2="11651"/>
                      <a14:foregroundMark x1="54633" y1="11914" x2="54633" y2="11914"/>
                      <a14:foregroundMark x1="55088" y1="11651" x2="55088" y2="11651"/>
                      <a14:foregroundMark x1="56225" y1="11345" x2="56225" y2="11345"/>
                      <a14:foregroundMark x1="57476" y1="11783" x2="57476" y2="11783"/>
                      <a14:foregroundMark x1="59181" y1="11783" x2="59181" y2="11783"/>
                      <a14:foregroundMark x1="59807" y1="11389" x2="59807" y2="11389"/>
                      <a14:foregroundMark x1="62763" y1="11389" x2="62763" y2="11389"/>
                      <a14:foregroundMark x1="55429" y1="11870" x2="55429" y2="11870"/>
                      <a14:foregroundMark x1="56623" y1="11783" x2="56623" y2="11783"/>
                      <a14:foregroundMark x1="61740" y1="11345" x2="61740" y2="11345"/>
                      <a14:foregroundMark x1="61228" y1="11389" x2="61228" y2="11389"/>
                      <a14:foregroundMark x1="64070" y1="11870" x2="64070" y2="11870"/>
                      <a14:foregroundMark x1="62365" y1="11827" x2="62365" y2="11827"/>
                      <a14:foregroundMark x1="61171" y1="11695" x2="61171" y2="11695"/>
                      <a14:foregroundMark x1="61740" y1="11608" x2="61740" y2="11608"/>
                      <a14:foregroundMark x1="61285" y1="11608" x2="61285" y2="11608"/>
                      <a14:foregroundMark x1="63605" y1="11825" x2="63605" y2="11825"/>
                      <a14:foregroundMark x1="60000" y1="10152" x2="60000" y2="10152"/>
                      <a14:foregroundMark x1="40741" y1="8061" x2="40741" y2="8061"/>
                      <a14:foregroundMark x1="48543" y1="11445" x2="48543" y2="11445"/>
                      <a14:foregroundMark x1="52779" y1="11455" x2="52779" y2="11455"/>
                      <a14:backgroundMark x1="63843" y1="5650" x2="63843" y2="5650"/>
                      <a14:backgroundMark x1="52189" y1="5782" x2="52189" y2="5782"/>
                      <a14:backgroundMark x1="49062" y1="11608" x2="49062" y2="11608"/>
                      <a14:backgroundMark x1="47243" y1="11476" x2="47243" y2="11476"/>
                      <a14:backgroundMark x1="50711" y1="11564" x2="50711" y2="11564"/>
                      <a14:backgroundMark x1="52530" y1="11476" x2="52530" y2="11476"/>
                      <a14:backgroundMark x1="52700" y1="11739" x2="52700" y2="11739"/>
                      <a14:backgroundMark x1="52359" y1="11739" x2="52359" y2="11739"/>
                      <a14:backgroundMark x1="54463" y1="11608" x2="54463" y2="11608"/>
                      <a14:backgroundMark x1="55543" y1="11651" x2="55543" y2="11651"/>
                      <a14:backgroundMark x1="56282" y1="11608" x2="56282" y2="11608"/>
                      <a14:backgroundMark x1="55316" y1="11564" x2="55316" y2="11564"/>
                      <a14:backgroundMark x1="57703" y1="11564" x2="57703" y2="11564"/>
                      <a14:backgroundMark x1="59636" y1="11651" x2="59636" y2="11651"/>
                      <a14:backgroundMark x1="62536" y1="11651" x2="62536" y2="11651"/>
                      <a14:backgroundMark x1="63900" y1="11564" x2="63900" y2="11564"/>
                      <a14:backgroundMark x1="61569" y1="11476" x2="61569" y2="11476"/>
                      <a14:backgroundMark x1="61569" y1="11695" x2="61569" y2="11695"/>
                      <a14:backgroundMark x1="61967" y1="11739" x2="61967" y2="11739"/>
                    </a14:backgroundRemoval>
                  </a14:imgEffect>
                </a14:imgLayer>
              </a14:imgProps>
            </a:ext>
            <a:ext uri="{28A0092B-C50C-407E-A947-70E740481C1C}">
              <a14:useLocalDpi xmlns:a14="http://schemas.microsoft.com/office/drawing/2010/main" val="0"/>
            </a:ext>
          </a:extLst>
        </a:blip>
        <a:srcRect l="34881" t="4233" r="34523" b="86567"/>
        <a:stretch/>
      </xdr:blipFill>
      <xdr:spPr bwMode="auto">
        <a:xfrm>
          <a:off x="6996814" y="227479"/>
          <a:ext cx="2156711" cy="86661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9.xml><?xml version="1.0" encoding="utf-8"?>
<xdr:wsDr xmlns:xdr="http://schemas.openxmlformats.org/drawingml/2006/spreadsheetDrawing" xmlns:a="http://schemas.openxmlformats.org/drawingml/2006/main">
  <xdr:twoCellAnchor>
    <xdr:from>
      <xdr:col>5</xdr:col>
      <xdr:colOff>81664</xdr:colOff>
      <xdr:row>1</xdr:row>
      <xdr:rowOff>27454</xdr:rowOff>
    </xdr:from>
    <xdr:to>
      <xdr:col>6</xdr:col>
      <xdr:colOff>809625</xdr:colOff>
      <xdr:row>5</xdr:row>
      <xdr:rowOff>132073</xdr:rowOff>
    </xdr:to>
    <xdr:pic>
      <xdr:nvPicPr>
        <xdr:cNvPr id="2" name="Imagen 1" descr="Membrete escudo color abajo2">
          <a:extLst>
            <a:ext uri="{FF2B5EF4-FFF2-40B4-BE49-F238E27FC236}">
              <a16:creationId xmlns:a16="http://schemas.microsoft.com/office/drawing/2014/main" id="{00000000-0008-0000-1200-000002000000}"/>
            </a:ext>
          </a:extLst>
        </xdr:cNvPr>
        <xdr:cNvPicPr>
          <a:picLocks noChangeAspect="1" noChangeArrowheads="1"/>
        </xdr:cNvPicPr>
      </xdr:nvPicPr>
      <xdr:blipFill rotWithShape="1">
        <a:blip xmlns:r="http://schemas.openxmlformats.org/officeDocument/2006/relationships" r:embed="rId1" cstate="print">
          <a:extLst>
            <a:ext uri="{BEBA8EAE-BF5A-486C-A8C5-ECC9F3942E4B}">
              <a14:imgProps xmlns:a14="http://schemas.microsoft.com/office/drawing/2010/main">
                <a14:imgLayer r:embed="rId2">
                  <a14:imgEffect>
                    <a14:backgroundRemoval t="4205" b="13403" l="34736" r="65549">
                      <a14:foregroundMark x1="47754" y1="7315" x2="47754" y2="7315"/>
                      <a14:foregroundMark x1="50938" y1="7753" x2="50938" y2="7753"/>
                      <a14:foregroundMark x1="52928" y1="8060" x2="52928" y2="8060"/>
                      <a14:foregroundMark x1="56055" y1="7797" x2="56055" y2="7797"/>
                      <a14:foregroundMark x1="58272" y1="7928" x2="58272" y2="7928"/>
                      <a14:foregroundMark x1="59636" y1="7972" x2="59636" y2="7972"/>
                      <a14:foregroundMark x1="62706" y1="7884" x2="62706" y2="7884"/>
                      <a14:foregroundMark x1="61796" y1="10337" x2="61796" y2="10337"/>
                      <a14:foregroundMark x1="50256" y1="10206" x2="50256" y2="10206"/>
                      <a14:foregroundMark x1="48493" y1="10206" x2="48493" y2="10206"/>
                      <a14:foregroundMark x1="47243" y1="10206" x2="47243" y2="10206"/>
                      <a14:foregroundMark x1="54747" y1="10206" x2="54747" y2="10206"/>
                      <a14:foregroundMark x1="55884" y1="10031" x2="55884" y2="10031"/>
                      <a14:foregroundMark x1="54633" y1="5738" x2="54633" y2="5738"/>
                      <a14:foregroundMark x1="56055" y1="5607" x2="56055" y2="5607"/>
                      <a14:foregroundMark x1="57305" y1="5519" x2="57305" y2="5519"/>
                      <a14:foregroundMark x1="57874" y1="5826" x2="57874" y2="5826"/>
                      <a14:foregroundMark x1="58897" y1="5431" x2="58897" y2="5431"/>
                      <a14:foregroundMark x1="60205" y1="5519" x2="60205" y2="5519"/>
                      <a14:foregroundMark x1="62649" y1="5519" x2="62649" y2="5519"/>
                      <a14:foregroundMark x1="63673" y1="5431" x2="63673" y2="5431"/>
                      <a14:foregroundMark x1="58954" y1="5125" x2="58954" y2="5125"/>
                      <a14:foregroundMark x1="57931" y1="5125" x2="57931" y2="5125"/>
                      <a14:foregroundMark x1="57419" y1="6220" x2="57419" y2="6220"/>
                      <a14:foregroundMark x1="53098" y1="5607" x2="53098" y2="5607"/>
                      <a14:foregroundMark x1="53383" y1="5519" x2="53383" y2="5519"/>
                      <a14:foregroundMark x1="59807" y1="5869" x2="59807" y2="5869"/>
                      <a14:foregroundMark x1="52189" y1="5519" x2="52189" y2="5519"/>
                      <a14:foregroundMark x1="50199" y1="5300" x2="50199" y2="5300"/>
                      <a14:foregroundMark x1="49403" y1="5519" x2="49403" y2="5519"/>
                      <a14:foregroundMark x1="47925" y1="5169" x2="47925" y2="5169"/>
                      <a14:foregroundMark x1="51222" y1="7184" x2="51222" y2="7184"/>
                      <a14:foregroundMark x1="51620" y1="10162" x2="51620" y2="10162"/>
                      <a14:foregroundMark x1="46788" y1="10031" x2="46788" y2="10031"/>
                      <a14:foregroundMark x1="58215" y1="10074" x2="58215" y2="10074"/>
                      <a14:foregroundMark x1="58101" y1="10512" x2="58101" y2="10512"/>
                      <a14:foregroundMark x1="57135" y1="10469" x2="57135" y2="10469"/>
                      <a14:foregroundMark x1="56907" y1="10074" x2="56907" y2="10074"/>
                      <a14:foregroundMark x1="52757" y1="10031" x2="52757" y2="10031"/>
                      <a14:foregroundMark x1="53496" y1="10031" x2="53496" y2="10031"/>
                      <a14:foregroundMark x1="54065" y1="10031" x2="54065" y2="10031"/>
                      <a14:foregroundMark x1="57590" y1="10031" x2="57590" y2="10031"/>
                      <a14:foregroundMark x1="57533" y1="10250" x2="57533" y2="10250"/>
                      <a14:foregroundMark x1="55259" y1="10206" x2="55259" y2="10206"/>
                      <a14:foregroundMark x1="53098" y1="10337" x2="53098" y2="10337"/>
                      <a14:foregroundMark x1="47186" y1="11170" x2="47186" y2="11170"/>
                      <a14:foregroundMark x1="47868" y1="11257" x2="47868" y2="11257"/>
                      <a14:foregroundMark x1="47925" y1="11739" x2="47925" y2="11739"/>
                      <a14:foregroundMark x1="49176" y1="11345" x2="49176" y2="11345"/>
                      <a14:foregroundMark x1="49915" y1="11345" x2="49915" y2="11345"/>
                      <a14:foregroundMark x1="51109" y1="11345" x2="51109" y2="11345"/>
                      <a14:foregroundMark x1="49346" y1="11870" x2="49346" y2="11870"/>
                      <a14:foregroundMark x1="50995" y1="11783" x2="50995" y2="11783"/>
                      <a14:foregroundMark x1="50483" y1="11389" x2="50483" y2="11389"/>
                      <a14:foregroundMark x1="51791" y1="11345" x2="51791" y2="11345"/>
                      <a14:foregroundMark x1="52530" y1="11301" x2="52530" y2="11301"/>
                      <a14:foregroundMark x1="52587" y1="11914" x2="52587" y2="11914"/>
                      <a14:foregroundMark x1="53610" y1="11345" x2="53610" y2="11345"/>
                      <a14:foregroundMark x1="53724" y1="11914" x2="53724" y2="11914"/>
                      <a14:foregroundMark x1="54463" y1="11345" x2="54463" y2="11345"/>
                      <a14:foregroundMark x1="55429" y1="11345" x2="55429" y2="11345"/>
                      <a14:foregroundMark x1="56680" y1="11432" x2="56680" y2="11432"/>
                      <a14:foregroundMark x1="58442" y1="11476" x2="58442" y2="11476"/>
                      <a14:foregroundMark x1="58158" y1="11520" x2="58158" y2="11520"/>
                      <a14:foregroundMark x1="59181" y1="11432" x2="59181" y2="11432"/>
                      <a14:foregroundMark x1="60830" y1="11389" x2="60830" y2="11389"/>
                      <a14:foregroundMark x1="62138" y1="11520" x2="62138" y2="11520"/>
                      <a14:foregroundMark x1="63161" y1="11476" x2="63161" y2="11476"/>
                      <a14:foregroundMark x1="63843" y1="11301" x2="63843" y2="11301"/>
                      <a14:foregroundMark x1="61569" y1="11914" x2="61569" y2="11914"/>
                      <a14:foregroundMark x1="60205" y1="11432" x2="60205" y2="11432"/>
                      <a14:foregroundMark x1="51848" y1="6264" x2="51848" y2="6264"/>
                      <a14:foregroundMark x1="63729" y1="5957" x2="63729" y2="5957"/>
                      <a14:foregroundMark x1="63729" y1="6395" x2="63729" y2="6395"/>
                      <a14:foregroundMark x1="55543" y1="10469" x2="55543" y2="10469"/>
                      <a14:foregroundMark x1="46845" y1="11739" x2="46845" y2="11739"/>
                      <a14:foregroundMark x1="47584" y1="11739" x2="47584" y2="11739"/>
                      <a14:foregroundMark x1="52416" y1="11651" x2="52416" y2="11651"/>
                      <a14:foregroundMark x1="54633" y1="11914" x2="54633" y2="11914"/>
                      <a14:foregroundMark x1="55088" y1="11651" x2="55088" y2="11651"/>
                      <a14:foregroundMark x1="56225" y1="11345" x2="56225" y2="11345"/>
                      <a14:foregroundMark x1="57476" y1="11783" x2="57476" y2="11783"/>
                      <a14:foregroundMark x1="59181" y1="11783" x2="59181" y2="11783"/>
                      <a14:foregroundMark x1="59807" y1="11389" x2="59807" y2="11389"/>
                      <a14:foregroundMark x1="62763" y1="11389" x2="62763" y2="11389"/>
                      <a14:foregroundMark x1="55429" y1="11870" x2="55429" y2="11870"/>
                      <a14:foregroundMark x1="56623" y1="11783" x2="56623" y2="11783"/>
                      <a14:foregroundMark x1="61740" y1="11345" x2="61740" y2="11345"/>
                      <a14:foregroundMark x1="61228" y1="11389" x2="61228" y2="11389"/>
                      <a14:foregroundMark x1="64070" y1="11870" x2="64070" y2="11870"/>
                      <a14:foregroundMark x1="62365" y1="11827" x2="62365" y2="11827"/>
                      <a14:foregroundMark x1="61171" y1="11695" x2="61171" y2="11695"/>
                      <a14:foregroundMark x1="61740" y1="11608" x2="61740" y2="11608"/>
                      <a14:foregroundMark x1="61285" y1="11608" x2="61285" y2="11608"/>
                      <a14:foregroundMark x1="63605" y1="11825" x2="63605" y2="11825"/>
                      <a14:foregroundMark x1="60000" y1="10152" x2="60000" y2="10152"/>
                      <a14:foregroundMark x1="40741" y1="8061" x2="40741" y2="8061"/>
                      <a14:foregroundMark x1="48543" y1="11445" x2="48543" y2="11445"/>
                      <a14:foregroundMark x1="52779" y1="11455" x2="52779" y2="11455"/>
                      <a14:backgroundMark x1="63843" y1="5650" x2="63843" y2="5650"/>
                      <a14:backgroundMark x1="52189" y1="5782" x2="52189" y2="5782"/>
                      <a14:backgroundMark x1="49062" y1="11608" x2="49062" y2="11608"/>
                      <a14:backgroundMark x1="47243" y1="11476" x2="47243" y2="11476"/>
                      <a14:backgroundMark x1="50711" y1="11564" x2="50711" y2="11564"/>
                      <a14:backgroundMark x1="52530" y1="11476" x2="52530" y2="11476"/>
                      <a14:backgroundMark x1="52700" y1="11739" x2="52700" y2="11739"/>
                      <a14:backgroundMark x1="52359" y1="11739" x2="52359" y2="11739"/>
                      <a14:backgroundMark x1="54463" y1="11608" x2="54463" y2="11608"/>
                      <a14:backgroundMark x1="55543" y1="11651" x2="55543" y2="11651"/>
                      <a14:backgroundMark x1="56282" y1="11608" x2="56282" y2="11608"/>
                      <a14:backgroundMark x1="55316" y1="11564" x2="55316" y2="11564"/>
                      <a14:backgroundMark x1="57703" y1="11564" x2="57703" y2="11564"/>
                      <a14:backgroundMark x1="59636" y1="11651" x2="59636" y2="11651"/>
                      <a14:backgroundMark x1="62536" y1="11651" x2="62536" y2="11651"/>
                      <a14:backgroundMark x1="63900" y1="11564" x2="63900" y2="11564"/>
                      <a14:backgroundMark x1="61569" y1="11476" x2="61569" y2="11476"/>
                      <a14:backgroundMark x1="61569" y1="11695" x2="61569" y2="11695"/>
                      <a14:backgroundMark x1="61967" y1="11739" x2="61967" y2="11739"/>
                    </a14:backgroundRemoval>
                  </a14:imgEffect>
                </a14:imgLayer>
              </a14:imgProps>
            </a:ext>
            <a:ext uri="{28A0092B-C50C-407E-A947-70E740481C1C}">
              <a14:useLocalDpi xmlns:a14="http://schemas.microsoft.com/office/drawing/2010/main" val="0"/>
            </a:ext>
          </a:extLst>
        </a:blip>
        <a:srcRect l="34881" t="4233" r="34523" b="86567"/>
        <a:stretch/>
      </xdr:blipFill>
      <xdr:spPr bwMode="auto">
        <a:xfrm>
          <a:off x="6996814" y="227479"/>
          <a:ext cx="2156711" cy="86661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0.xml><?xml version="1.0" encoding="utf-8"?>
<xdr:wsDr xmlns:xdr="http://schemas.openxmlformats.org/drawingml/2006/spreadsheetDrawing" xmlns:a="http://schemas.openxmlformats.org/drawingml/2006/main">
  <xdr:twoCellAnchor>
    <xdr:from>
      <xdr:col>5</xdr:col>
      <xdr:colOff>81664</xdr:colOff>
      <xdr:row>1</xdr:row>
      <xdr:rowOff>27454</xdr:rowOff>
    </xdr:from>
    <xdr:to>
      <xdr:col>6</xdr:col>
      <xdr:colOff>809625</xdr:colOff>
      <xdr:row>5</xdr:row>
      <xdr:rowOff>132073</xdr:rowOff>
    </xdr:to>
    <xdr:pic>
      <xdr:nvPicPr>
        <xdr:cNvPr id="2" name="Imagen 1" descr="Membrete escudo color abajo2">
          <a:extLst>
            <a:ext uri="{FF2B5EF4-FFF2-40B4-BE49-F238E27FC236}">
              <a16:creationId xmlns:a16="http://schemas.microsoft.com/office/drawing/2014/main" id="{00000000-0008-0000-1300-000002000000}"/>
            </a:ext>
          </a:extLst>
        </xdr:cNvPr>
        <xdr:cNvPicPr>
          <a:picLocks noChangeAspect="1" noChangeArrowheads="1"/>
        </xdr:cNvPicPr>
      </xdr:nvPicPr>
      <xdr:blipFill rotWithShape="1">
        <a:blip xmlns:r="http://schemas.openxmlformats.org/officeDocument/2006/relationships" r:embed="rId1" cstate="print">
          <a:extLst>
            <a:ext uri="{BEBA8EAE-BF5A-486C-A8C5-ECC9F3942E4B}">
              <a14:imgProps xmlns:a14="http://schemas.microsoft.com/office/drawing/2010/main">
                <a14:imgLayer r:embed="rId2">
                  <a14:imgEffect>
                    <a14:backgroundRemoval t="4205" b="13403" l="34736" r="65549">
                      <a14:foregroundMark x1="47754" y1="7315" x2="47754" y2="7315"/>
                      <a14:foregroundMark x1="50938" y1="7753" x2="50938" y2="7753"/>
                      <a14:foregroundMark x1="52928" y1="8060" x2="52928" y2="8060"/>
                      <a14:foregroundMark x1="56055" y1="7797" x2="56055" y2="7797"/>
                      <a14:foregroundMark x1="58272" y1="7928" x2="58272" y2="7928"/>
                      <a14:foregroundMark x1="59636" y1="7972" x2="59636" y2="7972"/>
                      <a14:foregroundMark x1="62706" y1="7884" x2="62706" y2="7884"/>
                      <a14:foregroundMark x1="61796" y1="10337" x2="61796" y2="10337"/>
                      <a14:foregroundMark x1="50256" y1="10206" x2="50256" y2="10206"/>
                      <a14:foregroundMark x1="48493" y1="10206" x2="48493" y2="10206"/>
                      <a14:foregroundMark x1="47243" y1="10206" x2="47243" y2="10206"/>
                      <a14:foregroundMark x1="54747" y1="10206" x2="54747" y2="10206"/>
                      <a14:foregroundMark x1="55884" y1="10031" x2="55884" y2="10031"/>
                      <a14:foregroundMark x1="54633" y1="5738" x2="54633" y2="5738"/>
                      <a14:foregroundMark x1="56055" y1="5607" x2="56055" y2="5607"/>
                      <a14:foregroundMark x1="57305" y1="5519" x2="57305" y2="5519"/>
                      <a14:foregroundMark x1="57874" y1="5826" x2="57874" y2="5826"/>
                      <a14:foregroundMark x1="58897" y1="5431" x2="58897" y2="5431"/>
                      <a14:foregroundMark x1="60205" y1="5519" x2="60205" y2="5519"/>
                      <a14:foregroundMark x1="62649" y1="5519" x2="62649" y2="5519"/>
                      <a14:foregroundMark x1="63673" y1="5431" x2="63673" y2="5431"/>
                      <a14:foregroundMark x1="58954" y1="5125" x2="58954" y2="5125"/>
                      <a14:foregroundMark x1="57931" y1="5125" x2="57931" y2="5125"/>
                      <a14:foregroundMark x1="57419" y1="6220" x2="57419" y2="6220"/>
                      <a14:foregroundMark x1="53098" y1="5607" x2="53098" y2="5607"/>
                      <a14:foregroundMark x1="53383" y1="5519" x2="53383" y2="5519"/>
                      <a14:foregroundMark x1="59807" y1="5869" x2="59807" y2="5869"/>
                      <a14:foregroundMark x1="52189" y1="5519" x2="52189" y2="5519"/>
                      <a14:foregroundMark x1="50199" y1="5300" x2="50199" y2="5300"/>
                      <a14:foregroundMark x1="49403" y1="5519" x2="49403" y2="5519"/>
                      <a14:foregroundMark x1="47925" y1="5169" x2="47925" y2="5169"/>
                      <a14:foregroundMark x1="51222" y1="7184" x2="51222" y2="7184"/>
                      <a14:foregroundMark x1="51620" y1="10162" x2="51620" y2="10162"/>
                      <a14:foregroundMark x1="46788" y1="10031" x2="46788" y2="10031"/>
                      <a14:foregroundMark x1="58215" y1="10074" x2="58215" y2="10074"/>
                      <a14:foregroundMark x1="58101" y1="10512" x2="58101" y2="10512"/>
                      <a14:foregroundMark x1="57135" y1="10469" x2="57135" y2="10469"/>
                      <a14:foregroundMark x1="56907" y1="10074" x2="56907" y2="10074"/>
                      <a14:foregroundMark x1="52757" y1="10031" x2="52757" y2="10031"/>
                      <a14:foregroundMark x1="53496" y1="10031" x2="53496" y2="10031"/>
                      <a14:foregroundMark x1="54065" y1="10031" x2="54065" y2="10031"/>
                      <a14:foregroundMark x1="57590" y1="10031" x2="57590" y2="10031"/>
                      <a14:foregroundMark x1="57533" y1="10250" x2="57533" y2="10250"/>
                      <a14:foregroundMark x1="55259" y1="10206" x2="55259" y2="10206"/>
                      <a14:foregroundMark x1="53098" y1="10337" x2="53098" y2="10337"/>
                      <a14:foregroundMark x1="47186" y1="11170" x2="47186" y2="11170"/>
                      <a14:foregroundMark x1="47868" y1="11257" x2="47868" y2="11257"/>
                      <a14:foregroundMark x1="47925" y1="11739" x2="47925" y2="11739"/>
                      <a14:foregroundMark x1="49176" y1="11345" x2="49176" y2="11345"/>
                      <a14:foregroundMark x1="49915" y1="11345" x2="49915" y2="11345"/>
                      <a14:foregroundMark x1="51109" y1="11345" x2="51109" y2="11345"/>
                      <a14:foregroundMark x1="49346" y1="11870" x2="49346" y2="11870"/>
                      <a14:foregroundMark x1="50995" y1="11783" x2="50995" y2="11783"/>
                      <a14:foregroundMark x1="50483" y1="11389" x2="50483" y2="11389"/>
                      <a14:foregroundMark x1="51791" y1="11345" x2="51791" y2="11345"/>
                      <a14:foregroundMark x1="52530" y1="11301" x2="52530" y2="11301"/>
                      <a14:foregroundMark x1="52587" y1="11914" x2="52587" y2="11914"/>
                      <a14:foregroundMark x1="53610" y1="11345" x2="53610" y2="11345"/>
                      <a14:foregroundMark x1="53724" y1="11914" x2="53724" y2="11914"/>
                      <a14:foregroundMark x1="54463" y1="11345" x2="54463" y2="11345"/>
                      <a14:foregroundMark x1="55429" y1="11345" x2="55429" y2="11345"/>
                      <a14:foregroundMark x1="56680" y1="11432" x2="56680" y2="11432"/>
                      <a14:foregroundMark x1="58442" y1="11476" x2="58442" y2="11476"/>
                      <a14:foregroundMark x1="58158" y1="11520" x2="58158" y2="11520"/>
                      <a14:foregroundMark x1="59181" y1="11432" x2="59181" y2="11432"/>
                      <a14:foregroundMark x1="60830" y1="11389" x2="60830" y2="11389"/>
                      <a14:foregroundMark x1="62138" y1="11520" x2="62138" y2="11520"/>
                      <a14:foregroundMark x1="63161" y1="11476" x2="63161" y2="11476"/>
                      <a14:foregroundMark x1="63843" y1="11301" x2="63843" y2="11301"/>
                      <a14:foregroundMark x1="61569" y1="11914" x2="61569" y2="11914"/>
                      <a14:foregroundMark x1="60205" y1="11432" x2="60205" y2="11432"/>
                      <a14:foregroundMark x1="51848" y1="6264" x2="51848" y2="6264"/>
                      <a14:foregroundMark x1="63729" y1="5957" x2="63729" y2="5957"/>
                      <a14:foregroundMark x1="63729" y1="6395" x2="63729" y2="6395"/>
                      <a14:foregroundMark x1="55543" y1="10469" x2="55543" y2="10469"/>
                      <a14:foregroundMark x1="46845" y1="11739" x2="46845" y2="11739"/>
                      <a14:foregroundMark x1="47584" y1="11739" x2="47584" y2="11739"/>
                      <a14:foregroundMark x1="52416" y1="11651" x2="52416" y2="11651"/>
                      <a14:foregroundMark x1="54633" y1="11914" x2="54633" y2="11914"/>
                      <a14:foregroundMark x1="55088" y1="11651" x2="55088" y2="11651"/>
                      <a14:foregroundMark x1="56225" y1="11345" x2="56225" y2="11345"/>
                      <a14:foregroundMark x1="57476" y1="11783" x2="57476" y2="11783"/>
                      <a14:foregroundMark x1="59181" y1="11783" x2="59181" y2="11783"/>
                      <a14:foregroundMark x1="59807" y1="11389" x2="59807" y2="11389"/>
                      <a14:foregroundMark x1="62763" y1="11389" x2="62763" y2="11389"/>
                      <a14:foregroundMark x1="55429" y1="11870" x2="55429" y2="11870"/>
                      <a14:foregroundMark x1="56623" y1="11783" x2="56623" y2="11783"/>
                      <a14:foregroundMark x1="61740" y1="11345" x2="61740" y2="11345"/>
                      <a14:foregroundMark x1="61228" y1="11389" x2="61228" y2="11389"/>
                      <a14:foregroundMark x1="64070" y1="11870" x2="64070" y2="11870"/>
                      <a14:foregroundMark x1="62365" y1="11827" x2="62365" y2="11827"/>
                      <a14:foregroundMark x1="61171" y1="11695" x2="61171" y2="11695"/>
                      <a14:foregroundMark x1="61740" y1="11608" x2="61740" y2="11608"/>
                      <a14:foregroundMark x1="61285" y1="11608" x2="61285" y2="11608"/>
                      <a14:foregroundMark x1="63605" y1="11825" x2="63605" y2="11825"/>
                      <a14:foregroundMark x1="60000" y1="10152" x2="60000" y2="10152"/>
                      <a14:foregroundMark x1="40741" y1="8061" x2="40741" y2="8061"/>
                      <a14:foregroundMark x1="48543" y1="11445" x2="48543" y2="11445"/>
                      <a14:foregroundMark x1="52779" y1="11455" x2="52779" y2="11455"/>
                      <a14:backgroundMark x1="63843" y1="5650" x2="63843" y2="5650"/>
                      <a14:backgroundMark x1="52189" y1="5782" x2="52189" y2="5782"/>
                      <a14:backgroundMark x1="49062" y1="11608" x2="49062" y2="11608"/>
                      <a14:backgroundMark x1="47243" y1="11476" x2="47243" y2="11476"/>
                      <a14:backgroundMark x1="50711" y1="11564" x2="50711" y2="11564"/>
                      <a14:backgroundMark x1="52530" y1="11476" x2="52530" y2="11476"/>
                      <a14:backgroundMark x1="52700" y1="11739" x2="52700" y2="11739"/>
                      <a14:backgroundMark x1="52359" y1="11739" x2="52359" y2="11739"/>
                      <a14:backgroundMark x1="54463" y1="11608" x2="54463" y2="11608"/>
                      <a14:backgroundMark x1="55543" y1="11651" x2="55543" y2="11651"/>
                      <a14:backgroundMark x1="56282" y1="11608" x2="56282" y2="11608"/>
                      <a14:backgroundMark x1="55316" y1="11564" x2="55316" y2="11564"/>
                      <a14:backgroundMark x1="57703" y1="11564" x2="57703" y2="11564"/>
                      <a14:backgroundMark x1="59636" y1="11651" x2="59636" y2="11651"/>
                      <a14:backgroundMark x1="62536" y1="11651" x2="62536" y2="11651"/>
                      <a14:backgroundMark x1="63900" y1="11564" x2="63900" y2="11564"/>
                      <a14:backgroundMark x1="61569" y1="11476" x2="61569" y2="11476"/>
                      <a14:backgroundMark x1="61569" y1="11695" x2="61569" y2="11695"/>
                      <a14:backgroundMark x1="61967" y1="11739" x2="61967" y2="11739"/>
                    </a14:backgroundRemoval>
                  </a14:imgEffect>
                </a14:imgLayer>
              </a14:imgProps>
            </a:ext>
            <a:ext uri="{28A0092B-C50C-407E-A947-70E740481C1C}">
              <a14:useLocalDpi xmlns:a14="http://schemas.microsoft.com/office/drawing/2010/main" val="0"/>
            </a:ext>
          </a:extLst>
        </a:blip>
        <a:srcRect l="34881" t="4233" r="34523" b="86567"/>
        <a:stretch/>
      </xdr:blipFill>
      <xdr:spPr bwMode="auto">
        <a:xfrm>
          <a:off x="6996814" y="227479"/>
          <a:ext cx="2156711" cy="86661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1.xml><?xml version="1.0" encoding="utf-8"?>
<xdr:wsDr xmlns:xdr="http://schemas.openxmlformats.org/drawingml/2006/spreadsheetDrawing" xmlns:a="http://schemas.openxmlformats.org/drawingml/2006/main">
  <xdr:twoCellAnchor>
    <xdr:from>
      <xdr:col>5</xdr:col>
      <xdr:colOff>81664</xdr:colOff>
      <xdr:row>1</xdr:row>
      <xdr:rowOff>27454</xdr:rowOff>
    </xdr:from>
    <xdr:to>
      <xdr:col>6</xdr:col>
      <xdr:colOff>809625</xdr:colOff>
      <xdr:row>5</xdr:row>
      <xdr:rowOff>132073</xdr:rowOff>
    </xdr:to>
    <xdr:pic>
      <xdr:nvPicPr>
        <xdr:cNvPr id="2" name="Imagen 1" descr="Membrete escudo color abajo2">
          <a:extLst>
            <a:ext uri="{FF2B5EF4-FFF2-40B4-BE49-F238E27FC236}">
              <a16:creationId xmlns:a16="http://schemas.microsoft.com/office/drawing/2014/main" id="{00000000-0008-0000-1400-000002000000}"/>
            </a:ext>
          </a:extLst>
        </xdr:cNvPr>
        <xdr:cNvPicPr>
          <a:picLocks noChangeAspect="1" noChangeArrowheads="1"/>
        </xdr:cNvPicPr>
      </xdr:nvPicPr>
      <xdr:blipFill rotWithShape="1">
        <a:blip xmlns:r="http://schemas.openxmlformats.org/officeDocument/2006/relationships" r:embed="rId1" cstate="print">
          <a:extLst>
            <a:ext uri="{BEBA8EAE-BF5A-486C-A8C5-ECC9F3942E4B}">
              <a14:imgProps xmlns:a14="http://schemas.microsoft.com/office/drawing/2010/main">
                <a14:imgLayer r:embed="rId2">
                  <a14:imgEffect>
                    <a14:backgroundRemoval t="4205" b="13403" l="34736" r="65549">
                      <a14:foregroundMark x1="47754" y1="7315" x2="47754" y2="7315"/>
                      <a14:foregroundMark x1="50938" y1="7753" x2="50938" y2="7753"/>
                      <a14:foregroundMark x1="52928" y1="8060" x2="52928" y2="8060"/>
                      <a14:foregroundMark x1="56055" y1="7797" x2="56055" y2="7797"/>
                      <a14:foregroundMark x1="58272" y1="7928" x2="58272" y2="7928"/>
                      <a14:foregroundMark x1="59636" y1="7972" x2="59636" y2="7972"/>
                      <a14:foregroundMark x1="62706" y1="7884" x2="62706" y2="7884"/>
                      <a14:foregroundMark x1="61796" y1="10337" x2="61796" y2="10337"/>
                      <a14:foregroundMark x1="50256" y1="10206" x2="50256" y2="10206"/>
                      <a14:foregroundMark x1="48493" y1="10206" x2="48493" y2="10206"/>
                      <a14:foregroundMark x1="47243" y1="10206" x2="47243" y2="10206"/>
                      <a14:foregroundMark x1="54747" y1="10206" x2="54747" y2="10206"/>
                      <a14:foregroundMark x1="55884" y1="10031" x2="55884" y2="10031"/>
                      <a14:foregroundMark x1="54633" y1="5738" x2="54633" y2="5738"/>
                      <a14:foregroundMark x1="56055" y1="5607" x2="56055" y2="5607"/>
                      <a14:foregroundMark x1="57305" y1="5519" x2="57305" y2="5519"/>
                      <a14:foregroundMark x1="57874" y1="5826" x2="57874" y2="5826"/>
                      <a14:foregroundMark x1="58897" y1="5431" x2="58897" y2="5431"/>
                      <a14:foregroundMark x1="60205" y1="5519" x2="60205" y2="5519"/>
                      <a14:foregroundMark x1="62649" y1="5519" x2="62649" y2="5519"/>
                      <a14:foregroundMark x1="63673" y1="5431" x2="63673" y2="5431"/>
                      <a14:foregroundMark x1="58954" y1="5125" x2="58954" y2="5125"/>
                      <a14:foregroundMark x1="57931" y1="5125" x2="57931" y2="5125"/>
                      <a14:foregroundMark x1="57419" y1="6220" x2="57419" y2="6220"/>
                      <a14:foregroundMark x1="53098" y1="5607" x2="53098" y2="5607"/>
                      <a14:foregroundMark x1="53383" y1="5519" x2="53383" y2="5519"/>
                      <a14:foregroundMark x1="59807" y1="5869" x2="59807" y2="5869"/>
                      <a14:foregroundMark x1="52189" y1="5519" x2="52189" y2="5519"/>
                      <a14:foregroundMark x1="50199" y1="5300" x2="50199" y2="5300"/>
                      <a14:foregroundMark x1="49403" y1="5519" x2="49403" y2="5519"/>
                      <a14:foregroundMark x1="47925" y1="5169" x2="47925" y2="5169"/>
                      <a14:foregroundMark x1="51222" y1="7184" x2="51222" y2="7184"/>
                      <a14:foregroundMark x1="51620" y1="10162" x2="51620" y2="10162"/>
                      <a14:foregroundMark x1="46788" y1="10031" x2="46788" y2="10031"/>
                      <a14:foregroundMark x1="58215" y1="10074" x2="58215" y2="10074"/>
                      <a14:foregroundMark x1="58101" y1="10512" x2="58101" y2="10512"/>
                      <a14:foregroundMark x1="57135" y1="10469" x2="57135" y2="10469"/>
                      <a14:foregroundMark x1="56907" y1="10074" x2="56907" y2="10074"/>
                      <a14:foregroundMark x1="52757" y1="10031" x2="52757" y2="10031"/>
                      <a14:foregroundMark x1="53496" y1="10031" x2="53496" y2="10031"/>
                      <a14:foregroundMark x1="54065" y1="10031" x2="54065" y2="10031"/>
                      <a14:foregroundMark x1="57590" y1="10031" x2="57590" y2="10031"/>
                      <a14:foregroundMark x1="57533" y1="10250" x2="57533" y2="10250"/>
                      <a14:foregroundMark x1="55259" y1="10206" x2="55259" y2="10206"/>
                      <a14:foregroundMark x1="53098" y1="10337" x2="53098" y2="10337"/>
                      <a14:foregroundMark x1="47186" y1="11170" x2="47186" y2="11170"/>
                      <a14:foregroundMark x1="47868" y1="11257" x2="47868" y2="11257"/>
                      <a14:foregroundMark x1="47925" y1="11739" x2="47925" y2="11739"/>
                      <a14:foregroundMark x1="49176" y1="11345" x2="49176" y2="11345"/>
                      <a14:foregroundMark x1="49915" y1="11345" x2="49915" y2="11345"/>
                      <a14:foregroundMark x1="51109" y1="11345" x2="51109" y2="11345"/>
                      <a14:foregroundMark x1="49346" y1="11870" x2="49346" y2="11870"/>
                      <a14:foregroundMark x1="50995" y1="11783" x2="50995" y2="11783"/>
                      <a14:foregroundMark x1="50483" y1="11389" x2="50483" y2="11389"/>
                      <a14:foregroundMark x1="51791" y1="11345" x2="51791" y2="11345"/>
                      <a14:foregroundMark x1="52530" y1="11301" x2="52530" y2="11301"/>
                      <a14:foregroundMark x1="52587" y1="11914" x2="52587" y2="11914"/>
                      <a14:foregroundMark x1="53610" y1="11345" x2="53610" y2="11345"/>
                      <a14:foregroundMark x1="53724" y1="11914" x2="53724" y2="11914"/>
                      <a14:foregroundMark x1="54463" y1="11345" x2="54463" y2="11345"/>
                      <a14:foregroundMark x1="55429" y1="11345" x2="55429" y2="11345"/>
                      <a14:foregroundMark x1="56680" y1="11432" x2="56680" y2="11432"/>
                      <a14:foregroundMark x1="58442" y1="11476" x2="58442" y2="11476"/>
                      <a14:foregroundMark x1="58158" y1="11520" x2="58158" y2="11520"/>
                      <a14:foregroundMark x1="59181" y1="11432" x2="59181" y2="11432"/>
                      <a14:foregroundMark x1="60830" y1="11389" x2="60830" y2="11389"/>
                      <a14:foregroundMark x1="62138" y1="11520" x2="62138" y2="11520"/>
                      <a14:foregroundMark x1="63161" y1="11476" x2="63161" y2="11476"/>
                      <a14:foregroundMark x1="63843" y1="11301" x2="63843" y2="11301"/>
                      <a14:foregroundMark x1="61569" y1="11914" x2="61569" y2="11914"/>
                      <a14:foregroundMark x1="60205" y1="11432" x2="60205" y2="11432"/>
                      <a14:foregroundMark x1="51848" y1="6264" x2="51848" y2="6264"/>
                      <a14:foregroundMark x1="63729" y1="5957" x2="63729" y2="5957"/>
                      <a14:foregroundMark x1="63729" y1="6395" x2="63729" y2="6395"/>
                      <a14:foregroundMark x1="55543" y1="10469" x2="55543" y2="10469"/>
                      <a14:foregroundMark x1="46845" y1="11739" x2="46845" y2="11739"/>
                      <a14:foregroundMark x1="47584" y1="11739" x2="47584" y2="11739"/>
                      <a14:foregroundMark x1="52416" y1="11651" x2="52416" y2="11651"/>
                      <a14:foregroundMark x1="54633" y1="11914" x2="54633" y2="11914"/>
                      <a14:foregroundMark x1="55088" y1="11651" x2="55088" y2="11651"/>
                      <a14:foregroundMark x1="56225" y1="11345" x2="56225" y2="11345"/>
                      <a14:foregroundMark x1="57476" y1="11783" x2="57476" y2="11783"/>
                      <a14:foregroundMark x1="59181" y1="11783" x2="59181" y2="11783"/>
                      <a14:foregroundMark x1="59807" y1="11389" x2="59807" y2="11389"/>
                      <a14:foregroundMark x1="62763" y1="11389" x2="62763" y2="11389"/>
                      <a14:foregroundMark x1="55429" y1="11870" x2="55429" y2="11870"/>
                      <a14:foregroundMark x1="56623" y1="11783" x2="56623" y2="11783"/>
                      <a14:foregroundMark x1="61740" y1="11345" x2="61740" y2="11345"/>
                      <a14:foregroundMark x1="61228" y1="11389" x2="61228" y2="11389"/>
                      <a14:foregroundMark x1="64070" y1="11870" x2="64070" y2="11870"/>
                      <a14:foregroundMark x1="62365" y1="11827" x2="62365" y2="11827"/>
                      <a14:foregroundMark x1="61171" y1="11695" x2="61171" y2="11695"/>
                      <a14:foregroundMark x1="61740" y1="11608" x2="61740" y2="11608"/>
                      <a14:foregroundMark x1="61285" y1="11608" x2="61285" y2="11608"/>
                      <a14:foregroundMark x1="63605" y1="11825" x2="63605" y2="11825"/>
                      <a14:foregroundMark x1="60000" y1="10152" x2="60000" y2="10152"/>
                      <a14:foregroundMark x1="40741" y1="8061" x2="40741" y2="8061"/>
                      <a14:foregroundMark x1="48543" y1="11445" x2="48543" y2="11445"/>
                      <a14:foregroundMark x1="52779" y1="11455" x2="52779" y2="11455"/>
                      <a14:backgroundMark x1="63843" y1="5650" x2="63843" y2="5650"/>
                      <a14:backgroundMark x1="52189" y1="5782" x2="52189" y2="5782"/>
                      <a14:backgroundMark x1="49062" y1="11608" x2="49062" y2="11608"/>
                      <a14:backgroundMark x1="47243" y1="11476" x2="47243" y2="11476"/>
                      <a14:backgroundMark x1="50711" y1="11564" x2="50711" y2="11564"/>
                      <a14:backgroundMark x1="52530" y1="11476" x2="52530" y2="11476"/>
                      <a14:backgroundMark x1="52700" y1="11739" x2="52700" y2="11739"/>
                      <a14:backgroundMark x1="52359" y1="11739" x2="52359" y2="11739"/>
                      <a14:backgroundMark x1="54463" y1="11608" x2="54463" y2="11608"/>
                      <a14:backgroundMark x1="55543" y1="11651" x2="55543" y2="11651"/>
                      <a14:backgroundMark x1="56282" y1="11608" x2="56282" y2="11608"/>
                      <a14:backgroundMark x1="55316" y1="11564" x2="55316" y2="11564"/>
                      <a14:backgroundMark x1="57703" y1="11564" x2="57703" y2="11564"/>
                      <a14:backgroundMark x1="59636" y1="11651" x2="59636" y2="11651"/>
                      <a14:backgroundMark x1="62536" y1="11651" x2="62536" y2="11651"/>
                      <a14:backgroundMark x1="63900" y1="11564" x2="63900" y2="11564"/>
                      <a14:backgroundMark x1="61569" y1="11476" x2="61569" y2="11476"/>
                      <a14:backgroundMark x1="61569" y1="11695" x2="61569" y2="11695"/>
                      <a14:backgroundMark x1="61967" y1="11739" x2="61967" y2="11739"/>
                    </a14:backgroundRemoval>
                  </a14:imgEffect>
                </a14:imgLayer>
              </a14:imgProps>
            </a:ext>
            <a:ext uri="{28A0092B-C50C-407E-A947-70E740481C1C}">
              <a14:useLocalDpi xmlns:a14="http://schemas.microsoft.com/office/drawing/2010/main" val="0"/>
            </a:ext>
          </a:extLst>
        </a:blip>
        <a:srcRect l="34881" t="4233" r="34523" b="86567"/>
        <a:stretch/>
      </xdr:blipFill>
      <xdr:spPr bwMode="auto">
        <a:xfrm>
          <a:off x="6996814" y="227479"/>
          <a:ext cx="2156711" cy="86661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2.xml><?xml version="1.0" encoding="utf-8"?>
<xdr:wsDr xmlns:xdr="http://schemas.openxmlformats.org/drawingml/2006/spreadsheetDrawing" xmlns:a="http://schemas.openxmlformats.org/drawingml/2006/main">
  <xdr:twoCellAnchor>
    <xdr:from>
      <xdr:col>5</xdr:col>
      <xdr:colOff>81664</xdr:colOff>
      <xdr:row>1</xdr:row>
      <xdr:rowOff>27454</xdr:rowOff>
    </xdr:from>
    <xdr:to>
      <xdr:col>6</xdr:col>
      <xdr:colOff>809625</xdr:colOff>
      <xdr:row>5</xdr:row>
      <xdr:rowOff>132073</xdr:rowOff>
    </xdr:to>
    <xdr:pic>
      <xdr:nvPicPr>
        <xdr:cNvPr id="2" name="Imagen 1" descr="Membrete escudo color abajo2">
          <a:extLst>
            <a:ext uri="{FF2B5EF4-FFF2-40B4-BE49-F238E27FC236}">
              <a16:creationId xmlns:a16="http://schemas.microsoft.com/office/drawing/2014/main" id="{00000000-0008-0000-1500-000002000000}"/>
            </a:ext>
          </a:extLst>
        </xdr:cNvPr>
        <xdr:cNvPicPr>
          <a:picLocks noChangeAspect="1" noChangeArrowheads="1"/>
        </xdr:cNvPicPr>
      </xdr:nvPicPr>
      <xdr:blipFill rotWithShape="1">
        <a:blip xmlns:r="http://schemas.openxmlformats.org/officeDocument/2006/relationships" r:embed="rId1" cstate="print">
          <a:extLst>
            <a:ext uri="{BEBA8EAE-BF5A-486C-A8C5-ECC9F3942E4B}">
              <a14:imgProps xmlns:a14="http://schemas.microsoft.com/office/drawing/2010/main">
                <a14:imgLayer r:embed="rId2">
                  <a14:imgEffect>
                    <a14:backgroundRemoval t="4205" b="13403" l="34736" r="65549">
                      <a14:foregroundMark x1="47754" y1="7315" x2="47754" y2="7315"/>
                      <a14:foregroundMark x1="50938" y1="7753" x2="50938" y2="7753"/>
                      <a14:foregroundMark x1="52928" y1="8060" x2="52928" y2="8060"/>
                      <a14:foregroundMark x1="56055" y1="7797" x2="56055" y2="7797"/>
                      <a14:foregroundMark x1="58272" y1="7928" x2="58272" y2="7928"/>
                      <a14:foregroundMark x1="59636" y1="7972" x2="59636" y2="7972"/>
                      <a14:foregroundMark x1="62706" y1="7884" x2="62706" y2="7884"/>
                      <a14:foregroundMark x1="61796" y1="10337" x2="61796" y2="10337"/>
                      <a14:foregroundMark x1="50256" y1="10206" x2="50256" y2="10206"/>
                      <a14:foregroundMark x1="48493" y1="10206" x2="48493" y2="10206"/>
                      <a14:foregroundMark x1="47243" y1="10206" x2="47243" y2="10206"/>
                      <a14:foregroundMark x1="54747" y1="10206" x2="54747" y2="10206"/>
                      <a14:foregroundMark x1="55884" y1="10031" x2="55884" y2="10031"/>
                      <a14:foregroundMark x1="54633" y1="5738" x2="54633" y2="5738"/>
                      <a14:foregroundMark x1="56055" y1="5607" x2="56055" y2="5607"/>
                      <a14:foregroundMark x1="57305" y1="5519" x2="57305" y2="5519"/>
                      <a14:foregroundMark x1="57874" y1="5826" x2="57874" y2="5826"/>
                      <a14:foregroundMark x1="58897" y1="5431" x2="58897" y2="5431"/>
                      <a14:foregroundMark x1="60205" y1="5519" x2="60205" y2="5519"/>
                      <a14:foregroundMark x1="62649" y1="5519" x2="62649" y2="5519"/>
                      <a14:foregroundMark x1="63673" y1="5431" x2="63673" y2="5431"/>
                      <a14:foregroundMark x1="58954" y1="5125" x2="58954" y2="5125"/>
                      <a14:foregroundMark x1="57931" y1="5125" x2="57931" y2="5125"/>
                      <a14:foregroundMark x1="57419" y1="6220" x2="57419" y2="6220"/>
                      <a14:foregroundMark x1="53098" y1="5607" x2="53098" y2="5607"/>
                      <a14:foregroundMark x1="53383" y1="5519" x2="53383" y2="5519"/>
                      <a14:foregroundMark x1="59807" y1="5869" x2="59807" y2="5869"/>
                      <a14:foregroundMark x1="52189" y1="5519" x2="52189" y2="5519"/>
                      <a14:foregroundMark x1="50199" y1="5300" x2="50199" y2="5300"/>
                      <a14:foregroundMark x1="49403" y1="5519" x2="49403" y2="5519"/>
                      <a14:foregroundMark x1="47925" y1="5169" x2="47925" y2="5169"/>
                      <a14:foregroundMark x1="51222" y1="7184" x2="51222" y2="7184"/>
                      <a14:foregroundMark x1="51620" y1="10162" x2="51620" y2="10162"/>
                      <a14:foregroundMark x1="46788" y1="10031" x2="46788" y2="10031"/>
                      <a14:foregroundMark x1="58215" y1="10074" x2="58215" y2="10074"/>
                      <a14:foregroundMark x1="58101" y1="10512" x2="58101" y2="10512"/>
                      <a14:foregroundMark x1="57135" y1="10469" x2="57135" y2="10469"/>
                      <a14:foregroundMark x1="56907" y1="10074" x2="56907" y2="10074"/>
                      <a14:foregroundMark x1="52757" y1="10031" x2="52757" y2="10031"/>
                      <a14:foregroundMark x1="53496" y1="10031" x2="53496" y2="10031"/>
                      <a14:foregroundMark x1="54065" y1="10031" x2="54065" y2="10031"/>
                      <a14:foregroundMark x1="57590" y1="10031" x2="57590" y2="10031"/>
                      <a14:foregroundMark x1="57533" y1="10250" x2="57533" y2="10250"/>
                      <a14:foregroundMark x1="55259" y1="10206" x2="55259" y2="10206"/>
                      <a14:foregroundMark x1="53098" y1="10337" x2="53098" y2="10337"/>
                      <a14:foregroundMark x1="47186" y1="11170" x2="47186" y2="11170"/>
                      <a14:foregroundMark x1="47868" y1="11257" x2="47868" y2="11257"/>
                      <a14:foregroundMark x1="47925" y1="11739" x2="47925" y2="11739"/>
                      <a14:foregroundMark x1="49176" y1="11345" x2="49176" y2="11345"/>
                      <a14:foregroundMark x1="49915" y1="11345" x2="49915" y2="11345"/>
                      <a14:foregroundMark x1="51109" y1="11345" x2="51109" y2="11345"/>
                      <a14:foregroundMark x1="49346" y1="11870" x2="49346" y2="11870"/>
                      <a14:foregroundMark x1="50995" y1="11783" x2="50995" y2="11783"/>
                      <a14:foregroundMark x1="50483" y1="11389" x2="50483" y2="11389"/>
                      <a14:foregroundMark x1="51791" y1="11345" x2="51791" y2="11345"/>
                      <a14:foregroundMark x1="52530" y1="11301" x2="52530" y2="11301"/>
                      <a14:foregroundMark x1="52587" y1="11914" x2="52587" y2="11914"/>
                      <a14:foregroundMark x1="53610" y1="11345" x2="53610" y2="11345"/>
                      <a14:foregroundMark x1="53724" y1="11914" x2="53724" y2="11914"/>
                      <a14:foregroundMark x1="54463" y1="11345" x2="54463" y2="11345"/>
                      <a14:foregroundMark x1="55429" y1="11345" x2="55429" y2="11345"/>
                      <a14:foregroundMark x1="56680" y1="11432" x2="56680" y2="11432"/>
                      <a14:foregroundMark x1="58442" y1="11476" x2="58442" y2="11476"/>
                      <a14:foregroundMark x1="58158" y1="11520" x2="58158" y2="11520"/>
                      <a14:foregroundMark x1="59181" y1="11432" x2="59181" y2="11432"/>
                      <a14:foregroundMark x1="60830" y1="11389" x2="60830" y2="11389"/>
                      <a14:foregroundMark x1="62138" y1="11520" x2="62138" y2="11520"/>
                      <a14:foregroundMark x1="63161" y1="11476" x2="63161" y2="11476"/>
                      <a14:foregroundMark x1="63843" y1="11301" x2="63843" y2="11301"/>
                      <a14:foregroundMark x1="61569" y1="11914" x2="61569" y2="11914"/>
                      <a14:foregroundMark x1="60205" y1="11432" x2="60205" y2="11432"/>
                      <a14:foregroundMark x1="51848" y1="6264" x2="51848" y2="6264"/>
                      <a14:foregroundMark x1="63729" y1="5957" x2="63729" y2="5957"/>
                      <a14:foregroundMark x1="63729" y1="6395" x2="63729" y2="6395"/>
                      <a14:foregroundMark x1="55543" y1="10469" x2="55543" y2="10469"/>
                      <a14:foregroundMark x1="46845" y1="11739" x2="46845" y2="11739"/>
                      <a14:foregroundMark x1="47584" y1="11739" x2="47584" y2="11739"/>
                      <a14:foregroundMark x1="52416" y1="11651" x2="52416" y2="11651"/>
                      <a14:foregroundMark x1="54633" y1="11914" x2="54633" y2="11914"/>
                      <a14:foregroundMark x1="55088" y1="11651" x2="55088" y2="11651"/>
                      <a14:foregroundMark x1="56225" y1="11345" x2="56225" y2="11345"/>
                      <a14:foregroundMark x1="57476" y1="11783" x2="57476" y2="11783"/>
                      <a14:foregroundMark x1="59181" y1="11783" x2="59181" y2="11783"/>
                      <a14:foregroundMark x1="59807" y1="11389" x2="59807" y2="11389"/>
                      <a14:foregroundMark x1="62763" y1="11389" x2="62763" y2="11389"/>
                      <a14:foregroundMark x1="55429" y1="11870" x2="55429" y2="11870"/>
                      <a14:foregroundMark x1="56623" y1="11783" x2="56623" y2="11783"/>
                      <a14:foregroundMark x1="61740" y1="11345" x2="61740" y2="11345"/>
                      <a14:foregroundMark x1="61228" y1="11389" x2="61228" y2="11389"/>
                      <a14:foregroundMark x1="64070" y1="11870" x2="64070" y2="11870"/>
                      <a14:foregroundMark x1="62365" y1="11827" x2="62365" y2="11827"/>
                      <a14:foregroundMark x1="61171" y1="11695" x2="61171" y2="11695"/>
                      <a14:foregroundMark x1="61740" y1="11608" x2="61740" y2="11608"/>
                      <a14:foregroundMark x1="61285" y1="11608" x2="61285" y2="11608"/>
                      <a14:foregroundMark x1="63605" y1="11825" x2="63605" y2="11825"/>
                      <a14:foregroundMark x1="60000" y1="10152" x2="60000" y2="10152"/>
                      <a14:foregroundMark x1="40741" y1="8061" x2="40741" y2="8061"/>
                      <a14:foregroundMark x1="48543" y1="11445" x2="48543" y2="11445"/>
                      <a14:foregroundMark x1="52779" y1="11455" x2="52779" y2="11455"/>
                      <a14:backgroundMark x1="63843" y1="5650" x2="63843" y2="5650"/>
                      <a14:backgroundMark x1="52189" y1="5782" x2="52189" y2="5782"/>
                      <a14:backgroundMark x1="49062" y1="11608" x2="49062" y2="11608"/>
                      <a14:backgroundMark x1="47243" y1="11476" x2="47243" y2="11476"/>
                      <a14:backgroundMark x1="50711" y1="11564" x2="50711" y2="11564"/>
                      <a14:backgroundMark x1="52530" y1="11476" x2="52530" y2="11476"/>
                      <a14:backgroundMark x1="52700" y1="11739" x2="52700" y2="11739"/>
                      <a14:backgroundMark x1="52359" y1="11739" x2="52359" y2="11739"/>
                      <a14:backgroundMark x1="54463" y1="11608" x2="54463" y2="11608"/>
                      <a14:backgroundMark x1="55543" y1="11651" x2="55543" y2="11651"/>
                      <a14:backgroundMark x1="56282" y1="11608" x2="56282" y2="11608"/>
                      <a14:backgroundMark x1="55316" y1="11564" x2="55316" y2="11564"/>
                      <a14:backgroundMark x1="57703" y1="11564" x2="57703" y2="11564"/>
                      <a14:backgroundMark x1="59636" y1="11651" x2="59636" y2="11651"/>
                      <a14:backgroundMark x1="62536" y1="11651" x2="62536" y2="11651"/>
                      <a14:backgroundMark x1="63900" y1="11564" x2="63900" y2="11564"/>
                      <a14:backgroundMark x1="61569" y1="11476" x2="61569" y2="11476"/>
                      <a14:backgroundMark x1="61569" y1="11695" x2="61569" y2="11695"/>
                      <a14:backgroundMark x1="61967" y1="11739" x2="61967" y2="11739"/>
                    </a14:backgroundRemoval>
                  </a14:imgEffect>
                </a14:imgLayer>
              </a14:imgProps>
            </a:ext>
            <a:ext uri="{28A0092B-C50C-407E-A947-70E740481C1C}">
              <a14:useLocalDpi xmlns:a14="http://schemas.microsoft.com/office/drawing/2010/main" val="0"/>
            </a:ext>
          </a:extLst>
        </a:blip>
        <a:srcRect l="34881" t="4233" r="34523" b="86567"/>
        <a:stretch/>
      </xdr:blipFill>
      <xdr:spPr bwMode="auto">
        <a:xfrm>
          <a:off x="6996814" y="227479"/>
          <a:ext cx="2156711" cy="86661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3.xml><?xml version="1.0" encoding="utf-8"?>
<xdr:wsDr xmlns:xdr="http://schemas.openxmlformats.org/drawingml/2006/spreadsheetDrawing" xmlns:a="http://schemas.openxmlformats.org/drawingml/2006/main">
  <xdr:twoCellAnchor>
    <xdr:from>
      <xdr:col>5</xdr:col>
      <xdr:colOff>81664</xdr:colOff>
      <xdr:row>1</xdr:row>
      <xdr:rowOff>27454</xdr:rowOff>
    </xdr:from>
    <xdr:to>
      <xdr:col>6</xdr:col>
      <xdr:colOff>809625</xdr:colOff>
      <xdr:row>5</xdr:row>
      <xdr:rowOff>132073</xdr:rowOff>
    </xdr:to>
    <xdr:pic>
      <xdr:nvPicPr>
        <xdr:cNvPr id="2" name="Imagen 1" descr="Membrete escudo color abajo2">
          <a:extLst>
            <a:ext uri="{FF2B5EF4-FFF2-40B4-BE49-F238E27FC236}">
              <a16:creationId xmlns:a16="http://schemas.microsoft.com/office/drawing/2014/main" id="{00000000-0008-0000-1600-000002000000}"/>
            </a:ext>
          </a:extLst>
        </xdr:cNvPr>
        <xdr:cNvPicPr>
          <a:picLocks noChangeAspect="1" noChangeArrowheads="1"/>
        </xdr:cNvPicPr>
      </xdr:nvPicPr>
      <xdr:blipFill rotWithShape="1">
        <a:blip xmlns:r="http://schemas.openxmlformats.org/officeDocument/2006/relationships" r:embed="rId1" cstate="print">
          <a:extLst>
            <a:ext uri="{BEBA8EAE-BF5A-486C-A8C5-ECC9F3942E4B}">
              <a14:imgProps xmlns:a14="http://schemas.microsoft.com/office/drawing/2010/main">
                <a14:imgLayer r:embed="rId2">
                  <a14:imgEffect>
                    <a14:backgroundRemoval t="4205" b="13403" l="34736" r="65549">
                      <a14:foregroundMark x1="47754" y1="7315" x2="47754" y2="7315"/>
                      <a14:foregroundMark x1="50938" y1="7753" x2="50938" y2="7753"/>
                      <a14:foregroundMark x1="52928" y1="8060" x2="52928" y2="8060"/>
                      <a14:foregroundMark x1="56055" y1="7797" x2="56055" y2="7797"/>
                      <a14:foregroundMark x1="58272" y1="7928" x2="58272" y2="7928"/>
                      <a14:foregroundMark x1="59636" y1="7972" x2="59636" y2="7972"/>
                      <a14:foregroundMark x1="62706" y1="7884" x2="62706" y2="7884"/>
                      <a14:foregroundMark x1="61796" y1="10337" x2="61796" y2="10337"/>
                      <a14:foregroundMark x1="50256" y1="10206" x2="50256" y2="10206"/>
                      <a14:foregroundMark x1="48493" y1="10206" x2="48493" y2="10206"/>
                      <a14:foregroundMark x1="47243" y1="10206" x2="47243" y2="10206"/>
                      <a14:foregroundMark x1="54747" y1="10206" x2="54747" y2="10206"/>
                      <a14:foregroundMark x1="55884" y1="10031" x2="55884" y2="10031"/>
                      <a14:foregroundMark x1="54633" y1="5738" x2="54633" y2="5738"/>
                      <a14:foregroundMark x1="56055" y1="5607" x2="56055" y2="5607"/>
                      <a14:foregroundMark x1="57305" y1="5519" x2="57305" y2="5519"/>
                      <a14:foregroundMark x1="57874" y1="5826" x2="57874" y2="5826"/>
                      <a14:foregroundMark x1="58897" y1="5431" x2="58897" y2="5431"/>
                      <a14:foregroundMark x1="60205" y1="5519" x2="60205" y2="5519"/>
                      <a14:foregroundMark x1="62649" y1="5519" x2="62649" y2="5519"/>
                      <a14:foregroundMark x1="63673" y1="5431" x2="63673" y2="5431"/>
                      <a14:foregroundMark x1="58954" y1="5125" x2="58954" y2="5125"/>
                      <a14:foregroundMark x1="57931" y1="5125" x2="57931" y2="5125"/>
                      <a14:foregroundMark x1="57419" y1="6220" x2="57419" y2="6220"/>
                      <a14:foregroundMark x1="53098" y1="5607" x2="53098" y2="5607"/>
                      <a14:foregroundMark x1="53383" y1="5519" x2="53383" y2="5519"/>
                      <a14:foregroundMark x1="59807" y1="5869" x2="59807" y2="5869"/>
                      <a14:foregroundMark x1="52189" y1="5519" x2="52189" y2="5519"/>
                      <a14:foregroundMark x1="50199" y1="5300" x2="50199" y2="5300"/>
                      <a14:foregroundMark x1="49403" y1="5519" x2="49403" y2="5519"/>
                      <a14:foregroundMark x1="47925" y1="5169" x2="47925" y2="5169"/>
                      <a14:foregroundMark x1="51222" y1="7184" x2="51222" y2="7184"/>
                      <a14:foregroundMark x1="51620" y1="10162" x2="51620" y2="10162"/>
                      <a14:foregroundMark x1="46788" y1="10031" x2="46788" y2="10031"/>
                      <a14:foregroundMark x1="58215" y1="10074" x2="58215" y2="10074"/>
                      <a14:foregroundMark x1="58101" y1="10512" x2="58101" y2="10512"/>
                      <a14:foregroundMark x1="57135" y1="10469" x2="57135" y2="10469"/>
                      <a14:foregroundMark x1="56907" y1="10074" x2="56907" y2="10074"/>
                      <a14:foregroundMark x1="52757" y1="10031" x2="52757" y2="10031"/>
                      <a14:foregroundMark x1="53496" y1="10031" x2="53496" y2="10031"/>
                      <a14:foregroundMark x1="54065" y1="10031" x2="54065" y2="10031"/>
                      <a14:foregroundMark x1="57590" y1="10031" x2="57590" y2="10031"/>
                      <a14:foregroundMark x1="57533" y1="10250" x2="57533" y2="10250"/>
                      <a14:foregroundMark x1="55259" y1="10206" x2="55259" y2="10206"/>
                      <a14:foregroundMark x1="53098" y1="10337" x2="53098" y2="10337"/>
                      <a14:foregroundMark x1="47186" y1="11170" x2="47186" y2="11170"/>
                      <a14:foregroundMark x1="47868" y1="11257" x2="47868" y2="11257"/>
                      <a14:foregroundMark x1="47925" y1="11739" x2="47925" y2="11739"/>
                      <a14:foregroundMark x1="49176" y1="11345" x2="49176" y2="11345"/>
                      <a14:foregroundMark x1="49915" y1="11345" x2="49915" y2="11345"/>
                      <a14:foregroundMark x1="51109" y1="11345" x2="51109" y2="11345"/>
                      <a14:foregroundMark x1="49346" y1="11870" x2="49346" y2="11870"/>
                      <a14:foregroundMark x1="50995" y1="11783" x2="50995" y2="11783"/>
                      <a14:foregroundMark x1="50483" y1="11389" x2="50483" y2="11389"/>
                      <a14:foregroundMark x1="51791" y1="11345" x2="51791" y2="11345"/>
                      <a14:foregroundMark x1="52530" y1="11301" x2="52530" y2="11301"/>
                      <a14:foregroundMark x1="52587" y1="11914" x2="52587" y2="11914"/>
                      <a14:foregroundMark x1="53610" y1="11345" x2="53610" y2="11345"/>
                      <a14:foregroundMark x1="53724" y1="11914" x2="53724" y2="11914"/>
                      <a14:foregroundMark x1="54463" y1="11345" x2="54463" y2="11345"/>
                      <a14:foregroundMark x1="55429" y1="11345" x2="55429" y2="11345"/>
                      <a14:foregroundMark x1="56680" y1="11432" x2="56680" y2="11432"/>
                      <a14:foregroundMark x1="58442" y1="11476" x2="58442" y2="11476"/>
                      <a14:foregroundMark x1="58158" y1="11520" x2="58158" y2="11520"/>
                      <a14:foregroundMark x1="59181" y1="11432" x2="59181" y2="11432"/>
                      <a14:foregroundMark x1="60830" y1="11389" x2="60830" y2="11389"/>
                      <a14:foregroundMark x1="62138" y1="11520" x2="62138" y2="11520"/>
                      <a14:foregroundMark x1="63161" y1="11476" x2="63161" y2="11476"/>
                      <a14:foregroundMark x1="63843" y1="11301" x2="63843" y2="11301"/>
                      <a14:foregroundMark x1="61569" y1="11914" x2="61569" y2="11914"/>
                      <a14:foregroundMark x1="60205" y1="11432" x2="60205" y2="11432"/>
                      <a14:foregroundMark x1="51848" y1="6264" x2="51848" y2="6264"/>
                      <a14:foregroundMark x1="63729" y1="5957" x2="63729" y2="5957"/>
                      <a14:foregroundMark x1="63729" y1="6395" x2="63729" y2="6395"/>
                      <a14:foregroundMark x1="55543" y1="10469" x2="55543" y2="10469"/>
                      <a14:foregroundMark x1="46845" y1="11739" x2="46845" y2="11739"/>
                      <a14:foregroundMark x1="47584" y1="11739" x2="47584" y2="11739"/>
                      <a14:foregroundMark x1="52416" y1="11651" x2="52416" y2="11651"/>
                      <a14:foregroundMark x1="54633" y1="11914" x2="54633" y2="11914"/>
                      <a14:foregroundMark x1="55088" y1="11651" x2="55088" y2="11651"/>
                      <a14:foregroundMark x1="56225" y1="11345" x2="56225" y2="11345"/>
                      <a14:foregroundMark x1="57476" y1="11783" x2="57476" y2="11783"/>
                      <a14:foregroundMark x1="59181" y1="11783" x2="59181" y2="11783"/>
                      <a14:foregroundMark x1="59807" y1="11389" x2="59807" y2="11389"/>
                      <a14:foregroundMark x1="62763" y1="11389" x2="62763" y2="11389"/>
                      <a14:foregroundMark x1="55429" y1="11870" x2="55429" y2="11870"/>
                      <a14:foregroundMark x1="56623" y1="11783" x2="56623" y2="11783"/>
                      <a14:foregroundMark x1="61740" y1="11345" x2="61740" y2="11345"/>
                      <a14:foregroundMark x1="61228" y1="11389" x2="61228" y2="11389"/>
                      <a14:foregroundMark x1="64070" y1="11870" x2="64070" y2="11870"/>
                      <a14:foregroundMark x1="62365" y1="11827" x2="62365" y2="11827"/>
                      <a14:foregroundMark x1="61171" y1="11695" x2="61171" y2="11695"/>
                      <a14:foregroundMark x1="61740" y1="11608" x2="61740" y2="11608"/>
                      <a14:foregroundMark x1="61285" y1="11608" x2="61285" y2="11608"/>
                      <a14:foregroundMark x1="63605" y1="11825" x2="63605" y2="11825"/>
                      <a14:foregroundMark x1="60000" y1="10152" x2="60000" y2="10152"/>
                      <a14:foregroundMark x1="40741" y1="8061" x2="40741" y2="8061"/>
                      <a14:foregroundMark x1="48543" y1="11445" x2="48543" y2="11445"/>
                      <a14:foregroundMark x1="52779" y1="11455" x2="52779" y2="11455"/>
                      <a14:backgroundMark x1="63843" y1="5650" x2="63843" y2="5650"/>
                      <a14:backgroundMark x1="52189" y1="5782" x2="52189" y2="5782"/>
                      <a14:backgroundMark x1="49062" y1="11608" x2="49062" y2="11608"/>
                      <a14:backgroundMark x1="47243" y1="11476" x2="47243" y2="11476"/>
                      <a14:backgroundMark x1="50711" y1="11564" x2="50711" y2="11564"/>
                      <a14:backgroundMark x1="52530" y1="11476" x2="52530" y2="11476"/>
                      <a14:backgroundMark x1="52700" y1="11739" x2="52700" y2="11739"/>
                      <a14:backgroundMark x1="52359" y1="11739" x2="52359" y2="11739"/>
                      <a14:backgroundMark x1="54463" y1="11608" x2="54463" y2="11608"/>
                      <a14:backgroundMark x1="55543" y1="11651" x2="55543" y2="11651"/>
                      <a14:backgroundMark x1="56282" y1="11608" x2="56282" y2="11608"/>
                      <a14:backgroundMark x1="55316" y1="11564" x2="55316" y2="11564"/>
                      <a14:backgroundMark x1="57703" y1="11564" x2="57703" y2="11564"/>
                      <a14:backgroundMark x1="59636" y1="11651" x2="59636" y2="11651"/>
                      <a14:backgroundMark x1="62536" y1="11651" x2="62536" y2="11651"/>
                      <a14:backgroundMark x1="63900" y1="11564" x2="63900" y2="11564"/>
                      <a14:backgroundMark x1="61569" y1="11476" x2="61569" y2="11476"/>
                      <a14:backgroundMark x1="61569" y1="11695" x2="61569" y2="11695"/>
                      <a14:backgroundMark x1="61967" y1="11739" x2="61967" y2="11739"/>
                    </a14:backgroundRemoval>
                  </a14:imgEffect>
                </a14:imgLayer>
              </a14:imgProps>
            </a:ext>
            <a:ext uri="{28A0092B-C50C-407E-A947-70E740481C1C}">
              <a14:useLocalDpi xmlns:a14="http://schemas.microsoft.com/office/drawing/2010/main" val="0"/>
            </a:ext>
          </a:extLst>
        </a:blip>
        <a:srcRect l="34881" t="4233" r="34523" b="86567"/>
        <a:stretch/>
      </xdr:blipFill>
      <xdr:spPr bwMode="auto">
        <a:xfrm>
          <a:off x="6996814" y="227479"/>
          <a:ext cx="2156711" cy="86661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4.xml><?xml version="1.0" encoding="utf-8"?>
<xdr:wsDr xmlns:xdr="http://schemas.openxmlformats.org/drawingml/2006/spreadsheetDrawing" xmlns:a="http://schemas.openxmlformats.org/drawingml/2006/main">
  <xdr:twoCellAnchor>
    <xdr:from>
      <xdr:col>5</xdr:col>
      <xdr:colOff>81664</xdr:colOff>
      <xdr:row>1</xdr:row>
      <xdr:rowOff>27454</xdr:rowOff>
    </xdr:from>
    <xdr:to>
      <xdr:col>6</xdr:col>
      <xdr:colOff>809625</xdr:colOff>
      <xdr:row>5</xdr:row>
      <xdr:rowOff>132073</xdr:rowOff>
    </xdr:to>
    <xdr:pic>
      <xdr:nvPicPr>
        <xdr:cNvPr id="2" name="Imagen 1" descr="Membrete escudo color abajo2">
          <a:extLst>
            <a:ext uri="{FF2B5EF4-FFF2-40B4-BE49-F238E27FC236}">
              <a16:creationId xmlns:a16="http://schemas.microsoft.com/office/drawing/2014/main" id="{00000000-0008-0000-1700-000002000000}"/>
            </a:ext>
          </a:extLst>
        </xdr:cNvPr>
        <xdr:cNvPicPr>
          <a:picLocks noChangeAspect="1" noChangeArrowheads="1"/>
        </xdr:cNvPicPr>
      </xdr:nvPicPr>
      <xdr:blipFill rotWithShape="1">
        <a:blip xmlns:r="http://schemas.openxmlformats.org/officeDocument/2006/relationships" r:embed="rId1" cstate="print">
          <a:extLst>
            <a:ext uri="{BEBA8EAE-BF5A-486C-A8C5-ECC9F3942E4B}">
              <a14:imgProps xmlns:a14="http://schemas.microsoft.com/office/drawing/2010/main">
                <a14:imgLayer r:embed="rId2">
                  <a14:imgEffect>
                    <a14:backgroundRemoval t="4205" b="13403" l="34736" r="65549">
                      <a14:foregroundMark x1="47754" y1="7315" x2="47754" y2="7315"/>
                      <a14:foregroundMark x1="50938" y1="7753" x2="50938" y2="7753"/>
                      <a14:foregroundMark x1="52928" y1="8060" x2="52928" y2="8060"/>
                      <a14:foregroundMark x1="56055" y1="7797" x2="56055" y2="7797"/>
                      <a14:foregroundMark x1="58272" y1="7928" x2="58272" y2="7928"/>
                      <a14:foregroundMark x1="59636" y1="7972" x2="59636" y2="7972"/>
                      <a14:foregroundMark x1="62706" y1="7884" x2="62706" y2="7884"/>
                      <a14:foregroundMark x1="61796" y1="10337" x2="61796" y2="10337"/>
                      <a14:foregroundMark x1="50256" y1="10206" x2="50256" y2="10206"/>
                      <a14:foregroundMark x1="48493" y1="10206" x2="48493" y2="10206"/>
                      <a14:foregroundMark x1="47243" y1="10206" x2="47243" y2="10206"/>
                      <a14:foregroundMark x1="54747" y1="10206" x2="54747" y2="10206"/>
                      <a14:foregroundMark x1="55884" y1="10031" x2="55884" y2="10031"/>
                      <a14:foregroundMark x1="54633" y1="5738" x2="54633" y2="5738"/>
                      <a14:foregroundMark x1="56055" y1="5607" x2="56055" y2="5607"/>
                      <a14:foregroundMark x1="57305" y1="5519" x2="57305" y2="5519"/>
                      <a14:foregroundMark x1="57874" y1="5826" x2="57874" y2="5826"/>
                      <a14:foregroundMark x1="58897" y1="5431" x2="58897" y2="5431"/>
                      <a14:foregroundMark x1="60205" y1="5519" x2="60205" y2="5519"/>
                      <a14:foregroundMark x1="62649" y1="5519" x2="62649" y2="5519"/>
                      <a14:foregroundMark x1="63673" y1="5431" x2="63673" y2="5431"/>
                      <a14:foregroundMark x1="58954" y1="5125" x2="58954" y2="5125"/>
                      <a14:foregroundMark x1="57931" y1="5125" x2="57931" y2="5125"/>
                      <a14:foregroundMark x1="57419" y1="6220" x2="57419" y2="6220"/>
                      <a14:foregroundMark x1="53098" y1="5607" x2="53098" y2="5607"/>
                      <a14:foregroundMark x1="53383" y1="5519" x2="53383" y2="5519"/>
                      <a14:foregroundMark x1="59807" y1="5869" x2="59807" y2="5869"/>
                      <a14:foregroundMark x1="52189" y1="5519" x2="52189" y2="5519"/>
                      <a14:foregroundMark x1="50199" y1="5300" x2="50199" y2="5300"/>
                      <a14:foregroundMark x1="49403" y1="5519" x2="49403" y2="5519"/>
                      <a14:foregroundMark x1="47925" y1="5169" x2="47925" y2="5169"/>
                      <a14:foregroundMark x1="51222" y1="7184" x2="51222" y2="7184"/>
                      <a14:foregroundMark x1="51620" y1="10162" x2="51620" y2="10162"/>
                      <a14:foregroundMark x1="46788" y1="10031" x2="46788" y2="10031"/>
                      <a14:foregroundMark x1="58215" y1="10074" x2="58215" y2="10074"/>
                      <a14:foregroundMark x1="58101" y1="10512" x2="58101" y2="10512"/>
                      <a14:foregroundMark x1="57135" y1="10469" x2="57135" y2="10469"/>
                      <a14:foregroundMark x1="56907" y1="10074" x2="56907" y2="10074"/>
                      <a14:foregroundMark x1="52757" y1="10031" x2="52757" y2="10031"/>
                      <a14:foregroundMark x1="53496" y1="10031" x2="53496" y2="10031"/>
                      <a14:foregroundMark x1="54065" y1="10031" x2="54065" y2="10031"/>
                      <a14:foregroundMark x1="57590" y1="10031" x2="57590" y2="10031"/>
                      <a14:foregroundMark x1="57533" y1="10250" x2="57533" y2="10250"/>
                      <a14:foregroundMark x1="55259" y1="10206" x2="55259" y2="10206"/>
                      <a14:foregroundMark x1="53098" y1="10337" x2="53098" y2="10337"/>
                      <a14:foregroundMark x1="47186" y1="11170" x2="47186" y2="11170"/>
                      <a14:foregroundMark x1="47868" y1="11257" x2="47868" y2="11257"/>
                      <a14:foregroundMark x1="47925" y1="11739" x2="47925" y2="11739"/>
                      <a14:foregroundMark x1="49176" y1="11345" x2="49176" y2="11345"/>
                      <a14:foregroundMark x1="49915" y1="11345" x2="49915" y2="11345"/>
                      <a14:foregroundMark x1="51109" y1="11345" x2="51109" y2="11345"/>
                      <a14:foregroundMark x1="49346" y1="11870" x2="49346" y2="11870"/>
                      <a14:foregroundMark x1="50995" y1="11783" x2="50995" y2="11783"/>
                      <a14:foregroundMark x1="50483" y1="11389" x2="50483" y2="11389"/>
                      <a14:foregroundMark x1="51791" y1="11345" x2="51791" y2="11345"/>
                      <a14:foregroundMark x1="52530" y1="11301" x2="52530" y2="11301"/>
                      <a14:foregroundMark x1="52587" y1="11914" x2="52587" y2="11914"/>
                      <a14:foregroundMark x1="53610" y1="11345" x2="53610" y2="11345"/>
                      <a14:foregroundMark x1="53724" y1="11914" x2="53724" y2="11914"/>
                      <a14:foregroundMark x1="54463" y1="11345" x2="54463" y2="11345"/>
                      <a14:foregroundMark x1="55429" y1="11345" x2="55429" y2="11345"/>
                      <a14:foregroundMark x1="56680" y1="11432" x2="56680" y2="11432"/>
                      <a14:foregroundMark x1="58442" y1="11476" x2="58442" y2="11476"/>
                      <a14:foregroundMark x1="58158" y1="11520" x2="58158" y2="11520"/>
                      <a14:foregroundMark x1="59181" y1="11432" x2="59181" y2="11432"/>
                      <a14:foregroundMark x1="60830" y1="11389" x2="60830" y2="11389"/>
                      <a14:foregroundMark x1="62138" y1="11520" x2="62138" y2="11520"/>
                      <a14:foregroundMark x1="63161" y1="11476" x2="63161" y2="11476"/>
                      <a14:foregroundMark x1="63843" y1="11301" x2="63843" y2="11301"/>
                      <a14:foregroundMark x1="61569" y1="11914" x2="61569" y2="11914"/>
                      <a14:foregroundMark x1="60205" y1="11432" x2="60205" y2="11432"/>
                      <a14:foregroundMark x1="51848" y1="6264" x2="51848" y2="6264"/>
                      <a14:foregroundMark x1="63729" y1="5957" x2="63729" y2="5957"/>
                      <a14:foregroundMark x1="63729" y1="6395" x2="63729" y2="6395"/>
                      <a14:foregroundMark x1="55543" y1="10469" x2="55543" y2="10469"/>
                      <a14:foregroundMark x1="46845" y1="11739" x2="46845" y2="11739"/>
                      <a14:foregroundMark x1="47584" y1="11739" x2="47584" y2="11739"/>
                      <a14:foregroundMark x1="52416" y1="11651" x2="52416" y2="11651"/>
                      <a14:foregroundMark x1="54633" y1="11914" x2="54633" y2="11914"/>
                      <a14:foregroundMark x1="55088" y1="11651" x2="55088" y2="11651"/>
                      <a14:foregroundMark x1="56225" y1="11345" x2="56225" y2="11345"/>
                      <a14:foregroundMark x1="57476" y1="11783" x2="57476" y2="11783"/>
                      <a14:foregroundMark x1="59181" y1="11783" x2="59181" y2="11783"/>
                      <a14:foregroundMark x1="59807" y1="11389" x2="59807" y2="11389"/>
                      <a14:foregroundMark x1="62763" y1="11389" x2="62763" y2="11389"/>
                      <a14:foregroundMark x1="55429" y1="11870" x2="55429" y2="11870"/>
                      <a14:foregroundMark x1="56623" y1="11783" x2="56623" y2="11783"/>
                      <a14:foregroundMark x1="61740" y1="11345" x2="61740" y2="11345"/>
                      <a14:foregroundMark x1="61228" y1="11389" x2="61228" y2="11389"/>
                      <a14:foregroundMark x1="64070" y1="11870" x2="64070" y2="11870"/>
                      <a14:foregroundMark x1="62365" y1="11827" x2="62365" y2="11827"/>
                      <a14:foregroundMark x1="61171" y1="11695" x2="61171" y2="11695"/>
                      <a14:foregroundMark x1="61740" y1="11608" x2="61740" y2="11608"/>
                      <a14:foregroundMark x1="61285" y1="11608" x2="61285" y2="11608"/>
                      <a14:foregroundMark x1="63605" y1="11825" x2="63605" y2="11825"/>
                      <a14:foregroundMark x1="60000" y1="10152" x2="60000" y2="10152"/>
                      <a14:foregroundMark x1="40741" y1="8061" x2="40741" y2="8061"/>
                      <a14:foregroundMark x1="48543" y1="11445" x2="48543" y2="11445"/>
                      <a14:foregroundMark x1="52779" y1="11455" x2="52779" y2="11455"/>
                      <a14:backgroundMark x1="63843" y1="5650" x2="63843" y2="5650"/>
                      <a14:backgroundMark x1="52189" y1="5782" x2="52189" y2="5782"/>
                      <a14:backgroundMark x1="49062" y1="11608" x2="49062" y2="11608"/>
                      <a14:backgroundMark x1="47243" y1="11476" x2="47243" y2="11476"/>
                      <a14:backgroundMark x1="50711" y1="11564" x2="50711" y2="11564"/>
                      <a14:backgroundMark x1="52530" y1="11476" x2="52530" y2="11476"/>
                      <a14:backgroundMark x1="52700" y1="11739" x2="52700" y2="11739"/>
                      <a14:backgroundMark x1="52359" y1="11739" x2="52359" y2="11739"/>
                      <a14:backgroundMark x1="54463" y1="11608" x2="54463" y2="11608"/>
                      <a14:backgroundMark x1="55543" y1="11651" x2="55543" y2="11651"/>
                      <a14:backgroundMark x1="56282" y1="11608" x2="56282" y2="11608"/>
                      <a14:backgroundMark x1="55316" y1="11564" x2="55316" y2="11564"/>
                      <a14:backgroundMark x1="57703" y1="11564" x2="57703" y2="11564"/>
                      <a14:backgroundMark x1="59636" y1="11651" x2="59636" y2="11651"/>
                      <a14:backgroundMark x1="62536" y1="11651" x2="62536" y2="11651"/>
                      <a14:backgroundMark x1="63900" y1="11564" x2="63900" y2="11564"/>
                      <a14:backgroundMark x1="61569" y1="11476" x2="61569" y2="11476"/>
                      <a14:backgroundMark x1="61569" y1="11695" x2="61569" y2="11695"/>
                      <a14:backgroundMark x1="61967" y1="11739" x2="61967" y2="11739"/>
                    </a14:backgroundRemoval>
                  </a14:imgEffect>
                </a14:imgLayer>
              </a14:imgProps>
            </a:ext>
            <a:ext uri="{28A0092B-C50C-407E-A947-70E740481C1C}">
              <a14:useLocalDpi xmlns:a14="http://schemas.microsoft.com/office/drawing/2010/main" val="0"/>
            </a:ext>
          </a:extLst>
        </a:blip>
        <a:srcRect l="34881" t="4233" r="34523" b="86567"/>
        <a:stretch/>
      </xdr:blipFill>
      <xdr:spPr bwMode="auto">
        <a:xfrm>
          <a:off x="6996814" y="227479"/>
          <a:ext cx="2156711" cy="86661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5.xml><?xml version="1.0" encoding="utf-8"?>
<xdr:wsDr xmlns:xdr="http://schemas.openxmlformats.org/drawingml/2006/spreadsheetDrawing" xmlns:a="http://schemas.openxmlformats.org/drawingml/2006/main">
  <xdr:twoCellAnchor>
    <xdr:from>
      <xdr:col>5</xdr:col>
      <xdr:colOff>81664</xdr:colOff>
      <xdr:row>1</xdr:row>
      <xdr:rowOff>27454</xdr:rowOff>
    </xdr:from>
    <xdr:to>
      <xdr:col>6</xdr:col>
      <xdr:colOff>809625</xdr:colOff>
      <xdr:row>5</xdr:row>
      <xdr:rowOff>132073</xdr:rowOff>
    </xdr:to>
    <xdr:pic>
      <xdr:nvPicPr>
        <xdr:cNvPr id="2" name="Imagen 1" descr="Membrete escudo color abajo2">
          <a:extLst>
            <a:ext uri="{FF2B5EF4-FFF2-40B4-BE49-F238E27FC236}">
              <a16:creationId xmlns:a16="http://schemas.microsoft.com/office/drawing/2014/main" id="{00000000-0008-0000-1800-000002000000}"/>
            </a:ext>
          </a:extLst>
        </xdr:cNvPr>
        <xdr:cNvPicPr>
          <a:picLocks noChangeAspect="1" noChangeArrowheads="1"/>
        </xdr:cNvPicPr>
      </xdr:nvPicPr>
      <xdr:blipFill rotWithShape="1">
        <a:blip xmlns:r="http://schemas.openxmlformats.org/officeDocument/2006/relationships" r:embed="rId1" cstate="print">
          <a:extLst>
            <a:ext uri="{BEBA8EAE-BF5A-486C-A8C5-ECC9F3942E4B}">
              <a14:imgProps xmlns:a14="http://schemas.microsoft.com/office/drawing/2010/main">
                <a14:imgLayer r:embed="rId2">
                  <a14:imgEffect>
                    <a14:backgroundRemoval t="4205" b="13403" l="34736" r="65549">
                      <a14:foregroundMark x1="47754" y1="7315" x2="47754" y2="7315"/>
                      <a14:foregroundMark x1="50938" y1="7753" x2="50938" y2="7753"/>
                      <a14:foregroundMark x1="52928" y1="8060" x2="52928" y2="8060"/>
                      <a14:foregroundMark x1="56055" y1="7797" x2="56055" y2="7797"/>
                      <a14:foregroundMark x1="58272" y1="7928" x2="58272" y2="7928"/>
                      <a14:foregroundMark x1="59636" y1="7972" x2="59636" y2="7972"/>
                      <a14:foregroundMark x1="62706" y1="7884" x2="62706" y2="7884"/>
                      <a14:foregroundMark x1="61796" y1="10337" x2="61796" y2="10337"/>
                      <a14:foregroundMark x1="50256" y1="10206" x2="50256" y2="10206"/>
                      <a14:foregroundMark x1="48493" y1="10206" x2="48493" y2="10206"/>
                      <a14:foregroundMark x1="47243" y1="10206" x2="47243" y2="10206"/>
                      <a14:foregroundMark x1="54747" y1="10206" x2="54747" y2="10206"/>
                      <a14:foregroundMark x1="55884" y1="10031" x2="55884" y2="10031"/>
                      <a14:foregroundMark x1="54633" y1="5738" x2="54633" y2="5738"/>
                      <a14:foregroundMark x1="56055" y1="5607" x2="56055" y2="5607"/>
                      <a14:foregroundMark x1="57305" y1="5519" x2="57305" y2="5519"/>
                      <a14:foregroundMark x1="57874" y1="5826" x2="57874" y2="5826"/>
                      <a14:foregroundMark x1="58897" y1="5431" x2="58897" y2="5431"/>
                      <a14:foregroundMark x1="60205" y1="5519" x2="60205" y2="5519"/>
                      <a14:foregroundMark x1="62649" y1="5519" x2="62649" y2="5519"/>
                      <a14:foregroundMark x1="63673" y1="5431" x2="63673" y2="5431"/>
                      <a14:foregroundMark x1="58954" y1="5125" x2="58954" y2="5125"/>
                      <a14:foregroundMark x1="57931" y1="5125" x2="57931" y2="5125"/>
                      <a14:foregroundMark x1="57419" y1="6220" x2="57419" y2="6220"/>
                      <a14:foregroundMark x1="53098" y1="5607" x2="53098" y2="5607"/>
                      <a14:foregroundMark x1="53383" y1="5519" x2="53383" y2="5519"/>
                      <a14:foregroundMark x1="59807" y1="5869" x2="59807" y2="5869"/>
                      <a14:foregroundMark x1="52189" y1="5519" x2="52189" y2="5519"/>
                      <a14:foregroundMark x1="50199" y1="5300" x2="50199" y2="5300"/>
                      <a14:foregroundMark x1="49403" y1="5519" x2="49403" y2="5519"/>
                      <a14:foregroundMark x1="47925" y1="5169" x2="47925" y2="5169"/>
                      <a14:foregroundMark x1="51222" y1="7184" x2="51222" y2="7184"/>
                      <a14:foregroundMark x1="51620" y1="10162" x2="51620" y2="10162"/>
                      <a14:foregroundMark x1="46788" y1="10031" x2="46788" y2="10031"/>
                      <a14:foregroundMark x1="58215" y1="10074" x2="58215" y2="10074"/>
                      <a14:foregroundMark x1="58101" y1="10512" x2="58101" y2="10512"/>
                      <a14:foregroundMark x1="57135" y1="10469" x2="57135" y2="10469"/>
                      <a14:foregroundMark x1="56907" y1="10074" x2="56907" y2="10074"/>
                      <a14:foregroundMark x1="52757" y1="10031" x2="52757" y2="10031"/>
                      <a14:foregroundMark x1="53496" y1="10031" x2="53496" y2="10031"/>
                      <a14:foregroundMark x1="54065" y1="10031" x2="54065" y2="10031"/>
                      <a14:foregroundMark x1="57590" y1="10031" x2="57590" y2="10031"/>
                      <a14:foregroundMark x1="57533" y1="10250" x2="57533" y2="10250"/>
                      <a14:foregroundMark x1="55259" y1="10206" x2="55259" y2="10206"/>
                      <a14:foregroundMark x1="53098" y1="10337" x2="53098" y2="10337"/>
                      <a14:foregroundMark x1="47186" y1="11170" x2="47186" y2="11170"/>
                      <a14:foregroundMark x1="47868" y1="11257" x2="47868" y2="11257"/>
                      <a14:foregroundMark x1="47925" y1="11739" x2="47925" y2="11739"/>
                      <a14:foregroundMark x1="49176" y1="11345" x2="49176" y2="11345"/>
                      <a14:foregroundMark x1="49915" y1="11345" x2="49915" y2="11345"/>
                      <a14:foregroundMark x1="51109" y1="11345" x2="51109" y2="11345"/>
                      <a14:foregroundMark x1="49346" y1="11870" x2="49346" y2="11870"/>
                      <a14:foregroundMark x1="50995" y1="11783" x2="50995" y2="11783"/>
                      <a14:foregroundMark x1="50483" y1="11389" x2="50483" y2="11389"/>
                      <a14:foregroundMark x1="51791" y1="11345" x2="51791" y2="11345"/>
                      <a14:foregroundMark x1="52530" y1="11301" x2="52530" y2="11301"/>
                      <a14:foregroundMark x1="52587" y1="11914" x2="52587" y2="11914"/>
                      <a14:foregroundMark x1="53610" y1="11345" x2="53610" y2="11345"/>
                      <a14:foregroundMark x1="53724" y1="11914" x2="53724" y2="11914"/>
                      <a14:foregroundMark x1="54463" y1="11345" x2="54463" y2="11345"/>
                      <a14:foregroundMark x1="55429" y1="11345" x2="55429" y2="11345"/>
                      <a14:foregroundMark x1="56680" y1="11432" x2="56680" y2="11432"/>
                      <a14:foregroundMark x1="58442" y1="11476" x2="58442" y2="11476"/>
                      <a14:foregroundMark x1="58158" y1="11520" x2="58158" y2="11520"/>
                      <a14:foregroundMark x1="59181" y1="11432" x2="59181" y2="11432"/>
                      <a14:foregroundMark x1="60830" y1="11389" x2="60830" y2="11389"/>
                      <a14:foregroundMark x1="62138" y1="11520" x2="62138" y2="11520"/>
                      <a14:foregroundMark x1="63161" y1="11476" x2="63161" y2="11476"/>
                      <a14:foregroundMark x1="63843" y1="11301" x2="63843" y2="11301"/>
                      <a14:foregroundMark x1="61569" y1="11914" x2="61569" y2="11914"/>
                      <a14:foregroundMark x1="60205" y1="11432" x2="60205" y2="11432"/>
                      <a14:foregroundMark x1="51848" y1="6264" x2="51848" y2="6264"/>
                      <a14:foregroundMark x1="63729" y1="5957" x2="63729" y2="5957"/>
                      <a14:foregroundMark x1="63729" y1="6395" x2="63729" y2="6395"/>
                      <a14:foregroundMark x1="55543" y1="10469" x2="55543" y2="10469"/>
                      <a14:foregroundMark x1="46845" y1="11739" x2="46845" y2="11739"/>
                      <a14:foregroundMark x1="47584" y1="11739" x2="47584" y2="11739"/>
                      <a14:foregroundMark x1="52416" y1="11651" x2="52416" y2="11651"/>
                      <a14:foregroundMark x1="54633" y1="11914" x2="54633" y2="11914"/>
                      <a14:foregroundMark x1="55088" y1="11651" x2="55088" y2="11651"/>
                      <a14:foregroundMark x1="56225" y1="11345" x2="56225" y2="11345"/>
                      <a14:foregroundMark x1="57476" y1="11783" x2="57476" y2="11783"/>
                      <a14:foregroundMark x1="59181" y1="11783" x2="59181" y2="11783"/>
                      <a14:foregroundMark x1="59807" y1="11389" x2="59807" y2="11389"/>
                      <a14:foregroundMark x1="62763" y1="11389" x2="62763" y2="11389"/>
                      <a14:foregroundMark x1="55429" y1="11870" x2="55429" y2="11870"/>
                      <a14:foregroundMark x1="56623" y1="11783" x2="56623" y2="11783"/>
                      <a14:foregroundMark x1="61740" y1="11345" x2="61740" y2="11345"/>
                      <a14:foregroundMark x1="61228" y1="11389" x2="61228" y2="11389"/>
                      <a14:foregroundMark x1="64070" y1="11870" x2="64070" y2="11870"/>
                      <a14:foregroundMark x1="62365" y1="11827" x2="62365" y2="11827"/>
                      <a14:foregroundMark x1="61171" y1="11695" x2="61171" y2="11695"/>
                      <a14:foregroundMark x1="61740" y1="11608" x2="61740" y2="11608"/>
                      <a14:foregroundMark x1="61285" y1="11608" x2="61285" y2="11608"/>
                      <a14:foregroundMark x1="63605" y1="11825" x2="63605" y2="11825"/>
                      <a14:foregroundMark x1="60000" y1="10152" x2="60000" y2="10152"/>
                      <a14:foregroundMark x1="40741" y1="8061" x2="40741" y2="8061"/>
                      <a14:foregroundMark x1="48543" y1="11445" x2="48543" y2="11445"/>
                      <a14:foregroundMark x1="52779" y1="11455" x2="52779" y2="11455"/>
                      <a14:backgroundMark x1="63843" y1="5650" x2="63843" y2="5650"/>
                      <a14:backgroundMark x1="52189" y1="5782" x2="52189" y2="5782"/>
                      <a14:backgroundMark x1="49062" y1="11608" x2="49062" y2="11608"/>
                      <a14:backgroundMark x1="47243" y1="11476" x2="47243" y2="11476"/>
                      <a14:backgroundMark x1="50711" y1="11564" x2="50711" y2="11564"/>
                      <a14:backgroundMark x1="52530" y1="11476" x2="52530" y2="11476"/>
                      <a14:backgroundMark x1="52700" y1="11739" x2="52700" y2="11739"/>
                      <a14:backgroundMark x1="52359" y1="11739" x2="52359" y2="11739"/>
                      <a14:backgroundMark x1="54463" y1="11608" x2="54463" y2="11608"/>
                      <a14:backgroundMark x1="55543" y1="11651" x2="55543" y2="11651"/>
                      <a14:backgroundMark x1="56282" y1="11608" x2="56282" y2="11608"/>
                      <a14:backgroundMark x1="55316" y1="11564" x2="55316" y2="11564"/>
                      <a14:backgroundMark x1="57703" y1="11564" x2="57703" y2="11564"/>
                      <a14:backgroundMark x1="59636" y1="11651" x2="59636" y2="11651"/>
                      <a14:backgroundMark x1="62536" y1="11651" x2="62536" y2="11651"/>
                      <a14:backgroundMark x1="63900" y1="11564" x2="63900" y2="11564"/>
                      <a14:backgroundMark x1="61569" y1="11476" x2="61569" y2="11476"/>
                      <a14:backgroundMark x1="61569" y1="11695" x2="61569" y2="11695"/>
                      <a14:backgroundMark x1="61967" y1="11739" x2="61967" y2="11739"/>
                    </a14:backgroundRemoval>
                  </a14:imgEffect>
                </a14:imgLayer>
              </a14:imgProps>
            </a:ext>
            <a:ext uri="{28A0092B-C50C-407E-A947-70E740481C1C}">
              <a14:useLocalDpi xmlns:a14="http://schemas.microsoft.com/office/drawing/2010/main" val="0"/>
            </a:ext>
          </a:extLst>
        </a:blip>
        <a:srcRect l="34881" t="4233" r="34523" b="86567"/>
        <a:stretch/>
      </xdr:blipFill>
      <xdr:spPr bwMode="auto">
        <a:xfrm>
          <a:off x="6996814" y="227479"/>
          <a:ext cx="2156711" cy="86661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6.xml><?xml version="1.0" encoding="utf-8"?>
<xdr:wsDr xmlns:xdr="http://schemas.openxmlformats.org/drawingml/2006/spreadsheetDrawing" xmlns:a="http://schemas.openxmlformats.org/drawingml/2006/main">
  <xdr:twoCellAnchor>
    <xdr:from>
      <xdr:col>5</xdr:col>
      <xdr:colOff>81664</xdr:colOff>
      <xdr:row>1</xdr:row>
      <xdr:rowOff>27454</xdr:rowOff>
    </xdr:from>
    <xdr:to>
      <xdr:col>6</xdr:col>
      <xdr:colOff>809625</xdr:colOff>
      <xdr:row>5</xdr:row>
      <xdr:rowOff>132073</xdr:rowOff>
    </xdr:to>
    <xdr:pic>
      <xdr:nvPicPr>
        <xdr:cNvPr id="2" name="Imagen 1" descr="Membrete escudo color abajo2">
          <a:extLst>
            <a:ext uri="{FF2B5EF4-FFF2-40B4-BE49-F238E27FC236}">
              <a16:creationId xmlns:a16="http://schemas.microsoft.com/office/drawing/2014/main" id="{00000000-0008-0000-1900-000002000000}"/>
            </a:ext>
          </a:extLst>
        </xdr:cNvPr>
        <xdr:cNvPicPr>
          <a:picLocks noChangeAspect="1" noChangeArrowheads="1"/>
        </xdr:cNvPicPr>
      </xdr:nvPicPr>
      <xdr:blipFill rotWithShape="1">
        <a:blip xmlns:r="http://schemas.openxmlformats.org/officeDocument/2006/relationships" r:embed="rId1" cstate="print">
          <a:extLst>
            <a:ext uri="{BEBA8EAE-BF5A-486C-A8C5-ECC9F3942E4B}">
              <a14:imgProps xmlns:a14="http://schemas.microsoft.com/office/drawing/2010/main">
                <a14:imgLayer r:embed="rId2">
                  <a14:imgEffect>
                    <a14:backgroundRemoval t="4205" b="13403" l="34736" r="65549">
                      <a14:foregroundMark x1="47754" y1="7315" x2="47754" y2="7315"/>
                      <a14:foregroundMark x1="50938" y1="7753" x2="50938" y2="7753"/>
                      <a14:foregroundMark x1="52928" y1="8060" x2="52928" y2="8060"/>
                      <a14:foregroundMark x1="56055" y1="7797" x2="56055" y2="7797"/>
                      <a14:foregroundMark x1="58272" y1="7928" x2="58272" y2="7928"/>
                      <a14:foregroundMark x1="59636" y1="7972" x2="59636" y2="7972"/>
                      <a14:foregroundMark x1="62706" y1="7884" x2="62706" y2="7884"/>
                      <a14:foregroundMark x1="61796" y1="10337" x2="61796" y2="10337"/>
                      <a14:foregroundMark x1="50256" y1="10206" x2="50256" y2="10206"/>
                      <a14:foregroundMark x1="48493" y1="10206" x2="48493" y2="10206"/>
                      <a14:foregroundMark x1="47243" y1="10206" x2="47243" y2="10206"/>
                      <a14:foregroundMark x1="54747" y1="10206" x2="54747" y2="10206"/>
                      <a14:foregroundMark x1="55884" y1="10031" x2="55884" y2="10031"/>
                      <a14:foregroundMark x1="54633" y1="5738" x2="54633" y2="5738"/>
                      <a14:foregroundMark x1="56055" y1="5607" x2="56055" y2="5607"/>
                      <a14:foregroundMark x1="57305" y1="5519" x2="57305" y2="5519"/>
                      <a14:foregroundMark x1="57874" y1="5826" x2="57874" y2="5826"/>
                      <a14:foregroundMark x1="58897" y1="5431" x2="58897" y2="5431"/>
                      <a14:foregroundMark x1="60205" y1="5519" x2="60205" y2="5519"/>
                      <a14:foregroundMark x1="62649" y1="5519" x2="62649" y2="5519"/>
                      <a14:foregroundMark x1="63673" y1="5431" x2="63673" y2="5431"/>
                      <a14:foregroundMark x1="58954" y1="5125" x2="58954" y2="5125"/>
                      <a14:foregroundMark x1="57931" y1="5125" x2="57931" y2="5125"/>
                      <a14:foregroundMark x1="57419" y1="6220" x2="57419" y2="6220"/>
                      <a14:foregroundMark x1="53098" y1="5607" x2="53098" y2="5607"/>
                      <a14:foregroundMark x1="53383" y1="5519" x2="53383" y2="5519"/>
                      <a14:foregroundMark x1="59807" y1="5869" x2="59807" y2="5869"/>
                      <a14:foregroundMark x1="52189" y1="5519" x2="52189" y2="5519"/>
                      <a14:foregroundMark x1="50199" y1="5300" x2="50199" y2="5300"/>
                      <a14:foregroundMark x1="49403" y1="5519" x2="49403" y2="5519"/>
                      <a14:foregroundMark x1="47925" y1="5169" x2="47925" y2="5169"/>
                      <a14:foregroundMark x1="51222" y1="7184" x2="51222" y2="7184"/>
                      <a14:foregroundMark x1="51620" y1="10162" x2="51620" y2="10162"/>
                      <a14:foregroundMark x1="46788" y1="10031" x2="46788" y2="10031"/>
                      <a14:foregroundMark x1="58215" y1="10074" x2="58215" y2="10074"/>
                      <a14:foregroundMark x1="58101" y1="10512" x2="58101" y2="10512"/>
                      <a14:foregroundMark x1="57135" y1="10469" x2="57135" y2="10469"/>
                      <a14:foregroundMark x1="56907" y1="10074" x2="56907" y2="10074"/>
                      <a14:foregroundMark x1="52757" y1="10031" x2="52757" y2="10031"/>
                      <a14:foregroundMark x1="53496" y1="10031" x2="53496" y2="10031"/>
                      <a14:foregroundMark x1="54065" y1="10031" x2="54065" y2="10031"/>
                      <a14:foregroundMark x1="57590" y1="10031" x2="57590" y2="10031"/>
                      <a14:foregroundMark x1="57533" y1="10250" x2="57533" y2="10250"/>
                      <a14:foregroundMark x1="55259" y1="10206" x2="55259" y2="10206"/>
                      <a14:foregroundMark x1="53098" y1="10337" x2="53098" y2="10337"/>
                      <a14:foregroundMark x1="47186" y1="11170" x2="47186" y2="11170"/>
                      <a14:foregroundMark x1="47868" y1="11257" x2="47868" y2="11257"/>
                      <a14:foregroundMark x1="47925" y1="11739" x2="47925" y2="11739"/>
                      <a14:foregroundMark x1="49176" y1="11345" x2="49176" y2="11345"/>
                      <a14:foregroundMark x1="49915" y1="11345" x2="49915" y2="11345"/>
                      <a14:foregroundMark x1="51109" y1="11345" x2="51109" y2="11345"/>
                      <a14:foregroundMark x1="49346" y1="11870" x2="49346" y2="11870"/>
                      <a14:foregroundMark x1="50995" y1="11783" x2="50995" y2="11783"/>
                      <a14:foregroundMark x1="50483" y1="11389" x2="50483" y2="11389"/>
                      <a14:foregroundMark x1="51791" y1="11345" x2="51791" y2="11345"/>
                      <a14:foregroundMark x1="52530" y1="11301" x2="52530" y2="11301"/>
                      <a14:foregroundMark x1="52587" y1="11914" x2="52587" y2="11914"/>
                      <a14:foregroundMark x1="53610" y1="11345" x2="53610" y2="11345"/>
                      <a14:foregroundMark x1="53724" y1="11914" x2="53724" y2="11914"/>
                      <a14:foregroundMark x1="54463" y1="11345" x2="54463" y2="11345"/>
                      <a14:foregroundMark x1="55429" y1="11345" x2="55429" y2="11345"/>
                      <a14:foregroundMark x1="56680" y1="11432" x2="56680" y2="11432"/>
                      <a14:foregroundMark x1="58442" y1="11476" x2="58442" y2="11476"/>
                      <a14:foregroundMark x1="58158" y1="11520" x2="58158" y2="11520"/>
                      <a14:foregroundMark x1="59181" y1="11432" x2="59181" y2="11432"/>
                      <a14:foregroundMark x1="60830" y1="11389" x2="60830" y2="11389"/>
                      <a14:foregroundMark x1="62138" y1="11520" x2="62138" y2="11520"/>
                      <a14:foregroundMark x1="63161" y1="11476" x2="63161" y2="11476"/>
                      <a14:foregroundMark x1="63843" y1="11301" x2="63843" y2="11301"/>
                      <a14:foregroundMark x1="61569" y1="11914" x2="61569" y2="11914"/>
                      <a14:foregroundMark x1="60205" y1="11432" x2="60205" y2="11432"/>
                      <a14:foregroundMark x1="51848" y1="6264" x2="51848" y2="6264"/>
                      <a14:foregroundMark x1="63729" y1="5957" x2="63729" y2="5957"/>
                      <a14:foregroundMark x1="63729" y1="6395" x2="63729" y2="6395"/>
                      <a14:foregroundMark x1="55543" y1="10469" x2="55543" y2="10469"/>
                      <a14:foregroundMark x1="46845" y1="11739" x2="46845" y2="11739"/>
                      <a14:foregroundMark x1="47584" y1="11739" x2="47584" y2="11739"/>
                      <a14:foregroundMark x1="52416" y1="11651" x2="52416" y2="11651"/>
                      <a14:foregroundMark x1="54633" y1="11914" x2="54633" y2="11914"/>
                      <a14:foregroundMark x1="55088" y1="11651" x2="55088" y2="11651"/>
                      <a14:foregroundMark x1="56225" y1="11345" x2="56225" y2="11345"/>
                      <a14:foregroundMark x1="57476" y1="11783" x2="57476" y2="11783"/>
                      <a14:foregroundMark x1="59181" y1="11783" x2="59181" y2="11783"/>
                      <a14:foregroundMark x1="59807" y1="11389" x2="59807" y2="11389"/>
                      <a14:foregroundMark x1="62763" y1="11389" x2="62763" y2="11389"/>
                      <a14:foregroundMark x1="55429" y1="11870" x2="55429" y2="11870"/>
                      <a14:foregroundMark x1="56623" y1="11783" x2="56623" y2="11783"/>
                      <a14:foregroundMark x1="61740" y1="11345" x2="61740" y2="11345"/>
                      <a14:foregroundMark x1="61228" y1="11389" x2="61228" y2="11389"/>
                      <a14:foregroundMark x1="64070" y1="11870" x2="64070" y2="11870"/>
                      <a14:foregroundMark x1="62365" y1="11827" x2="62365" y2="11827"/>
                      <a14:foregroundMark x1="61171" y1="11695" x2="61171" y2="11695"/>
                      <a14:foregroundMark x1="61740" y1="11608" x2="61740" y2="11608"/>
                      <a14:foregroundMark x1="61285" y1="11608" x2="61285" y2="11608"/>
                      <a14:foregroundMark x1="63605" y1="11825" x2="63605" y2="11825"/>
                      <a14:foregroundMark x1="60000" y1="10152" x2="60000" y2="10152"/>
                      <a14:foregroundMark x1="40741" y1="8061" x2="40741" y2="8061"/>
                      <a14:foregroundMark x1="48543" y1="11445" x2="48543" y2="11445"/>
                      <a14:foregroundMark x1="52779" y1="11455" x2="52779" y2="11455"/>
                      <a14:backgroundMark x1="63843" y1="5650" x2="63843" y2="5650"/>
                      <a14:backgroundMark x1="52189" y1="5782" x2="52189" y2="5782"/>
                      <a14:backgroundMark x1="49062" y1="11608" x2="49062" y2="11608"/>
                      <a14:backgroundMark x1="47243" y1="11476" x2="47243" y2="11476"/>
                      <a14:backgroundMark x1="50711" y1="11564" x2="50711" y2="11564"/>
                      <a14:backgroundMark x1="52530" y1="11476" x2="52530" y2="11476"/>
                      <a14:backgroundMark x1="52700" y1="11739" x2="52700" y2="11739"/>
                      <a14:backgroundMark x1="52359" y1="11739" x2="52359" y2="11739"/>
                      <a14:backgroundMark x1="54463" y1="11608" x2="54463" y2="11608"/>
                      <a14:backgroundMark x1="55543" y1="11651" x2="55543" y2="11651"/>
                      <a14:backgroundMark x1="56282" y1="11608" x2="56282" y2="11608"/>
                      <a14:backgroundMark x1="55316" y1="11564" x2="55316" y2="11564"/>
                      <a14:backgroundMark x1="57703" y1="11564" x2="57703" y2="11564"/>
                      <a14:backgroundMark x1="59636" y1="11651" x2="59636" y2="11651"/>
                      <a14:backgroundMark x1="62536" y1="11651" x2="62536" y2="11651"/>
                      <a14:backgroundMark x1="63900" y1="11564" x2="63900" y2="11564"/>
                      <a14:backgroundMark x1="61569" y1="11476" x2="61569" y2="11476"/>
                      <a14:backgroundMark x1="61569" y1="11695" x2="61569" y2="11695"/>
                      <a14:backgroundMark x1="61967" y1="11739" x2="61967" y2="11739"/>
                    </a14:backgroundRemoval>
                  </a14:imgEffect>
                </a14:imgLayer>
              </a14:imgProps>
            </a:ext>
            <a:ext uri="{28A0092B-C50C-407E-A947-70E740481C1C}">
              <a14:useLocalDpi xmlns:a14="http://schemas.microsoft.com/office/drawing/2010/main" val="0"/>
            </a:ext>
          </a:extLst>
        </a:blip>
        <a:srcRect l="34881" t="4233" r="34523" b="86567"/>
        <a:stretch/>
      </xdr:blipFill>
      <xdr:spPr bwMode="auto">
        <a:xfrm>
          <a:off x="6996814" y="227479"/>
          <a:ext cx="2156711" cy="86661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7.xml><?xml version="1.0" encoding="utf-8"?>
<xdr:wsDr xmlns:xdr="http://schemas.openxmlformats.org/drawingml/2006/spreadsheetDrawing" xmlns:a="http://schemas.openxmlformats.org/drawingml/2006/main">
  <xdr:twoCellAnchor>
    <xdr:from>
      <xdr:col>5</xdr:col>
      <xdr:colOff>81664</xdr:colOff>
      <xdr:row>1</xdr:row>
      <xdr:rowOff>27454</xdr:rowOff>
    </xdr:from>
    <xdr:to>
      <xdr:col>6</xdr:col>
      <xdr:colOff>809625</xdr:colOff>
      <xdr:row>5</xdr:row>
      <xdr:rowOff>132073</xdr:rowOff>
    </xdr:to>
    <xdr:pic>
      <xdr:nvPicPr>
        <xdr:cNvPr id="4" name="Imagen 3" descr="Membrete escudo color abajo2">
          <a:extLst>
            <a:ext uri="{FF2B5EF4-FFF2-40B4-BE49-F238E27FC236}">
              <a16:creationId xmlns:a16="http://schemas.microsoft.com/office/drawing/2014/main" id="{00000000-0008-0000-1A00-000004000000}"/>
            </a:ext>
          </a:extLst>
        </xdr:cNvPr>
        <xdr:cNvPicPr>
          <a:picLocks noChangeAspect="1" noChangeArrowheads="1"/>
        </xdr:cNvPicPr>
      </xdr:nvPicPr>
      <xdr:blipFill rotWithShape="1">
        <a:blip xmlns:r="http://schemas.openxmlformats.org/officeDocument/2006/relationships" r:embed="rId1" cstate="print">
          <a:extLst>
            <a:ext uri="{BEBA8EAE-BF5A-486C-A8C5-ECC9F3942E4B}">
              <a14:imgProps xmlns:a14="http://schemas.microsoft.com/office/drawing/2010/main">
                <a14:imgLayer r:embed="rId2">
                  <a14:imgEffect>
                    <a14:backgroundRemoval t="4205" b="13403" l="34736" r="65549">
                      <a14:foregroundMark x1="47754" y1="7315" x2="47754" y2="7315"/>
                      <a14:foregroundMark x1="50938" y1="7753" x2="50938" y2="7753"/>
                      <a14:foregroundMark x1="52928" y1="8060" x2="52928" y2="8060"/>
                      <a14:foregroundMark x1="56055" y1="7797" x2="56055" y2="7797"/>
                      <a14:foregroundMark x1="58272" y1="7928" x2="58272" y2="7928"/>
                      <a14:foregroundMark x1="59636" y1="7972" x2="59636" y2="7972"/>
                      <a14:foregroundMark x1="62706" y1="7884" x2="62706" y2="7884"/>
                      <a14:foregroundMark x1="61796" y1="10337" x2="61796" y2="10337"/>
                      <a14:foregroundMark x1="50256" y1="10206" x2="50256" y2="10206"/>
                      <a14:foregroundMark x1="48493" y1="10206" x2="48493" y2="10206"/>
                      <a14:foregroundMark x1="47243" y1="10206" x2="47243" y2="10206"/>
                      <a14:foregroundMark x1="54747" y1="10206" x2="54747" y2="10206"/>
                      <a14:foregroundMark x1="55884" y1="10031" x2="55884" y2="10031"/>
                      <a14:foregroundMark x1="54633" y1="5738" x2="54633" y2="5738"/>
                      <a14:foregroundMark x1="56055" y1="5607" x2="56055" y2="5607"/>
                      <a14:foregroundMark x1="57305" y1="5519" x2="57305" y2="5519"/>
                      <a14:foregroundMark x1="57874" y1="5826" x2="57874" y2="5826"/>
                      <a14:foregroundMark x1="58897" y1="5431" x2="58897" y2="5431"/>
                      <a14:foregroundMark x1="60205" y1="5519" x2="60205" y2="5519"/>
                      <a14:foregroundMark x1="62649" y1="5519" x2="62649" y2="5519"/>
                      <a14:foregroundMark x1="63673" y1="5431" x2="63673" y2="5431"/>
                      <a14:foregroundMark x1="58954" y1="5125" x2="58954" y2="5125"/>
                      <a14:foregroundMark x1="57931" y1="5125" x2="57931" y2="5125"/>
                      <a14:foregroundMark x1="57419" y1="6220" x2="57419" y2="6220"/>
                      <a14:foregroundMark x1="53098" y1="5607" x2="53098" y2="5607"/>
                      <a14:foregroundMark x1="53383" y1="5519" x2="53383" y2="5519"/>
                      <a14:foregroundMark x1="59807" y1="5869" x2="59807" y2="5869"/>
                      <a14:foregroundMark x1="52189" y1="5519" x2="52189" y2="5519"/>
                      <a14:foregroundMark x1="50199" y1="5300" x2="50199" y2="5300"/>
                      <a14:foregroundMark x1="49403" y1="5519" x2="49403" y2="5519"/>
                      <a14:foregroundMark x1="47925" y1="5169" x2="47925" y2="5169"/>
                      <a14:foregroundMark x1="51222" y1="7184" x2="51222" y2="7184"/>
                      <a14:foregroundMark x1="51620" y1="10162" x2="51620" y2="10162"/>
                      <a14:foregroundMark x1="46788" y1="10031" x2="46788" y2="10031"/>
                      <a14:foregroundMark x1="58215" y1="10074" x2="58215" y2="10074"/>
                      <a14:foregroundMark x1="58101" y1="10512" x2="58101" y2="10512"/>
                      <a14:foregroundMark x1="57135" y1="10469" x2="57135" y2="10469"/>
                      <a14:foregroundMark x1="56907" y1="10074" x2="56907" y2="10074"/>
                      <a14:foregroundMark x1="52757" y1="10031" x2="52757" y2="10031"/>
                      <a14:foregroundMark x1="53496" y1="10031" x2="53496" y2="10031"/>
                      <a14:foregroundMark x1="54065" y1="10031" x2="54065" y2="10031"/>
                      <a14:foregroundMark x1="57590" y1="10031" x2="57590" y2="10031"/>
                      <a14:foregroundMark x1="57533" y1="10250" x2="57533" y2="10250"/>
                      <a14:foregroundMark x1="55259" y1="10206" x2="55259" y2="10206"/>
                      <a14:foregroundMark x1="53098" y1="10337" x2="53098" y2="10337"/>
                      <a14:foregroundMark x1="47186" y1="11170" x2="47186" y2="11170"/>
                      <a14:foregroundMark x1="47868" y1="11257" x2="47868" y2="11257"/>
                      <a14:foregroundMark x1="47925" y1="11739" x2="47925" y2="11739"/>
                      <a14:foregroundMark x1="49176" y1="11345" x2="49176" y2="11345"/>
                      <a14:foregroundMark x1="49915" y1="11345" x2="49915" y2="11345"/>
                      <a14:foregroundMark x1="51109" y1="11345" x2="51109" y2="11345"/>
                      <a14:foregroundMark x1="49346" y1="11870" x2="49346" y2="11870"/>
                      <a14:foregroundMark x1="50995" y1="11783" x2="50995" y2="11783"/>
                      <a14:foregroundMark x1="50483" y1="11389" x2="50483" y2="11389"/>
                      <a14:foregroundMark x1="51791" y1="11345" x2="51791" y2="11345"/>
                      <a14:foregroundMark x1="52530" y1="11301" x2="52530" y2="11301"/>
                      <a14:foregroundMark x1="52587" y1="11914" x2="52587" y2="11914"/>
                      <a14:foregroundMark x1="53610" y1="11345" x2="53610" y2="11345"/>
                      <a14:foregroundMark x1="53724" y1="11914" x2="53724" y2="11914"/>
                      <a14:foregroundMark x1="54463" y1="11345" x2="54463" y2="11345"/>
                      <a14:foregroundMark x1="55429" y1="11345" x2="55429" y2="11345"/>
                      <a14:foregroundMark x1="56680" y1="11432" x2="56680" y2="11432"/>
                      <a14:foregroundMark x1="58442" y1="11476" x2="58442" y2="11476"/>
                      <a14:foregroundMark x1="58158" y1="11520" x2="58158" y2="11520"/>
                      <a14:foregroundMark x1="59181" y1="11432" x2="59181" y2="11432"/>
                      <a14:foregroundMark x1="60830" y1="11389" x2="60830" y2="11389"/>
                      <a14:foregroundMark x1="62138" y1="11520" x2="62138" y2="11520"/>
                      <a14:foregroundMark x1="63161" y1="11476" x2="63161" y2="11476"/>
                      <a14:foregroundMark x1="63843" y1="11301" x2="63843" y2="11301"/>
                      <a14:foregroundMark x1="61569" y1="11914" x2="61569" y2="11914"/>
                      <a14:foregroundMark x1="60205" y1="11432" x2="60205" y2="11432"/>
                      <a14:foregroundMark x1="51848" y1="6264" x2="51848" y2="6264"/>
                      <a14:foregroundMark x1="63729" y1="5957" x2="63729" y2="5957"/>
                      <a14:foregroundMark x1="63729" y1="6395" x2="63729" y2="6395"/>
                      <a14:foregroundMark x1="55543" y1="10469" x2="55543" y2="10469"/>
                      <a14:foregroundMark x1="46845" y1="11739" x2="46845" y2="11739"/>
                      <a14:foregroundMark x1="47584" y1="11739" x2="47584" y2="11739"/>
                      <a14:foregroundMark x1="52416" y1="11651" x2="52416" y2="11651"/>
                      <a14:foregroundMark x1="54633" y1="11914" x2="54633" y2="11914"/>
                      <a14:foregroundMark x1="55088" y1="11651" x2="55088" y2="11651"/>
                      <a14:foregroundMark x1="56225" y1="11345" x2="56225" y2="11345"/>
                      <a14:foregroundMark x1="57476" y1="11783" x2="57476" y2="11783"/>
                      <a14:foregroundMark x1="59181" y1="11783" x2="59181" y2="11783"/>
                      <a14:foregroundMark x1="59807" y1="11389" x2="59807" y2="11389"/>
                      <a14:foregroundMark x1="62763" y1="11389" x2="62763" y2="11389"/>
                      <a14:foregroundMark x1="55429" y1="11870" x2="55429" y2="11870"/>
                      <a14:foregroundMark x1="56623" y1="11783" x2="56623" y2="11783"/>
                      <a14:foregroundMark x1="61740" y1="11345" x2="61740" y2="11345"/>
                      <a14:foregroundMark x1="61228" y1="11389" x2="61228" y2="11389"/>
                      <a14:foregroundMark x1="64070" y1="11870" x2="64070" y2="11870"/>
                      <a14:foregroundMark x1="62365" y1="11827" x2="62365" y2="11827"/>
                      <a14:foregroundMark x1="61171" y1="11695" x2="61171" y2="11695"/>
                      <a14:foregroundMark x1="61740" y1="11608" x2="61740" y2="11608"/>
                      <a14:foregroundMark x1="61285" y1="11608" x2="61285" y2="11608"/>
                      <a14:foregroundMark x1="63605" y1="11825" x2="63605" y2="11825"/>
                      <a14:foregroundMark x1="60000" y1="10152" x2="60000" y2="10152"/>
                      <a14:foregroundMark x1="40741" y1="8061" x2="40741" y2="8061"/>
                      <a14:foregroundMark x1="48543" y1="11445" x2="48543" y2="11445"/>
                      <a14:foregroundMark x1="52779" y1="11455" x2="52779" y2="11455"/>
                      <a14:backgroundMark x1="63843" y1="5650" x2="63843" y2="5650"/>
                      <a14:backgroundMark x1="52189" y1="5782" x2="52189" y2="5782"/>
                      <a14:backgroundMark x1="49062" y1="11608" x2="49062" y2="11608"/>
                      <a14:backgroundMark x1="47243" y1="11476" x2="47243" y2="11476"/>
                      <a14:backgroundMark x1="50711" y1="11564" x2="50711" y2="11564"/>
                      <a14:backgroundMark x1="52530" y1="11476" x2="52530" y2="11476"/>
                      <a14:backgroundMark x1="52700" y1="11739" x2="52700" y2="11739"/>
                      <a14:backgroundMark x1="52359" y1="11739" x2="52359" y2="11739"/>
                      <a14:backgroundMark x1="54463" y1="11608" x2="54463" y2="11608"/>
                      <a14:backgroundMark x1="55543" y1="11651" x2="55543" y2="11651"/>
                      <a14:backgroundMark x1="56282" y1="11608" x2="56282" y2="11608"/>
                      <a14:backgroundMark x1="55316" y1="11564" x2="55316" y2="11564"/>
                      <a14:backgroundMark x1="57703" y1="11564" x2="57703" y2="11564"/>
                      <a14:backgroundMark x1="59636" y1="11651" x2="59636" y2="11651"/>
                      <a14:backgroundMark x1="62536" y1="11651" x2="62536" y2="11651"/>
                      <a14:backgroundMark x1="63900" y1="11564" x2="63900" y2="11564"/>
                      <a14:backgroundMark x1="61569" y1="11476" x2="61569" y2="11476"/>
                      <a14:backgroundMark x1="61569" y1="11695" x2="61569" y2="11695"/>
                      <a14:backgroundMark x1="61967" y1="11739" x2="61967" y2="11739"/>
                    </a14:backgroundRemoval>
                  </a14:imgEffect>
                </a14:imgLayer>
              </a14:imgProps>
            </a:ext>
            <a:ext uri="{28A0092B-C50C-407E-A947-70E740481C1C}">
              <a14:useLocalDpi xmlns:a14="http://schemas.microsoft.com/office/drawing/2010/main" val="0"/>
            </a:ext>
          </a:extLst>
        </a:blip>
        <a:srcRect l="34881" t="4233" r="34523" b="86567"/>
        <a:stretch/>
      </xdr:blipFill>
      <xdr:spPr bwMode="auto">
        <a:xfrm>
          <a:off x="7044439" y="227479"/>
          <a:ext cx="2156711" cy="86661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8.xml><?xml version="1.0" encoding="utf-8"?>
<xdr:wsDr xmlns:xdr="http://schemas.openxmlformats.org/drawingml/2006/spreadsheetDrawing" xmlns:a="http://schemas.openxmlformats.org/drawingml/2006/main">
  <xdr:twoCellAnchor>
    <xdr:from>
      <xdr:col>5</xdr:col>
      <xdr:colOff>81664</xdr:colOff>
      <xdr:row>1</xdr:row>
      <xdr:rowOff>27454</xdr:rowOff>
    </xdr:from>
    <xdr:to>
      <xdr:col>6</xdr:col>
      <xdr:colOff>809625</xdr:colOff>
      <xdr:row>5</xdr:row>
      <xdr:rowOff>132073</xdr:rowOff>
    </xdr:to>
    <xdr:pic>
      <xdr:nvPicPr>
        <xdr:cNvPr id="2" name="Imagen 1" descr="Membrete escudo color abajo2">
          <a:extLst>
            <a:ext uri="{FF2B5EF4-FFF2-40B4-BE49-F238E27FC236}">
              <a16:creationId xmlns:a16="http://schemas.microsoft.com/office/drawing/2014/main" id="{00000000-0008-0000-1B00-000002000000}"/>
            </a:ext>
          </a:extLst>
        </xdr:cNvPr>
        <xdr:cNvPicPr>
          <a:picLocks noChangeAspect="1" noChangeArrowheads="1"/>
        </xdr:cNvPicPr>
      </xdr:nvPicPr>
      <xdr:blipFill rotWithShape="1">
        <a:blip xmlns:r="http://schemas.openxmlformats.org/officeDocument/2006/relationships" r:embed="rId1" cstate="print">
          <a:extLst>
            <a:ext uri="{BEBA8EAE-BF5A-486C-A8C5-ECC9F3942E4B}">
              <a14:imgProps xmlns:a14="http://schemas.microsoft.com/office/drawing/2010/main">
                <a14:imgLayer r:embed="rId2">
                  <a14:imgEffect>
                    <a14:backgroundRemoval t="4205" b="13403" l="34736" r="65549">
                      <a14:foregroundMark x1="47754" y1="7315" x2="47754" y2="7315"/>
                      <a14:foregroundMark x1="50938" y1="7753" x2="50938" y2="7753"/>
                      <a14:foregroundMark x1="52928" y1="8060" x2="52928" y2="8060"/>
                      <a14:foregroundMark x1="56055" y1="7797" x2="56055" y2="7797"/>
                      <a14:foregroundMark x1="58272" y1="7928" x2="58272" y2="7928"/>
                      <a14:foregroundMark x1="59636" y1="7972" x2="59636" y2="7972"/>
                      <a14:foregroundMark x1="62706" y1="7884" x2="62706" y2="7884"/>
                      <a14:foregroundMark x1="61796" y1="10337" x2="61796" y2="10337"/>
                      <a14:foregroundMark x1="50256" y1="10206" x2="50256" y2="10206"/>
                      <a14:foregroundMark x1="48493" y1="10206" x2="48493" y2="10206"/>
                      <a14:foregroundMark x1="47243" y1="10206" x2="47243" y2="10206"/>
                      <a14:foregroundMark x1="54747" y1="10206" x2="54747" y2="10206"/>
                      <a14:foregroundMark x1="55884" y1="10031" x2="55884" y2="10031"/>
                      <a14:foregroundMark x1="54633" y1="5738" x2="54633" y2="5738"/>
                      <a14:foregroundMark x1="56055" y1="5607" x2="56055" y2="5607"/>
                      <a14:foregroundMark x1="57305" y1="5519" x2="57305" y2="5519"/>
                      <a14:foregroundMark x1="57874" y1="5826" x2="57874" y2="5826"/>
                      <a14:foregroundMark x1="58897" y1="5431" x2="58897" y2="5431"/>
                      <a14:foregroundMark x1="60205" y1="5519" x2="60205" y2="5519"/>
                      <a14:foregroundMark x1="62649" y1="5519" x2="62649" y2="5519"/>
                      <a14:foregroundMark x1="63673" y1="5431" x2="63673" y2="5431"/>
                      <a14:foregroundMark x1="58954" y1="5125" x2="58954" y2="5125"/>
                      <a14:foregroundMark x1="57931" y1="5125" x2="57931" y2="5125"/>
                      <a14:foregroundMark x1="57419" y1="6220" x2="57419" y2="6220"/>
                      <a14:foregroundMark x1="53098" y1="5607" x2="53098" y2="5607"/>
                      <a14:foregroundMark x1="53383" y1="5519" x2="53383" y2="5519"/>
                      <a14:foregroundMark x1="59807" y1="5869" x2="59807" y2="5869"/>
                      <a14:foregroundMark x1="52189" y1="5519" x2="52189" y2="5519"/>
                      <a14:foregroundMark x1="50199" y1="5300" x2="50199" y2="5300"/>
                      <a14:foregroundMark x1="49403" y1="5519" x2="49403" y2="5519"/>
                      <a14:foregroundMark x1="47925" y1="5169" x2="47925" y2="5169"/>
                      <a14:foregroundMark x1="51222" y1="7184" x2="51222" y2="7184"/>
                      <a14:foregroundMark x1="51620" y1="10162" x2="51620" y2="10162"/>
                      <a14:foregroundMark x1="46788" y1="10031" x2="46788" y2="10031"/>
                      <a14:foregroundMark x1="58215" y1="10074" x2="58215" y2="10074"/>
                      <a14:foregroundMark x1="58101" y1="10512" x2="58101" y2="10512"/>
                      <a14:foregroundMark x1="57135" y1="10469" x2="57135" y2="10469"/>
                      <a14:foregroundMark x1="56907" y1="10074" x2="56907" y2="10074"/>
                      <a14:foregroundMark x1="52757" y1="10031" x2="52757" y2="10031"/>
                      <a14:foregroundMark x1="53496" y1="10031" x2="53496" y2="10031"/>
                      <a14:foregroundMark x1="54065" y1="10031" x2="54065" y2="10031"/>
                      <a14:foregroundMark x1="57590" y1="10031" x2="57590" y2="10031"/>
                      <a14:foregroundMark x1="57533" y1="10250" x2="57533" y2="10250"/>
                      <a14:foregroundMark x1="55259" y1="10206" x2="55259" y2="10206"/>
                      <a14:foregroundMark x1="53098" y1="10337" x2="53098" y2="10337"/>
                      <a14:foregroundMark x1="47186" y1="11170" x2="47186" y2="11170"/>
                      <a14:foregroundMark x1="47868" y1="11257" x2="47868" y2="11257"/>
                      <a14:foregroundMark x1="47925" y1="11739" x2="47925" y2="11739"/>
                      <a14:foregroundMark x1="49176" y1="11345" x2="49176" y2="11345"/>
                      <a14:foregroundMark x1="49915" y1="11345" x2="49915" y2="11345"/>
                      <a14:foregroundMark x1="51109" y1="11345" x2="51109" y2="11345"/>
                      <a14:foregroundMark x1="49346" y1="11870" x2="49346" y2="11870"/>
                      <a14:foregroundMark x1="50995" y1="11783" x2="50995" y2="11783"/>
                      <a14:foregroundMark x1="50483" y1="11389" x2="50483" y2="11389"/>
                      <a14:foregroundMark x1="51791" y1="11345" x2="51791" y2="11345"/>
                      <a14:foregroundMark x1="52530" y1="11301" x2="52530" y2="11301"/>
                      <a14:foregroundMark x1="52587" y1="11914" x2="52587" y2="11914"/>
                      <a14:foregroundMark x1="53610" y1="11345" x2="53610" y2="11345"/>
                      <a14:foregroundMark x1="53724" y1="11914" x2="53724" y2="11914"/>
                      <a14:foregroundMark x1="54463" y1="11345" x2="54463" y2="11345"/>
                      <a14:foregroundMark x1="55429" y1="11345" x2="55429" y2="11345"/>
                      <a14:foregroundMark x1="56680" y1="11432" x2="56680" y2="11432"/>
                      <a14:foregroundMark x1="58442" y1="11476" x2="58442" y2="11476"/>
                      <a14:foregroundMark x1="58158" y1="11520" x2="58158" y2="11520"/>
                      <a14:foregroundMark x1="59181" y1="11432" x2="59181" y2="11432"/>
                      <a14:foregroundMark x1="60830" y1="11389" x2="60830" y2="11389"/>
                      <a14:foregroundMark x1="62138" y1="11520" x2="62138" y2="11520"/>
                      <a14:foregroundMark x1="63161" y1="11476" x2="63161" y2="11476"/>
                      <a14:foregroundMark x1="63843" y1="11301" x2="63843" y2="11301"/>
                      <a14:foregroundMark x1="61569" y1="11914" x2="61569" y2="11914"/>
                      <a14:foregroundMark x1="60205" y1="11432" x2="60205" y2="11432"/>
                      <a14:foregroundMark x1="51848" y1="6264" x2="51848" y2="6264"/>
                      <a14:foregroundMark x1="63729" y1="5957" x2="63729" y2="5957"/>
                      <a14:foregroundMark x1="63729" y1="6395" x2="63729" y2="6395"/>
                      <a14:foregroundMark x1="55543" y1="10469" x2="55543" y2="10469"/>
                      <a14:foregroundMark x1="46845" y1="11739" x2="46845" y2="11739"/>
                      <a14:foregroundMark x1="47584" y1="11739" x2="47584" y2="11739"/>
                      <a14:foregroundMark x1="52416" y1="11651" x2="52416" y2="11651"/>
                      <a14:foregroundMark x1="54633" y1="11914" x2="54633" y2="11914"/>
                      <a14:foregroundMark x1="55088" y1="11651" x2="55088" y2="11651"/>
                      <a14:foregroundMark x1="56225" y1="11345" x2="56225" y2="11345"/>
                      <a14:foregroundMark x1="57476" y1="11783" x2="57476" y2="11783"/>
                      <a14:foregroundMark x1="59181" y1="11783" x2="59181" y2="11783"/>
                      <a14:foregroundMark x1="59807" y1="11389" x2="59807" y2="11389"/>
                      <a14:foregroundMark x1="62763" y1="11389" x2="62763" y2="11389"/>
                      <a14:foregroundMark x1="55429" y1="11870" x2="55429" y2="11870"/>
                      <a14:foregroundMark x1="56623" y1="11783" x2="56623" y2="11783"/>
                      <a14:foregroundMark x1="61740" y1="11345" x2="61740" y2="11345"/>
                      <a14:foregroundMark x1="61228" y1="11389" x2="61228" y2="11389"/>
                      <a14:foregroundMark x1="64070" y1="11870" x2="64070" y2="11870"/>
                      <a14:foregroundMark x1="62365" y1="11827" x2="62365" y2="11827"/>
                      <a14:foregroundMark x1="61171" y1="11695" x2="61171" y2="11695"/>
                      <a14:foregroundMark x1="61740" y1="11608" x2="61740" y2="11608"/>
                      <a14:foregroundMark x1="61285" y1="11608" x2="61285" y2="11608"/>
                      <a14:foregroundMark x1="63605" y1="11825" x2="63605" y2="11825"/>
                      <a14:foregroundMark x1="60000" y1="10152" x2="60000" y2="10152"/>
                      <a14:foregroundMark x1="40741" y1="8061" x2="40741" y2="8061"/>
                      <a14:foregroundMark x1="48543" y1="11445" x2="48543" y2="11445"/>
                      <a14:foregroundMark x1="52779" y1="11455" x2="52779" y2="11455"/>
                      <a14:backgroundMark x1="63843" y1="5650" x2="63843" y2="5650"/>
                      <a14:backgroundMark x1="52189" y1="5782" x2="52189" y2="5782"/>
                      <a14:backgroundMark x1="49062" y1="11608" x2="49062" y2="11608"/>
                      <a14:backgroundMark x1="47243" y1="11476" x2="47243" y2="11476"/>
                      <a14:backgroundMark x1="50711" y1="11564" x2="50711" y2="11564"/>
                      <a14:backgroundMark x1="52530" y1="11476" x2="52530" y2="11476"/>
                      <a14:backgroundMark x1="52700" y1="11739" x2="52700" y2="11739"/>
                      <a14:backgroundMark x1="52359" y1="11739" x2="52359" y2="11739"/>
                      <a14:backgroundMark x1="54463" y1="11608" x2="54463" y2="11608"/>
                      <a14:backgroundMark x1="55543" y1="11651" x2="55543" y2="11651"/>
                      <a14:backgroundMark x1="56282" y1="11608" x2="56282" y2="11608"/>
                      <a14:backgroundMark x1="55316" y1="11564" x2="55316" y2="11564"/>
                      <a14:backgroundMark x1="57703" y1="11564" x2="57703" y2="11564"/>
                      <a14:backgroundMark x1="59636" y1="11651" x2="59636" y2="11651"/>
                      <a14:backgroundMark x1="62536" y1="11651" x2="62536" y2="11651"/>
                      <a14:backgroundMark x1="63900" y1="11564" x2="63900" y2="11564"/>
                      <a14:backgroundMark x1="61569" y1="11476" x2="61569" y2="11476"/>
                      <a14:backgroundMark x1="61569" y1="11695" x2="61569" y2="11695"/>
                      <a14:backgroundMark x1="61967" y1="11739" x2="61967" y2="11739"/>
                    </a14:backgroundRemoval>
                  </a14:imgEffect>
                </a14:imgLayer>
              </a14:imgProps>
            </a:ext>
            <a:ext uri="{28A0092B-C50C-407E-A947-70E740481C1C}">
              <a14:useLocalDpi xmlns:a14="http://schemas.microsoft.com/office/drawing/2010/main" val="0"/>
            </a:ext>
          </a:extLst>
        </a:blip>
        <a:srcRect l="34881" t="4233" r="34523" b="86567"/>
        <a:stretch/>
      </xdr:blipFill>
      <xdr:spPr bwMode="auto">
        <a:xfrm>
          <a:off x="6996814" y="227479"/>
          <a:ext cx="2156711" cy="86661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9.xml><?xml version="1.0" encoding="utf-8"?>
<xdr:wsDr xmlns:xdr="http://schemas.openxmlformats.org/drawingml/2006/spreadsheetDrawing" xmlns:a="http://schemas.openxmlformats.org/drawingml/2006/main">
  <xdr:twoCellAnchor>
    <xdr:from>
      <xdr:col>5</xdr:col>
      <xdr:colOff>81664</xdr:colOff>
      <xdr:row>1</xdr:row>
      <xdr:rowOff>27454</xdr:rowOff>
    </xdr:from>
    <xdr:to>
      <xdr:col>6</xdr:col>
      <xdr:colOff>809625</xdr:colOff>
      <xdr:row>5</xdr:row>
      <xdr:rowOff>132073</xdr:rowOff>
    </xdr:to>
    <xdr:pic>
      <xdr:nvPicPr>
        <xdr:cNvPr id="2" name="Imagen 1" descr="Membrete escudo color abajo2">
          <a:extLst>
            <a:ext uri="{FF2B5EF4-FFF2-40B4-BE49-F238E27FC236}">
              <a16:creationId xmlns:a16="http://schemas.microsoft.com/office/drawing/2014/main" id="{00000000-0008-0000-1C00-000002000000}"/>
            </a:ext>
          </a:extLst>
        </xdr:cNvPr>
        <xdr:cNvPicPr>
          <a:picLocks noChangeAspect="1" noChangeArrowheads="1"/>
        </xdr:cNvPicPr>
      </xdr:nvPicPr>
      <xdr:blipFill rotWithShape="1">
        <a:blip xmlns:r="http://schemas.openxmlformats.org/officeDocument/2006/relationships" r:embed="rId1" cstate="print">
          <a:extLst>
            <a:ext uri="{BEBA8EAE-BF5A-486C-A8C5-ECC9F3942E4B}">
              <a14:imgProps xmlns:a14="http://schemas.microsoft.com/office/drawing/2010/main">
                <a14:imgLayer r:embed="rId2">
                  <a14:imgEffect>
                    <a14:backgroundRemoval t="4205" b="13403" l="34736" r="65549">
                      <a14:foregroundMark x1="47754" y1="7315" x2="47754" y2="7315"/>
                      <a14:foregroundMark x1="50938" y1="7753" x2="50938" y2="7753"/>
                      <a14:foregroundMark x1="52928" y1="8060" x2="52928" y2="8060"/>
                      <a14:foregroundMark x1="56055" y1="7797" x2="56055" y2="7797"/>
                      <a14:foregroundMark x1="58272" y1="7928" x2="58272" y2="7928"/>
                      <a14:foregroundMark x1="59636" y1="7972" x2="59636" y2="7972"/>
                      <a14:foregroundMark x1="62706" y1="7884" x2="62706" y2="7884"/>
                      <a14:foregroundMark x1="61796" y1="10337" x2="61796" y2="10337"/>
                      <a14:foregroundMark x1="50256" y1="10206" x2="50256" y2="10206"/>
                      <a14:foregroundMark x1="48493" y1="10206" x2="48493" y2="10206"/>
                      <a14:foregroundMark x1="47243" y1="10206" x2="47243" y2="10206"/>
                      <a14:foregroundMark x1="54747" y1="10206" x2="54747" y2="10206"/>
                      <a14:foregroundMark x1="55884" y1="10031" x2="55884" y2="10031"/>
                      <a14:foregroundMark x1="54633" y1="5738" x2="54633" y2="5738"/>
                      <a14:foregroundMark x1="56055" y1="5607" x2="56055" y2="5607"/>
                      <a14:foregroundMark x1="57305" y1="5519" x2="57305" y2="5519"/>
                      <a14:foregroundMark x1="57874" y1="5826" x2="57874" y2="5826"/>
                      <a14:foregroundMark x1="58897" y1="5431" x2="58897" y2="5431"/>
                      <a14:foregroundMark x1="60205" y1="5519" x2="60205" y2="5519"/>
                      <a14:foregroundMark x1="62649" y1="5519" x2="62649" y2="5519"/>
                      <a14:foregroundMark x1="63673" y1="5431" x2="63673" y2="5431"/>
                      <a14:foregroundMark x1="58954" y1="5125" x2="58954" y2="5125"/>
                      <a14:foregroundMark x1="57931" y1="5125" x2="57931" y2="5125"/>
                      <a14:foregroundMark x1="57419" y1="6220" x2="57419" y2="6220"/>
                      <a14:foregroundMark x1="53098" y1="5607" x2="53098" y2="5607"/>
                      <a14:foregroundMark x1="53383" y1="5519" x2="53383" y2="5519"/>
                      <a14:foregroundMark x1="59807" y1="5869" x2="59807" y2="5869"/>
                      <a14:foregroundMark x1="52189" y1="5519" x2="52189" y2="5519"/>
                      <a14:foregroundMark x1="50199" y1="5300" x2="50199" y2="5300"/>
                      <a14:foregroundMark x1="49403" y1="5519" x2="49403" y2="5519"/>
                      <a14:foregroundMark x1="47925" y1="5169" x2="47925" y2="5169"/>
                      <a14:foregroundMark x1="51222" y1="7184" x2="51222" y2="7184"/>
                      <a14:foregroundMark x1="51620" y1="10162" x2="51620" y2="10162"/>
                      <a14:foregroundMark x1="46788" y1="10031" x2="46788" y2="10031"/>
                      <a14:foregroundMark x1="58215" y1="10074" x2="58215" y2="10074"/>
                      <a14:foregroundMark x1="58101" y1="10512" x2="58101" y2="10512"/>
                      <a14:foregroundMark x1="57135" y1="10469" x2="57135" y2="10469"/>
                      <a14:foregroundMark x1="56907" y1="10074" x2="56907" y2="10074"/>
                      <a14:foregroundMark x1="52757" y1="10031" x2="52757" y2="10031"/>
                      <a14:foregroundMark x1="53496" y1="10031" x2="53496" y2="10031"/>
                      <a14:foregroundMark x1="54065" y1="10031" x2="54065" y2="10031"/>
                      <a14:foregroundMark x1="57590" y1="10031" x2="57590" y2="10031"/>
                      <a14:foregroundMark x1="57533" y1="10250" x2="57533" y2="10250"/>
                      <a14:foregroundMark x1="55259" y1="10206" x2="55259" y2="10206"/>
                      <a14:foregroundMark x1="53098" y1="10337" x2="53098" y2="10337"/>
                      <a14:foregroundMark x1="47186" y1="11170" x2="47186" y2="11170"/>
                      <a14:foregroundMark x1="47868" y1="11257" x2="47868" y2="11257"/>
                      <a14:foregroundMark x1="47925" y1="11739" x2="47925" y2="11739"/>
                      <a14:foregroundMark x1="49176" y1="11345" x2="49176" y2="11345"/>
                      <a14:foregroundMark x1="49915" y1="11345" x2="49915" y2="11345"/>
                      <a14:foregroundMark x1="51109" y1="11345" x2="51109" y2="11345"/>
                      <a14:foregroundMark x1="49346" y1="11870" x2="49346" y2="11870"/>
                      <a14:foregroundMark x1="50995" y1="11783" x2="50995" y2="11783"/>
                      <a14:foregroundMark x1="50483" y1="11389" x2="50483" y2="11389"/>
                      <a14:foregroundMark x1="51791" y1="11345" x2="51791" y2="11345"/>
                      <a14:foregroundMark x1="52530" y1="11301" x2="52530" y2="11301"/>
                      <a14:foregroundMark x1="52587" y1="11914" x2="52587" y2="11914"/>
                      <a14:foregroundMark x1="53610" y1="11345" x2="53610" y2="11345"/>
                      <a14:foregroundMark x1="53724" y1="11914" x2="53724" y2="11914"/>
                      <a14:foregroundMark x1="54463" y1="11345" x2="54463" y2="11345"/>
                      <a14:foregroundMark x1="55429" y1="11345" x2="55429" y2="11345"/>
                      <a14:foregroundMark x1="56680" y1="11432" x2="56680" y2="11432"/>
                      <a14:foregroundMark x1="58442" y1="11476" x2="58442" y2="11476"/>
                      <a14:foregroundMark x1="58158" y1="11520" x2="58158" y2="11520"/>
                      <a14:foregroundMark x1="59181" y1="11432" x2="59181" y2="11432"/>
                      <a14:foregroundMark x1="60830" y1="11389" x2="60830" y2="11389"/>
                      <a14:foregroundMark x1="62138" y1="11520" x2="62138" y2="11520"/>
                      <a14:foregroundMark x1="63161" y1="11476" x2="63161" y2="11476"/>
                      <a14:foregroundMark x1="63843" y1="11301" x2="63843" y2="11301"/>
                      <a14:foregroundMark x1="61569" y1="11914" x2="61569" y2="11914"/>
                      <a14:foregroundMark x1="60205" y1="11432" x2="60205" y2="11432"/>
                      <a14:foregroundMark x1="51848" y1="6264" x2="51848" y2="6264"/>
                      <a14:foregroundMark x1="63729" y1="5957" x2="63729" y2="5957"/>
                      <a14:foregroundMark x1="63729" y1="6395" x2="63729" y2="6395"/>
                      <a14:foregroundMark x1="55543" y1="10469" x2="55543" y2="10469"/>
                      <a14:foregroundMark x1="46845" y1="11739" x2="46845" y2="11739"/>
                      <a14:foregroundMark x1="47584" y1="11739" x2="47584" y2="11739"/>
                      <a14:foregroundMark x1="52416" y1="11651" x2="52416" y2="11651"/>
                      <a14:foregroundMark x1="54633" y1="11914" x2="54633" y2="11914"/>
                      <a14:foregroundMark x1="55088" y1="11651" x2="55088" y2="11651"/>
                      <a14:foregroundMark x1="56225" y1="11345" x2="56225" y2="11345"/>
                      <a14:foregroundMark x1="57476" y1="11783" x2="57476" y2="11783"/>
                      <a14:foregroundMark x1="59181" y1="11783" x2="59181" y2="11783"/>
                      <a14:foregroundMark x1="59807" y1="11389" x2="59807" y2="11389"/>
                      <a14:foregroundMark x1="62763" y1="11389" x2="62763" y2="11389"/>
                      <a14:foregroundMark x1="55429" y1="11870" x2="55429" y2="11870"/>
                      <a14:foregroundMark x1="56623" y1="11783" x2="56623" y2="11783"/>
                      <a14:foregroundMark x1="61740" y1="11345" x2="61740" y2="11345"/>
                      <a14:foregroundMark x1="61228" y1="11389" x2="61228" y2="11389"/>
                      <a14:foregroundMark x1="64070" y1="11870" x2="64070" y2="11870"/>
                      <a14:foregroundMark x1="62365" y1="11827" x2="62365" y2="11827"/>
                      <a14:foregroundMark x1="61171" y1="11695" x2="61171" y2="11695"/>
                      <a14:foregroundMark x1="61740" y1="11608" x2="61740" y2="11608"/>
                      <a14:foregroundMark x1="61285" y1="11608" x2="61285" y2="11608"/>
                      <a14:foregroundMark x1="63605" y1="11825" x2="63605" y2="11825"/>
                      <a14:foregroundMark x1="60000" y1="10152" x2="60000" y2="10152"/>
                      <a14:foregroundMark x1="40741" y1="8061" x2="40741" y2="8061"/>
                      <a14:foregroundMark x1="48543" y1="11445" x2="48543" y2="11445"/>
                      <a14:foregroundMark x1="52779" y1="11455" x2="52779" y2="11455"/>
                      <a14:backgroundMark x1="63843" y1="5650" x2="63843" y2="5650"/>
                      <a14:backgroundMark x1="52189" y1="5782" x2="52189" y2="5782"/>
                      <a14:backgroundMark x1="49062" y1="11608" x2="49062" y2="11608"/>
                      <a14:backgroundMark x1="47243" y1="11476" x2="47243" y2="11476"/>
                      <a14:backgroundMark x1="50711" y1="11564" x2="50711" y2="11564"/>
                      <a14:backgroundMark x1="52530" y1="11476" x2="52530" y2="11476"/>
                      <a14:backgroundMark x1="52700" y1="11739" x2="52700" y2="11739"/>
                      <a14:backgroundMark x1="52359" y1="11739" x2="52359" y2="11739"/>
                      <a14:backgroundMark x1="54463" y1="11608" x2="54463" y2="11608"/>
                      <a14:backgroundMark x1="55543" y1="11651" x2="55543" y2="11651"/>
                      <a14:backgroundMark x1="56282" y1="11608" x2="56282" y2="11608"/>
                      <a14:backgroundMark x1="55316" y1="11564" x2="55316" y2="11564"/>
                      <a14:backgroundMark x1="57703" y1="11564" x2="57703" y2="11564"/>
                      <a14:backgroundMark x1="59636" y1="11651" x2="59636" y2="11651"/>
                      <a14:backgroundMark x1="62536" y1="11651" x2="62536" y2="11651"/>
                      <a14:backgroundMark x1="63900" y1="11564" x2="63900" y2="11564"/>
                      <a14:backgroundMark x1="61569" y1="11476" x2="61569" y2="11476"/>
                      <a14:backgroundMark x1="61569" y1="11695" x2="61569" y2="11695"/>
                      <a14:backgroundMark x1="61967" y1="11739" x2="61967" y2="11739"/>
                    </a14:backgroundRemoval>
                  </a14:imgEffect>
                </a14:imgLayer>
              </a14:imgProps>
            </a:ext>
            <a:ext uri="{28A0092B-C50C-407E-A947-70E740481C1C}">
              <a14:useLocalDpi xmlns:a14="http://schemas.microsoft.com/office/drawing/2010/main" val="0"/>
            </a:ext>
          </a:extLst>
        </a:blip>
        <a:srcRect l="34881" t="4233" r="34523" b="86567"/>
        <a:stretch/>
      </xdr:blipFill>
      <xdr:spPr bwMode="auto">
        <a:xfrm>
          <a:off x="6996814" y="227479"/>
          <a:ext cx="2156711" cy="86661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0.xml><?xml version="1.0" encoding="utf-8"?>
<xdr:wsDr xmlns:xdr="http://schemas.openxmlformats.org/drawingml/2006/spreadsheetDrawing" xmlns:a="http://schemas.openxmlformats.org/drawingml/2006/main">
  <xdr:twoCellAnchor>
    <xdr:from>
      <xdr:col>5</xdr:col>
      <xdr:colOff>81664</xdr:colOff>
      <xdr:row>1</xdr:row>
      <xdr:rowOff>27454</xdr:rowOff>
    </xdr:from>
    <xdr:to>
      <xdr:col>6</xdr:col>
      <xdr:colOff>809625</xdr:colOff>
      <xdr:row>5</xdr:row>
      <xdr:rowOff>132073</xdr:rowOff>
    </xdr:to>
    <xdr:pic>
      <xdr:nvPicPr>
        <xdr:cNvPr id="2" name="Imagen 1" descr="Membrete escudo color abajo2">
          <a:extLst>
            <a:ext uri="{FF2B5EF4-FFF2-40B4-BE49-F238E27FC236}">
              <a16:creationId xmlns:a16="http://schemas.microsoft.com/office/drawing/2014/main" id="{00000000-0008-0000-1D00-000002000000}"/>
            </a:ext>
          </a:extLst>
        </xdr:cNvPr>
        <xdr:cNvPicPr>
          <a:picLocks noChangeAspect="1" noChangeArrowheads="1"/>
        </xdr:cNvPicPr>
      </xdr:nvPicPr>
      <xdr:blipFill rotWithShape="1">
        <a:blip xmlns:r="http://schemas.openxmlformats.org/officeDocument/2006/relationships" r:embed="rId1" cstate="print">
          <a:extLst>
            <a:ext uri="{BEBA8EAE-BF5A-486C-A8C5-ECC9F3942E4B}">
              <a14:imgProps xmlns:a14="http://schemas.microsoft.com/office/drawing/2010/main">
                <a14:imgLayer r:embed="rId2">
                  <a14:imgEffect>
                    <a14:backgroundRemoval t="4205" b="13403" l="34736" r="65549">
                      <a14:foregroundMark x1="47754" y1="7315" x2="47754" y2="7315"/>
                      <a14:foregroundMark x1="50938" y1="7753" x2="50938" y2="7753"/>
                      <a14:foregroundMark x1="52928" y1="8060" x2="52928" y2="8060"/>
                      <a14:foregroundMark x1="56055" y1="7797" x2="56055" y2="7797"/>
                      <a14:foregroundMark x1="58272" y1="7928" x2="58272" y2="7928"/>
                      <a14:foregroundMark x1="59636" y1="7972" x2="59636" y2="7972"/>
                      <a14:foregroundMark x1="62706" y1="7884" x2="62706" y2="7884"/>
                      <a14:foregroundMark x1="61796" y1="10337" x2="61796" y2="10337"/>
                      <a14:foregroundMark x1="50256" y1="10206" x2="50256" y2="10206"/>
                      <a14:foregroundMark x1="48493" y1="10206" x2="48493" y2="10206"/>
                      <a14:foregroundMark x1="47243" y1="10206" x2="47243" y2="10206"/>
                      <a14:foregroundMark x1="54747" y1="10206" x2="54747" y2="10206"/>
                      <a14:foregroundMark x1="55884" y1="10031" x2="55884" y2="10031"/>
                      <a14:foregroundMark x1="54633" y1="5738" x2="54633" y2="5738"/>
                      <a14:foregroundMark x1="56055" y1="5607" x2="56055" y2="5607"/>
                      <a14:foregroundMark x1="57305" y1="5519" x2="57305" y2="5519"/>
                      <a14:foregroundMark x1="57874" y1="5826" x2="57874" y2="5826"/>
                      <a14:foregroundMark x1="58897" y1="5431" x2="58897" y2="5431"/>
                      <a14:foregroundMark x1="60205" y1="5519" x2="60205" y2="5519"/>
                      <a14:foregroundMark x1="62649" y1="5519" x2="62649" y2="5519"/>
                      <a14:foregroundMark x1="63673" y1="5431" x2="63673" y2="5431"/>
                      <a14:foregroundMark x1="58954" y1="5125" x2="58954" y2="5125"/>
                      <a14:foregroundMark x1="57931" y1="5125" x2="57931" y2="5125"/>
                      <a14:foregroundMark x1="57419" y1="6220" x2="57419" y2="6220"/>
                      <a14:foregroundMark x1="53098" y1="5607" x2="53098" y2="5607"/>
                      <a14:foregroundMark x1="53383" y1="5519" x2="53383" y2="5519"/>
                      <a14:foregroundMark x1="59807" y1="5869" x2="59807" y2="5869"/>
                      <a14:foregroundMark x1="52189" y1="5519" x2="52189" y2="5519"/>
                      <a14:foregroundMark x1="50199" y1="5300" x2="50199" y2="5300"/>
                      <a14:foregroundMark x1="49403" y1="5519" x2="49403" y2="5519"/>
                      <a14:foregroundMark x1="47925" y1="5169" x2="47925" y2="5169"/>
                      <a14:foregroundMark x1="51222" y1="7184" x2="51222" y2="7184"/>
                      <a14:foregroundMark x1="51620" y1="10162" x2="51620" y2="10162"/>
                      <a14:foregroundMark x1="46788" y1="10031" x2="46788" y2="10031"/>
                      <a14:foregroundMark x1="58215" y1="10074" x2="58215" y2="10074"/>
                      <a14:foregroundMark x1="58101" y1="10512" x2="58101" y2="10512"/>
                      <a14:foregroundMark x1="57135" y1="10469" x2="57135" y2="10469"/>
                      <a14:foregroundMark x1="56907" y1="10074" x2="56907" y2="10074"/>
                      <a14:foregroundMark x1="52757" y1="10031" x2="52757" y2="10031"/>
                      <a14:foregroundMark x1="53496" y1="10031" x2="53496" y2="10031"/>
                      <a14:foregroundMark x1="54065" y1="10031" x2="54065" y2="10031"/>
                      <a14:foregroundMark x1="57590" y1="10031" x2="57590" y2="10031"/>
                      <a14:foregroundMark x1="57533" y1="10250" x2="57533" y2="10250"/>
                      <a14:foregroundMark x1="55259" y1="10206" x2="55259" y2="10206"/>
                      <a14:foregroundMark x1="53098" y1="10337" x2="53098" y2="10337"/>
                      <a14:foregroundMark x1="47186" y1="11170" x2="47186" y2="11170"/>
                      <a14:foregroundMark x1="47868" y1="11257" x2="47868" y2="11257"/>
                      <a14:foregroundMark x1="47925" y1="11739" x2="47925" y2="11739"/>
                      <a14:foregroundMark x1="49176" y1="11345" x2="49176" y2="11345"/>
                      <a14:foregroundMark x1="49915" y1="11345" x2="49915" y2="11345"/>
                      <a14:foregroundMark x1="51109" y1="11345" x2="51109" y2="11345"/>
                      <a14:foregroundMark x1="49346" y1="11870" x2="49346" y2="11870"/>
                      <a14:foregroundMark x1="50995" y1="11783" x2="50995" y2="11783"/>
                      <a14:foregroundMark x1="50483" y1="11389" x2="50483" y2="11389"/>
                      <a14:foregroundMark x1="51791" y1="11345" x2="51791" y2="11345"/>
                      <a14:foregroundMark x1="52530" y1="11301" x2="52530" y2="11301"/>
                      <a14:foregroundMark x1="52587" y1="11914" x2="52587" y2="11914"/>
                      <a14:foregroundMark x1="53610" y1="11345" x2="53610" y2="11345"/>
                      <a14:foregroundMark x1="53724" y1="11914" x2="53724" y2="11914"/>
                      <a14:foregroundMark x1="54463" y1="11345" x2="54463" y2="11345"/>
                      <a14:foregroundMark x1="55429" y1="11345" x2="55429" y2="11345"/>
                      <a14:foregroundMark x1="56680" y1="11432" x2="56680" y2="11432"/>
                      <a14:foregroundMark x1="58442" y1="11476" x2="58442" y2="11476"/>
                      <a14:foregroundMark x1="58158" y1="11520" x2="58158" y2="11520"/>
                      <a14:foregroundMark x1="59181" y1="11432" x2="59181" y2="11432"/>
                      <a14:foregroundMark x1="60830" y1="11389" x2="60830" y2="11389"/>
                      <a14:foregroundMark x1="62138" y1="11520" x2="62138" y2="11520"/>
                      <a14:foregroundMark x1="63161" y1="11476" x2="63161" y2="11476"/>
                      <a14:foregroundMark x1="63843" y1="11301" x2="63843" y2="11301"/>
                      <a14:foregroundMark x1="61569" y1="11914" x2="61569" y2="11914"/>
                      <a14:foregroundMark x1="60205" y1="11432" x2="60205" y2="11432"/>
                      <a14:foregroundMark x1="51848" y1="6264" x2="51848" y2="6264"/>
                      <a14:foregroundMark x1="63729" y1="5957" x2="63729" y2="5957"/>
                      <a14:foregroundMark x1="63729" y1="6395" x2="63729" y2="6395"/>
                      <a14:foregroundMark x1="55543" y1="10469" x2="55543" y2="10469"/>
                      <a14:foregroundMark x1="46845" y1="11739" x2="46845" y2="11739"/>
                      <a14:foregroundMark x1="47584" y1="11739" x2="47584" y2="11739"/>
                      <a14:foregroundMark x1="52416" y1="11651" x2="52416" y2="11651"/>
                      <a14:foregroundMark x1="54633" y1="11914" x2="54633" y2="11914"/>
                      <a14:foregroundMark x1="55088" y1="11651" x2="55088" y2="11651"/>
                      <a14:foregroundMark x1="56225" y1="11345" x2="56225" y2="11345"/>
                      <a14:foregroundMark x1="57476" y1="11783" x2="57476" y2="11783"/>
                      <a14:foregroundMark x1="59181" y1="11783" x2="59181" y2="11783"/>
                      <a14:foregroundMark x1="59807" y1="11389" x2="59807" y2="11389"/>
                      <a14:foregroundMark x1="62763" y1="11389" x2="62763" y2="11389"/>
                      <a14:foregroundMark x1="55429" y1="11870" x2="55429" y2="11870"/>
                      <a14:foregroundMark x1="56623" y1="11783" x2="56623" y2="11783"/>
                      <a14:foregroundMark x1="61740" y1="11345" x2="61740" y2="11345"/>
                      <a14:foregroundMark x1="61228" y1="11389" x2="61228" y2="11389"/>
                      <a14:foregroundMark x1="64070" y1="11870" x2="64070" y2="11870"/>
                      <a14:foregroundMark x1="62365" y1="11827" x2="62365" y2="11827"/>
                      <a14:foregroundMark x1="61171" y1="11695" x2="61171" y2="11695"/>
                      <a14:foregroundMark x1="61740" y1="11608" x2="61740" y2="11608"/>
                      <a14:foregroundMark x1="61285" y1="11608" x2="61285" y2="11608"/>
                      <a14:foregroundMark x1="63605" y1="11825" x2="63605" y2="11825"/>
                      <a14:foregroundMark x1="60000" y1="10152" x2="60000" y2="10152"/>
                      <a14:foregroundMark x1="40741" y1="8061" x2="40741" y2="8061"/>
                      <a14:foregroundMark x1="48543" y1="11445" x2="48543" y2="11445"/>
                      <a14:foregroundMark x1="52779" y1="11455" x2="52779" y2="11455"/>
                      <a14:backgroundMark x1="63843" y1="5650" x2="63843" y2="5650"/>
                      <a14:backgroundMark x1="52189" y1="5782" x2="52189" y2="5782"/>
                      <a14:backgroundMark x1="49062" y1="11608" x2="49062" y2="11608"/>
                      <a14:backgroundMark x1="47243" y1="11476" x2="47243" y2="11476"/>
                      <a14:backgroundMark x1="50711" y1="11564" x2="50711" y2="11564"/>
                      <a14:backgroundMark x1="52530" y1="11476" x2="52530" y2="11476"/>
                      <a14:backgroundMark x1="52700" y1="11739" x2="52700" y2="11739"/>
                      <a14:backgroundMark x1="52359" y1="11739" x2="52359" y2="11739"/>
                      <a14:backgroundMark x1="54463" y1="11608" x2="54463" y2="11608"/>
                      <a14:backgroundMark x1="55543" y1="11651" x2="55543" y2="11651"/>
                      <a14:backgroundMark x1="56282" y1="11608" x2="56282" y2="11608"/>
                      <a14:backgroundMark x1="55316" y1="11564" x2="55316" y2="11564"/>
                      <a14:backgroundMark x1="57703" y1="11564" x2="57703" y2="11564"/>
                      <a14:backgroundMark x1="59636" y1="11651" x2="59636" y2="11651"/>
                      <a14:backgroundMark x1="62536" y1="11651" x2="62536" y2="11651"/>
                      <a14:backgroundMark x1="63900" y1="11564" x2="63900" y2="11564"/>
                      <a14:backgroundMark x1="61569" y1="11476" x2="61569" y2="11476"/>
                      <a14:backgroundMark x1="61569" y1="11695" x2="61569" y2="11695"/>
                      <a14:backgroundMark x1="61967" y1="11739" x2="61967" y2="11739"/>
                    </a14:backgroundRemoval>
                  </a14:imgEffect>
                </a14:imgLayer>
              </a14:imgProps>
            </a:ext>
            <a:ext uri="{28A0092B-C50C-407E-A947-70E740481C1C}">
              <a14:useLocalDpi xmlns:a14="http://schemas.microsoft.com/office/drawing/2010/main" val="0"/>
            </a:ext>
          </a:extLst>
        </a:blip>
        <a:srcRect l="34881" t="4233" r="34523" b="86567"/>
        <a:stretch/>
      </xdr:blipFill>
      <xdr:spPr bwMode="auto">
        <a:xfrm>
          <a:off x="6996814" y="227479"/>
          <a:ext cx="2156711" cy="86661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1.xml><?xml version="1.0" encoding="utf-8"?>
<xdr:wsDr xmlns:xdr="http://schemas.openxmlformats.org/drawingml/2006/spreadsheetDrawing" xmlns:a="http://schemas.openxmlformats.org/drawingml/2006/main">
  <xdr:twoCellAnchor>
    <xdr:from>
      <xdr:col>5</xdr:col>
      <xdr:colOff>81664</xdr:colOff>
      <xdr:row>1</xdr:row>
      <xdr:rowOff>27454</xdr:rowOff>
    </xdr:from>
    <xdr:to>
      <xdr:col>6</xdr:col>
      <xdr:colOff>809625</xdr:colOff>
      <xdr:row>5</xdr:row>
      <xdr:rowOff>132073</xdr:rowOff>
    </xdr:to>
    <xdr:pic>
      <xdr:nvPicPr>
        <xdr:cNvPr id="2" name="Imagen 1" descr="Membrete escudo color abajo2">
          <a:extLst>
            <a:ext uri="{FF2B5EF4-FFF2-40B4-BE49-F238E27FC236}">
              <a16:creationId xmlns:a16="http://schemas.microsoft.com/office/drawing/2014/main" id="{00000000-0008-0000-1E00-000002000000}"/>
            </a:ext>
          </a:extLst>
        </xdr:cNvPr>
        <xdr:cNvPicPr>
          <a:picLocks noChangeAspect="1" noChangeArrowheads="1"/>
        </xdr:cNvPicPr>
      </xdr:nvPicPr>
      <xdr:blipFill rotWithShape="1">
        <a:blip xmlns:r="http://schemas.openxmlformats.org/officeDocument/2006/relationships" r:embed="rId1" cstate="print">
          <a:extLst>
            <a:ext uri="{BEBA8EAE-BF5A-486C-A8C5-ECC9F3942E4B}">
              <a14:imgProps xmlns:a14="http://schemas.microsoft.com/office/drawing/2010/main">
                <a14:imgLayer r:embed="rId2">
                  <a14:imgEffect>
                    <a14:backgroundRemoval t="4205" b="13403" l="34736" r="65549">
                      <a14:foregroundMark x1="47754" y1="7315" x2="47754" y2="7315"/>
                      <a14:foregroundMark x1="50938" y1="7753" x2="50938" y2="7753"/>
                      <a14:foregroundMark x1="52928" y1="8060" x2="52928" y2="8060"/>
                      <a14:foregroundMark x1="56055" y1="7797" x2="56055" y2="7797"/>
                      <a14:foregroundMark x1="58272" y1="7928" x2="58272" y2="7928"/>
                      <a14:foregroundMark x1="59636" y1="7972" x2="59636" y2="7972"/>
                      <a14:foregroundMark x1="62706" y1="7884" x2="62706" y2="7884"/>
                      <a14:foregroundMark x1="61796" y1="10337" x2="61796" y2="10337"/>
                      <a14:foregroundMark x1="50256" y1="10206" x2="50256" y2="10206"/>
                      <a14:foregroundMark x1="48493" y1="10206" x2="48493" y2="10206"/>
                      <a14:foregroundMark x1="47243" y1="10206" x2="47243" y2="10206"/>
                      <a14:foregroundMark x1="54747" y1="10206" x2="54747" y2="10206"/>
                      <a14:foregroundMark x1="55884" y1="10031" x2="55884" y2="10031"/>
                      <a14:foregroundMark x1="54633" y1="5738" x2="54633" y2="5738"/>
                      <a14:foregroundMark x1="56055" y1="5607" x2="56055" y2="5607"/>
                      <a14:foregroundMark x1="57305" y1="5519" x2="57305" y2="5519"/>
                      <a14:foregroundMark x1="57874" y1="5826" x2="57874" y2="5826"/>
                      <a14:foregroundMark x1="58897" y1="5431" x2="58897" y2="5431"/>
                      <a14:foregroundMark x1="60205" y1="5519" x2="60205" y2="5519"/>
                      <a14:foregroundMark x1="62649" y1="5519" x2="62649" y2="5519"/>
                      <a14:foregroundMark x1="63673" y1="5431" x2="63673" y2="5431"/>
                      <a14:foregroundMark x1="58954" y1="5125" x2="58954" y2="5125"/>
                      <a14:foregroundMark x1="57931" y1="5125" x2="57931" y2="5125"/>
                      <a14:foregroundMark x1="57419" y1="6220" x2="57419" y2="6220"/>
                      <a14:foregroundMark x1="53098" y1="5607" x2="53098" y2="5607"/>
                      <a14:foregroundMark x1="53383" y1="5519" x2="53383" y2="5519"/>
                      <a14:foregroundMark x1="59807" y1="5869" x2="59807" y2="5869"/>
                      <a14:foregroundMark x1="52189" y1="5519" x2="52189" y2="5519"/>
                      <a14:foregroundMark x1="50199" y1="5300" x2="50199" y2="5300"/>
                      <a14:foregroundMark x1="49403" y1="5519" x2="49403" y2="5519"/>
                      <a14:foregroundMark x1="47925" y1="5169" x2="47925" y2="5169"/>
                      <a14:foregroundMark x1="51222" y1="7184" x2="51222" y2="7184"/>
                      <a14:foregroundMark x1="51620" y1="10162" x2="51620" y2="10162"/>
                      <a14:foregroundMark x1="46788" y1="10031" x2="46788" y2="10031"/>
                      <a14:foregroundMark x1="58215" y1="10074" x2="58215" y2="10074"/>
                      <a14:foregroundMark x1="58101" y1="10512" x2="58101" y2="10512"/>
                      <a14:foregroundMark x1="57135" y1="10469" x2="57135" y2="10469"/>
                      <a14:foregroundMark x1="56907" y1="10074" x2="56907" y2="10074"/>
                      <a14:foregroundMark x1="52757" y1="10031" x2="52757" y2="10031"/>
                      <a14:foregroundMark x1="53496" y1="10031" x2="53496" y2="10031"/>
                      <a14:foregroundMark x1="54065" y1="10031" x2="54065" y2="10031"/>
                      <a14:foregroundMark x1="57590" y1="10031" x2="57590" y2="10031"/>
                      <a14:foregroundMark x1="57533" y1="10250" x2="57533" y2="10250"/>
                      <a14:foregroundMark x1="55259" y1="10206" x2="55259" y2="10206"/>
                      <a14:foregroundMark x1="53098" y1="10337" x2="53098" y2="10337"/>
                      <a14:foregroundMark x1="47186" y1="11170" x2="47186" y2="11170"/>
                      <a14:foregroundMark x1="47868" y1="11257" x2="47868" y2="11257"/>
                      <a14:foregroundMark x1="47925" y1="11739" x2="47925" y2="11739"/>
                      <a14:foregroundMark x1="49176" y1="11345" x2="49176" y2="11345"/>
                      <a14:foregroundMark x1="49915" y1="11345" x2="49915" y2="11345"/>
                      <a14:foregroundMark x1="51109" y1="11345" x2="51109" y2="11345"/>
                      <a14:foregroundMark x1="49346" y1="11870" x2="49346" y2="11870"/>
                      <a14:foregroundMark x1="50995" y1="11783" x2="50995" y2="11783"/>
                      <a14:foregroundMark x1="50483" y1="11389" x2="50483" y2="11389"/>
                      <a14:foregroundMark x1="51791" y1="11345" x2="51791" y2="11345"/>
                      <a14:foregroundMark x1="52530" y1="11301" x2="52530" y2="11301"/>
                      <a14:foregroundMark x1="52587" y1="11914" x2="52587" y2="11914"/>
                      <a14:foregroundMark x1="53610" y1="11345" x2="53610" y2="11345"/>
                      <a14:foregroundMark x1="53724" y1="11914" x2="53724" y2="11914"/>
                      <a14:foregroundMark x1="54463" y1="11345" x2="54463" y2="11345"/>
                      <a14:foregroundMark x1="55429" y1="11345" x2="55429" y2="11345"/>
                      <a14:foregroundMark x1="56680" y1="11432" x2="56680" y2="11432"/>
                      <a14:foregroundMark x1="58442" y1="11476" x2="58442" y2="11476"/>
                      <a14:foregroundMark x1="58158" y1="11520" x2="58158" y2="11520"/>
                      <a14:foregroundMark x1="59181" y1="11432" x2="59181" y2="11432"/>
                      <a14:foregroundMark x1="60830" y1="11389" x2="60830" y2="11389"/>
                      <a14:foregroundMark x1="62138" y1="11520" x2="62138" y2="11520"/>
                      <a14:foregroundMark x1="63161" y1="11476" x2="63161" y2="11476"/>
                      <a14:foregroundMark x1="63843" y1="11301" x2="63843" y2="11301"/>
                      <a14:foregroundMark x1="61569" y1="11914" x2="61569" y2="11914"/>
                      <a14:foregroundMark x1="60205" y1="11432" x2="60205" y2="11432"/>
                      <a14:foregroundMark x1="51848" y1="6264" x2="51848" y2="6264"/>
                      <a14:foregroundMark x1="63729" y1="5957" x2="63729" y2="5957"/>
                      <a14:foregroundMark x1="63729" y1="6395" x2="63729" y2="6395"/>
                      <a14:foregroundMark x1="55543" y1="10469" x2="55543" y2="10469"/>
                      <a14:foregroundMark x1="46845" y1="11739" x2="46845" y2="11739"/>
                      <a14:foregroundMark x1="47584" y1="11739" x2="47584" y2="11739"/>
                      <a14:foregroundMark x1="52416" y1="11651" x2="52416" y2="11651"/>
                      <a14:foregroundMark x1="54633" y1="11914" x2="54633" y2="11914"/>
                      <a14:foregroundMark x1="55088" y1="11651" x2="55088" y2="11651"/>
                      <a14:foregroundMark x1="56225" y1="11345" x2="56225" y2="11345"/>
                      <a14:foregroundMark x1="57476" y1="11783" x2="57476" y2="11783"/>
                      <a14:foregroundMark x1="59181" y1="11783" x2="59181" y2="11783"/>
                      <a14:foregroundMark x1="59807" y1="11389" x2="59807" y2="11389"/>
                      <a14:foregroundMark x1="62763" y1="11389" x2="62763" y2="11389"/>
                      <a14:foregroundMark x1="55429" y1="11870" x2="55429" y2="11870"/>
                      <a14:foregroundMark x1="56623" y1="11783" x2="56623" y2="11783"/>
                      <a14:foregroundMark x1="61740" y1="11345" x2="61740" y2="11345"/>
                      <a14:foregroundMark x1="61228" y1="11389" x2="61228" y2="11389"/>
                      <a14:foregroundMark x1="64070" y1="11870" x2="64070" y2="11870"/>
                      <a14:foregroundMark x1="62365" y1="11827" x2="62365" y2="11827"/>
                      <a14:foregroundMark x1="61171" y1="11695" x2="61171" y2="11695"/>
                      <a14:foregroundMark x1="61740" y1="11608" x2="61740" y2="11608"/>
                      <a14:foregroundMark x1="61285" y1="11608" x2="61285" y2="11608"/>
                      <a14:foregroundMark x1="63605" y1="11825" x2="63605" y2="11825"/>
                      <a14:foregroundMark x1="60000" y1="10152" x2="60000" y2="10152"/>
                      <a14:foregroundMark x1="40741" y1="8061" x2="40741" y2="8061"/>
                      <a14:foregroundMark x1="48543" y1="11445" x2="48543" y2="11445"/>
                      <a14:foregroundMark x1="52779" y1="11455" x2="52779" y2="11455"/>
                      <a14:backgroundMark x1="63843" y1="5650" x2="63843" y2="5650"/>
                      <a14:backgroundMark x1="52189" y1="5782" x2="52189" y2="5782"/>
                      <a14:backgroundMark x1="49062" y1="11608" x2="49062" y2="11608"/>
                      <a14:backgroundMark x1="47243" y1="11476" x2="47243" y2="11476"/>
                      <a14:backgroundMark x1="50711" y1="11564" x2="50711" y2="11564"/>
                      <a14:backgroundMark x1="52530" y1="11476" x2="52530" y2="11476"/>
                      <a14:backgroundMark x1="52700" y1="11739" x2="52700" y2="11739"/>
                      <a14:backgroundMark x1="52359" y1="11739" x2="52359" y2="11739"/>
                      <a14:backgroundMark x1="54463" y1="11608" x2="54463" y2="11608"/>
                      <a14:backgroundMark x1="55543" y1="11651" x2="55543" y2="11651"/>
                      <a14:backgroundMark x1="56282" y1="11608" x2="56282" y2="11608"/>
                      <a14:backgroundMark x1="55316" y1="11564" x2="55316" y2="11564"/>
                      <a14:backgroundMark x1="57703" y1="11564" x2="57703" y2="11564"/>
                      <a14:backgroundMark x1="59636" y1="11651" x2="59636" y2="11651"/>
                      <a14:backgroundMark x1="62536" y1="11651" x2="62536" y2="11651"/>
                      <a14:backgroundMark x1="63900" y1="11564" x2="63900" y2="11564"/>
                      <a14:backgroundMark x1="61569" y1="11476" x2="61569" y2="11476"/>
                      <a14:backgroundMark x1="61569" y1="11695" x2="61569" y2="11695"/>
                      <a14:backgroundMark x1="61967" y1="11739" x2="61967" y2="11739"/>
                    </a14:backgroundRemoval>
                  </a14:imgEffect>
                </a14:imgLayer>
              </a14:imgProps>
            </a:ext>
            <a:ext uri="{28A0092B-C50C-407E-A947-70E740481C1C}">
              <a14:useLocalDpi xmlns:a14="http://schemas.microsoft.com/office/drawing/2010/main" val="0"/>
            </a:ext>
          </a:extLst>
        </a:blip>
        <a:srcRect l="34881" t="4233" r="34523" b="86567"/>
        <a:stretch/>
      </xdr:blipFill>
      <xdr:spPr bwMode="auto">
        <a:xfrm>
          <a:off x="6996814" y="227479"/>
          <a:ext cx="2156711" cy="86661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2.xml><?xml version="1.0" encoding="utf-8"?>
<xdr:wsDr xmlns:xdr="http://schemas.openxmlformats.org/drawingml/2006/spreadsheetDrawing" xmlns:a="http://schemas.openxmlformats.org/drawingml/2006/main">
  <xdr:twoCellAnchor>
    <xdr:from>
      <xdr:col>5</xdr:col>
      <xdr:colOff>81664</xdr:colOff>
      <xdr:row>1</xdr:row>
      <xdr:rowOff>27454</xdr:rowOff>
    </xdr:from>
    <xdr:to>
      <xdr:col>6</xdr:col>
      <xdr:colOff>809625</xdr:colOff>
      <xdr:row>5</xdr:row>
      <xdr:rowOff>132073</xdr:rowOff>
    </xdr:to>
    <xdr:pic>
      <xdr:nvPicPr>
        <xdr:cNvPr id="2" name="Imagen 1" descr="Membrete escudo color abajo2">
          <a:extLst>
            <a:ext uri="{FF2B5EF4-FFF2-40B4-BE49-F238E27FC236}">
              <a16:creationId xmlns:a16="http://schemas.microsoft.com/office/drawing/2014/main" id="{00000000-0008-0000-1F00-000002000000}"/>
            </a:ext>
          </a:extLst>
        </xdr:cNvPr>
        <xdr:cNvPicPr>
          <a:picLocks noChangeAspect="1" noChangeArrowheads="1"/>
        </xdr:cNvPicPr>
      </xdr:nvPicPr>
      <xdr:blipFill rotWithShape="1">
        <a:blip xmlns:r="http://schemas.openxmlformats.org/officeDocument/2006/relationships" r:embed="rId1" cstate="print">
          <a:extLst>
            <a:ext uri="{BEBA8EAE-BF5A-486C-A8C5-ECC9F3942E4B}">
              <a14:imgProps xmlns:a14="http://schemas.microsoft.com/office/drawing/2010/main">
                <a14:imgLayer r:embed="rId2">
                  <a14:imgEffect>
                    <a14:backgroundRemoval t="4205" b="13403" l="34736" r="65549">
                      <a14:foregroundMark x1="47754" y1="7315" x2="47754" y2="7315"/>
                      <a14:foregroundMark x1="50938" y1="7753" x2="50938" y2="7753"/>
                      <a14:foregroundMark x1="52928" y1="8060" x2="52928" y2="8060"/>
                      <a14:foregroundMark x1="56055" y1="7797" x2="56055" y2="7797"/>
                      <a14:foregroundMark x1="58272" y1="7928" x2="58272" y2="7928"/>
                      <a14:foregroundMark x1="59636" y1="7972" x2="59636" y2="7972"/>
                      <a14:foregroundMark x1="62706" y1="7884" x2="62706" y2="7884"/>
                      <a14:foregroundMark x1="61796" y1="10337" x2="61796" y2="10337"/>
                      <a14:foregroundMark x1="50256" y1="10206" x2="50256" y2="10206"/>
                      <a14:foregroundMark x1="48493" y1="10206" x2="48493" y2="10206"/>
                      <a14:foregroundMark x1="47243" y1="10206" x2="47243" y2="10206"/>
                      <a14:foregroundMark x1="54747" y1="10206" x2="54747" y2="10206"/>
                      <a14:foregroundMark x1="55884" y1="10031" x2="55884" y2="10031"/>
                      <a14:foregroundMark x1="54633" y1="5738" x2="54633" y2="5738"/>
                      <a14:foregroundMark x1="56055" y1="5607" x2="56055" y2="5607"/>
                      <a14:foregroundMark x1="57305" y1="5519" x2="57305" y2="5519"/>
                      <a14:foregroundMark x1="57874" y1="5826" x2="57874" y2="5826"/>
                      <a14:foregroundMark x1="58897" y1="5431" x2="58897" y2="5431"/>
                      <a14:foregroundMark x1="60205" y1="5519" x2="60205" y2="5519"/>
                      <a14:foregroundMark x1="62649" y1="5519" x2="62649" y2="5519"/>
                      <a14:foregroundMark x1="63673" y1="5431" x2="63673" y2="5431"/>
                      <a14:foregroundMark x1="58954" y1="5125" x2="58954" y2="5125"/>
                      <a14:foregroundMark x1="57931" y1="5125" x2="57931" y2="5125"/>
                      <a14:foregroundMark x1="57419" y1="6220" x2="57419" y2="6220"/>
                      <a14:foregroundMark x1="53098" y1="5607" x2="53098" y2="5607"/>
                      <a14:foregroundMark x1="53383" y1="5519" x2="53383" y2="5519"/>
                      <a14:foregroundMark x1="59807" y1="5869" x2="59807" y2="5869"/>
                      <a14:foregroundMark x1="52189" y1="5519" x2="52189" y2="5519"/>
                      <a14:foregroundMark x1="50199" y1="5300" x2="50199" y2="5300"/>
                      <a14:foregroundMark x1="49403" y1="5519" x2="49403" y2="5519"/>
                      <a14:foregroundMark x1="47925" y1="5169" x2="47925" y2="5169"/>
                      <a14:foregroundMark x1="51222" y1="7184" x2="51222" y2="7184"/>
                      <a14:foregroundMark x1="51620" y1="10162" x2="51620" y2="10162"/>
                      <a14:foregroundMark x1="46788" y1="10031" x2="46788" y2="10031"/>
                      <a14:foregroundMark x1="58215" y1="10074" x2="58215" y2="10074"/>
                      <a14:foregroundMark x1="58101" y1="10512" x2="58101" y2="10512"/>
                      <a14:foregroundMark x1="57135" y1="10469" x2="57135" y2="10469"/>
                      <a14:foregroundMark x1="56907" y1="10074" x2="56907" y2="10074"/>
                      <a14:foregroundMark x1="52757" y1="10031" x2="52757" y2="10031"/>
                      <a14:foregroundMark x1="53496" y1="10031" x2="53496" y2="10031"/>
                      <a14:foregroundMark x1="54065" y1="10031" x2="54065" y2="10031"/>
                      <a14:foregroundMark x1="57590" y1="10031" x2="57590" y2="10031"/>
                      <a14:foregroundMark x1="57533" y1="10250" x2="57533" y2="10250"/>
                      <a14:foregroundMark x1="55259" y1="10206" x2="55259" y2="10206"/>
                      <a14:foregroundMark x1="53098" y1="10337" x2="53098" y2="10337"/>
                      <a14:foregroundMark x1="47186" y1="11170" x2="47186" y2="11170"/>
                      <a14:foregroundMark x1="47868" y1="11257" x2="47868" y2="11257"/>
                      <a14:foregroundMark x1="47925" y1="11739" x2="47925" y2="11739"/>
                      <a14:foregroundMark x1="49176" y1="11345" x2="49176" y2="11345"/>
                      <a14:foregroundMark x1="49915" y1="11345" x2="49915" y2="11345"/>
                      <a14:foregroundMark x1="51109" y1="11345" x2="51109" y2="11345"/>
                      <a14:foregroundMark x1="49346" y1="11870" x2="49346" y2="11870"/>
                      <a14:foregroundMark x1="50995" y1="11783" x2="50995" y2="11783"/>
                      <a14:foregroundMark x1="50483" y1="11389" x2="50483" y2="11389"/>
                      <a14:foregroundMark x1="51791" y1="11345" x2="51791" y2="11345"/>
                      <a14:foregroundMark x1="52530" y1="11301" x2="52530" y2="11301"/>
                      <a14:foregroundMark x1="52587" y1="11914" x2="52587" y2="11914"/>
                      <a14:foregroundMark x1="53610" y1="11345" x2="53610" y2="11345"/>
                      <a14:foregroundMark x1="53724" y1="11914" x2="53724" y2="11914"/>
                      <a14:foregroundMark x1="54463" y1="11345" x2="54463" y2="11345"/>
                      <a14:foregroundMark x1="55429" y1="11345" x2="55429" y2="11345"/>
                      <a14:foregroundMark x1="56680" y1="11432" x2="56680" y2="11432"/>
                      <a14:foregroundMark x1="58442" y1="11476" x2="58442" y2="11476"/>
                      <a14:foregroundMark x1="58158" y1="11520" x2="58158" y2="11520"/>
                      <a14:foregroundMark x1="59181" y1="11432" x2="59181" y2="11432"/>
                      <a14:foregroundMark x1="60830" y1="11389" x2="60830" y2="11389"/>
                      <a14:foregroundMark x1="62138" y1="11520" x2="62138" y2="11520"/>
                      <a14:foregroundMark x1="63161" y1="11476" x2="63161" y2="11476"/>
                      <a14:foregroundMark x1="63843" y1="11301" x2="63843" y2="11301"/>
                      <a14:foregroundMark x1="61569" y1="11914" x2="61569" y2="11914"/>
                      <a14:foregroundMark x1="60205" y1="11432" x2="60205" y2="11432"/>
                      <a14:foregroundMark x1="51848" y1="6264" x2="51848" y2="6264"/>
                      <a14:foregroundMark x1="63729" y1="5957" x2="63729" y2="5957"/>
                      <a14:foregroundMark x1="63729" y1="6395" x2="63729" y2="6395"/>
                      <a14:foregroundMark x1="55543" y1="10469" x2="55543" y2="10469"/>
                      <a14:foregroundMark x1="46845" y1="11739" x2="46845" y2="11739"/>
                      <a14:foregroundMark x1="47584" y1="11739" x2="47584" y2="11739"/>
                      <a14:foregroundMark x1="52416" y1="11651" x2="52416" y2="11651"/>
                      <a14:foregroundMark x1="54633" y1="11914" x2="54633" y2="11914"/>
                      <a14:foregroundMark x1="55088" y1="11651" x2="55088" y2="11651"/>
                      <a14:foregroundMark x1="56225" y1="11345" x2="56225" y2="11345"/>
                      <a14:foregroundMark x1="57476" y1="11783" x2="57476" y2="11783"/>
                      <a14:foregroundMark x1="59181" y1="11783" x2="59181" y2="11783"/>
                      <a14:foregroundMark x1="59807" y1="11389" x2="59807" y2="11389"/>
                      <a14:foregroundMark x1="62763" y1="11389" x2="62763" y2="11389"/>
                      <a14:foregroundMark x1="55429" y1="11870" x2="55429" y2="11870"/>
                      <a14:foregroundMark x1="56623" y1="11783" x2="56623" y2="11783"/>
                      <a14:foregroundMark x1="61740" y1="11345" x2="61740" y2="11345"/>
                      <a14:foregroundMark x1="61228" y1="11389" x2="61228" y2="11389"/>
                      <a14:foregroundMark x1="64070" y1="11870" x2="64070" y2="11870"/>
                      <a14:foregroundMark x1="62365" y1="11827" x2="62365" y2="11827"/>
                      <a14:foregroundMark x1="61171" y1="11695" x2="61171" y2="11695"/>
                      <a14:foregroundMark x1="61740" y1="11608" x2="61740" y2="11608"/>
                      <a14:foregroundMark x1="61285" y1="11608" x2="61285" y2="11608"/>
                      <a14:foregroundMark x1="63605" y1="11825" x2="63605" y2="11825"/>
                      <a14:foregroundMark x1="60000" y1="10152" x2="60000" y2="10152"/>
                      <a14:foregroundMark x1="40741" y1="8061" x2="40741" y2="8061"/>
                      <a14:foregroundMark x1="48543" y1="11445" x2="48543" y2="11445"/>
                      <a14:foregroundMark x1="52779" y1="11455" x2="52779" y2="11455"/>
                      <a14:backgroundMark x1="63843" y1="5650" x2="63843" y2="5650"/>
                      <a14:backgroundMark x1="52189" y1="5782" x2="52189" y2="5782"/>
                      <a14:backgroundMark x1="49062" y1="11608" x2="49062" y2="11608"/>
                      <a14:backgroundMark x1="47243" y1="11476" x2="47243" y2="11476"/>
                      <a14:backgroundMark x1="50711" y1="11564" x2="50711" y2="11564"/>
                      <a14:backgroundMark x1="52530" y1="11476" x2="52530" y2="11476"/>
                      <a14:backgroundMark x1="52700" y1="11739" x2="52700" y2="11739"/>
                      <a14:backgroundMark x1="52359" y1="11739" x2="52359" y2="11739"/>
                      <a14:backgroundMark x1="54463" y1="11608" x2="54463" y2="11608"/>
                      <a14:backgroundMark x1="55543" y1="11651" x2="55543" y2="11651"/>
                      <a14:backgroundMark x1="56282" y1="11608" x2="56282" y2="11608"/>
                      <a14:backgroundMark x1="55316" y1="11564" x2="55316" y2="11564"/>
                      <a14:backgroundMark x1="57703" y1="11564" x2="57703" y2="11564"/>
                      <a14:backgroundMark x1="59636" y1="11651" x2="59636" y2="11651"/>
                      <a14:backgroundMark x1="62536" y1="11651" x2="62536" y2="11651"/>
                      <a14:backgroundMark x1="63900" y1="11564" x2="63900" y2="11564"/>
                      <a14:backgroundMark x1="61569" y1="11476" x2="61569" y2="11476"/>
                      <a14:backgroundMark x1="61569" y1="11695" x2="61569" y2="11695"/>
                      <a14:backgroundMark x1="61967" y1="11739" x2="61967" y2="11739"/>
                    </a14:backgroundRemoval>
                  </a14:imgEffect>
                </a14:imgLayer>
              </a14:imgProps>
            </a:ext>
            <a:ext uri="{28A0092B-C50C-407E-A947-70E740481C1C}">
              <a14:useLocalDpi xmlns:a14="http://schemas.microsoft.com/office/drawing/2010/main" val="0"/>
            </a:ext>
          </a:extLst>
        </a:blip>
        <a:srcRect l="34881" t="4233" r="34523" b="86567"/>
        <a:stretch/>
      </xdr:blipFill>
      <xdr:spPr bwMode="auto">
        <a:xfrm>
          <a:off x="6996814" y="227479"/>
          <a:ext cx="2156711" cy="86661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3.xml><?xml version="1.0" encoding="utf-8"?>
<xdr:wsDr xmlns:xdr="http://schemas.openxmlformats.org/drawingml/2006/spreadsheetDrawing" xmlns:a="http://schemas.openxmlformats.org/drawingml/2006/main">
  <xdr:twoCellAnchor>
    <xdr:from>
      <xdr:col>5</xdr:col>
      <xdr:colOff>81664</xdr:colOff>
      <xdr:row>1</xdr:row>
      <xdr:rowOff>27454</xdr:rowOff>
    </xdr:from>
    <xdr:to>
      <xdr:col>6</xdr:col>
      <xdr:colOff>809625</xdr:colOff>
      <xdr:row>5</xdr:row>
      <xdr:rowOff>132073</xdr:rowOff>
    </xdr:to>
    <xdr:pic>
      <xdr:nvPicPr>
        <xdr:cNvPr id="2" name="Imagen 1" descr="Membrete escudo color abajo2">
          <a:extLst>
            <a:ext uri="{FF2B5EF4-FFF2-40B4-BE49-F238E27FC236}">
              <a16:creationId xmlns:a16="http://schemas.microsoft.com/office/drawing/2014/main" id="{00000000-0008-0000-2000-000002000000}"/>
            </a:ext>
          </a:extLst>
        </xdr:cNvPr>
        <xdr:cNvPicPr>
          <a:picLocks noChangeAspect="1" noChangeArrowheads="1"/>
        </xdr:cNvPicPr>
      </xdr:nvPicPr>
      <xdr:blipFill rotWithShape="1">
        <a:blip xmlns:r="http://schemas.openxmlformats.org/officeDocument/2006/relationships" r:embed="rId1" cstate="print">
          <a:extLst>
            <a:ext uri="{BEBA8EAE-BF5A-486C-A8C5-ECC9F3942E4B}">
              <a14:imgProps xmlns:a14="http://schemas.microsoft.com/office/drawing/2010/main">
                <a14:imgLayer r:embed="rId2">
                  <a14:imgEffect>
                    <a14:backgroundRemoval t="4205" b="13403" l="34736" r="65549">
                      <a14:foregroundMark x1="47754" y1="7315" x2="47754" y2="7315"/>
                      <a14:foregroundMark x1="50938" y1="7753" x2="50938" y2="7753"/>
                      <a14:foregroundMark x1="52928" y1="8060" x2="52928" y2="8060"/>
                      <a14:foregroundMark x1="56055" y1="7797" x2="56055" y2="7797"/>
                      <a14:foregroundMark x1="58272" y1="7928" x2="58272" y2="7928"/>
                      <a14:foregroundMark x1="59636" y1="7972" x2="59636" y2="7972"/>
                      <a14:foregroundMark x1="62706" y1="7884" x2="62706" y2="7884"/>
                      <a14:foregroundMark x1="61796" y1="10337" x2="61796" y2="10337"/>
                      <a14:foregroundMark x1="50256" y1="10206" x2="50256" y2="10206"/>
                      <a14:foregroundMark x1="48493" y1="10206" x2="48493" y2="10206"/>
                      <a14:foregroundMark x1="47243" y1="10206" x2="47243" y2="10206"/>
                      <a14:foregroundMark x1="54747" y1="10206" x2="54747" y2="10206"/>
                      <a14:foregroundMark x1="55884" y1="10031" x2="55884" y2="10031"/>
                      <a14:foregroundMark x1="54633" y1="5738" x2="54633" y2="5738"/>
                      <a14:foregroundMark x1="56055" y1="5607" x2="56055" y2="5607"/>
                      <a14:foregroundMark x1="57305" y1="5519" x2="57305" y2="5519"/>
                      <a14:foregroundMark x1="57874" y1="5826" x2="57874" y2="5826"/>
                      <a14:foregroundMark x1="58897" y1="5431" x2="58897" y2="5431"/>
                      <a14:foregroundMark x1="60205" y1="5519" x2="60205" y2="5519"/>
                      <a14:foregroundMark x1="62649" y1="5519" x2="62649" y2="5519"/>
                      <a14:foregroundMark x1="63673" y1="5431" x2="63673" y2="5431"/>
                      <a14:foregroundMark x1="58954" y1="5125" x2="58954" y2="5125"/>
                      <a14:foregroundMark x1="57931" y1="5125" x2="57931" y2="5125"/>
                      <a14:foregroundMark x1="57419" y1="6220" x2="57419" y2="6220"/>
                      <a14:foregroundMark x1="53098" y1="5607" x2="53098" y2="5607"/>
                      <a14:foregroundMark x1="53383" y1="5519" x2="53383" y2="5519"/>
                      <a14:foregroundMark x1="59807" y1="5869" x2="59807" y2="5869"/>
                      <a14:foregroundMark x1="52189" y1="5519" x2="52189" y2="5519"/>
                      <a14:foregroundMark x1="50199" y1="5300" x2="50199" y2="5300"/>
                      <a14:foregroundMark x1="49403" y1="5519" x2="49403" y2="5519"/>
                      <a14:foregroundMark x1="47925" y1="5169" x2="47925" y2="5169"/>
                      <a14:foregroundMark x1="51222" y1="7184" x2="51222" y2="7184"/>
                      <a14:foregroundMark x1="51620" y1="10162" x2="51620" y2="10162"/>
                      <a14:foregroundMark x1="46788" y1="10031" x2="46788" y2="10031"/>
                      <a14:foregroundMark x1="58215" y1="10074" x2="58215" y2="10074"/>
                      <a14:foregroundMark x1="58101" y1="10512" x2="58101" y2="10512"/>
                      <a14:foregroundMark x1="57135" y1="10469" x2="57135" y2="10469"/>
                      <a14:foregroundMark x1="56907" y1="10074" x2="56907" y2="10074"/>
                      <a14:foregroundMark x1="52757" y1="10031" x2="52757" y2="10031"/>
                      <a14:foregroundMark x1="53496" y1="10031" x2="53496" y2="10031"/>
                      <a14:foregroundMark x1="54065" y1="10031" x2="54065" y2="10031"/>
                      <a14:foregroundMark x1="57590" y1="10031" x2="57590" y2="10031"/>
                      <a14:foregroundMark x1="57533" y1="10250" x2="57533" y2="10250"/>
                      <a14:foregroundMark x1="55259" y1="10206" x2="55259" y2="10206"/>
                      <a14:foregroundMark x1="53098" y1="10337" x2="53098" y2="10337"/>
                      <a14:foregroundMark x1="47186" y1="11170" x2="47186" y2="11170"/>
                      <a14:foregroundMark x1="47868" y1="11257" x2="47868" y2="11257"/>
                      <a14:foregroundMark x1="47925" y1="11739" x2="47925" y2="11739"/>
                      <a14:foregroundMark x1="49176" y1="11345" x2="49176" y2="11345"/>
                      <a14:foregroundMark x1="49915" y1="11345" x2="49915" y2="11345"/>
                      <a14:foregroundMark x1="51109" y1="11345" x2="51109" y2="11345"/>
                      <a14:foregroundMark x1="49346" y1="11870" x2="49346" y2="11870"/>
                      <a14:foregroundMark x1="50995" y1="11783" x2="50995" y2="11783"/>
                      <a14:foregroundMark x1="50483" y1="11389" x2="50483" y2="11389"/>
                      <a14:foregroundMark x1="51791" y1="11345" x2="51791" y2="11345"/>
                      <a14:foregroundMark x1="52530" y1="11301" x2="52530" y2="11301"/>
                      <a14:foregroundMark x1="52587" y1="11914" x2="52587" y2="11914"/>
                      <a14:foregroundMark x1="53610" y1="11345" x2="53610" y2="11345"/>
                      <a14:foregroundMark x1="53724" y1="11914" x2="53724" y2="11914"/>
                      <a14:foregroundMark x1="54463" y1="11345" x2="54463" y2="11345"/>
                      <a14:foregroundMark x1="55429" y1="11345" x2="55429" y2="11345"/>
                      <a14:foregroundMark x1="56680" y1="11432" x2="56680" y2="11432"/>
                      <a14:foregroundMark x1="58442" y1="11476" x2="58442" y2="11476"/>
                      <a14:foregroundMark x1="58158" y1="11520" x2="58158" y2="11520"/>
                      <a14:foregroundMark x1="59181" y1="11432" x2="59181" y2="11432"/>
                      <a14:foregroundMark x1="60830" y1="11389" x2="60830" y2="11389"/>
                      <a14:foregroundMark x1="62138" y1="11520" x2="62138" y2="11520"/>
                      <a14:foregroundMark x1="63161" y1="11476" x2="63161" y2="11476"/>
                      <a14:foregroundMark x1="63843" y1="11301" x2="63843" y2="11301"/>
                      <a14:foregroundMark x1="61569" y1="11914" x2="61569" y2="11914"/>
                      <a14:foregroundMark x1="60205" y1="11432" x2="60205" y2="11432"/>
                      <a14:foregroundMark x1="51848" y1="6264" x2="51848" y2="6264"/>
                      <a14:foregroundMark x1="63729" y1="5957" x2="63729" y2="5957"/>
                      <a14:foregroundMark x1="63729" y1="6395" x2="63729" y2="6395"/>
                      <a14:foregroundMark x1="55543" y1="10469" x2="55543" y2="10469"/>
                      <a14:foregroundMark x1="46845" y1="11739" x2="46845" y2="11739"/>
                      <a14:foregroundMark x1="47584" y1="11739" x2="47584" y2="11739"/>
                      <a14:foregroundMark x1="52416" y1="11651" x2="52416" y2="11651"/>
                      <a14:foregroundMark x1="54633" y1="11914" x2="54633" y2="11914"/>
                      <a14:foregroundMark x1="55088" y1="11651" x2="55088" y2="11651"/>
                      <a14:foregroundMark x1="56225" y1="11345" x2="56225" y2="11345"/>
                      <a14:foregroundMark x1="57476" y1="11783" x2="57476" y2="11783"/>
                      <a14:foregroundMark x1="59181" y1="11783" x2="59181" y2="11783"/>
                      <a14:foregroundMark x1="59807" y1="11389" x2="59807" y2="11389"/>
                      <a14:foregroundMark x1="62763" y1="11389" x2="62763" y2="11389"/>
                      <a14:foregroundMark x1="55429" y1="11870" x2="55429" y2="11870"/>
                      <a14:foregroundMark x1="56623" y1="11783" x2="56623" y2="11783"/>
                      <a14:foregroundMark x1="61740" y1="11345" x2="61740" y2="11345"/>
                      <a14:foregroundMark x1="61228" y1="11389" x2="61228" y2="11389"/>
                      <a14:foregroundMark x1="64070" y1="11870" x2="64070" y2="11870"/>
                      <a14:foregroundMark x1="62365" y1="11827" x2="62365" y2="11827"/>
                      <a14:foregroundMark x1="61171" y1="11695" x2="61171" y2="11695"/>
                      <a14:foregroundMark x1="61740" y1="11608" x2="61740" y2="11608"/>
                      <a14:foregroundMark x1="61285" y1="11608" x2="61285" y2="11608"/>
                      <a14:foregroundMark x1="63605" y1="11825" x2="63605" y2="11825"/>
                      <a14:foregroundMark x1="60000" y1="10152" x2="60000" y2="10152"/>
                      <a14:foregroundMark x1="40741" y1="8061" x2="40741" y2="8061"/>
                      <a14:foregroundMark x1="48543" y1="11445" x2="48543" y2="11445"/>
                      <a14:foregroundMark x1="52779" y1="11455" x2="52779" y2="11455"/>
                      <a14:backgroundMark x1="63843" y1="5650" x2="63843" y2="5650"/>
                      <a14:backgroundMark x1="52189" y1="5782" x2="52189" y2="5782"/>
                      <a14:backgroundMark x1="49062" y1="11608" x2="49062" y2="11608"/>
                      <a14:backgroundMark x1="47243" y1="11476" x2="47243" y2="11476"/>
                      <a14:backgroundMark x1="50711" y1="11564" x2="50711" y2="11564"/>
                      <a14:backgroundMark x1="52530" y1="11476" x2="52530" y2="11476"/>
                      <a14:backgroundMark x1="52700" y1="11739" x2="52700" y2="11739"/>
                      <a14:backgroundMark x1="52359" y1="11739" x2="52359" y2="11739"/>
                      <a14:backgroundMark x1="54463" y1="11608" x2="54463" y2="11608"/>
                      <a14:backgroundMark x1="55543" y1="11651" x2="55543" y2="11651"/>
                      <a14:backgroundMark x1="56282" y1="11608" x2="56282" y2="11608"/>
                      <a14:backgroundMark x1="55316" y1="11564" x2="55316" y2="11564"/>
                      <a14:backgroundMark x1="57703" y1="11564" x2="57703" y2="11564"/>
                      <a14:backgroundMark x1="59636" y1="11651" x2="59636" y2="11651"/>
                      <a14:backgroundMark x1="62536" y1="11651" x2="62536" y2="11651"/>
                      <a14:backgroundMark x1="63900" y1="11564" x2="63900" y2="11564"/>
                      <a14:backgroundMark x1="61569" y1="11476" x2="61569" y2="11476"/>
                      <a14:backgroundMark x1="61569" y1="11695" x2="61569" y2="11695"/>
                      <a14:backgroundMark x1="61967" y1="11739" x2="61967" y2="11739"/>
                    </a14:backgroundRemoval>
                  </a14:imgEffect>
                </a14:imgLayer>
              </a14:imgProps>
            </a:ext>
            <a:ext uri="{28A0092B-C50C-407E-A947-70E740481C1C}">
              <a14:useLocalDpi xmlns:a14="http://schemas.microsoft.com/office/drawing/2010/main" val="0"/>
            </a:ext>
          </a:extLst>
        </a:blip>
        <a:srcRect l="34881" t="4233" r="34523" b="86567"/>
        <a:stretch/>
      </xdr:blipFill>
      <xdr:spPr bwMode="auto">
        <a:xfrm>
          <a:off x="6996814" y="227479"/>
          <a:ext cx="2156711" cy="86661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4.xml><?xml version="1.0" encoding="utf-8"?>
<xdr:wsDr xmlns:xdr="http://schemas.openxmlformats.org/drawingml/2006/spreadsheetDrawing" xmlns:a="http://schemas.openxmlformats.org/drawingml/2006/main">
  <xdr:twoCellAnchor>
    <xdr:from>
      <xdr:col>5</xdr:col>
      <xdr:colOff>81664</xdr:colOff>
      <xdr:row>1</xdr:row>
      <xdr:rowOff>27454</xdr:rowOff>
    </xdr:from>
    <xdr:to>
      <xdr:col>6</xdr:col>
      <xdr:colOff>809625</xdr:colOff>
      <xdr:row>5</xdr:row>
      <xdr:rowOff>132073</xdr:rowOff>
    </xdr:to>
    <xdr:pic>
      <xdr:nvPicPr>
        <xdr:cNvPr id="2" name="Imagen 1" descr="Membrete escudo color abajo2">
          <a:extLst>
            <a:ext uri="{FF2B5EF4-FFF2-40B4-BE49-F238E27FC236}">
              <a16:creationId xmlns:a16="http://schemas.microsoft.com/office/drawing/2014/main" id="{00000000-0008-0000-2100-000002000000}"/>
            </a:ext>
          </a:extLst>
        </xdr:cNvPr>
        <xdr:cNvPicPr>
          <a:picLocks noChangeAspect="1" noChangeArrowheads="1"/>
        </xdr:cNvPicPr>
      </xdr:nvPicPr>
      <xdr:blipFill rotWithShape="1">
        <a:blip xmlns:r="http://schemas.openxmlformats.org/officeDocument/2006/relationships" r:embed="rId1" cstate="print">
          <a:extLst>
            <a:ext uri="{BEBA8EAE-BF5A-486C-A8C5-ECC9F3942E4B}">
              <a14:imgProps xmlns:a14="http://schemas.microsoft.com/office/drawing/2010/main">
                <a14:imgLayer r:embed="rId2">
                  <a14:imgEffect>
                    <a14:backgroundRemoval t="4205" b="13403" l="34736" r="65549">
                      <a14:foregroundMark x1="47754" y1="7315" x2="47754" y2="7315"/>
                      <a14:foregroundMark x1="50938" y1="7753" x2="50938" y2="7753"/>
                      <a14:foregroundMark x1="52928" y1="8060" x2="52928" y2="8060"/>
                      <a14:foregroundMark x1="56055" y1="7797" x2="56055" y2="7797"/>
                      <a14:foregroundMark x1="58272" y1="7928" x2="58272" y2="7928"/>
                      <a14:foregroundMark x1="59636" y1="7972" x2="59636" y2="7972"/>
                      <a14:foregroundMark x1="62706" y1="7884" x2="62706" y2="7884"/>
                      <a14:foregroundMark x1="61796" y1="10337" x2="61796" y2="10337"/>
                      <a14:foregroundMark x1="50256" y1="10206" x2="50256" y2="10206"/>
                      <a14:foregroundMark x1="48493" y1="10206" x2="48493" y2="10206"/>
                      <a14:foregroundMark x1="47243" y1="10206" x2="47243" y2="10206"/>
                      <a14:foregroundMark x1="54747" y1="10206" x2="54747" y2="10206"/>
                      <a14:foregroundMark x1="55884" y1="10031" x2="55884" y2="10031"/>
                      <a14:foregroundMark x1="54633" y1="5738" x2="54633" y2="5738"/>
                      <a14:foregroundMark x1="56055" y1="5607" x2="56055" y2="5607"/>
                      <a14:foregroundMark x1="57305" y1="5519" x2="57305" y2="5519"/>
                      <a14:foregroundMark x1="57874" y1="5826" x2="57874" y2="5826"/>
                      <a14:foregroundMark x1="58897" y1="5431" x2="58897" y2="5431"/>
                      <a14:foregroundMark x1="60205" y1="5519" x2="60205" y2="5519"/>
                      <a14:foregroundMark x1="62649" y1="5519" x2="62649" y2="5519"/>
                      <a14:foregroundMark x1="63673" y1="5431" x2="63673" y2="5431"/>
                      <a14:foregroundMark x1="58954" y1="5125" x2="58954" y2="5125"/>
                      <a14:foregroundMark x1="57931" y1="5125" x2="57931" y2="5125"/>
                      <a14:foregroundMark x1="57419" y1="6220" x2="57419" y2="6220"/>
                      <a14:foregroundMark x1="53098" y1="5607" x2="53098" y2="5607"/>
                      <a14:foregroundMark x1="53383" y1="5519" x2="53383" y2="5519"/>
                      <a14:foregroundMark x1="59807" y1="5869" x2="59807" y2="5869"/>
                      <a14:foregroundMark x1="52189" y1="5519" x2="52189" y2="5519"/>
                      <a14:foregroundMark x1="50199" y1="5300" x2="50199" y2="5300"/>
                      <a14:foregroundMark x1="49403" y1="5519" x2="49403" y2="5519"/>
                      <a14:foregroundMark x1="47925" y1="5169" x2="47925" y2="5169"/>
                      <a14:foregroundMark x1="51222" y1="7184" x2="51222" y2="7184"/>
                      <a14:foregroundMark x1="51620" y1="10162" x2="51620" y2="10162"/>
                      <a14:foregroundMark x1="46788" y1="10031" x2="46788" y2="10031"/>
                      <a14:foregroundMark x1="58215" y1="10074" x2="58215" y2="10074"/>
                      <a14:foregroundMark x1="58101" y1="10512" x2="58101" y2="10512"/>
                      <a14:foregroundMark x1="57135" y1="10469" x2="57135" y2="10469"/>
                      <a14:foregroundMark x1="56907" y1="10074" x2="56907" y2="10074"/>
                      <a14:foregroundMark x1="52757" y1="10031" x2="52757" y2="10031"/>
                      <a14:foregroundMark x1="53496" y1="10031" x2="53496" y2="10031"/>
                      <a14:foregroundMark x1="54065" y1="10031" x2="54065" y2="10031"/>
                      <a14:foregroundMark x1="57590" y1="10031" x2="57590" y2="10031"/>
                      <a14:foregroundMark x1="57533" y1="10250" x2="57533" y2="10250"/>
                      <a14:foregroundMark x1="55259" y1="10206" x2="55259" y2="10206"/>
                      <a14:foregroundMark x1="53098" y1="10337" x2="53098" y2="10337"/>
                      <a14:foregroundMark x1="47186" y1="11170" x2="47186" y2="11170"/>
                      <a14:foregroundMark x1="47868" y1="11257" x2="47868" y2="11257"/>
                      <a14:foregroundMark x1="47925" y1="11739" x2="47925" y2="11739"/>
                      <a14:foregroundMark x1="49176" y1="11345" x2="49176" y2="11345"/>
                      <a14:foregroundMark x1="49915" y1="11345" x2="49915" y2="11345"/>
                      <a14:foregroundMark x1="51109" y1="11345" x2="51109" y2="11345"/>
                      <a14:foregroundMark x1="49346" y1="11870" x2="49346" y2="11870"/>
                      <a14:foregroundMark x1="50995" y1="11783" x2="50995" y2="11783"/>
                      <a14:foregroundMark x1="50483" y1="11389" x2="50483" y2="11389"/>
                      <a14:foregroundMark x1="51791" y1="11345" x2="51791" y2="11345"/>
                      <a14:foregroundMark x1="52530" y1="11301" x2="52530" y2="11301"/>
                      <a14:foregroundMark x1="52587" y1="11914" x2="52587" y2="11914"/>
                      <a14:foregroundMark x1="53610" y1="11345" x2="53610" y2="11345"/>
                      <a14:foregroundMark x1="53724" y1="11914" x2="53724" y2="11914"/>
                      <a14:foregroundMark x1="54463" y1="11345" x2="54463" y2="11345"/>
                      <a14:foregroundMark x1="55429" y1="11345" x2="55429" y2="11345"/>
                      <a14:foregroundMark x1="56680" y1="11432" x2="56680" y2="11432"/>
                      <a14:foregroundMark x1="58442" y1="11476" x2="58442" y2="11476"/>
                      <a14:foregroundMark x1="58158" y1="11520" x2="58158" y2="11520"/>
                      <a14:foregroundMark x1="59181" y1="11432" x2="59181" y2="11432"/>
                      <a14:foregroundMark x1="60830" y1="11389" x2="60830" y2="11389"/>
                      <a14:foregroundMark x1="62138" y1="11520" x2="62138" y2="11520"/>
                      <a14:foregroundMark x1="63161" y1="11476" x2="63161" y2="11476"/>
                      <a14:foregroundMark x1="63843" y1="11301" x2="63843" y2="11301"/>
                      <a14:foregroundMark x1="61569" y1="11914" x2="61569" y2="11914"/>
                      <a14:foregroundMark x1="60205" y1="11432" x2="60205" y2="11432"/>
                      <a14:foregroundMark x1="51848" y1="6264" x2="51848" y2="6264"/>
                      <a14:foregroundMark x1="63729" y1="5957" x2="63729" y2="5957"/>
                      <a14:foregroundMark x1="63729" y1="6395" x2="63729" y2="6395"/>
                      <a14:foregroundMark x1="55543" y1="10469" x2="55543" y2="10469"/>
                      <a14:foregroundMark x1="46845" y1="11739" x2="46845" y2="11739"/>
                      <a14:foregroundMark x1="47584" y1="11739" x2="47584" y2="11739"/>
                      <a14:foregroundMark x1="52416" y1="11651" x2="52416" y2="11651"/>
                      <a14:foregroundMark x1="54633" y1="11914" x2="54633" y2="11914"/>
                      <a14:foregroundMark x1="55088" y1="11651" x2="55088" y2="11651"/>
                      <a14:foregroundMark x1="56225" y1="11345" x2="56225" y2="11345"/>
                      <a14:foregroundMark x1="57476" y1="11783" x2="57476" y2="11783"/>
                      <a14:foregroundMark x1="59181" y1="11783" x2="59181" y2="11783"/>
                      <a14:foregroundMark x1="59807" y1="11389" x2="59807" y2="11389"/>
                      <a14:foregroundMark x1="62763" y1="11389" x2="62763" y2="11389"/>
                      <a14:foregroundMark x1="55429" y1="11870" x2="55429" y2="11870"/>
                      <a14:foregroundMark x1="56623" y1="11783" x2="56623" y2="11783"/>
                      <a14:foregroundMark x1="61740" y1="11345" x2="61740" y2="11345"/>
                      <a14:foregroundMark x1="61228" y1="11389" x2="61228" y2="11389"/>
                      <a14:foregroundMark x1="64070" y1="11870" x2="64070" y2="11870"/>
                      <a14:foregroundMark x1="62365" y1="11827" x2="62365" y2="11827"/>
                      <a14:foregroundMark x1="61171" y1="11695" x2="61171" y2="11695"/>
                      <a14:foregroundMark x1="61740" y1="11608" x2="61740" y2="11608"/>
                      <a14:foregroundMark x1="61285" y1="11608" x2="61285" y2="11608"/>
                      <a14:foregroundMark x1="63605" y1="11825" x2="63605" y2="11825"/>
                      <a14:foregroundMark x1="60000" y1="10152" x2="60000" y2="10152"/>
                      <a14:foregroundMark x1="40741" y1="8061" x2="40741" y2="8061"/>
                      <a14:foregroundMark x1="48543" y1="11445" x2="48543" y2="11445"/>
                      <a14:foregroundMark x1="52779" y1="11455" x2="52779" y2="11455"/>
                      <a14:backgroundMark x1="63843" y1="5650" x2="63843" y2="5650"/>
                      <a14:backgroundMark x1="52189" y1="5782" x2="52189" y2="5782"/>
                      <a14:backgroundMark x1="49062" y1="11608" x2="49062" y2="11608"/>
                      <a14:backgroundMark x1="47243" y1="11476" x2="47243" y2="11476"/>
                      <a14:backgroundMark x1="50711" y1="11564" x2="50711" y2="11564"/>
                      <a14:backgroundMark x1="52530" y1="11476" x2="52530" y2="11476"/>
                      <a14:backgroundMark x1="52700" y1="11739" x2="52700" y2="11739"/>
                      <a14:backgroundMark x1="52359" y1="11739" x2="52359" y2="11739"/>
                      <a14:backgroundMark x1="54463" y1="11608" x2="54463" y2="11608"/>
                      <a14:backgroundMark x1="55543" y1="11651" x2="55543" y2="11651"/>
                      <a14:backgroundMark x1="56282" y1="11608" x2="56282" y2="11608"/>
                      <a14:backgroundMark x1="55316" y1="11564" x2="55316" y2="11564"/>
                      <a14:backgroundMark x1="57703" y1="11564" x2="57703" y2="11564"/>
                      <a14:backgroundMark x1="59636" y1="11651" x2="59636" y2="11651"/>
                      <a14:backgroundMark x1="62536" y1="11651" x2="62536" y2="11651"/>
                      <a14:backgroundMark x1="63900" y1="11564" x2="63900" y2="11564"/>
                      <a14:backgroundMark x1="61569" y1="11476" x2="61569" y2="11476"/>
                      <a14:backgroundMark x1="61569" y1="11695" x2="61569" y2="11695"/>
                      <a14:backgroundMark x1="61967" y1="11739" x2="61967" y2="11739"/>
                    </a14:backgroundRemoval>
                  </a14:imgEffect>
                </a14:imgLayer>
              </a14:imgProps>
            </a:ext>
            <a:ext uri="{28A0092B-C50C-407E-A947-70E740481C1C}">
              <a14:useLocalDpi xmlns:a14="http://schemas.microsoft.com/office/drawing/2010/main" val="0"/>
            </a:ext>
          </a:extLst>
        </a:blip>
        <a:srcRect l="34881" t="4233" r="34523" b="86567"/>
        <a:stretch/>
      </xdr:blipFill>
      <xdr:spPr bwMode="auto">
        <a:xfrm>
          <a:off x="6996814" y="227479"/>
          <a:ext cx="2156711" cy="86661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5.xml><?xml version="1.0" encoding="utf-8"?>
<xdr:wsDr xmlns:xdr="http://schemas.openxmlformats.org/drawingml/2006/spreadsheetDrawing" xmlns:a="http://schemas.openxmlformats.org/drawingml/2006/main">
  <xdr:twoCellAnchor>
    <xdr:from>
      <xdr:col>5</xdr:col>
      <xdr:colOff>81664</xdr:colOff>
      <xdr:row>1</xdr:row>
      <xdr:rowOff>27454</xdr:rowOff>
    </xdr:from>
    <xdr:to>
      <xdr:col>6</xdr:col>
      <xdr:colOff>809625</xdr:colOff>
      <xdr:row>5</xdr:row>
      <xdr:rowOff>132073</xdr:rowOff>
    </xdr:to>
    <xdr:pic>
      <xdr:nvPicPr>
        <xdr:cNvPr id="2" name="Imagen 1" descr="Membrete escudo color abajo2">
          <a:extLst>
            <a:ext uri="{FF2B5EF4-FFF2-40B4-BE49-F238E27FC236}">
              <a16:creationId xmlns:a16="http://schemas.microsoft.com/office/drawing/2014/main" id="{00000000-0008-0000-2200-000002000000}"/>
            </a:ext>
          </a:extLst>
        </xdr:cNvPr>
        <xdr:cNvPicPr>
          <a:picLocks noChangeAspect="1" noChangeArrowheads="1"/>
        </xdr:cNvPicPr>
      </xdr:nvPicPr>
      <xdr:blipFill rotWithShape="1">
        <a:blip xmlns:r="http://schemas.openxmlformats.org/officeDocument/2006/relationships" r:embed="rId1" cstate="print">
          <a:extLst>
            <a:ext uri="{BEBA8EAE-BF5A-486C-A8C5-ECC9F3942E4B}">
              <a14:imgProps xmlns:a14="http://schemas.microsoft.com/office/drawing/2010/main">
                <a14:imgLayer r:embed="rId2">
                  <a14:imgEffect>
                    <a14:backgroundRemoval t="4205" b="13403" l="34736" r="65549">
                      <a14:foregroundMark x1="47754" y1="7315" x2="47754" y2="7315"/>
                      <a14:foregroundMark x1="50938" y1="7753" x2="50938" y2="7753"/>
                      <a14:foregroundMark x1="52928" y1="8060" x2="52928" y2="8060"/>
                      <a14:foregroundMark x1="56055" y1="7797" x2="56055" y2="7797"/>
                      <a14:foregroundMark x1="58272" y1="7928" x2="58272" y2="7928"/>
                      <a14:foregroundMark x1="59636" y1="7972" x2="59636" y2="7972"/>
                      <a14:foregroundMark x1="62706" y1="7884" x2="62706" y2="7884"/>
                      <a14:foregroundMark x1="61796" y1="10337" x2="61796" y2="10337"/>
                      <a14:foregroundMark x1="50256" y1="10206" x2="50256" y2="10206"/>
                      <a14:foregroundMark x1="48493" y1="10206" x2="48493" y2="10206"/>
                      <a14:foregroundMark x1="47243" y1="10206" x2="47243" y2="10206"/>
                      <a14:foregroundMark x1="54747" y1="10206" x2="54747" y2="10206"/>
                      <a14:foregroundMark x1="55884" y1="10031" x2="55884" y2="10031"/>
                      <a14:foregroundMark x1="54633" y1="5738" x2="54633" y2="5738"/>
                      <a14:foregroundMark x1="56055" y1="5607" x2="56055" y2="5607"/>
                      <a14:foregroundMark x1="57305" y1="5519" x2="57305" y2="5519"/>
                      <a14:foregroundMark x1="57874" y1="5826" x2="57874" y2="5826"/>
                      <a14:foregroundMark x1="58897" y1="5431" x2="58897" y2="5431"/>
                      <a14:foregroundMark x1="60205" y1="5519" x2="60205" y2="5519"/>
                      <a14:foregroundMark x1="62649" y1="5519" x2="62649" y2="5519"/>
                      <a14:foregroundMark x1="63673" y1="5431" x2="63673" y2="5431"/>
                      <a14:foregroundMark x1="58954" y1="5125" x2="58954" y2="5125"/>
                      <a14:foregroundMark x1="57931" y1="5125" x2="57931" y2="5125"/>
                      <a14:foregroundMark x1="57419" y1="6220" x2="57419" y2="6220"/>
                      <a14:foregroundMark x1="53098" y1="5607" x2="53098" y2="5607"/>
                      <a14:foregroundMark x1="53383" y1="5519" x2="53383" y2="5519"/>
                      <a14:foregroundMark x1="59807" y1="5869" x2="59807" y2="5869"/>
                      <a14:foregroundMark x1="52189" y1="5519" x2="52189" y2="5519"/>
                      <a14:foregroundMark x1="50199" y1="5300" x2="50199" y2="5300"/>
                      <a14:foregroundMark x1="49403" y1="5519" x2="49403" y2="5519"/>
                      <a14:foregroundMark x1="47925" y1="5169" x2="47925" y2="5169"/>
                      <a14:foregroundMark x1="51222" y1="7184" x2="51222" y2="7184"/>
                      <a14:foregroundMark x1="51620" y1="10162" x2="51620" y2="10162"/>
                      <a14:foregroundMark x1="46788" y1="10031" x2="46788" y2="10031"/>
                      <a14:foregroundMark x1="58215" y1="10074" x2="58215" y2="10074"/>
                      <a14:foregroundMark x1="58101" y1="10512" x2="58101" y2="10512"/>
                      <a14:foregroundMark x1="57135" y1="10469" x2="57135" y2="10469"/>
                      <a14:foregroundMark x1="56907" y1="10074" x2="56907" y2="10074"/>
                      <a14:foregroundMark x1="52757" y1="10031" x2="52757" y2="10031"/>
                      <a14:foregroundMark x1="53496" y1="10031" x2="53496" y2="10031"/>
                      <a14:foregroundMark x1="54065" y1="10031" x2="54065" y2="10031"/>
                      <a14:foregroundMark x1="57590" y1="10031" x2="57590" y2="10031"/>
                      <a14:foregroundMark x1="57533" y1="10250" x2="57533" y2="10250"/>
                      <a14:foregroundMark x1="55259" y1="10206" x2="55259" y2="10206"/>
                      <a14:foregroundMark x1="53098" y1="10337" x2="53098" y2="10337"/>
                      <a14:foregroundMark x1="47186" y1="11170" x2="47186" y2="11170"/>
                      <a14:foregroundMark x1="47868" y1="11257" x2="47868" y2="11257"/>
                      <a14:foregroundMark x1="47925" y1="11739" x2="47925" y2="11739"/>
                      <a14:foregroundMark x1="49176" y1="11345" x2="49176" y2="11345"/>
                      <a14:foregroundMark x1="49915" y1="11345" x2="49915" y2="11345"/>
                      <a14:foregroundMark x1="51109" y1="11345" x2="51109" y2="11345"/>
                      <a14:foregroundMark x1="49346" y1="11870" x2="49346" y2="11870"/>
                      <a14:foregroundMark x1="50995" y1="11783" x2="50995" y2="11783"/>
                      <a14:foregroundMark x1="50483" y1="11389" x2="50483" y2="11389"/>
                      <a14:foregroundMark x1="51791" y1="11345" x2="51791" y2="11345"/>
                      <a14:foregroundMark x1="52530" y1="11301" x2="52530" y2="11301"/>
                      <a14:foregroundMark x1="52587" y1="11914" x2="52587" y2="11914"/>
                      <a14:foregroundMark x1="53610" y1="11345" x2="53610" y2="11345"/>
                      <a14:foregroundMark x1="53724" y1="11914" x2="53724" y2="11914"/>
                      <a14:foregroundMark x1="54463" y1="11345" x2="54463" y2="11345"/>
                      <a14:foregroundMark x1="55429" y1="11345" x2="55429" y2="11345"/>
                      <a14:foregroundMark x1="56680" y1="11432" x2="56680" y2="11432"/>
                      <a14:foregroundMark x1="58442" y1="11476" x2="58442" y2="11476"/>
                      <a14:foregroundMark x1="58158" y1="11520" x2="58158" y2="11520"/>
                      <a14:foregroundMark x1="59181" y1="11432" x2="59181" y2="11432"/>
                      <a14:foregroundMark x1="60830" y1="11389" x2="60830" y2="11389"/>
                      <a14:foregroundMark x1="62138" y1="11520" x2="62138" y2="11520"/>
                      <a14:foregroundMark x1="63161" y1="11476" x2="63161" y2="11476"/>
                      <a14:foregroundMark x1="63843" y1="11301" x2="63843" y2="11301"/>
                      <a14:foregroundMark x1="61569" y1="11914" x2="61569" y2="11914"/>
                      <a14:foregroundMark x1="60205" y1="11432" x2="60205" y2="11432"/>
                      <a14:foregroundMark x1="51848" y1="6264" x2="51848" y2="6264"/>
                      <a14:foregroundMark x1="63729" y1="5957" x2="63729" y2="5957"/>
                      <a14:foregroundMark x1="63729" y1="6395" x2="63729" y2="6395"/>
                      <a14:foregroundMark x1="55543" y1="10469" x2="55543" y2="10469"/>
                      <a14:foregroundMark x1="46845" y1="11739" x2="46845" y2="11739"/>
                      <a14:foregroundMark x1="47584" y1="11739" x2="47584" y2="11739"/>
                      <a14:foregroundMark x1="52416" y1="11651" x2="52416" y2="11651"/>
                      <a14:foregroundMark x1="54633" y1="11914" x2="54633" y2="11914"/>
                      <a14:foregroundMark x1="55088" y1="11651" x2="55088" y2="11651"/>
                      <a14:foregroundMark x1="56225" y1="11345" x2="56225" y2="11345"/>
                      <a14:foregroundMark x1="57476" y1="11783" x2="57476" y2="11783"/>
                      <a14:foregroundMark x1="59181" y1="11783" x2="59181" y2="11783"/>
                      <a14:foregroundMark x1="59807" y1="11389" x2="59807" y2="11389"/>
                      <a14:foregroundMark x1="62763" y1="11389" x2="62763" y2="11389"/>
                      <a14:foregroundMark x1="55429" y1="11870" x2="55429" y2="11870"/>
                      <a14:foregroundMark x1="56623" y1="11783" x2="56623" y2="11783"/>
                      <a14:foregroundMark x1="61740" y1="11345" x2="61740" y2="11345"/>
                      <a14:foregroundMark x1="61228" y1="11389" x2="61228" y2="11389"/>
                      <a14:foregroundMark x1="64070" y1="11870" x2="64070" y2="11870"/>
                      <a14:foregroundMark x1="62365" y1="11827" x2="62365" y2="11827"/>
                      <a14:foregroundMark x1="61171" y1="11695" x2="61171" y2="11695"/>
                      <a14:foregroundMark x1="61740" y1="11608" x2="61740" y2="11608"/>
                      <a14:foregroundMark x1="61285" y1="11608" x2="61285" y2="11608"/>
                      <a14:foregroundMark x1="63605" y1="11825" x2="63605" y2="11825"/>
                      <a14:foregroundMark x1="60000" y1="10152" x2="60000" y2="10152"/>
                      <a14:foregroundMark x1="40741" y1="8061" x2="40741" y2="8061"/>
                      <a14:foregroundMark x1="48543" y1="11445" x2="48543" y2="11445"/>
                      <a14:foregroundMark x1="52779" y1="11455" x2="52779" y2="11455"/>
                      <a14:backgroundMark x1="63843" y1="5650" x2="63843" y2="5650"/>
                      <a14:backgroundMark x1="52189" y1="5782" x2="52189" y2="5782"/>
                      <a14:backgroundMark x1="49062" y1="11608" x2="49062" y2="11608"/>
                      <a14:backgroundMark x1="47243" y1="11476" x2="47243" y2="11476"/>
                      <a14:backgroundMark x1="50711" y1="11564" x2="50711" y2="11564"/>
                      <a14:backgroundMark x1="52530" y1="11476" x2="52530" y2="11476"/>
                      <a14:backgroundMark x1="52700" y1="11739" x2="52700" y2="11739"/>
                      <a14:backgroundMark x1="52359" y1="11739" x2="52359" y2="11739"/>
                      <a14:backgroundMark x1="54463" y1="11608" x2="54463" y2="11608"/>
                      <a14:backgroundMark x1="55543" y1="11651" x2="55543" y2="11651"/>
                      <a14:backgroundMark x1="56282" y1="11608" x2="56282" y2="11608"/>
                      <a14:backgroundMark x1="55316" y1="11564" x2="55316" y2="11564"/>
                      <a14:backgroundMark x1="57703" y1="11564" x2="57703" y2="11564"/>
                      <a14:backgroundMark x1="59636" y1="11651" x2="59636" y2="11651"/>
                      <a14:backgroundMark x1="62536" y1="11651" x2="62536" y2="11651"/>
                      <a14:backgroundMark x1="63900" y1="11564" x2="63900" y2="11564"/>
                      <a14:backgroundMark x1="61569" y1="11476" x2="61569" y2="11476"/>
                      <a14:backgroundMark x1="61569" y1="11695" x2="61569" y2="11695"/>
                      <a14:backgroundMark x1="61967" y1="11739" x2="61967" y2="11739"/>
                    </a14:backgroundRemoval>
                  </a14:imgEffect>
                </a14:imgLayer>
              </a14:imgProps>
            </a:ext>
            <a:ext uri="{28A0092B-C50C-407E-A947-70E740481C1C}">
              <a14:useLocalDpi xmlns:a14="http://schemas.microsoft.com/office/drawing/2010/main" val="0"/>
            </a:ext>
          </a:extLst>
        </a:blip>
        <a:srcRect l="34881" t="4233" r="34523" b="86567"/>
        <a:stretch/>
      </xdr:blipFill>
      <xdr:spPr bwMode="auto">
        <a:xfrm>
          <a:off x="6996814" y="227479"/>
          <a:ext cx="2156711" cy="86661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6.xml><?xml version="1.0" encoding="utf-8"?>
<xdr:wsDr xmlns:xdr="http://schemas.openxmlformats.org/drawingml/2006/spreadsheetDrawing" xmlns:a="http://schemas.openxmlformats.org/drawingml/2006/main">
  <xdr:twoCellAnchor>
    <xdr:from>
      <xdr:col>5</xdr:col>
      <xdr:colOff>81664</xdr:colOff>
      <xdr:row>1</xdr:row>
      <xdr:rowOff>27454</xdr:rowOff>
    </xdr:from>
    <xdr:to>
      <xdr:col>6</xdr:col>
      <xdr:colOff>809625</xdr:colOff>
      <xdr:row>5</xdr:row>
      <xdr:rowOff>132073</xdr:rowOff>
    </xdr:to>
    <xdr:pic>
      <xdr:nvPicPr>
        <xdr:cNvPr id="2" name="Imagen 1" descr="Membrete escudo color abajo2">
          <a:extLst>
            <a:ext uri="{FF2B5EF4-FFF2-40B4-BE49-F238E27FC236}">
              <a16:creationId xmlns:a16="http://schemas.microsoft.com/office/drawing/2014/main" id="{00000000-0008-0000-2300-000002000000}"/>
            </a:ext>
          </a:extLst>
        </xdr:cNvPr>
        <xdr:cNvPicPr>
          <a:picLocks noChangeAspect="1" noChangeArrowheads="1"/>
        </xdr:cNvPicPr>
      </xdr:nvPicPr>
      <xdr:blipFill rotWithShape="1">
        <a:blip xmlns:r="http://schemas.openxmlformats.org/officeDocument/2006/relationships" r:embed="rId1" cstate="print">
          <a:extLst>
            <a:ext uri="{BEBA8EAE-BF5A-486C-A8C5-ECC9F3942E4B}">
              <a14:imgProps xmlns:a14="http://schemas.microsoft.com/office/drawing/2010/main">
                <a14:imgLayer r:embed="rId2">
                  <a14:imgEffect>
                    <a14:backgroundRemoval t="4205" b="13403" l="34736" r="65549">
                      <a14:foregroundMark x1="47754" y1="7315" x2="47754" y2="7315"/>
                      <a14:foregroundMark x1="50938" y1="7753" x2="50938" y2="7753"/>
                      <a14:foregroundMark x1="52928" y1="8060" x2="52928" y2="8060"/>
                      <a14:foregroundMark x1="56055" y1="7797" x2="56055" y2="7797"/>
                      <a14:foregroundMark x1="58272" y1="7928" x2="58272" y2="7928"/>
                      <a14:foregroundMark x1="59636" y1="7972" x2="59636" y2="7972"/>
                      <a14:foregroundMark x1="62706" y1="7884" x2="62706" y2="7884"/>
                      <a14:foregroundMark x1="61796" y1="10337" x2="61796" y2="10337"/>
                      <a14:foregroundMark x1="50256" y1="10206" x2="50256" y2="10206"/>
                      <a14:foregroundMark x1="48493" y1="10206" x2="48493" y2="10206"/>
                      <a14:foregroundMark x1="47243" y1="10206" x2="47243" y2="10206"/>
                      <a14:foregroundMark x1="54747" y1="10206" x2="54747" y2="10206"/>
                      <a14:foregroundMark x1="55884" y1="10031" x2="55884" y2="10031"/>
                      <a14:foregroundMark x1="54633" y1="5738" x2="54633" y2="5738"/>
                      <a14:foregroundMark x1="56055" y1="5607" x2="56055" y2="5607"/>
                      <a14:foregroundMark x1="57305" y1="5519" x2="57305" y2="5519"/>
                      <a14:foregroundMark x1="57874" y1="5826" x2="57874" y2="5826"/>
                      <a14:foregroundMark x1="58897" y1="5431" x2="58897" y2="5431"/>
                      <a14:foregroundMark x1="60205" y1="5519" x2="60205" y2="5519"/>
                      <a14:foregroundMark x1="62649" y1="5519" x2="62649" y2="5519"/>
                      <a14:foregroundMark x1="63673" y1="5431" x2="63673" y2="5431"/>
                      <a14:foregroundMark x1="58954" y1="5125" x2="58954" y2="5125"/>
                      <a14:foregroundMark x1="57931" y1="5125" x2="57931" y2="5125"/>
                      <a14:foregroundMark x1="57419" y1="6220" x2="57419" y2="6220"/>
                      <a14:foregroundMark x1="53098" y1="5607" x2="53098" y2="5607"/>
                      <a14:foregroundMark x1="53383" y1="5519" x2="53383" y2="5519"/>
                      <a14:foregroundMark x1="59807" y1="5869" x2="59807" y2="5869"/>
                      <a14:foregroundMark x1="52189" y1="5519" x2="52189" y2="5519"/>
                      <a14:foregroundMark x1="50199" y1="5300" x2="50199" y2="5300"/>
                      <a14:foregroundMark x1="49403" y1="5519" x2="49403" y2="5519"/>
                      <a14:foregroundMark x1="47925" y1="5169" x2="47925" y2="5169"/>
                      <a14:foregroundMark x1="51222" y1="7184" x2="51222" y2="7184"/>
                      <a14:foregroundMark x1="51620" y1="10162" x2="51620" y2="10162"/>
                      <a14:foregroundMark x1="46788" y1="10031" x2="46788" y2="10031"/>
                      <a14:foregroundMark x1="58215" y1="10074" x2="58215" y2="10074"/>
                      <a14:foregroundMark x1="58101" y1="10512" x2="58101" y2="10512"/>
                      <a14:foregroundMark x1="57135" y1="10469" x2="57135" y2="10469"/>
                      <a14:foregroundMark x1="56907" y1="10074" x2="56907" y2="10074"/>
                      <a14:foregroundMark x1="52757" y1="10031" x2="52757" y2="10031"/>
                      <a14:foregroundMark x1="53496" y1="10031" x2="53496" y2="10031"/>
                      <a14:foregroundMark x1="54065" y1="10031" x2="54065" y2="10031"/>
                      <a14:foregroundMark x1="57590" y1="10031" x2="57590" y2="10031"/>
                      <a14:foregroundMark x1="57533" y1="10250" x2="57533" y2="10250"/>
                      <a14:foregroundMark x1="55259" y1="10206" x2="55259" y2="10206"/>
                      <a14:foregroundMark x1="53098" y1="10337" x2="53098" y2="10337"/>
                      <a14:foregroundMark x1="47186" y1="11170" x2="47186" y2="11170"/>
                      <a14:foregroundMark x1="47868" y1="11257" x2="47868" y2="11257"/>
                      <a14:foregroundMark x1="47925" y1="11739" x2="47925" y2="11739"/>
                      <a14:foregroundMark x1="49176" y1="11345" x2="49176" y2="11345"/>
                      <a14:foregroundMark x1="49915" y1="11345" x2="49915" y2="11345"/>
                      <a14:foregroundMark x1="51109" y1="11345" x2="51109" y2="11345"/>
                      <a14:foregroundMark x1="49346" y1="11870" x2="49346" y2="11870"/>
                      <a14:foregroundMark x1="50995" y1="11783" x2="50995" y2="11783"/>
                      <a14:foregroundMark x1="50483" y1="11389" x2="50483" y2="11389"/>
                      <a14:foregroundMark x1="51791" y1="11345" x2="51791" y2="11345"/>
                      <a14:foregroundMark x1="52530" y1="11301" x2="52530" y2="11301"/>
                      <a14:foregroundMark x1="52587" y1="11914" x2="52587" y2="11914"/>
                      <a14:foregroundMark x1="53610" y1="11345" x2="53610" y2="11345"/>
                      <a14:foregroundMark x1="53724" y1="11914" x2="53724" y2="11914"/>
                      <a14:foregroundMark x1="54463" y1="11345" x2="54463" y2="11345"/>
                      <a14:foregroundMark x1="55429" y1="11345" x2="55429" y2="11345"/>
                      <a14:foregroundMark x1="56680" y1="11432" x2="56680" y2="11432"/>
                      <a14:foregroundMark x1="58442" y1="11476" x2="58442" y2="11476"/>
                      <a14:foregroundMark x1="58158" y1="11520" x2="58158" y2="11520"/>
                      <a14:foregroundMark x1="59181" y1="11432" x2="59181" y2="11432"/>
                      <a14:foregroundMark x1="60830" y1="11389" x2="60830" y2="11389"/>
                      <a14:foregroundMark x1="62138" y1="11520" x2="62138" y2="11520"/>
                      <a14:foregroundMark x1="63161" y1="11476" x2="63161" y2="11476"/>
                      <a14:foregroundMark x1="63843" y1="11301" x2="63843" y2="11301"/>
                      <a14:foregroundMark x1="61569" y1="11914" x2="61569" y2="11914"/>
                      <a14:foregroundMark x1="60205" y1="11432" x2="60205" y2="11432"/>
                      <a14:foregroundMark x1="51848" y1="6264" x2="51848" y2="6264"/>
                      <a14:foregroundMark x1="63729" y1="5957" x2="63729" y2="5957"/>
                      <a14:foregroundMark x1="63729" y1="6395" x2="63729" y2="6395"/>
                      <a14:foregroundMark x1="55543" y1="10469" x2="55543" y2="10469"/>
                      <a14:foregroundMark x1="46845" y1="11739" x2="46845" y2="11739"/>
                      <a14:foregroundMark x1="47584" y1="11739" x2="47584" y2="11739"/>
                      <a14:foregroundMark x1="52416" y1="11651" x2="52416" y2="11651"/>
                      <a14:foregroundMark x1="54633" y1="11914" x2="54633" y2="11914"/>
                      <a14:foregroundMark x1="55088" y1="11651" x2="55088" y2="11651"/>
                      <a14:foregroundMark x1="56225" y1="11345" x2="56225" y2="11345"/>
                      <a14:foregroundMark x1="57476" y1="11783" x2="57476" y2="11783"/>
                      <a14:foregroundMark x1="59181" y1="11783" x2="59181" y2="11783"/>
                      <a14:foregroundMark x1="59807" y1="11389" x2="59807" y2="11389"/>
                      <a14:foregroundMark x1="62763" y1="11389" x2="62763" y2="11389"/>
                      <a14:foregroundMark x1="55429" y1="11870" x2="55429" y2="11870"/>
                      <a14:foregroundMark x1="56623" y1="11783" x2="56623" y2="11783"/>
                      <a14:foregroundMark x1="61740" y1="11345" x2="61740" y2="11345"/>
                      <a14:foregroundMark x1="61228" y1="11389" x2="61228" y2="11389"/>
                      <a14:foregroundMark x1="64070" y1="11870" x2="64070" y2="11870"/>
                      <a14:foregroundMark x1="62365" y1="11827" x2="62365" y2="11827"/>
                      <a14:foregroundMark x1="61171" y1="11695" x2="61171" y2="11695"/>
                      <a14:foregroundMark x1="61740" y1="11608" x2="61740" y2="11608"/>
                      <a14:foregroundMark x1="61285" y1="11608" x2="61285" y2="11608"/>
                      <a14:foregroundMark x1="63605" y1="11825" x2="63605" y2="11825"/>
                      <a14:foregroundMark x1="60000" y1="10152" x2="60000" y2="10152"/>
                      <a14:foregroundMark x1="40741" y1="8061" x2="40741" y2="8061"/>
                      <a14:foregroundMark x1="48543" y1="11445" x2="48543" y2="11445"/>
                      <a14:foregroundMark x1="52779" y1="11455" x2="52779" y2="11455"/>
                      <a14:backgroundMark x1="63843" y1="5650" x2="63843" y2="5650"/>
                      <a14:backgroundMark x1="52189" y1="5782" x2="52189" y2="5782"/>
                      <a14:backgroundMark x1="49062" y1="11608" x2="49062" y2="11608"/>
                      <a14:backgroundMark x1="47243" y1="11476" x2="47243" y2="11476"/>
                      <a14:backgroundMark x1="50711" y1="11564" x2="50711" y2="11564"/>
                      <a14:backgroundMark x1="52530" y1="11476" x2="52530" y2="11476"/>
                      <a14:backgroundMark x1="52700" y1="11739" x2="52700" y2="11739"/>
                      <a14:backgroundMark x1="52359" y1="11739" x2="52359" y2="11739"/>
                      <a14:backgroundMark x1="54463" y1="11608" x2="54463" y2="11608"/>
                      <a14:backgroundMark x1="55543" y1="11651" x2="55543" y2="11651"/>
                      <a14:backgroundMark x1="56282" y1="11608" x2="56282" y2="11608"/>
                      <a14:backgroundMark x1="55316" y1="11564" x2="55316" y2="11564"/>
                      <a14:backgroundMark x1="57703" y1="11564" x2="57703" y2="11564"/>
                      <a14:backgroundMark x1="59636" y1="11651" x2="59636" y2="11651"/>
                      <a14:backgroundMark x1="62536" y1="11651" x2="62536" y2="11651"/>
                      <a14:backgroundMark x1="63900" y1="11564" x2="63900" y2="11564"/>
                      <a14:backgroundMark x1="61569" y1="11476" x2="61569" y2="11476"/>
                      <a14:backgroundMark x1="61569" y1="11695" x2="61569" y2="11695"/>
                      <a14:backgroundMark x1="61967" y1="11739" x2="61967" y2="11739"/>
                    </a14:backgroundRemoval>
                  </a14:imgEffect>
                </a14:imgLayer>
              </a14:imgProps>
            </a:ext>
            <a:ext uri="{28A0092B-C50C-407E-A947-70E740481C1C}">
              <a14:useLocalDpi xmlns:a14="http://schemas.microsoft.com/office/drawing/2010/main" val="0"/>
            </a:ext>
          </a:extLst>
        </a:blip>
        <a:srcRect l="34881" t="4233" r="34523" b="86567"/>
        <a:stretch/>
      </xdr:blipFill>
      <xdr:spPr bwMode="auto">
        <a:xfrm>
          <a:off x="6996814" y="227479"/>
          <a:ext cx="2156711" cy="86661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7.xml><?xml version="1.0" encoding="utf-8"?>
<xdr:wsDr xmlns:xdr="http://schemas.openxmlformats.org/drawingml/2006/spreadsheetDrawing" xmlns:a="http://schemas.openxmlformats.org/drawingml/2006/main">
  <xdr:twoCellAnchor>
    <xdr:from>
      <xdr:col>5</xdr:col>
      <xdr:colOff>81664</xdr:colOff>
      <xdr:row>1</xdr:row>
      <xdr:rowOff>27454</xdr:rowOff>
    </xdr:from>
    <xdr:to>
      <xdr:col>6</xdr:col>
      <xdr:colOff>809625</xdr:colOff>
      <xdr:row>5</xdr:row>
      <xdr:rowOff>132073</xdr:rowOff>
    </xdr:to>
    <xdr:pic>
      <xdr:nvPicPr>
        <xdr:cNvPr id="2" name="Imagen 1" descr="Membrete escudo color abajo2">
          <a:extLst>
            <a:ext uri="{FF2B5EF4-FFF2-40B4-BE49-F238E27FC236}">
              <a16:creationId xmlns:a16="http://schemas.microsoft.com/office/drawing/2014/main" id="{00000000-0008-0000-2400-000002000000}"/>
            </a:ext>
          </a:extLst>
        </xdr:cNvPr>
        <xdr:cNvPicPr>
          <a:picLocks noChangeAspect="1" noChangeArrowheads="1"/>
        </xdr:cNvPicPr>
      </xdr:nvPicPr>
      <xdr:blipFill rotWithShape="1">
        <a:blip xmlns:r="http://schemas.openxmlformats.org/officeDocument/2006/relationships" r:embed="rId1" cstate="print">
          <a:extLst>
            <a:ext uri="{BEBA8EAE-BF5A-486C-A8C5-ECC9F3942E4B}">
              <a14:imgProps xmlns:a14="http://schemas.microsoft.com/office/drawing/2010/main">
                <a14:imgLayer r:embed="rId2">
                  <a14:imgEffect>
                    <a14:backgroundRemoval t="4205" b="13403" l="34736" r="65549">
                      <a14:foregroundMark x1="47754" y1="7315" x2="47754" y2="7315"/>
                      <a14:foregroundMark x1="50938" y1="7753" x2="50938" y2="7753"/>
                      <a14:foregroundMark x1="52928" y1="8060" x2="52928" y2="8060"/>
                      <a14:foregroundMark x1="56055" y1="7797" x2="56055" y2="7797"/>
                      <a14:foregroundMark x1="58272" y1="7928" x2="58272" y2="7928"/>
                      <a14:foregroundMark x1="59636" y1="7972" x2="59636" y2="7972"/>
                      <a14:foregroundMark x1="62706" y1="7884" x2="62706" y2="7884"/>
                      <a14:foregroundMark x1="61796" y1="10337" x2="61796" y2="10337"/>
                      <a14:foregroundMark x1="50256" y1="10206" x2="50256" y2="10206"/>
                      <a14:foregroundMark x1="48493" y1="10206" x2="48493" y2="10206"/>
                      <a14:foregroundMark x1="47243" y1="10206" x2="47243" y2="10206"/>
                      <a14:foregroundMark x1="54747" y1="10206" x2="54747" y2="10206"/>
                      <a14:foregroundMark x1="55884" y1="10031" x2="55884" y2="10031"/>
                      <a14:foregroundMark x1="54633" y1="5738" x2="54633" y2="5738"/>
                      <a14:foregroundMark x1="56055" y1="5607" x2="56055" y2="5607"/>
                      <a14:foregroundMark x1="57305" y1="5519" x2="57305" y2="5519"/>
                      <a14:foregroundMark x1="57874" y1="5826" x2="57874" y2="5826"/>
                      <a14:foregroundMark x1="58897" y1="5431" x2="58897" y2="5431"/>
                      <a14:foregroundMark x1="60205" y1="5519" x2="60205" y2="5519"/>
                      <a14:foregroundMark x1="62649" y1="5519" x2="62649" y2="5519"/>
                      <a14:foregroundMark x1="63673" y1="5431" x2="63673" y2="5431"/>
                      <a14:foregroundMark x1="58954" y1="5125" x2="58954" y2="5125"/>
                      <a14:foregroundMark x1="57931" y1="5125" x2="57931" y2="5125"/>
                      <a14:foregroundMark x1="57419" y1="6220" x2="57419" y2="6220"/>
                      <a14:foregroundMark x1="53098" y1="5607" x2="53098" y2="5607"/>
                      <a14:foregroundMark x1="53383" y1="5519" x2="53383" y2="5519"/>
                      <a14:foregroundMark x1="59807" y1="5869" x2="59807" y2="5869"/>
                      <a14:foregroundMark x1="52189" y1="5519" x2="52189" y2="5519"/>
                      <a14:foregroundMark x1="50199" y1="5300" x2="50199" y2="5300"/>
                      <a14:foregroundMark x1="49403" y1="5519" x2="49403" y2="5519"/>
                      <a14:foregroundMark x1="47925" y1="5169" x2="47925" y2="5169"/>
                      <a14:foregroundMark x1="51222" y1="7184" x2="51222" y2="7184"/>
                      <a14:foregroundMark x1="51620" y1="10162" x2="51620" y2="10162"/>
                      <a14:foregroundMark x1="46788" y1="10031" x2="46788" y2="10031"/>
                      <a14:foregroundMark x1="58215" y1="10074" x2="58215" y2="10074"/>
                      <a14:foregroundMark x1="58101" y1="10512" x2="58101" y2="10512"/>
                      <a14:foregroundMark x1="57135" y1="10469" x2="57135" y2="10469"/>
                      <a14:foregroundMark x1="56907" y1="10074" x2="56907" y2="10074"/>
                      <a14:foregroundMark x1="52757" y1="10031" x2="52757" y2="10031"/>
                      <a14:foregroundMark x1="53496" y1="10031" x2="53496" y2="10031"/>
                      <a14:foregroundMark x1="54065" y1="10031" x2="54065" y2="10031"/>
                      <a14:foregroundMark x1="57590" y1="10031" x2="57590" y2="10031"/>
                      <a14:foregroundMark x1="57533" y1="10250" x2="57533" y2="10250"/>
                      <a14:foregroundMark x1="55259" y1="10206" x2="55259" y2="10206"/>
                      <a14:foregroundMark x1="53098" y1="10337" x2="53098" y2="10337"/>
                      <a14:foregroundMark x1="47186" y1="11170" x2="47186" y2="11170"/>
                      <a14:foregroundMark x1="47868" y1="11257" x2="47868" y2="11257"/>
                      <a14:foregroundMark x1="47925" y1="11739" x2="47925" y2="11739"/>
                      <a14:foregroundMark x1="49176" y1="11345" x2="49176" y2="11345"/>
                      <a14:foregroundMark x1="49915" y1="11345" x2="49915" y2="11345"/>
                      <a14:foregroundMark x1="51109" y1="11345" x2="51109" y2="11345"/>
                      <a14:foregroundMark x1="49346" y1="11870" x2="49346" y2="11870"/>
                      <a14:foregroundMark x1="50995" y1="11783" x2="50995" y2="11783"/>
                      <a14:foregroundMark x1="50483" y1="11389" x2="50483" y2="11389"/>
                      <a14:foregroundMark x1="51791" y1="11345" x2="51791" y2="11345"/>
                      <a14:foregroundMark x1="52530" y1="11301" x2="52530" y2="11301"/>
                      <a14:foregroundMark x1="52587" y1="11914" x2="52587" y2="11914"/>
                      <a14:foregroundMark x1="53610" y1="11345" x2="53610" y2="11345"/>
                      <a14:foregroundMark x1="53724" y1="11914" x2="53724" y2="11914"/>
                      <a14:foregroundMark x1="54463" y1="11345" x2="54463" y2="11345"/>
                      <a14:foregroundMark x1="55429" y1="11345" x2="55429" y2="11345"/>
                      <a14:foregroundMark x1="56680" y1="11432" x2="56680" y2="11432"/>
                      <a14:foregroundMark x1="58442" y1="11476" x2="58442" y2="11476"/>
                      <a14:foregroundMark x1="58158" y1="11520" x2="58158" y2="11520"/>
                      <a14:foregroundMark x1="59181" y1="11432" x2="59181" y2="11432"/>
                      <a14:foregroundMark x1="60830" y1="11389" x2="60830" y2="11389"/>
                      <a14:foregroundMark x1="62138" y1="11520" x2="62138" y2="11520"/>
                      <a14:foregroundMark x1="63161" y1="11476" x2="63161" y2="11476"/>
                      <a14:foregroundMark x1="63843" y1="11301" x2="63843" y2="11301"/>
                      <a14:foregroundMark x1="61569" y1="11914" x2="61569" y2="11914"/>
                      <a14:foregroundMark x1="60205" y1="11432" x2="60205" y2="11432"/>
                      <a14:foregroundMark x1="51848" y1="6264" x2="51848" y2="6264"/>
                      <a14:foregroundMark x1="63729" y1="5957" x2="63729" y2="5957"/>
                      <a14:foregroundMark x1="63729" y1="6395" x2="63729" y2="6395"/>
                      <a14:foregroundMark x1="55543" y1="10469" x2="55543" y2="10469"/>
                      <a14:foregroundMark x1="46845" y1="11739" x2="46845" y2="11739"/>
                      <a14:foregroundMark x1="47584" y1="11739" x2="47584" y2="11739"/>
                      <a14:foregroundMark x1="52416" y1="11651" x2="52416" y2="11651"/>
                      <a14:foregroundMark x1="54633" y1="11914" x2="54633" y2="11914"/>
                      <a14:foregroundMark x1="55088" y1="11651" x2="55088" y2="11651"/>
                      <a14:foregroundMark x1="56225" y1="11345" x2="56225" y2="11345"/>
                      <a14:foregroundMark x1="57476" y1="11783" x2="57476" y2="11783"/>
                      <a14:foregroundMark x1="59181" y1="11783" x2="59181" y2="11783"/>
                      <a14:foregroundMark x1="59807" y1="11389" x2="59807" y2="11389"/>
                      <a14:foregroundMark x1="62763" y1="11389" x2="62763" y2="11389"/>
                      <a14:foregroundMark x1="55429" y1="11870" x2="55429" y2="11870"/>
                      <a14:foregroundMark x1="56623" y1="11783" x2="56623" y2="11783"/>
                      <a14:foregroundMark x1="61740" y1="11345" x2="61740" y2="11345"/>
                      <a14:foregroundMark x1="61228" y1="11389" x2="61228" y2="11389"/>
                      <a14:foregroundMark x1="64070" y1="11870" x2="64070" y2="11870"/>
                      <a14:foregroundMark x1="62365" y1="11827" x2="62365" y2="11827"/>
                      <a14:foregroundMark x1="61171" y1="11695" x2="61171" y2="11695"/>
                      <a14:foregroundMark x1="61740" y1="11608" x2="61740" y2="11608"/>
                      <a14:foregroundMark x1="61285" y1="11608" x2="61285" y2="11608"/>
                      <a14:foregroundMark x1="63605" y1="11825" x2="63605" y2="11825"/>
                      <a14:foregroundMark x1="60000" y1="10152" x2="60000" y2="10152"/>
                      <a14:foregroundMark x1="40741" y1="8061" x2="40741" y2="8061"/>
                      <a14:foregroundMark x1="48543" y1="11445" x2="48543" y2="11445"/>
                      <a14:foregroundMark x1="52779" y1="11455" x2="52779" y2="11455"/>
                      <a14:backgroundMark x1="63843" y1="5650" x2="63843" y2="5650"/>
                      <a14:backgroundMark x1="52189" y1="5782" x2="52189" y2="5782"/>
                      <a14:backgroundMark x1="49062" y1="11608" x2="49062" y2="11608"/>
                      <a14:backgroundMark x1="47243" y1="11476" x2="47243" y2="11476"/>
                      <a14:backgroundMark x1="50711" y1="11564" x2="50711" y2="11564"/>
                      <a14:backgroundMark x1="52530" y1="11476" x2="52530" y2="11476"/>
                      <a14:backgroundMark x1="52700" y1="11739" x2="52700" y2="11739"/>
                      <a14:backgroundMark x1="52359" y1="11739" x2="52359" y2="11739"/>
                      <a14:backgroundMark x1="54463" y1="11608" x2="54463" y2="11608"/>
                      <a14:backgroundMark x1="55543" y1="11651" x2="55543" y2="11651"/>
                      <a14:backgroundMark x1="56282" y1="11608" x2="56282" y2="11608"/>
                      <a14:backgroundMark x1="55316" y1="11564" x2="55316" y2="11564"/>
                      <a14:backgroundMark x1="57703" y1="11564" x2="57703" y2="11564"/>
                      <a14:backgroundMark x1="59636" y1="11651" x2="59636" y2="11651"/>
                      <a14:backgroundMark x1="62536" y1="11651" x2="62536" y2="11651"/>
                      <a14:backgroundMark x1="63900" y1="11564" x2="63900" y2="11564"/>
                      <a14:backgroundMark x1="61569" y1="11476" x2="61569" y2="11476"/>
                      <a14:backgroundMark x1="61569" y1="11695" x2="61569" y2="11695"/>
                      <a14:backgroundMark x1="61967" y1="11739" x2="61967" y2="11739"/>
                    </a14:backgroundRemoval>
                  </a14:imgEffect>
                </a14:imgLayer>
              </a14:imgProps>
            </a:ext>
            <a:ext uri="{28A0092B-C50C-407E-A947-70E740481C1C}">
              <a14:useLocalDpi xmlns:a14="http://schemas.microsoft.com/office/drawing/2010/main" val="0"/>
            </a:ext>
          </a:extLst>
        </a:blip>
        <a:srcRect l="34881" t="4233" r="34523" b="86567"/>
        <a:stretch/>
      </xdr:blipFill>
      <xdr:spPr bwMode="auto">
        <a:xfrm>
          <a:off x="6996814" y="227479"/>
          <a:ext cx="2156711" cy="86661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8.xml><?xml version="1.0" encoding="utf-8"?>
<xdr:wsDr xmlns:xdr="http://schemas.openxmlformats.org/drawingml/2006/spreadsheetDrawing" xmlns:a="http://schemas.openxmlformats.org/drawingml/2006/main">
  <xdr:twoCellAnchor>
    <xdr:from>
      <xdr:col>5</xdr:col>
      <xdr:colOff>81664</xdr:colOff>
      <xdr:row>1</xdr:row>
      <xdr:rowOff>27454</xdr:rowOff>
    </xdr:from>
    <xdr:to>
      <xdr:col>6</xdr:col>
      <xdr:colOff>809625</xdr:colOff>
      <xdr:row>5</xdr:row>
      <xdr:rowOff>132073</xdr:rowOff>
    </xdr:to>
    <xdr:pic>
      <xdr:nvPicPr>
        <xdr:cNvPr id="2" name="Imagen 1" descr="Membrete escudo color abajo2">
          <a:extLst>
            <a:ext uri="{FF2B5EF4-FFF2-40B4-BE49-F238E27FC236}">
              <a16:creationId xmlns:a16="http://schemas.microsoft.com/office/drawing/2014/main" id="{00000000-0008-0000-2500-000002000000}"/>
            </a:ext>
          </a:extLst>
        </xdr:cNvPr>
        <xdr:cNvPicPr>
          <a:picLocks noChangeAspect="1" noChangeArrowheads="1"/>
        </xdr:cNvPicPr>
      </xdr:nvPicPr>
      <xdr:blipFill rotWithShape="1">
        <a:blip xmlns:r="http://schemas.openxmlformats.org/officeDocument/2006/relationships" r:embed="rId1" cstate="print">
          <a:extLst>
            <a:ext uri="{BEBA8EAE-BF5A-486C-A8C5-ECC9F3942E4B}">
              <a14:imgProps xmlns:a14="http://schemas.microsoft.com/office/drawing/2010/main">
                <a14:imgLayer r:embed="rId2">
                  <a14:imgEffect>
                    <a14:backgroundRemoval t="4205" b="13403" l="34736" r="65549">
                      <a14:foregroundMark x1="47754" y1="7315" x2="47754" y2="7315"/>
                      <a14:foregroundMark x1="50938" y1="7753" x2="50938" y2="7753"/>
                      <a14:foregroundMark x1="52928" y1="8060" x2="52928" y2="8060"/>
                      <a14:foregroundMark x1="56055" y1="7797" x2="56055" y2="7797"/>
                      <a14:foregroundMark x1="58272" y1="7928" x2="58272" y2="7928"/>
                      <a14:foregroundMark x1="59636" y1="7972" x2="59636" y2="7972"/>
                      <a14:foregroundMark x1="62706" y1="7884" x2="62706" y2="7884"/>
                      <a14:foregroundMark x1="61796" y1="10337" x2="61796" y2="10337"/>
                      <a14:foregroundMark x1="50256" y1="10206" x2="50256" y2="10206"/>
                      <a14:foregroundMark x1="48493" y1="10206" x2="48493" y2="10206"/>
                      <a14:foregroundMark x1="47243" y1="10206" x2="47243" y2="10206"/>
                      <a14:foregroundMark x1="54747" y1="10206" x2="54747" y2="10206"/>
                      <a14:foregroundMark x1="55884" y1="10031" x2="55884" y2="10031"/>
                      <a14:foregroundMark x1="54633" y1="5738" x2="54633" y2="5738"/>
                      <a14:foregroundMark x1="56055" y1="5607" x2="56055" y2="5607"/>
                      <a14:foregroundMark x1="57305" y1="5519" x2="57305" y2="5519"/>
                      <a14:foregroundMark x1="57874" y1="5826" x2="57874" y2="5826"/>
                      <a14:foregroundMark x1="58897" y1="5431" x2="58897" y2="5431"/>
                      <a14:foregroundMark x1="60205" y1="5519" x2="60205" y2="5519"/>
                      <a14:foregroundMark x1="62649" y1="5519" x2="62649" y2="5519"/>
                      <a14:foregroundMark x1="63673" y1="5431" x2="63673" y2="5431"/>
                      <a14:foregroundMark x1="58954" y1="5125" x2="58954" y2="5125"/>
                      <a14:foregroundMark x1="57931" y1="5125" x2="57931" y2="5125"/>
                      <a14:foregroundMark x1="57419" y1="6220" x2="57419" y2="6220"/>
                      <a14:foregroundMark x1="53098" y1="5607" x2="53098" y2="5607"/>
                      <a14:foregroundMark x1="53383" y1="5519" x2="53383" y2="5519"/>
                      <a14:foregroundMark x1="59807" y1="5869" x2="59807" y2="5869"/>
                      <a14:foregroundMark x1="52189" y1="5519" x2="52189" y2="5519"/>
                      <a14:foregroundMark x1="50199" y1="5300" x2="50199" y2="5300"/>
                      <a14:foregroundMark x1="49403" y1="5519" x2="49403" y2="5519"/>
                      <a14:foregroundMark x1="47925" y1="5169" x2="47925" y2="5169"/>
                      <a14:foregroundMark x1="51222" y1="7184" x2="51222" y2="7184"/>
                      <a14:foregroundMark x1="51620" y1="10162" x2="51620" y2="10162"/>
                      <a14:foregroundMark x1="46788" y1="10031" x2="46788" y2="10031"/>
                      <a14:foregroundMark x1="58215" y1="10074" x2="58215" y2="10074"/>
                      <a14:foregroundMark x1="58101" y1="10512" x2="58101" y2="10512"/>
                      <a14:foregroundMark x1="57135" y1="10469" x2="57135" y2="10469"/>
                      <a14:foregroundMark x1="56907" y1="10074" x2="56907" y2="10074"/>
                      <a14:foregroundMark x1="52757" y1="10031" x2="52757" y2="10031"/>
                      <a14:foregroundMark x1="53496" y1="10031" x2="53496" y2="10031"/>
                      <a14:foregroundMark x1="54065" y1="10031" x2="54065" y2="10031"/>
                      <a14:foregroundMark x1="57590" y1="10031" x2="57590" y2="10031"/>
                      <a14:foregroundMark x1="57533" y1="10250" x2="57533" y2="10250"/>
                      <a14:foregroundMark x1="55259" y1="10206" x2="55259" y2="10206"/>
                      <a14:foregroundMark x1="53098" y1="10337" x2="53098" y2="10337"/>
                      <a14:foregroundMark x1="47186" y1="11170" x2="47186" y2="11170"/>
                      <a14:foregroundMark x1="47868" y1="11257" x2="47868" y2="11257"/>
                      <a14:foregroundMark x1="47925" y1="11739" x2="47925" y2="11739"/>
                      <a14:foregroundMark x1="49176" y1="11345" x2="49176" y2="11345"/>
                      <a14:foregroundMark x1="49915" y1="11345" x2="49915" y2="11345"/>
                      <a14:foregroundMark x1="51109" y1="11345" x2="51109" y2="11345"/>
                      <a14:foregroundMark x1="49346" y1="11870" x2="49346" y2="11870"/>
                      <a14:foregroundMark x1="50995" y1="11783" x2="50995" y2="11783"/>
                      <a14:foregroundMark x1="50483" y1="11389" x2="50483" y2="11389"/>
                      <a14:foregroundMark x1="51791" y1="11345" x2="51791" y2="11345"/>
                      <a14:foregroundMark x1="52530" y1="11301" x2="52530" y2="11301"/>
                      <a14:foregroundMark x1="52587" y1="11914" x2="52587" y2="11914"/>
                      <a14:foregroundMark x1="53610" y1="11345" x2="53610" y2="11345"/>
                      <a14:foregroundMark x1="53724" y1="11914" x2="53724" y2="11914"/>
                      <a14:foregroundMark x1="54463" y1="11345" x2="54463" y2="11345"/>
                      <a14:foregroundMark x1="55429" y1="11345" x2="55429" y2="11345"/>
                      <a14:foregroundMark x1="56680" y1="11432" x2="56680" y2="11432"/>
                      <a14:foregroundMark x1="58442" y1="11476" x2="58442" y2="11476"/>
                      <a14:foregroundMark x1="58158" y1="11520" x2="58158" y2="11520"/>
                      <a14:foregroundMark x1="59181" y1="11432" x2="59181" y2="11432"/>
                      <a14:foregroundMark x1="60830" y1="11389" x2="60830" y2="11389"/>
                      <a14:foregroundMark x1="62138" y1="11520" x2="62138" y2="11520"/>
                      <a14:foregroundMark x1="63161" y1="11476" x2="63161" y2="11476"/>
                      <a14:foregroundMark x1="63843" y1="11301" x2="63843" y2="11301"/>
                      <a14:foregroundMark x1="61569" y1="11914" x2="61569" y2="11914"/>
                      <a14:foregroundMark x1="60205" y1="11432" x2="60205" y2="11432"/>
                      <a14:foregroundMark x1="51848" y1="6264" x2="51848" y2="6264"/>
                      <a14:foregroundMark x1="63729" y1="5957" x2="63729" y2="5957"/>
                      <a14:foregroundMark x1="63729" y1="6395" x2="63729" y2="6395"/>
                      <a14:foregroundMark x1="55543" y1="10469" x2="55543" y2="10469"/>
                      <a14:foregroundMark x1="46845" y1="11739" x2="46845" y2="11739"/>
                      <a14:foregroundMark x1="47584" y1="11739" x2="47584" y2="11739"/>
                      <a14:foregroundMark x1="52416" y1="11651" x2="52416" y2="11651"/>
                      <a14:foregroundMark x1="54633" y1="11914" x2="54633" y2="11914"/>
                      <a14:foregroundMark x1="55088" y1="11651" x2="55088" y2="11651"/>
                      <a14:foregroundMark x1="56225" y1="11345" x2="56225" y2="11345"/>
                      <a14:foregroundMark x1="57476" y1="11783" x2="57476" y2="11783"/>
                      <a14:foregroundMark x1="59181" y1="11783" x2="59181" y2="11783"/>
                      <a14:foregroundMark x1="59807" y1="11389" x2="59807" y2="11389"/>
                      <a14:foregroundMark x1="62763" y1="11389" x2="62763" y2="11389"/>
                      <a14:foregroundMark x1="55429" y1="11870" x2="55429" y2="11870"/>
                      <a14:foregroundMark x1="56623" y1="11783" x2="56623" y2="11783"/>
                      <a14:foregroundMark x1="61740" y1="11345" x2="61740" y2="11345"/>
                      <a14:foregroundMark x1="61228" y1="11389" x2="61228" y2="11389"/>
                      <a14:foregroundMark x1="64070" y1="11870" x2="64070" y2="11870"/>
                      <a14:foregroundMark x1="62365" y1="11827" x2="62365" y2="11827"/>
                      <a14:foregroundMark x1="61171" y1="11695" x2="61171" y2="11695"/>
                      <a14:foregroundMark x1="61740" y1="11608" x2="61740" y2="11608"/>
                      <a14:foregroundMark x1="61285" y1="11608" x2="61285" y2="11608"/>
                      <a14:foregroundMark x1="63605" y1="11825" x2="63605" y2="11825"/>
                      <a14:foregroundMark x1="60000" y1="10152" x2="60000" y2="10152"/>
                      <a14:foregroundMark x1="40741" y1="8061" x2="40741" y2="8061"/>
                      <a14:foregroundMark x1="48543" y1="11445" x2="48543" y2="11445"/>
                      <a14:foregroundMark x1="52779" y1="11455" x2="52779" y2="11455"/>
                      <a14:backgroundMark x1="63843" y1="5650" x2="63843" y2="5650"/>
                      <a14:backgroundMark x1="52189" y1="5782" x2="52189" y2="5782"/>
                      <a14:backgroundMark x1="49062" y1="11608" x2="49062" y2="11608"/>
                      <a14:backgroundMark x1="47243" y1="11476" x2="47243" y2="11476"/>
                      <a14:backgroundMark x1="50711" y1="11564" x2="50711" y2="11564"/>
                      <a14:backgroundMark x1="52530" y1="11476" x2="52530" y2="11476"/>
                      <a14:backgroundMark x1="52700" y1="11739" x2="52700" y2="11739"/>
                      <a14:backgroundMark x1="52359" y1="11739" x2="52359" y2="11739"/>
                      <a14:backgroundMark x1="54463" y1="11608" x2="54463" y2="11608"/>
                      <a14:backgroundMark x1="55543" y1="11651" x2="55543" y2="11651"/>
                      <a14:backgroundMark x1="56282" y1="11608" x2="56282" y2="11608"/>
                      <a14:backgroundMark x1="55316" y1="11564" x2="55316" y2="11564"/>
                      <a14:backgroundMark x1="57703" y1="11564" x2="57703" y2="11564"/>
                      <a14:backgroundMark x1="59636" y1="11651" x2="59636" y2="11651"/>
                      <a14:backgroundMark x1="62536" y1="11651" x2="62536" y2="11651"/>
                      <a14:backgroundMark x1="63900" y1="11564" x2="63900" y2="11564"/>
                      <a14:backgroundMark x1="61569" y1="11476" x2="61569" y2="11476"/>
                      <a14:backgroundMark x1="61569" y1="11695" x2="61569" y2="11695"/>
                      <a14:backgroundMark x1="61967" y1="11739" x2="61967" y2="11739"/>
                    </a14:backgroundRemoval>
                  </a14:imgEffect>
                </a14:imgLayer>
              </a14:imgProps>
            </a:ext>
            <a:ext uri="{28A0092B-C50C-407E-A947-70E740481C1C}">
              <a14:useLocalDpi xmlns:a14="http://schemas.microsoft.com/office/drawing/2010/main" val="0"/>
            </a:ext>
          </a:extLst>
        </a:blip>
        <a:srcRect l="34881" t="4233" r="34523" b="86567"/>
        <a:stretch/>
      </xdr:blipFill>
      <xdr:spPr bwMode="auto">
        <a:xfrm>
          <a:off x="6996814" y="227479"/>
          <a:ext cx="2156711" cy="86661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9.xml><?xml version="1.0" encoding="utf-8"?>
<xdr:wsDr xmlns:xdr="http://schemas.openxmlformats.org/drawingml/2006/spreadsheetDrawing" xmlns:a="http://schemas.openxmlformats.org/drawingml/2006/main">
  <xdr:twoCellAnchor>
    <xdr:from>
      <xdr:col>5</xdr:col>
      <xdr:colOff>81664</xdr:colOff>
      <xdr:row>1</xdr:row>
      <xdr:rowOff>27454</xdr:rowOff>
    </xdr:from>
    <xdr:to>
      <xdr:col>6</xdr:col>
      <xdr:colOff>809625</xdr:colOff>
      <xdr:row>5</xdr:row>
      <xdr:rowOff>132073</xdr:rowOff>
    </xdr:to>
    <xdr:pic>
      <xdr:nvPicPr>
        <xdr:cNvPr id="2" name="Imagen 1" descr="Membrete escudo color abajo2">
          <a:extLst>
            <a:ext uri="{FF2B5EF4-FFF2-40B4-BE49-F238E27FC236}">
              <a16:creationId xmlns:a16="http://schemas.microsoft.com/office/drawing/2014/main" id="{00000000-0008-0000-2600-000002000000}"/>
            </a:ext>
          </a:extLst>
        </xdr:cNvPr>
        <xdr:cNvPicPr>
          <a:picLocks noChangeAspect="1" noChangeArrowheads="1"/>
        </xdr:cNvPicPr>
      </xdr:nvPicPr>
      <xdr:blipFill rotWithShape="1">
        <a:blip xmlns:r="http://schemas.openxmlformats.org/officeDocument/2006/relationships" r:embed="rId1" cstate="print">
          <a:extLst>
            <a:ext uri="{BEBA8EAE-BF5A-486C-A8C5-ECC9F3942E4B}">
              <a14:imgProps xmlns:a14="http://schemas.microsoft.com/office/drawing/2010/main">
                <a14:imgLayer r:embed="rId2">
                  <a14:imgEffect>
                    <a14:backgroundRemoval t="4205" b="13403" l="34736" r="65549">
                      <a14:foregroundMark x1="47754" y1="7315" x2="47754" y2="7315"/>
                      <a14:foregroundMark x1="50938" y1="7753" x2="50938" y2="7753"/>
                      <a14:foregroundMark x1="52928" y1="8060" x2="52928" y2="8060"/>
                      <a14:foregroundMark x1="56055" y1="7797" x2="56055" y2="7797"/>
                      <a14:foregroundMark x1="58272" y1="7928" x2="58272" y2="7928"/>
                      <a14:foregroundMark x1="59636" y1="7972" x2="59636" y2="7972"/>
                      <a14:foregroundMark x1="62706" y1="7884" x2="62706" y2="7884"/>
                      <a14:foregroundMark x1="61796" y1="10337" x2="61796" y2="10337"/>
                      <a14:foregroundMark x1="50256" y1="10206" x2="50256" y2="10206"/>
                      <a14:foregroundMark x1="48493" y1="10206" x2="48493" y2="10206"/>
                      <a14:foregroundMark x1="47243" y1="10206" x2="47243" y2="10206"/>
                      <a14:foregroundMark x1="54747" y1="10206" x2="54747" y2="10206"/>
                      <a14:foregroundMark x1="55884" y1="10031" x2="55884" y2="10031"/>
                      <a14:foregroundMark x1="54633" y1="5738" x2="54633" y2="5738"/>
                      <a14:foregroundMark x1="56055" y1="5607" x2="56055" y2="5607"/>
                      <a14:foregroundMark x1="57305" y1="5519" x2="57305" y2="5519"/>
                      <a14:foregroundMark x1="57874" y1="5826" x2="57874" y2="5826"/>
                      <a14:foregroundMark x1="58897" y1="5431" x2="58897" y2="5431"/>
                      <a14:foregroundMark x1="60205" y1="5519" x2="60205" y2="5519"/>
                      <a14:foregroundMark x1="62649" y1="5519" x2="62649" y2="5519"/>
                      <a14:foregroundMark x1="63673" y1="5431" x2="63673" y2="5431"/>
                      <a14:foregroundMark x1="58954" y1="5125" x2="58954" y2="5125"/>
                      <a14:foregroundMark x1="57931" y1="5125" x2="57931" y2="5125"/>
                      <a14:foregroundMark x1="57419" y1="6220" x2="57419" y2="6220"/>
                      <a14:foregroundMark x1="53098" y1="5607" x2="53098" y2="5607"/>
                      <a14:foregroundMark x1="53383" y1="5519" x2="53383" y2="5519"/>
                      <a14:foregroundMark x1="59807" y1="5869" x2="59807" y2="5869"/>
                      <a14:foregroundMark x1="52189" y1="5519" x2="52189" y2="5519"/>
                      <a14:foregroundMark x1="50199" y1="5300" x2="50199" y2="5300"/>
                      <a14:foregroundMark x1="49403" y1="5519" x2="49403" y2="5519"/>
                      <a14:foregroundMark x1="47925" y1="5169" x2="47925" y2="5169"/>
                      <a14:foregroundMark x1="51222" y1="7184" x2="51222" y2="7184"/>
                      <a14:foregroundMark x1="51620" y1="10162" x2="51620" y2="10162"/>
                      <a14:foregroundMark x1="46788" y1="10031" x2="46788" y2="10031"/>
                      <a14:foregroundMark x1="58215" y1="10074" x2="58215" y2="10074"/>
                      <a14:foregroundMark x1="58101" y1="10512" x2="58101" y2="10512"/>
                      <a14:foregroundMark x1="57135" y1="10469" x2="57135" y2="10469"/>
                      <a14:foregroundMark x1="56907" y1="10074" x2="56907" y2="10074"/>
                      <a14:foregroundMark x1="52757" y1="10031" x2="52757" y2="10031"/>
                      <a14:foregroundMark x1="53496" y1="10031" x2="53496" y2="10031"/>
                      <a14:foregroundMark x1="54065" y1="10031" x2="54065" y2="10031"/>
                      <a14:foregroundMark x1="57590" y1="10031" x2="57590" y2="10031"/>
                      <a14:foregroundMark x1="57533" y1="10250" x2="57533" y2="10250"/>
                      <a14:foregroundMark x1="55259" y1="10206" x2="55259" y2="10206"/>
                      <a14:foregroundMark x1="53098" y1="10337" x2="53098" y2="10337"/>
                      <a14:foregroundMark x1="47186" y1="11170" x2="47186" y2="11170"/>
                      <a14:foregroundMark x1="47868" y1="11257" x2="47868" y2="11257"/>
                      <a14:foregroundMark x1="47925" y1="11739" x2="47925" y2="11739"/>
                      <a14:foregroundMark x1="49176" y1="11345" x2="49176" y2="11345"/>
                      <a14:foregroundMark x1="49915" y1="11345" x2="49915" y2="11345"/>
                      <a14:foregroundMark x1="51109" y1="11345" x2="51109" y2="11345"/>
                      <a14:foregroundMark x1="49346" y1="11870" x2="49346" y2="11870"/>
                      <a14:foregroundMark x1="50995" y1="11783" x2="50995" y2="11783"/>
                      <a14:foregroundMark x1="50483" y1="11389" x2="50483" y2="11389"/>
                      <a14:foregroundMark x1="51791" y1="11345" x2="51791" y2="11345"/>
                      <a14:foregroundMark x1="52530" y1="11301" x2="52530" y2="11301"/>
                      <a14:foregroundMark x1="52587" y1="11914" x2="52587" y2="11914"/>
                      <a14:foregroundMark x1="53610" y1="11345" x2="53610" y2="11345"/>
                      <a14:foregroundMark x1="53724" y1="11914" x2="53724" y2="11914"/>
                      <a14:foregroundMark x1="54463" y1="11345" x2="54463" y2="11345"/>
                      <a14:foregroundMark x1="55429" y1="11345" x2="55429" y2="11345"/>
                      <a14:foregroundMark x1="56680" y1="11432" x2="56680" y2="11432"/>
                      <a14:foregroundMark x1="58442" y1="11476" x2="58442" y2="11476"/>
                      <a14:foregroundMark x1="58158" y1="11520" x2="58158" y2="11520"/>
                      <a14:foregroundMark x1="59181" y1="11432" x2="59181" y2="11432"/>
                      <a14:foregroundMark x1="60830" y1="11389" x2="60830" y2="11389"/>
                      <a14:foregroundMark x1="62138" y1="11520" x2="62138" y2="11520"/>
                      <a14:foregroundMark x1="63161" y1="11476" x2="63161" y2="11476"/>
                      <a14:foregroundMark x1="63843" y1="11301" x2="63843" y2="11301"/>
                      <a14:foregroundMark x1="61569" y1="11914" x2="61569" y2="11914"/>
                      <a14:foregroundMark x1="60205" y1="11432" x2="60205" y2="11432"/>
                      <a14:foregroundMark x1="51848" y1="6264" x2="51848" y2="6264"/>
                      <a14:foregroundMark x1="63729" y1="5957" x2="63729" y2="5957"/>
                      <a14:foregroundMark x1="63729" y1="6395" x2="63729" y2="6395"/>
                      <a14:foregroundMark x1="55543" y1="10469" x2="55543" y2="10469"/>
                      <a14:foregroundMark x1="46845" y1="11739" x2="46845" y2="11739"/>
                      <a14:foregroundMark x1="47584" y1="11739" x2="47584" y2="11739"/>
                      <a14:foregroundMark x1="52416" y1="11651" x2="52416" y2="11651"/>
                      <a14:foregroundMark x1="54633" y1="11914" x2="54633" y2="11914"/>
                      <a14:foregroundMark x1="55088" y1="11651" x2="55088" y2="11651"/>
                      <a14:foregroundMark x1="56225" y1="11345" x2="56225" y2="11345"/>
                      <a14:foregroundMark x1="57476" y1="11783" x2="57476" y2="11783"/>
                      <a14:foregroundMark x1="59181" y1="11783" x2="59181" y2="11783"/>
                      <a14:foregroundMark x1="59807" y1="11389" x2="59807" y2="11389"/>
                      <a14:foregroundMark x1="62763" y1="11389" x2="62763" y2="11389"/>
                      <a14:foregroundMark x1="55429" y1="11870" x2="55429" y2="11870"/>
                      <a14:foregroundMark x1="56623" y1="11783" x2="56623" y2="11783"/>
                      <a14:foregroundMark x1="61740" y1="11345" x2="61740" y2="11345"/>
                      <a14:foregroundMark x1="61228" y1="11389" x2="61228" y2="11389"/>
                      <a14:foregroundMark x1="64070" y1="11870" x2="64070" y2="11870"/>
                      <a14:foregroundMark x1="62365" y1="11827" x2="62365" y2="11827"/>
                      <a14:foregroundMark x1="61171" y1="11695" x2="61171" y2="11695"/>
                      <a14:foregroundMark x1="61740" y1="11608" x2="61740" y2="11608"/>
                      <a14:foregroundMark x1="61285" y1="11608" x2="61285" y2="11608"/>
                      <a14:foregroundMark x1="63605" y1="11825" x2="63605" y2="11825"/>
                      <a14:foregroundMark x1="60000" y1="10152" x2="60000" y2="10152"/>
                      <a14:foregroundMark x1="40741" y1="8061" x2="40741" y2="8061"/>
                      <a14:foregroundMark x1="48543" y1="11445" x2="48543" y2="11445"/>
                      <a14:foregroundMark x1="52779" y1="11455" x2="52779" y2="11455"/>
                      <a14:backgroundMark x1="63843" y1="5650" x2="63843" y2="5650"/>
                      <a14:backgroundMark x1="52189" y1="5782" x2="52189" y2="5782"/>
                      <a14:backgroundMark x1="49062" y1="11608" x2="49062" y2="11608"/>
                      <a14:backgroundMark x1="47243" y1="11476" x2="47243" y2="11476"/>
                      <a14:backgroundMark x1="50711" y1="11564" x2="50711" y2="11564"/>
                      <a14:backgroundMark x1="52530" y1="11476" x2="52530" y2="11476"/>
                      <a14:backgroundMark x1="52700" y1="11739" x2="52700" y2="11739"/>
                      <a14:backgroundMark x1="52359" y1="11739" x2="52359" y2="11739"/>
                      <a14:backgroundMark x1="54463" y1="11608" x2="54463" y2="11608"/>
                      <a14:backgroundMark x1="55543" y1="11651" x2="55543" y2="11651"/>
                      <a14:backgroundMark x1="56282" y1="11608" x2="56282" y2="11608"/>
                      <a14:backgroundMark x1="55316" y1="11564" x2="55316" y2="11564"/>
                      <a14:backgroundMark x1="57703" y1="11564" x2="57703" y2="11564"/>
                      <a14:backgroundMark x1="59636" y1="11651" x2="59636" y2="11651"/>
                      <a14:backgroundMark x1="62536" y1="11651" x2="62536" y2="11651"/>
                      <a14:backgroundMark x1="63900" y1="11564" x2="63900" y2="11564"/>
                      <a14:backgroundMark x1="61569" y1="11476" x2="61569" y2="11476"/>
                      <a14:backgroundMark x1="61569" y1="11695" x2="61569" y2="11695"/>
                      <a14:backgroundMark x1="61967" y1="11739" x2="61967" y2="11739"/>
                    </a14:backgroundRemoval>
                  </a14:imgEffect>
                </a14:imgLayer>
              </a14:imgProps>
            </a:ext>
            <a:ext uri="{28A0092B-C50C-407E-A947-70E740481C1C}">
              <a14:useLocalDpi xmlns:a14="http://schemas.microsoft.com/office/drawing/2010/main" val="0"/>
            </a:ext>
          </a:extLst>
        </a:blip>
        <a:srcRect l="34881" t="4233" r="34523" b="86567"/>
        <a:stretch/>
      </xdr:blipFill>
      <xdr:spPr bwMode="auto">
        <a:xfrm>
          <a:off x="6996814" y="227479"/>
          <a:ext cx="2156711" cy="86661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0.xml><?xml version="1.0" encoding="utf-8"?>
<xdr:wsDr xmlns:xdr="http://schemas.openxmlformats.org/drawingml/2006/spreadsheetDrawing" xmlns:a="http://schemas.openxmlformats.org/drawingml/2006/main">
  <xdr:twoCellAnchor>
    <xdr:from>
      <xdr:col>5</xdr:col>
      <xdr:colOff>81664</xdr:colOff>
      <xdr:row>1</xdr:row>
      <xdr:rowOff>27454</xdr:rowOff>
    </xdr:from>
    <xdr:to>
      <xdr:col>6</xdr:col>
      <xdr:colOff>809625</xdr:colOff>
      <xdr:row>5</xdr:row>
      <xdr:rowOff>132073</xdr:rowOff>
    </xdr:to>
    <xdr:pic>
      <xdr:nvPicPr>
        <xdr:cNvPr id="2" name="Imagen 1" descr="Membrete escudo color abajo2">
          <a:extLst>
            <a:ext uri="{FF2B5EF4-FFF2-40B4-BE49-F238E27FC236}">
              <a16:creationId xmlns:a16="http://schemas.microsoft.com/office/drawing/2014/main" id="{00000000-0008-0000-2700-000002000000}"/>
            </a:ext>
          </a:extLst>
        </xdr:cNvPr>
        <xdr:cNvPicPr>
          <a:picLocks noChangeAspect="1" noChangeArrowheads="1"/>
        </xdr:cNvPicPr>
      </xdr:nvPicPr>
      <xdr:blipFill rotWithShape="1">
        <a:blip xmlns:r="http://schemas.openxmlformats.org/officeDocument/2006/relationships" r:embed="rId1" cstate="print">
          <a:extLst>
            <a:ext uri="{BEBA8EAE-BF5A-486C-A8C5-ECC9F3942E4B}">
              <a14:imgProps xmlns:a14="http://schemas.microsoft.com/office/drawing/2010/main">
                <a14:imgLayer r:embed="rId2">
                  <a14:imgEffect>
                    <a14:backgroundRemoval t="4205" b="13403" l="34736" r="65549">
                      <a14:foregroundMark x1="47754" y1="7315" x2="47754" y2="7315"/>
                      <a14:foregroundMark x1="50938" y1="7753" x2="50938" y2="7753"/>
                      <a14:foregroundMark x1="52928" y1="8060" x2="52928" y2="8060"/>
                      <a14:foregroundMark x1="56055" y1="7797" x2="56055" y2="7797"/>
                      <a14:foregroundMark x1="58272" y1="7928" x2="58272" y2="7928"/>
                      <a14:foregroundMark x1="59636" y1="7972" x2="59636" y2="7972"/>
                      <a14:foregroundMark x1="62706" y1="7884" x2="62706" y2="7884"/>
                      <a14:foregroundMark x1="61796" y1="10337" x2="61796" y2="10337"/>
                      <a14:foregroundMark x1="50256" y1="10206" x2="50256" y2="10206"/>
                      <a14:foregroundMark x1="48493" y1="10206" x2="48493" y2="10206"/>
                      <a14:foregroundMark x1="47243" y1="10206" x2="47243" y2="10206"/>
                      <a14:foregroundMark x1="54747" y1="10206" x2="54747" y2="10206"/>
                      <a14:foregroundMark x1="55884" y1="10031" x2="55884" y2="10031"/>
                      <a14:foregroundMark x1="54633" y1="5738" x2="54633" y2="5738"/>
                      <a14:foregroundMark x1="56055" y1="5607" x2="56055" y2="5607"/>
                      <a14:foregroundMark x1="57305" y1="5519" x2="57305" y2="5519"/>
                      <a14:foregroundMark x1="57874" y1="5826" x2="57874" y2="5826"/>
                      <a14:foregroundMark x1="58897" y1="5431" x2="58897" y2="5431"/>
                      <a14:foregroundMark x1="60205" y1="5519" x2="60205" y2="5519"/>
                      <a14:foregroundMark x1="62649" y1="5519" x2="62649" y2="5519"/>
                      <a14:foregroundMark x1="63673" y1="5431" x2="63673" y2="5431"/>
                      <a14:foregroundMark x1="58954" y1="5125" x2="58954" y2="5125"/>
                      <a14:foregroundMark x1="57931" y1="5125" x2="57931" y2="5125"/>
                      <a14:foregroundMark x1="57419" y1="6220" x2="57419" y2="6220"/>
                      <a14:foregroundMark x1="53098" y1="5607" x2="53098" y2="5607"/>
                      <a14:foregroundMark x1="53383" y1="5519" x2="53383" y2="5519"/>
                      <a14:foregroundMark x1="59807" y1="5869" x2="59807" y2="5869"/>
                      <a14:foregroundMark x1="52189" y1="5519" x2="52189" y2="5519"/>
                      <a14:foregroundMark x1="50199" y1="5300" x2="50199" y2="5300"/>
                      <a14:foregroundMark x1="49403" y1="5519" x2="49403" y2="5519"/>
                      <a14:foregroundMark x1="47925" y1="5169" x2="47925" y2="5169"/>
                      <a14:foregroundMark x1="51222" y1="7184" x2="51222" y2="7184"/>
                      <a14:foregroundMark x1="51620" y1="10162" x2="51620" y2="10162"/>
                      <a14:foregroundMark x1="46788" y1="10031" x2="46788" y2="10031"/>
                      <a14:foregroundMark x1="58215" y1="10074" x2="58215" y2="10074"/>
                      <a14:foregroundMark x1="58101" y1="10512" x2="58101" y2="10512"/>
                      <a14:foregroundMark x1="57135" y1="10469" x2="57135" y2="10469"/>
                      <a14:foregroundMark x1="56907" y1="10074" x2="56907" y2="10074"/>
                      <a14:foregroundMark x1="52757" y1="10031" x2="52757" y2="10031"/>
                      <a14:foregroundMark x1="53496" y1="10031" x2="53496" y2="10031"/>
                      <a14:foregroundMark x1="54065" y1="10031" x2="54065" y2="10031"/>
                      <a14:foregroundMark x1="57590" y1="10031" x2="57590" y2="10031"/>
                      <a14:foregroundMark x1="57533" y1="10250" x2="57533" y2="10250"/>
                      <a14:foregroundMark x1="55259" y1="10206" x2="55259" y2="10206"/>
                      <a14:foregroundMark x1="53098" y1="10337" x2="53098" y2="10337"/>
                      <a14:foregroundMark x1="47186" y1="11170" x2="47186" y2="11170"/>
                      <a14:foregroundMark x1="47868" y1="11257" x2="47868" y2="11257"/>
                      <a14:foregroundMark x1="47925" y1="11739" x2="47925" y2="11739"/>
                      <a14:foregroundMark x1="49176" y1="11345" x2="49176" y2="11345"/>
                      <a14:foregroundMark x1="49915" y1="11345" x2="49915" y2="11345"/>
                      <a14:foregroundMark x1="51109" y1="11345" x2="51109" y2="11345"/>
                      <a14:foregroundMark x1="49346" y1="11870" x2="49346" y2="11870"/>
                      <a14:foregroundMark x1="50995" y1="11783" x2="50995" y2="11783"/>
                      <a14:foregroundMark x1="50483" y1="11389" x2="50483" y2="11389"/>
                      <a14:foregroundMark x1="51791" y1="11345" x2="51791" y2="11345"/>
                      <a14:foregroundMark x1="52530" y1="11301" x2="52530" y2="11301"/>
                      <a14:foregroundMark x1="52587" y1="11914" x2="52587" y2="11914"/>
                      <a14:foregroundMark x1="53610" y1="11345" x2="53610" y2="11345"/>
                      <a14:foregroundMark x1="53724" y1="11914" x2="53724" y2="11914"/>
                      <a14:foregroundMark x1="54463" y1="11345" x2="54463" y2="11345"/>
                      <a14:foregroundMark x1="55429" y1="11345" x2="55429" y2="11345"/>
                      <a14:foregroundMark x1="56680" y1="11432" x2="56680" y2="11432"/>
                      <a14:foregroundMark x1="58442" y1="11476" x2="58442" y2="11476"/>
                      <a14:foregroundMark x1="58158" y1="11520" x2="58158" y2="11520"/>
                      <a14:foregroundMark x1="59181" y1="11432" x2="59181" y2="11432"/>
                      <a14:foregroundMark x1="60830" y1="11389" x2="60830" y2="11389"/>
                      <a14:foregroundMark x1="62138" y1="11520" x2="62138" y2="11520"/>
                      <a14:foregroundMark x1="63161" y1="11476" x2="63161" y2="11476"/>
                      <a14:foregroundMark x1="63843" y1="11301" x2="63843" y2="11301"/>
                      <a14:foregroundMark x1="61569" y1="11914" x2="61569" y2="11914"/>
                      <a14:foregroundMark x1="60205" y1="11432" x2="60205" y2="11432"/>
                      <a14:foregroundMark x1="51848" y1="6264" x2="51848" y2="6264"/>
                      <a14:foregroundMark x1="63729" y1="5957" x2="63729" y2="5957"/>
                      <a14:foregroundMark x1="63729" y1="6395" x2="63729" y2="6395"/>
                      <a14:foregroundMark x1="55543" y1="10469" x2="55543" y2="10469"/>
                      <a14:foregroundMark x1="46845" y1="11739" x2="46845" y2="11739"/>
                      <a14:foregroundMark x1="47584" y1="11739" x2="47584" y2="11739"/>
                      <a14:foregroundMark x1="52416" y1="11651" x2="52416" y2="11651"/>
                      <a14:foregroundMark x1="54633" y1="11914" x2="54633" y2="11914"/>
                      <a14:foregroundMark x1="55088" y1="11651" x2="55088" y2="11651"/>
                      <a14:foregroundMark x1="56225" y1="11345" x2="56225" y2="11345"/>
                      <a14:foregroundMark x1="57476" y1="11783" x2="57476" y2="11783"/>
                      <a14:foregroundMark x1="59181" y1="11783" x2="59181" y2="11783"/>
                      <a14:foregroundMark x1="59807" y1="11389" x2="59807" y2="11389"/>
                      <a14:foregroundMark x1="62763" y1="11389" x2="62763" y2="11389"/>
                      <a14:foregroundMark x1="55429" y1="11870" x2="55429" y2="11870"/>
                      <a14:foregroundMark x1="56623" y1="11783" x2="56623" y2="11783"/>
                      <a14:foregroundMark x1="61740" y1="11345" x2="61740" y2="11345"/>
                      <a14:foregroundMark x1="61228" y1="11389" x2="61228" y2="11389"/>
                      <a14:foregroundMark x1="64070" y1="11870" x2="64070" y2="11870"/>
                      <a14:foregroundMark x1="62365" y1="11827" x2="62365" y2="11827"/>
                      <a14:foregroundMark x1="61171" y1="11695" x2="61171" y2="11695"/>
                      <a14:foregroundMark x1="61740" y1="11608" x2="61740" y2="11608"/>
                      <a14:foregroundMark x1="61285" y1="11608" x2="61285" y2="11608"/>
                      <a14:foregroundMark x1="63605" y1="11825" x2="63605" y2="11825"/>
                      <a14:foregroundMark x1="60000" y1="10152" x2="60000" y2="10152"/>
                      <a14:foregroundMark x1="40741" y1="8061" x2="40741" y2="8061"/>
                      <a14:foregroundMark x1="48543" y1="11445" x2="48543" y2="11445"/>
                      <a14:foregroundMark x1="52779" y1="11455" x2="52779" y2="11455"/>
                      <a14:backgroundMark x1="63843" y1="5650" x2="63843" y2="5650"/>
                      <a14:backgroundMark x1="52189" y1="5782" x2="52189" y2="5782"/>
                      <a14:backgroundMark x1="49062" y1="11608" x2="49062" y2="11608"/>
                      <a14:backgroundMark x1="47243" y1="11476" x2="47243" y2="11476"/>
                      <a14:backgroundMark x1="50711" y1="11564" x2="50711" y2="11564"/>
                      <a14:backgroundMark x1="52530" y1="11476" x2="52530" y2="11476"/>
                      <a14:backgroundMark x1="52700" y1="11739" x2="52700" y2="11739"/>
                      <a14:backgroundMark x1="52359" y1="11739" x2="52359" y2="11739"/>
                      <a14:backgroundMark x1="54463" y1="11608" x2="54463" y2="11608"/>
                      <a14:backgroundMark x1="55543" y1="11651" x2="55543" y2="11651"/>
                      <a14:backgroundMark x1="56282" y1="11608" x2="56282" y2="11608"/>
                      <a14:backgroundMark x1="55316" y1="11564" x2="55316" y2="11564"/>
                      <a14:backgroundMark x1="57703" y1="11564" x2="57703" y2="11564"/>
                      <a14:backgroundMark x1="59636" y1="11651" x2="59636" y2="11651"/>
                      <a14:backgroundMark x1="62536" y1="11651" x2="62536" y2="11651"/>
                      <a14:backgroundMark x1="63900" y1="11564" x2="63900" y2="11564"/>
                      <a14:backgroundMark x1="61569" y1="11476" x2="61569" y2="11476"/>
                      <a14:backgroundMark x1="61569" y1="11695" x2="61569" y2="11695"/>
                      <a14:backgroundMark x1="61967" y1="11739" x2="61967" y2="11739"/>
                    </a14:backgroundRemoval>
                  </a14:imgEffect>
                </a14:imgLayer>
              </a14:imgProps>
            </a:ext>
            <a:ext uri="{28A0092B-C50C-407E-A947-70E740481C1C}">
              <a14:useLocalDpi xmlns:a14="http://schemas.microsoft.com/office/drawing/2010/main" val="0"/>
            </a:ext>
          </a:extLst>
        </a:blip>
        <a:srcRect l="34881" t="4233" r="34523" b="86567"/>
        <a:stretch/>
      </xdr:blipFill>
      <xdr:spPr bwMode="auto">
        <a:xfrm>
          <a:off x="6996814" y="227479"/>
          <a:ext cx="2156711" cy="86661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1.xml><?xml version="1.0" encoding="utf-8"?>
<xdr:wsDr xmlns:xdr="http://schemas.openxmlformats.org/drawingml/2006/spreadsheetDrawing" xmlns:a="http://schemas.openxmlformats.org/drawingml/2006/main">
  <xdr:twoCellAnchor>
    <xdr:from>
      <xdr:col>5</xdr:col>
      <xdr:colOff>81664</xdr:colOff>
      <xdr:row>1</xdr:row>
      <xdr:rowOff>27454</xdr:rowOff>
    </xdr:from>
    <xdr:to>
      <xdr:col>6</xdr:col>
      <xdr:colOff>809625</xdr:colOff>
      <xdr:row>5</xdr:row>
      <xdr:rowOff>132073</xdr:rowOff>
    </xdr:to>
    <xdr:pic>
      <xdr:nvPicPr>
        <xdr:cNvPr id="2" name="Imagen 1" descr="Membrete escudo color abajo2">
          <a:extLst>
            <a:ext uri="{FF2B5EF4-FFF2-40B4-BE49-F238E27FC236}">
              <a16:creationId xmlns:a16="http://schemas.microsoft.com/office/drawing/2014/main" id="{00000000-0008-0000-2800-000002000000}"/>
            </a:ext>
          </a:extLst>
        </xdr:cNvPr>
        <xdr:cNvPicPr>
          <a:picLocks noChangeAspect="1" noChangeArrowheads="1"/>
        </xdr:cNvPicPr>
      </xdr:nvPicPr>
      <xdr:blipFill rotWithShape="1">
        <a:blip xmlns:r="http://schemas.openxmlformats.org/officeDocument/2006/relationships" r:embed="rId1" cstate="print">
          <a:extLst>
            <a:ext uri="{BEBA8EAE-BF5A-486C-A8C5-ECC9F3942E4B}">
              <a14:imgProps xmlns:a14="http://schemas.microsoft.com/office/drawing/2010/main">
                <a14:imgLayer r:embed="rId2">
                  <a14:imgEffect>
                    <a14:backgroundRemoval t="4205" b="13403" l="34736" r="65549">
                      <a14:foregroundMark x1="47754" y1="7315" x2="47754" y2="7315"/>
                      <a14:foregroundMark x1="50938" y1="7753" x2="50938" y2="7753"/>
                      <a14:foregroundMark x1="52928" y1="8060" x2="52928" y2="8060"/>
                      <a14:foregroundMark x1="56055" y1="7797" x2="56055" y2="7797"/>
                      <a14:foregroundMark x1="58272" y1="7928" x2="58272" y2="7928"/>
                      <a14:foregroundMark x1="59636" y1="7972" x2="59636" y2="7972"/>
                      <a14:foregroundMark x1="62706" y1="7884" x2="62706" y2="7884"/>
                      <a14:foregroundMark x1="61796" y1="10337" x2="61796" y2="10337"/>
                      <a14:foregroundMark x1="50256" y1="10206" x2="50256" y2="10206"/>
                      <a14:foregroundMark x1="48493" y1="10206" x2="48493" y2="10206"/>
                      <a14:foregroundMark x1="47243" y1="10206" x2="47243" y2="10206"/>
                      <a14:foregroundMark x1="54747" y1="10206" x2="54747" y2="10206"/>
                      <a14:foregroundMark x1="55884" y1="10031" x2="55884" y2="10031"/>
                      <a14:foregroundMark x1="54633" y1="5738" x2="54633" y2="5738"/>
                      <a14:foregroundMark x1="56055" y1="5607" x2="56055" y2="5607"/>
                      <a14:foregroundMark x1="57305" y1="5519" x2="57305" y2="5519"/>
                      <a14:foregroundMark x1="57874" y1="5826" x2="57874" y2="5826"/>
                      <a14:foregroundMark x1="58897" y1="5431" x2="58897" y2="5431"/>
                      <a14:foregroundMark x1="60205" y1="5519" x2="60205" y2="5519"/>
                      <a14:foregroundMark x1="62649" y1="5519" x2="62649" y2="5519"/>
                      <a14:foregroundMark x1="63673" y1="5431" x2="63673" y2="5431"/>
                      <a14:foregroundMark x1="58954" y1="5125" x2="58954" y2="5125"/>
                      <a14:foregroundMark x1="57931" y1="5125" x2="57931" y2="5125"/>
                      <a14:foregroundMark x1="57419" y1="6220" x2="57419" y2="6220"/>
                      <a14:foregroundMark x1="53098" y1="5607" x2="53098" y2="5607"/>
                      <a14:foregroundMark x1="53383" y1="5519" x2="53383" y2="5519"/>
                      <a14:foregroundMark x1="59807" y1="5869" x2="59807" y2="5869"/>
                      <a14:foregroundMark x1="52189" y1="5519" x2="52189" y2="5519"/>
                      <a14:foregroundMark x1="50199" y1="5300" x2="50199" y2="5300"/>
                      <a14:foregroundMark x1="49403" y1="5519" x2="49403" y2="5519"/>
                      <a14:foregroundMark x1="47925" y1="5169" x2="47925" y2="5169"/>
                      <a14:foregroundMark x1="51222" y1="7184" x2="51222" y2="7184"/>
                      <a14:foregroundMark x1="51620" y1="10162" x2="51620" y2="10162"/>
                      <a14:foregroundMark x1="46788" y1="10031" x2="46788" y2="10031"/>
                      <a14:foregroundMark x1="58215" y1="10074" x2="58215" y2="10074"/>
                      <a14:foregroundMark x1="58101" y1="10512" x2="58101" y2="10512"/>
                      <a14:foregroundMark x1="57135" y1="10469" x2="57135" y2="10469"/>
                      <a14:foregroundMark x1="56907" y1="10074" x2="56907" y2="10074"/>
                      <a14:foregroundMark x1="52757" y1="10031" x2="52757" y2="10031"/>
                      <a14:foregroundMark x1="53496" y1="10031" x2="53496" y2="10031"/>
                      <a14:foregroundMark x1="54065" y1="10031" x2="54065" y2="10031"/>
                      <a14:foregroundMark x1="57590" y1="10031" x2="57590" y2="10031"/>
                      <a14:foregroundMark x1="57533" y1="10250" x2="57533" y2="10250"/>
                      <a14:foregroundMark x1="55259" y1="10206" x2="55259" y2="10206"/>
                      <a14:foregroundMark x1="53098" y1="10337" x2="53098" y2="10337"/>
                      <a14:foregroundMark x1="47186" y1="11170" x2="47186" y2="11170"/>
                      <a14:foregroundMark x1="47868" y1="11257" x2="47868" y2="11257"/>
                      <a14:foregroundMark x1="47925" y1="11739" x2="47925" y2="11739"/>
                      <a14:foregroundMark x1="49176" y1="11345" x2="49176" y2="11345"/>
                      <a14:foregroundMark x1="49915" y1="11345" x2="49915" y2="11345"/>
                      <a14:foregroundMark x1="51109" y1="11345" x2="51109" y2="11345"/>
                      <a14:foregroundMark x1="49346" y1="11870" x2="49346" y2="11870"/>
                      <a14:foregroundMark x1="50995" y1="11783" x2="50995" y2="11783"/>
                      <a14:foregroundMark x1="50483" y1="11389" x2="50483" y2="11389"/>
                      <a14:foregroundMark x1="51791" y1="11345" x2="51791" y2="11345"/>
                      <a14:foregroundMark x1="52530" y1="11301" x2="52530" y2="11301"/>
                      <a14:foregroundMark x1="52587" y1="11914" x2="52587" y2="11914"/>
                      <a14:foregroundMark x1="53610" y1="11345" x2="53610" y2="11345"/>
                      <a14:foregroundMark x1="53724" y1="11914" x2="53724" y2="11914"/>
                      <a14:foregroundMark x1="54463" y1="11345" x2="54463" y2="11345"/>
                      <a14:foregroundMark x1="55429" y1="11345" x2="55429" y2="11345"/>
                      <a14:foregroundMark x1="56680" y1="11432" x2="56680" y2="11432"/>
                      <a14:foregroundMark x1="58442" y1="11476" x2="58442" y2="11476"/>
                      <a14:foregroundMark x1="58158" y1="11520" x2="58158" y2="11520"/>
                      <a14:foregroundMark x1="59181" y1="11432" x2="59181" y2="11432"/>
                      <a14:foregroundMark x1="60830" y1="11389" x2="60830" y2="11389"/>
                      <a14:foregroundMark x1="62138" y1="11520" x2="62138" y2="11520"/>
                      <a14:foregroundMark x1="63161" y1="11476" x2="63161" y2="11476"/>
                      <a14:foregroundMark x1="63843" y1="11301" x2="63843" y2="11301"/>
                      <a14:foregroundMark x1="61569" y1="11914" x2="61569" y2="11914"/>
                      <a14:foregroundMark x1="60205" y1="11432" x2="60205" y2="11432"/>
                      <a14:foregroundMark x1="51848" y1="6264" x2="51848" y2="6264"/>
                      <a14:foregroundMark x1="63729" y1="5957" x2="63729" y2="5957"/>
                      <a14:foregroundMark x1="63729" y1="6395" x2="63729" y2="6395"/>
                      <a14:foregroundMark x1="55543" y1="10469" x2="55543" y2="10469"/>
                      <a14:foregroundMark x1="46845" y1="11739" x2="46845" y2="11739"/>
                      <a14:foregroundMark x1="47584" y1="11739" x2="47584" y2="11739"/>
                      <a14:foregroundMark x1="52416" y1="11651" x2="52416" y2="11651"/>
                      <a14:foregroundMark x1="54633" y1="11914" x2="54633" y2="11914"/>
                      <a14:foregroundMark x1="55088" y1="11651" x2="55088" y2="11651"/>
                      <a14:foregroundMark x1="56225" y1="11345" x2="56225" y2="11345"/>
                      <a14:foregroundMark x1="57476" y1="11783" x2="57476" y2="11783"/>
                      <a14:foregroundMark x1="59181" y1="11783" x2="59181" y2="11783"/>
                      <a14:foregroundMark x1="59807" y1="11389" x2="59807" y2="11389"/>
                      <a14:foregroundMark x1="62763" y1="11389" x2="62763" y2="11389"/>
                      <a14:foregroundMark x1="55429" y1="11870" x2="55429" y2="11870"/>
                      <a14:foregroundMark x1="56623" y1="11783" x2="56623" y2="11783"/>
                      <a14:foregroundMark x1="61740" y1="11345" x2="61740" y2="11345"/>
                      <a14:foregroundMark x1="61228" y1="11389" x2="61228" y2="11389"/>
                      <a14:foregroundMark x1="64070" y1="11870" x2="64070" y2="11870"/>
                      <a14:foregroundMark x1="62365" y1="11827" x2="62365" y2="11827"/>
                      <a14:foregroundMark x1="61171" y1="11695" x2="61171" y2="11695"/>
                      <a14:foregroundMark x1="61740" y1="11608" x2="61740" y2="11608"/>
                      <a14:foregroundMark x1="61285" y1="11608" x2="61285" y2="11608"/>
                      <a14:foregroundMark x1="63605" y1="11825" x2="63605" y2="11825"/>
                      <a14:foregroundMark x1="60000" y1="10152" x2="60000" y2="10152"/>
                      <a14:foregroundMark x1="40741" y1="8061" x2="40741" y2="8061"/>
                      <a14:foregroundMark x1="48543" y1="11445" x2="48543" y2="11445"/>
                      <a14:foregroundMark x1="52779" y1="11455" x2="52779" y2="11455"/>
                      <a14:backgroundMark x1="63843" y1="5650" x2="63843" y2="5650"/>
                      <a14:backgroundMark x1="52189" y1="5782" x2="52189" y2="5782"/>
                      <a14:backgroundMark x1="49062" y1="11608" x2="49062" y2="11608"/>
                      <a14:backgroundMark x1="47243" y1="11476" x2="47243" y2="11476"/>
                      <a14:backgroundMark x1="50711" y1="11564" x2="50711" y2="11564"/>
                      <a14:backgroundMark x1="52530" y1="11476" x2="52530" y2="11476"/>
                      <a14:backgroundMark x1="52700" y1="11739" x2="52700" y2="11739"/>
                      <a14:backgroundMark x1="52359" y1="11739" x2="52359" y2="11739"/>
                      <a14:backgroundMark x1="54463" y1="11608" x2="54463" y2="11608"/>
                      <a14:backgroundMark x1="55543" y1="11651" x2="55543" y2="11651"/>
                      <a14:backgroundMark x1="56282" y1="11608" x2="56282" y2="11608"/>
                      <a14:backgroundMark x1="55316" y1="11564" x2="55316" y2="11564"/>
                      <a14:backgroundMark x1="57703" y1="11564" x2="57703" y2="11564"/>
                      <a14:backgroundMark x1="59636" y1="11651" x2="59636" y2="11651"/>
                      <a14:backgroundMark x1="62536" y1="11651" x2="62536" y2="11651"/>
                      <a14:backgroundMark x1="63900" y1="11564" x2="63900" y2="11564"/>
                      <a14:backgroundMark x1="61569" y1="11476" x2="61569" y2="11476"/>
                      <a14:backgroundMark x1="61569" y1="11695" x2="61569" y2="11695"/>
                      <a14:backgroundMark x1="61967" y1="11739" x2="61967" y2="11739"/>
                    </a14:backgroundRemoval>
                  </a14:imgEffect>
                </a14:imgLayer>
              </a14:imgProps>
            </a:ext>
            <a:ext uri="{28A0092B-C50C-407E-A947-70E740481C1C}">
              <a14:useLocalDpi xmlns:a14="http://schemas.microsoft.com/office/drawing/2010/main" val="0"/>
            </a:ext>
          </a:extLst>
        </a:blip>
        <a:srcRect l="34881" t="4233" r="34523" b="86567"/>
        <a:stretch/>
      </xdr:blipFill>
      <xdr:spPr bwMode="auto">
        <a:xfrm>
          <a:off x="6996814" y="227479"/>
          <a:ext cx="2156711" cy="86661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2.xml><?xml version="1.0" encoding="utf-8"?>
<xdr:wsDr xmlns:xdr="http://schemas.openxmlformats.org/drawingml/2006/spreadsheetDrawing" xmlns:a="http://schemas.openxmlformats.org/drawingml/2006/main">
  <xdr:twoCellAnchor>
    <xdr:from>
      <xdr:col>5</xdr:col>
      <xdr:colOff>81664</xdr:colOff>
      <xdr:row>1</xdr:row>
      <xdr:rowOff>27454</xdr:rowOff>
    </xdr:from>
    <xdr:to>
      <xdr:col>6</xdr:col>
      <xdr:colOff>809625</xdr:colOff>
      <xdr:row>5</xdr:row>
      <xdr:rowOff>132073</xdr:rowOff>
    </xdr:to>
    <xdr:pic>
      <xdr:nvPicPr>
        <xdr:cNvPr id="2" name="Imagen 1" descr="Membrete escudo color abajo2">
          <a:extLst>
            <a:ext uri="{FF2B5EF4-FFF2-40B4-BE49-F238E27FC236}">
              <a16:creationId xmlns:a16="http://schemas.microsoft.com/office/drawing/2014/main" id="{00000000-0008-0000-2900-000002000000}"/>
            </a:ext>
          </a:extLst>
        </xdr:cNvPr>
        <xdr:cNvPicPr>
          <a:picLocks noChangeAspect="1" noChangeArrowheads="1"/>
        </xdr:cNvPicPr>
      </xdr:nvPicPr>
      <xdr:blipFill rotWithShape="1">
        <a:blip xmlns:r="http://schemas.openxmlformats.org/officeDocument/2006/relationships" r:embed="rId1" cstate="print">
          <a:extLst>
            <a:ext uri="{BEBA8EAE-BF5A-486C-A8C5-ECC9F3942E4B}">
              <a14:imgProps xmlns:a14="http://schemas.microsoft.com/office/drawing/2010/main">
                <a14:imgLayer r:embed="rId2">
                  <a14:imgEffect>
                    <a14:backgroundRemoval t="4205" b="13403" l="34736" r="65549">
                      <a14:foregroundMark x1="47754" y1="7315" x2="47754" y2="7315"/>
                      <a14:foregroundMark x1="50938" y1="7753" x2="50938" y2="7753"/>
                      <a14:foregroundMark x1="52928" y1="8060" x2="52928" y2="8060"/>
                      <a14:foregroundMark x1="56055" y1="7797" x2="56055" y2="7797"/>
                      <a14:foregroundMark x1="58272" y1="7928" x2="58272" y2="7928"/>
                      <a14:foregroundMark x1="59636" y1="7972" x2="59636" y2="7972"/>
                      <a14:foregroundMark x1="62706" y1="7884" x2="62706" y2="7884"/>
                      <a14:foregroundMark x1="61796" y1="10337" x2="61796" y2="10337"/>
                      <a14:foregroundMark x1="50256" y1="10206" x2="50256" y2="10206"/>
                      <a14:foregroundMark x1="48493" y1="10206" x2="48493" y2="10206"/>
                      <a14:foregroundMark x1="47243" y1="10206" x2="47243" y2="10206"/>
                      <a14:foregroundMark x1="54747" y1="10206" x2="54747" y2="10206"/>
                      <a14:foregroundMark x1="55884" y1="10031" x2="55884" y2="10031"/>
                      <a14:foregroundMark x1="54633" y1="5738" x2="54633" y2="5738"/>
                      <a14:foregroundMark x1="56055" y1="5607" x2="56055" y2="5607"/>
                      <a14:foregroundMark x1="57305" y1="5519" x2="57305" y2="5519"/>
                      <a14:foregroundMark x1="57874" y1="5826" x2="57874" y2="5826"/>
                      <a14:foregroundMark x1="58897" y1="5431" x2="58897" y2="5431"/>
                      <a14:foregroundMark x1="60205" y1="5519" x2="60205" y2="5519"/>
                      <a14:foregroundMark x1="62649" y1="5519" x2="62649" y2="5519"/>
                      <a14:foregroundMark x1="63673" y1="5431" x2="63673" y2="5431"/>
                      <a14:foregroundMark x1="58954" y1="5125" x2="58954" y2="5125"/>
                      <a14:foregroundMark x1="57931" y1="5125" x2="57931" y2="5125"/>
                      <a14:foregroundMark x1="57419" y1="6220" x2="57419" y2="6220"/>
                      <a14:foregroundMark x1="53098" y1="5607" x2="53098" y2="5607"/>
                      <a14:foregroundMark x1="53383" y1="5519" x2="53383" y2="5519"/>
                      <a14:foregroundMark x1="59807" y1="5869" x2="59807" y2="5869"/>
                      <a14:foregroundMark x1="52189" y1="5519" x2="52189" y2="5519"/>
                      <a14:foregroundMark x1="50199" y1="5300" x2="50199" y2="5300"/>
                      <a14:foregroundMark x1="49403" y1="5519" x2="49403" y2="5519"/>
                      <a14:foregroundMark x1="47925" y1="5169" x2="47925" y2="5169"/>
                      <a14:foregroundMark x1="51222" y1="7184" x2="51222" y2="7184"/>
                      <a14:foregroundMark x1="51620" y1="10162" x2="51620" y2="10162"/>
                      <a14:foregroundMark x1="46788" y1="10031" x2="46788" y2="10031"/>
                      <a14:foregroundMark x1="58215" y1="10074" x2="58215" y2="10074"/>
                      <a14:foregroundMark x1="58101" y1="10512" x2="58101" y2="10512"/>
                      <a14:foregroundMark x1="57135" y1="10469" x2="57135" y2="10469"/>
                      <a14:foregroundMark x1="56907" y1="10074" x2="56907" y2="10074"/>
                      <a14:foregroundMark x1="52757" y1="10031" x2="52757" y2="10031"/>
                      <a14:foregroundMark x1="53496" y1="10031" x2="53496" y2="10031"/>
                      <a14:foregroundMark x1="54065" y1="10031" x2="54065" y2="10031"/>
                      <a14:foregroundMark x1="57590" y1="10031" x2="57590" y2="10031"/>
                      <a14:foregroundMark x1="57533" y1="10250" x2="57533" y2="10250"/>
                      <a14:foregroundMark x1="55259" y1="10206" x2="55259" y2="10206"/>
                      <a14:foregroundMark x1="53098" y1="10337" x2="53098" y2="10337"/>
                      <a14:foregroundMark x1="47186" y1="11170" x2="47186" y2="11170"/>
                      <a14:foregroundMark x1="47868" y1="11257" x2="47868" y2="11257"/>
                      <a14:foregroundMark x1="47925" y1="11739" x2="47925" y2="11739"/>
                      <a14:foregroundMark x1="49176" y1="11345" x2="49176" y2="11345"/>
                      <a14:foregroundMark x1="49915" y1="11345" x2="49915" y2="11345"/>
                      <a14:foregroundMark x1="51109" y1="11345" x2="51109" y2="11345"/>
                      <a14:foregroundMark x1="49346" y1="11870" x2="49346" y2="11870"/>
                      <a14:foregroundMark x1="50995" y1="11783" x2="50995" y2="11783"/>
                      <a14:foregroundMark x1="50483" y1="11389" x2="50483" y2="11389"/>
                      <a14:foregroundMark x1="51791" y1="11345" x2="51791" y2="11345"/>
                      <a14:foregroundMark x1="52530" y1="11301" x2="52530" y2="11301"/>
                      <a14:foregroundMark x1="52587" y1="11914" x2="52587" y2="11914"/>
                      <a14:foregroundMark x1="53610" y1="11345" x2="53610" y2="11345"/>
                      <a14:foregroundMark x1="53724" y1="11914" x2="53724" y2="11914"/>
                      <a14:foregroundMark x1="54463" y1="11345" x2="54463" y2="11345"/>
                      <a14:foregroundMark x1="55429" y1="11345" x2="55429" y2="11345"/>
                      <a14:foregroundMark x1="56680" y1="11432" x2="56680" y2="11432"/>
                      <a14:foregroundMark x1="58442" y1="11476" x2="58442" y2="11476"/>
                      <a14:foregroundMark x1="58158" y1="11520" x2="58158" y2="11520"/>
                      <a14:foregroundMark x1="59181" y1="11432" x2="59181" y2="11432"/>
                      <a14:foregroundMark x1="60830" y1="11389" x2="60830" y2="11389"/>
                      <a14:foregroundMark x1="62138" y1="11520" x2="62138" y2="11520"/>
                      <a14:foregroundMark x1="63161" y1="11476" x2="63161" y2="11476"/>
                      <a14:foregroundMark x1="63843" y1="11301" x2="63843" y2="11301"/>
                      <a14:foregroundMark x1="61569" y1="11914" x2="61569" y2="11914"/>
                      <a14:foregroundMark x1="60205" y1="11432" x2="60205" y2="11432"/>
                      <a14:foregroundMark x1="51848" y1="6264" x2="51848" y2="6264"/>
                      <a14:foregroundMark x1="63729" y1="5957" x2="63729" y2="5957"/>
                      <a14:foregroundMark x1="63729" y1="6395" x2="63729" y2="6395"/>
                      <a14:foregroundMark x1="55543" y1="10469" x2="55543" y2="10469"/>
                      <a14:foregroundMark x1="46845" y1="11739" x2="46845" y2="11739"/>
                      <a14:foregroundMark x1="47584" y1="11739" x2="47584" y2="11739"/>
                      <a14:foregroundMark x1="52416" y1="11651" x2="52416" y2="11651"/>
                      <a14:foregroundMark x1="54633" y1="11914" x2="54633" y2="11914"/>
                      <a14:foregroundMark x1="55088" y1="11651" x2="55088" y2="11651"/>
                      <a14:foregroundMark x1="56225" y1="11345" x2="56225" y2="11345"/>
                      <a14:foregroundMark x1="57476" y1="11783" x2="57476" y2="11783"/>
                      <a14:foregroundMark x1="59181" y1="11783" x2="59181" y2="11783"/>
                      <a14:foregroundMark x1="59807" y1="11389" x2="59807" y2="11389"/>
                      <a14:foregroundMark x1="62763" y1="11389" x2="62763" y2="11389"/>
                      <a14:foregroundMark x1="55429" y1="11870" x2="55429" y2="11870"/>
                      <a14:foregroundMark x1="56623" y1="11783" x2="56623" y2="11783"/>
                      <a14:foregroundMark x1="61740" y1="11345" x2="61740" y2="11345"/>
                      <a14:foregroundMark x1="61228" y1="11389" x2="61228" y2="11389"/>
                      <a14:foregroundMark x1="64070" y1="11870" x2="64070" y2="11870"/>
                      <a14:foregroundMark x1="62365" y1="11827" x2="62365" y2="11827"/>
                      <a14:foregroundMark x1="61171" y1="11695" x2="61171" y2="11695"/>
                      <a14:foregroundMark x1="61740" y1="11608" x2="61740" y2="11608"/>
                      <a14:foregroundMark x1="61285" y1="11608" x2="61285" y2="11608"/>
                      <a14:foregroundMark x1="63605" y1="11825" x2="63605" y2="11825"/>
                      <a14:foregroundMark x1="60000" y1="10152" x2="60000" y2="10152"/>
                      <a14:foregroundMark x1="40741" y1="8061" x2="40741" y2="8061"/>
                      <a14:foregroundMark x1="48543" y1="11445" x2="48543" y2="11445"/>
                      <a14:foregroundMark x1="52779" y1="11455" x2="52779" y2="11455"/>
                      <a14:backgroundMark x1="63843" y1="5650" x2="63843" y2="5650"/>
                      <a14:backgroundMark x1="52189" y1="5782" x2="52189" y2="5782"/>
                      <a14:backgroundMark x1="49062" y1="11608" x2="49062" y2="11608"/>
                      <a14:backgroundMark x1="47243" y1="11476" x2="47243" y2="11476"/>
                      <a14:backgroundMark x1="50711" y1="11564" x2="50711" y2="11564"/>
                      <a14:backgroundMark x1="52530" y1="11476" x2="52530" y2="11476"/>
                      <a14:backgroundMark x1="52700" y1="11739" x2="52700" y2="11739"/>
                      <a14:backgroundMark x1="52359" y1="11739" x2="52359" y2="11739"/>
                      <a14:backgroundMark x1="54463" y1="11608" x2="54463" y2="11608"/>
                      <a14:backgroundMark x1="55543" y1="11651" x2="55543" y2="11651"/>
                      <a14:backgroundMark x1="56282" y1="11608" x2="56282" y2="11608"/>
                      <a14:backgroundMark x1="55316" y1="11564" x2="55316" y2="11564"/>
                      <a14:backgroundMark x1="57703" y1="11564" x2="57703" y2="11564"/>
                      <a14:backgroundMark x1="59636" y1="11651" x2="59636" y2="11651"/>
                      <a14:backgroundMark x1="62536" y1="11651" x2="62536" y2="11651"/>
                      <a14:backgroundMark x1="63900" y1="11564" x2="63900" y2="11564"/>
                      <a14:backgroundMark x1="61569" y1="11476" x2="61569" y2="11476"/>
                      <a14:backgroundMark x1="61569" y1="11695" x2="61569" y2="11695"/>
                      <a14:backgroundMark x1="61967" y1="11739" x2="61967" y2="11739"/>
                    </a14:backgroundRemoval>
                  </a14:imgEffect>
                </a14:imgLayer>
              </a14:imgProps>
            </a:ext>
            <a:ext uri="{28A0092B-C50C-407E-A947-70E740481C1C}">
              <a14:useLocalDpi xmlns:a14="http://schemas.microsoft.com/office/drawing/2010/main" val="0"/>
            </a:ext>
          </a:extLst>
        </a:blip>
        <a:srcRect l="34881" t="4233" r="34523" b="86567"/>
        <a:stretch/>
      </xdr:blipFill>
      <xdr:spPr bwMode="auto">
        <a:xfrm>
          <a:off x="6996814" y="227479"/>
          <a:ext cx="2156711" cy="86661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3.xml><?xml version="1.0" encoding="utf-8"?>
<xdr:wsDr xmlns:xdr="http://schemas.openxmlformats.org/drawingml/2006/spreadsheetDrawing" xmlns:a="http://schemas.openxmlformats.org/drawingml/2006/main">
  <xdr:twoCellAnchor>
    <xdr:from>
      <xdr:col>5</xdr:col>
      <xdr:colOff>81664</xdr:colOff>
      <xdr:row>1</xdr:row>
      <xdr:rowOff>27454</xdr:rowOff>
    </xdr:from>
    <xdr:to>
      <xdr:col>6</xdr:col>
      <xdr:colOff>809625</xdr:colOff>
      <xdr:row>5</xdr:row>
      <xdr:rowOff>132073</xdr:rowOff>
    </xdr:to>
    <xdr:pic>
      <xdr:nvPicPr>
        <xdr:cNvPr id="2" name="Imagen 1" descr="Membrete escudo color abajo2">
          <a:extLst>
            <a:ext uri="{FF2B5EF4-FFF2-40B4-BE49-F238E27FC236}">
              <a16:creationId xmlns:a16="http://schemas.microsoft.com/office/drawing/2014/main" id="{00000000-0008-0000-2A00-000002000000}"/>
            </a:ext>
          </a:extLst>
        </xdr:cNvPr>
        <xdr:cNvPicPr>
          <a:picLocks noChangeAspect="1" noChangeArrowheads="1"/>
        </xdr:cNvPicPr>
      </xdr:nvPicPr>
      <xdr:blipFill rotWithShape="1">
        <a:blip xmlns:r="http://schemas.openxmlformats.org/officeDocument/2006/relationships" r:embed="rId1" cstate="print">
          <a:extLst>
            <a:ext uri="{BEBA8EAE-BF5A-486C-A8C5-ECC9F3942E4B}">
              <a14:imgProps xmlns:a14="http://schemas.microsoft.com/office/drawing/2010/main">
                <a14:imgLayer r:embed="rId2">
                  <a14:imgEffect>
                    <a14:backgroundRemoval t="4205" b="13403" l="34736" r="65549">
                      <a14:foregroundMark x1="47754" y1="7315" x2="47754" y2="7315"/>
                      <a14:foregroundMark x1="50938" y1="7753" x2="50938" y2="7753"/>
                      <a14:foregroundMark x1="52928" y1="8060" x2="52928" y2="8060"/>
                      <a14:foregroundMark x1="56055" y1="7797" x2="56055" y2="7797"/>
                      <a14:foregroundMark x1="58272" y1="7928" x2="58272" y2="7928"/>
                      <a14:foregroundMark x1="59636" y1="7972" x2="59636" y2="7972"/>
                      <a14:foregroundMark x1="62706" y1="7884" x2="62706" y2="7884"/>
                      <a14:foregroundMark x1="61796" y1="10337" x2="61796" y2="10337"/>
                      <a14:foregroundMark x1="50256" y1="10206" x2="50256" y2="10206"/>
                      <a14:foregroundMark x1="48493" y1="10206" x2="48493" y2="10206"/>
                      <a14:foregroundMark x1="47243" y1="10206" x2="47243" y2="10206"/>
                      <a14:foregroundMark x1="54747" y1="10206" x2="54747" y2="10206"/>
                      <a14:foregroundMark x1="55884" y1="10031" x2="55884" y2="10031"/>
                      <a14:foregroundMark x1="54633" y1="5738" x2="54633" y2="5738"/>
                      <a14:foregroundMark x1="56055" y1="5607" x2="56055" y2="5607"/>
                      <a14:foregroundMark x1="57305" y1="5519" x2="57305" y2="5519"/>
                      <a14:foregroundMark x1="57874" y1="5826" x2="57874" y2="5826"/>
                      <a14:foregroundMark x1="58897" y1="5431" x2="58897" y2="5431"/>
                      <a14:foregroundMark x1="60205" y1="5519" x2="60205" y2="5519"/>
                      <a14:foregroundMark x1="62649" y1="5519" x2="62649" y2="5519"/>
                      <a14:foregroundMark x1="63673" y1="5431" x2="63673" y2="5431"/>
                      <a14:foregroundMark x1="58954" y1="5125" x2="58954" y2="5125"/>
                      <a14:foregroundMark x1="57931" y1="5125" x2="57931" y2="5125"/>
                      <a14:foregroundMark x1="57419" y1="6220" x2="57419" y2="6220"/>
                      <a14:foregroundMark x1="53098" y1="5607" x2="53098" y2="5607"/>
                      <a14:foregroundMark x1="53383" y1="5519" x2="53383" y2="5519"/>
                      <a14:foregroundMark x1="59807" y1="5869" x2="59807" y2="5869"/>
                      <a14:foregroundMark x1="52189" y1="5519" x2="52189" y2="5519"/>
                      <a14:foregroundMark x1="50199" y1="5300" x2="50199" y2="5300"/>
                      <a14:foregroundMark x1="49403" y1="5519" x2="49403" y2="5519"/>
                      <a14:foregroundMark x1="47925" y1="5169" x2="47925" y2="5169"/>
                      <a14:foregroundMark x1="51222" y1="7184" x2="51222" y2="7184"/>
                      <a14:foregroundMark x1="51620" y1="10162" x2="51620" y2="10162"/>
                      <a14:foregroundMark x1="46788" y1="10031" x2="46788" y2="10031"/>
                      <a14:foregroundMark x1="58215" y1="10074" x2="58215" y2="10074"/>
                      <a14:foregroundMark x1="58101" y1="10512" x2="58101" y2="10512"/>
                      <a14:foregroundMark x1="57135" y1="10469" x2="57135" y2="10469"/>
                      <a14:foregroundMark x1="56907" y1="10074" x2="56907" y2="10074"/>
                      <a14:foregroundMark x1="52757" y1="10031" x2="52757" y2="10031"/>
                      <a14:foregroundMark x1="53496" y1="10031" x2="53496" y2="10031"/>
                      <a14:foregroundMark x1="54065" y1="10031" x2="54065" y2="10031"/>
                      <a14:foregroundMark x1="57590" y1="10031" x2="57590" y2="10031"/>
                      <a14:foregroundMark x1="57533" y1="10250" x2="57533" y2="10250"/>
                      <a14:foregroundMark x1="55259" y1="10206" x2="55259" y2="10206"/>
                      <a14:foregroundMark x1="53098" y1="10337" x2="53098" y2="10337"/>
                      <a14:foregroundMark x1="47186" y1="11170" x2="47186" y2="11170"/>
                      <a14:foregroundMark x1="47868" y1="11257" x2="47868" y2="11257"/>
                      <a14:foregroundMark x1="47925" y1="11739" x2="47925" y2="11739"/>
                      <a14:foregroundMark x1="49176" y1="11345" x2="49176" y2="11345"/>
                      <a14:foregroundMark x1="49915" y1="11345" x2="49915" y2="11345"/>
                      <a14:foregroundMark x1="51109" y1="11345" x2="51109" y2="11345"/>
                      <a14:foregroundMark x1="49346" y1="11870" x2="49346" y2="11870"/>
                      <a14:foregroundMark x1="50995" y1="11783" x2="50995" y2="11783"/>
                      <a14:foregroundMark x1="50483" y1="11389" x2="50483" y2="11389"/>
                      <a14:foregroundMark x1="51791" y1="11345" x2="51791" y2="11345"/>
                      <a14:foregroundMark x1="52530" y1="11301" x2="52530" y2="11301"/>
                      <a14:foregroundMark x1="52587" y1="11914" x2="52587" y2="11914"/>
                      <a14:foregroundMark x1="53610" y1="11345" x2="53610" y2="11345"/>
                      <a14:foregroundMark x1="53724" y1="11914" x2="53724" y2="11914"/>
                      <a14:foregroundMark x1="54463" y1="11345" x2="54463" y2="11345"/>
                      <a14:foregroundMark x1="55429" y1="11345" x2="55429" y2="11345"/>
                      <a14:foregroundMark x1="56680" y1="11432" x2="56680" y2="11432"/>
                      <a14:foregroundMark x1="58442" y1="11476" x2="58442" y2="11476"/>
                      <a14:foregroundMark x1="58158" y1="11520" x2="58158" y2="11520"/>
                      <a14:foregroundMark x1="59181" y1="11432" x2="59181" y2="11432"/>
                      <a14:foregroundMark x1="60830" y1="11389" x2="60830" y2="11389"/>
                      <a14:foregroundMark x1="62138" y1="11520" x2="62138" y2="11520"/>
                      <a14:foregroundMark x1="63161" y1="11476" x2="63161" y2="11476"/>
                      <a14:foregroundMark x1="63843" y1="11301" x2="63843" y2="11301"/>
                      <a14:foregroundMark x1="61569" y1="11914" x2="61569" y2="11914"/>
                      <a14:foregroundMark x1="60205" y1="11432" x2="60205" y2="11432"/>
                      <a14:foregroundMark x1="51848" y1="6264" x2="51848" y2="6264"/>
                      <a14:foregroundMark x1="63729" y1="5957" x2="63729" y2="5957"/>
                      <a14:foregroundMark x1="63729" y1="6395" x2="63729" y2="6395"/>
                      <a14:foregroundMark x1="55543" y1="10469" x2="55543" y2="10469"/>
                      <a14:foregroundMark x1="46845" y1="11739" x2="46845" y2="11739"/>
                      <a14:foregroundMark x1="47584" y1="11739" x2="47584" y2="11739"/>
                      <a14:foregroundMark x1="52416" y1="11651" x2="52416" y2="11651"/>
                      <a14:foregroundMark x1="54633" y1="11914" x2="54633" y2="11914"/>
                      <a14:foregroundMark x1="55088" y1="11651" x2="55088" y2="11651"/>
                      <a14:foregroundMark x1="56225" y1="11345" x2="56225" y2="11345"/>
                      <a14:foregroundMark x1="57476" y1="11783" x2="57476" y2="11783"/>
                      <a14:foregroundMark x1="59181" y1="11783" x2="59181" y2="11783"/>
                      <a14:foregroundMark x1="59807" y1="11389" x2="59807" y2="11389"/>
                      <a14:foregroundMark x1="62763" y1="11389" x2="62763" y2="11389"/>
                      <a14:foregroundMark x1="55429" y1="11870" x2="55429" y2="11870"/>
                      <a14:foregroundMark x1="56623" y1="11783" x2="56623" y2="11783"/>
                      <a14:foregroundMark x1="61740" y1="11345" x2="61740" y2="11345"/>
                      <a14:foregroundMark x1="61228" y1="11389" x2="61228" y2="11389"/>
                      <a14:foregroundMark x1="64070" y1="11870" x2="64070" y2="11870"/>
                      <a14:foregroundMark x1="62365" y1="11827" x2="62365" y2="11827"/>
                      <a14:foregroundMark x1="61171" y1="11695" x2="61171" y2="11695"/>
                      <a14:foregroundMark x1="61740" y1="11608" x2="61740" y2="11608"/>
                      <a14:foregroundMark x1="61285" y1="11608" x2="61285" y2="11608"/>
                      <a14:foregroundMark x1="63605" y1="11825" x2="63605" y2="11825"/>
                      <a14:foregroundMark x1="60000" y1="10152" x2="60000" y2="10152"/>
                      <a14:foregroundMark x1="40741" y1="8061" x2="40741" y2="8061"/>
                      <a14:foregroundMark x1="48543" y1="11445" x2="48543" y2="11445"/>
                      <a14:foregroundMark x1="52779" y1="11455" x2="52779" y2="11455"/>
                      <a14:backgroundMark x1="63843" y1="5650" x2="63843" y2="5650"/>
                      <a14:backgroundMark x1="52189" y1="5782" x2="52189" y2="5782"/>
                      <a14:backgroundMark x1="49062" y1="11608" x2="49062" y2="11608"/>
                      <a14:backgroundMark x1="47243" y1="11476" x2="47243" y2="11476"/>
                      <a14:backgroundMark x1="50711" y1="11564" x2="50711" y2="11564"/>
                      <a14:backgroundMark x1="52530" y1="11476" x2="52530" y2="11476"/>
                      <a14:backgroundMark x1="52700" y1="11739" x2="52700" y2="11739"/>
                      <a14:backgroundMark x1="52359" y1="11739" x2="52359" y2="11739"/>
                      <a14:backgroundMark x1="54463" y1="11608" x2="54463" y2="11608"/>
                      <a14:backgroundMark x1="55543" y1="11651" x2="55543" y2="11651"/>
                      <a14:backgroundMark x1="56282" y1="11608" x2="56282" y2="11608"/>
                      <a14:backgroundMark x1="55316" y1="11564" x2="55316" y2="11564"/>
                      <a14:backgroundMark x1="57703" y1="11564" x2="57703" y2="11564"/>
                      <a14:backgroundMark x1="59636" y1="11651" x2="59636" y2="11651"/>
                      <a14:backgroundMark x1="62536" y1="11651" x2="62536" y2="11651"/>
                      <a14:backgroundMark x1="63900" y1="11564" x2="63900" y2="11564"/>
                      <a14:backgroundMark x1="61569" y1="11476" x2="61569" y2="11476"/>
                      <a14:backgroundMark x1="61569" y1="11695" x2="61569" y2="11695"/>
                      <a14:backgroundMark x1="61967" y1="11739" x2="61967" y2="11739"/>
                    </a14:backgroundRemoval>
                  </a14:imgEffect>
                </a14:imgLayer>
              </a14:imgProps>
            </a:ext>
            <a:ext uri="{28A0092B-C50C-407E-A947-70E740481C1C}">
              <a14:useLocalDpi xmlns:a14="http://schemas.microsoft.com/office/drawing/2010/main" val="0"/>
            </a:ext>
          </a:extLst>
        </a:blip>
        <a:srcRect l="34881" t="4233" r="34523" b="86567"/>
        <a:stretch/>
      </xdr:blipFill>
      <xdr:spPr bwMode="auto">
        <a:xfrm>
          <a:off x="6996814" y="227479"/>
          <a:ext cx="2156711" cy="86661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4.xml><?xml version="1.0" encoding="utf-8"?>
<xdr:wsDr xmlns:xdr="http://schemas.openxmlformats.org/drawingml/2006/spreadsheetDrawing" xmlns:a="http://schemas.openxmlformats.org/drawingml/2006/main">
  <xdr:twoCellAnchor>
    <xdr:from>
      <xdr:col>5</xdr:col>
      <xdr:colOff>81664</xdr:colOff>
      <xdr:row>1</xdr:row>
      <xdr:rowOff>27454</xdr:rowOff>
    </xdr:from>
    <xdr:to>
      <xdr:col>6</xdr:col>
      <xdr:colOff>809625</xdr:colOff>
      <xdr:row>5</xdr:row>
      <xdr:rowOff>132073</xdr:rowOff>
    </xdr:to>
    <xdr:pic>
      <xdr:nvPicPr>
        <xdr:cNvPr id="4" name="Imagen 3" descr="Membrete escudo color abajo2">
          <a:extLst>
            <a:ext uri="{FF2B5EF4-FFF2-40B4-BE49-F238E27FC236}">
              <a16:creationId xmlns:a16="http://schemas.microsoft.com/office/drawing/2014/main" id="{00000000-0008-0000-2B00-000004000000}"/>
            </a:ext>
          </a:extLst>
        </xdr:cNvPr>
        <xdr:cNvPicPr>
          <a:picLocks noChangeAspect="1" noChangeArrowheads="1"/>
        </xdr:cNvPicPr>
      </xdr:nvPicPr>
      <xdr:blipFill rotWithShape="1">
        <a:blip xmlns:r="http://schemas.openxmlformats.org/officeDocument/2006/relationships" r:embed="rId1" cstate="print">
          <a:extLst>
            <a:ext uri="{BEBA8EAE-BF5A-486C-A8C5-ECC9F3942E4B}">
              <a14:imgProps xmlns:a14="http://schemas.microsoft.com/office/drawing/2010/main">
                <a14:imgLayer r:embed="rId2">
                  <a14:imgEffect>
                    <a14:backgroundRemoval t="4205" b="13403" l="34736" r="65549">
                      <a14:foregroundMark x1="47754" y1="7315" x2="47754" y2="7315"/>
                      <a14:foregroundMark x1="50938" y1="7753" x2="50938" y2="7753"/>
                      <a14:foregroundMark x1="52928" y1="8060" x2="52928" y2="8060"/>
                      <a14:foregroundMark x1="56055" y1="7797" x2="56055" y2="7797"/>
                      <a14:foregroundMark x1="58272" y1="7928" x2="58272" y2="7928"/>
                      <a14:foregroundMark x1="59636" y1="7972" x2="59636" y2="7972"/>
                      <a14:foregroundMark x1="62706" y1="7884" x2="62706" y2="7884"/>
                      <a14:foregroundMark x1="61796" y1="10337" x2="61796" y2="10337"/>
                      <a14:foregroundMark x1="50256" y1="10206" x2="50256" y2="10206"/>
                      <a14:foregroundMark x1="48493" y1="10206" x2="48493" y2="10206"/>
                      <a14:foregroundMark x1="47243" y1="10206" x2="47243" y2="10206"/>
                      <a14:foregroundMark x1="54747" y1="10206" x2="54747" y2="10206"/>
                      <a14:foregroundMark x1="55884" y1="10031" x2="55884" y2="10031"/>
                      <a14:foregroundMark x1="54633" y1="5738" x2="54633" y2="5738"/>
                      <a14:foregroundMark x1="56055" y1="5607" x2="56055" y2="5607"/>
                      <a14:foregroundMark x1="57305" y1="5519" x2="57305" y2="5519"/>
                      <a14:foregroundMark x1="57874" y1="5826" x2="57874" y2="5826"/>
                      <a14:foregroundMark x1="58897" y1="5431" x2="58897" y2="5431"/>
                      <a14:foregroundMark x1="60205" y1="5519" x2="60205" y2="5519"/>
                      <a14:foregroundMark x1="62649" y1="5519" x2="62649" y2="5519"/>
                      <a14:foregroundMark x1="63673" y1="5431" x2="63673" y2="5431"/>
                      <a14:foregroundMark x1="58954" y1="5125" x2="58954" y2="5125"/>
                      <a14:foregroundMark x1="57931" y1="5125" x2="57931" y2="5125"/>
                      <a14:foregroundMark x1="57419" y1="6220" x2="57419" y2="6220"/>
                      <a14:foregroundMark x1="53098" y1="5607" x2="53098" y2="5607"/>
                      <a14:foregroundMark x1="53383" y1="5519" x2="53383" y2="5519"/>
                      <a14:foregroundMark x1="59807" y1="5869" x2="59807" y2="5869"/>
                      <a14:foregroundMark x1="52189" y1="5519" x2="52189" y2="5519"/>
                      <a14:foregroundMark x1="50199" y1="5300" x2="50199" y2="5300"/>
                      <a14:foregroundMark x1="49403" y1="5519" x2="49403" y2="5519"/>
                      <a14:foregroundMark x1="47925" y1="5169" x2="47925" y2="5169"/>
                      <a14:foregroundMark x1="51222" y1="7184" x2="51222" y2="7184"/>
                      <a14:foregroundMark x1="51620" y1="10162" x2="51620" y2="10162"/>
                      <a14:foregroundMark x1="46788" y1="10031" x2="46788" y2="10031"/>
                      <a14:foregroundMark x1="58215" y1="10074" x2="58215" y2="10074"/>
                      <a14:foregroundMark x1="58101" y1="10512" x2="58101" y2="10512"/>
                      <a14:foregroundMark x1="57135" y1="10469" x2="57135" y2="10469"/>
                      <a14:foregroundMark x1="56907" y1="10074" x2="56907" y2="10074"/>
                      <a14:foregroundMark x1="52757" y1="10031" x2="52757" y2="10031"/>
                      <a14:foregroundMark x1="53496" y1="10031" x2="53496" y2="10031"/>
                      <a14:foregroundMark x1="54065" y1="10031" x2="54065" y2="10031"/>
                      <a14:foregroundMark x1="57590" y1="10031" x2="57590" y2="10031"/>
                      <a14:foregroundMark x1="57533" y1="10250" x2="57533" y2="10250"/>
                      <a14:foregroundMark x1="55259" y1="10206" x2="55259" y2="10206"/>
                      <a14:foregroundMark x1="53098" y1="10337" x2="53098" y2="10337"/>
                      <a14:foregroundMark x1="47186" y1="11170" x2="47186" y2="11170"/>
                      <a14:foregroundMark x1="47868" y1="11257" x2="47868" y2="11257"/>
                      <a14:foregroundMark x1="47925" y1="11739" x2="47925" y2="11739"/>
                      <a14:foregroundMark x1="49176" y1="11345" x2="49176" y2="11345"/>
                      <a14:foregroundMark x1="49915" y1="11345" x2="49915" y2="11345"/>
                      <a14:foregroundMark x1="51109" y1="11345" x2="51109" y2="11345"/>
                      <a14:foregroundMark x1="49346" y1="11870" x2="49346" y2="11870"/>
                      <a14:foregroundMark x1="50995" y1="11783" x2="50995" y2="11783"/>
                      <a14:foregroundMark x1="50483" y1="11389" x2="50483" y2="11389"/>
                      <a14:foregroundMark x1="51791" y1="11345" x2="51791" y2="11345"/>
                      <a14:foregroundMark x1="52530" y1="11301" x2="52530" y2="11301"/>
                      <a14:foregroundMark x1="52587" y1="11914" x2="52587" y2="11914"/>
                      <a14:foregroundMark x1="53610" y1="11345" x2="53610" y2="11345"/>
                      <a14:foregroundMark x1="53724" y1="11914" x2="53724" y2="11914"/>
                      <a14:foregroundMark x1="54463" y1="11345" x2="54463" y2="11345"/>
                      <a14:foregroundMark x1="55429" y1="11345" x2="55429" y2="11345"/>
                      <a14:foregroundMark x1="56680" y1="11432" x2="56680" y2="11432"/>
                      <a14:foregroundMark x1="58442" y1="11476" x2="58442" y2="11476"/>
                      <a14:foregroundMark x1="58158" y1="11520" x2="58158" y2="11520"/>
                      <a14:foregroundMark x1="59181" y1="11432" x2="59181" y2="11432"/>
                      <a14:foregroundMark x1="60830" y1="11389" x2="60830" y2="11389"/>
                      <a14:foregroundMark x1="62138" y1="11520" x2="62138" y2="11520"/>
                      <a14:foregroundMark x1="63161" y1="11476" x2="63161" y2="11476"/>
                      <a14:foregroundMark x1="63843" y1="11301" x2="63843" y2="11301"/>
                      <a14:foregroundMark x1="61569" y1="11914" x2="61569" y2="11914"/>
                      <a14:foregroundMark x1="60205" y1="11432" x2="60205" y2="11432"/>
                      <a14:foregroundMark x1="51848" y1="6264" x2="51848" y2="6264"/>
                      <a14:foregroundMark x1="63729" y1="5957" x2="63729" y2="5957"/>
                      <a14:foregroundMark x1="63729" y1="6395" x2="63729" y2="6395"/>
                      <a14:foregroundMark x1="55543" y1="10469" x2="55543" y2="10469"/>
                      <a14:foregroundMark x1="46845" y1="11739" x2="46845" y2="11739"/>
                      <a14:foregroundMark x1="47584" y1="11739" x2="47584" y2="11739"/>
                      <a14:foregroundMark x1="52416" y1="11651" x2="52416" y2="11651"/>
                      <a14:foregroundMark x1="54633" y1="11914" x2="54633" y2="11914"/>
                      <a14:foregroundMark x1="55088" y1="11651" x2="55088" y2="11651"/>
                      <a14:foregroundMark x1="56225" y1="11345" x2="56225" y2="11345"/>
                      <a14:foregroundMark x1="57476" y1="11783" x2="57476" y2="11783"/>
                      <a14:foregroundMark x1="59181" y1="11783" x2="59181" y2="11783"/>
                      <a14:foregroundMark x1="59807" y1="11389" x2="59807" y2="11389"/>
                      <a14:foregroundMark x1="62763" y1="11389" x2="62763" y2="11389"/>
                      <a14:foregroundMark x1="55429" y1="11870" x2="55429" y2="11870"/>
                      <a14:foregroundMark x1="56623" y1="11783" x2="56623" y2="11783"/>
                      <a14:foregroundMark x1="61740" y1="11345" x2="61740" y2="11345"/>
                      <a14:foregroundMark x1="61228" y1="11389" x2="61228" y2="11389"/>
                      <a14:foregroundMark x1="64070" y1="11870" x2="64070" y2="11870"/>
                      <a14:foregroundMark x1="62365" y1="11827" x2="62365" y2="11827"/>
                      <a14:foregroundMark x1="61171" y1="11695" x2="61171" y2="11695"/>
                      <a14:foregroundMark x1="61740" y1="11608" x2="61740" y2="11608"/>
                      <a14:foregroundMark x1="61285" y1="11608" x2="61285" y2="11608"/>
                      <a14:foregroundMark x1="63605" y1="11825" x2="63605" y2="11825"/>
                      <a14:foregroundMark x1="60000" y1="10152" x2="60000" y2="10152"/>
                      <a14:foregroundMark x1="40741" y1="8061" x2="40741" y2="8061"/>
                      <a14:foregroundMark x1="48543" y1="11445" x2="48543" y2="11445"/>
                      <a14:foregroundMark x1="52779" y1="11455" x2="52779" y2="11455"/>
                      <a14:backgroundMark x1="63843" y1="5650" x2="63843" y2="5650"/>
                      <a14:backgroundMark x1="52189" y1="5782" x2="52189" y2="5782"/>
                      <a14:backgroundMark x1="49062" y1="11608" x2="49062" y2="11608"/>
                      <a14:backgroundMark x1="47243" y1="11476" x2="47243" y2="11476"/>
                      <a14:backgroundMark x1="50711" y1="11564" x2="50711" y2="11564"/>
                      <a14:backgroundMark x1="52530" y1="11476" x2="52530" y2="11476"/>
                      <a14:backgroundMark x1="52700" y1="11739" x2="52700" y2="11739"/>
                      <a14:backgroundMark x1="52359" y1="11739" x2="52359" y2="11739"/>
                      <a14:backgroundMark x1="54463" y1="11608" x2="54463" y2="11608"/>
                      <a14:backgroundMark x1="55543" y1="11651" x2="55543" y2="11651"/>
                      <a14:backgroundMark x1="56282" y1="11608" x2="56282" y2="11608"/>
                      <a14:backgroundMark x1="55316" y1="11564" x2="55316" y2="11564"/>
                      <a14:backgroundMark x1="57703" y1="11564" x2="57703" y2="11564"/>
                      <a14:backgroundMark x1="59636" y1="11651" x2="59636" y2="11651"/>
                      <a14:backgroundMark x1="62536" y1="11651" x2="62536" y2="11651"/>
                      <a14:backgroundMark x1="63900" y1="11564" x2="63900" y2="11564"/>
                      <a14:backgroundMark x1="61569" y1="11476" x2="61569" y2="11476"/>
                      <a14:backgroundMark x1="61569" y1="11695" x2="61569" y2="11695"/>
                      <a14:backgroundMark x1="61967" y1="11739" x2="61967" y2="11739"/>
                    </a14:backgroundRemoval>
                  </a14:imgEffect>
                </a14:imgLayer>
              </a14:imgProps>
            </a:ext>
            <a:ext uri="{28A0092B-C50C-407E-A947-70E740481C1C}">
              <a14:useLocalDpi xmlns:a14="http://schemas.microsoft.com/office/drawing/2010/main" val="0"/>
            </a:ext>
          </a:extLst>
        </a:blip>
        <a:srcRect l="34881" t="4233" r="34523" b="86567"/>
        <a:stretch/>
      </xdr:blipFill>
      <xdr:spPr bwMode="auto">
        <a:xfrm>
          <a:off x="7044439" y="227479"/>
          <a:ext cx="2156711" cy="86661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5.xml><?xml version="1.0" encoding="utf-8"?>
<xdr:wsDr xmlns:xdr="http://schemas.openxmlformats.org/drawingml/2006/spreadsheetDrawing" xmlns:a="http://schemas.openxmlformats.org/drawingml/2006/main">
  <xdr:twoCellAnchor>
    <xdr:from>
      <xdr:col>5</xdr:col>
      <xdr:colOff>81664</xdr:colOff>
      <xdr:row>1</xdr:row>
      <xdr:rowOff>27454</xdr:rowOff>
    </xdr:from>
    <xdr:to>
      <xdr:col>6</xdr:col>
      <xdr:colOff>809625</xdr:colOff>
      <xdr:row>5</xdr:row>
      <xdr:rowOff>132073</xdr:rowOff>
    </xdr:to>
    <xdr:pic>
      <xdr:nvPicPr>
        <xdr:cNvPr id="2" name="Imagen 1" descr="Membrete escudo color abajo2">
          <a:extLst>
            <a:ext uri="{FF2B5EF4-FFF2-40B4-BE49-F238E27FC236}">
              <a16:creationId xmlns:a16="http://schemas.microsoft.com/office/drawing/2014/main" id="{00000000-0008-0000-2C00-000002000000}"/>
            </a:ext>
          </a:extLst>
        </xdr:cNvPr>
        <xdr:cNvPicPr>
          <a:picLocks noChangeAspect="1" noChangeArrowheads="1"/>
        </xdr:cNvPicPr>
      </xdr:nvPicPr>
      <xdr:blipFill rotWithShape="1">
        <a:blip xmlns:r="http://schemas.openxmlformats.org/officeDocument/2006/relationships" r:embed="rId1" cstate="print">
          <a:extLst>
            <a:ext uri="{BEBA8EAE-BF5A-486C-A8C5-ECC9F3942E4B}">
              <a14:imgProps xmlns:a14="http://schemas.microsoft.com/office/drawing/2010/main">
                <a14:imgLayer r:embed="rId2">
                  <a14:imgEffect>
                    <a14:backgroundRemoval t="4205" b="13403" l="34736" r="65549">
                      <a14:foregroundMark x1="47754" y1="7315" x2="47754" y2="7315"/>
                      <a14:foregroundMark x1="50938" y1="7753" x2="50938" y2="7753"/>
                      <a14:foregroundMark x1="52928" y1="8060" x2="52928" y2="8060"/>
                      <a14:foregroundMark x1="56055" y1="7797" x2="56055" y2="7797"/>
                      <a14:foregroundMark x1="58272" y1="7928" x2="58272" y2="7928"/>
                      <a14:foregroundMark x1="59636" y1="7972" x2="59636" y2="7972"/>
                      <a14:foregroundMark x1="62706" y1="7884" x2="62706" y2="7884"/>
                      <a14:foregroundMark x1="61796" y1="10337" x2="61796" y2="10337"/>
                      <a14:foregroundMark x1="50256" y1="10206" x2="50256" y2="10206"/>
                      <a14:foregroundMark x1="48493" y1="10206" x2="48493" y2="10206"/>
                      <a14:foregroundMark x1="47243" y1="10206" x2="47243" y2="10206"/>
                      <a14:foregroundMark x1="54747" y1="10206" x2="54747" y2="10206"/>
                      <a14:foregroundMark x1="55884" y1="10031" x2="55884" y2="10031"/>
                      <a14:foregroundMark x1="54633" y1="5738" x2="54633" y2="5738"/>
                      <a14:foregroundMark x1="56055" y1="5607" x2="56055" y2="5607"/>
                      <a14:foregroundMark x1="57305" y1="5519" x2="57305" y2="5519"/>
                      <a14:foregroundMark x1="57874" y1="5826" x2="57874" y2="5826"/>
                      <a14:foregroundMark x1="58897" y1="5431" x2="58897" y2="5431"/>
                      <a14:foregroundMark x1="60205" y1="5519" x2="60205" y2="5519"/>
                      <a14:foregroundMark x1="62649" y1="5519" x2="62649" y2="5519"/>
                      <a14:foregroundMark x1="63673" y1="5431" x2="63673" y2="5431"/>
                      <a14:foregroundMark x1="58954" y1="5125" x2="58954" y2="5125"/>
                      <a14:foregroundMark x1="57931" y1="5125" x2="57931" y2="5125"/>
                      <a14:foregroundMark x1="57419" y1="6220" x2="57419" y2="6220"/>
                      <a14:foregroundMark x1="53098" y1="5607" x2="53098" y2="5607"/>
                      <a14:foregroundMark x1="53383" y1="5519" x2="53383" y2="5519"/>
                      <a14:foregroundMark x1="59807" y1="5869" x2="59807" y2="5869"/>
                      <a14:foregroundMark x1="52189" y1="5519" x2="52189" y2="5519"/>
                      <a14:foregroundMark x1="50199" y1="5300" x2="50199" y2="5300"/>
                      <a14:foregroundMark x1="49403" y1="5519" x2="49403" y2="5519"/>
                      <a14:foregroundMark x1="47925" y1="5169" x2="47925" y2="5169"/>
                      <a14:foregroundMark x1="51222" y1="7184" x2="51222" y2="7184"/>
                      <a14:foregroundMark x1="51620" y1="10162" x2="51620" y2="10162"/>
                      <a14:foregroundMark x1="46788" y1="10031" x2="46788" y2="10031"/>
                      <a14:foregroundMark x1="58215" y1="10074" x2="58215" y2="10074"/>
                      <a14:foregroundMark x1="58101" y1="10512" x2="58101" y2="10512"/>
                      <a14:foregroundMark x1="57135" y1="10469" x2="57135" y2="10469"/>
                      <a14:foregroundMark x1="56907" y1="10074" x2="56907" y2="10074"/>
                      <a14:foregroundMark x1="52757" y1="10031" x2="52757" y2="10031"/>
                      <a14:foregroundMark x1="53496" y1="10031" x2="53496" y2="10031"/>
                      <a14:foregroundMark x1="54065" y1="10031" x2="54065" y2="10031"/>
                      <a14:foregroundMark x1="57590" y1="10031" x2="57590" y2="10031"/>
                      <a14:foregroundMark x1="57533" y1="10250" x2="57533" y2="10250"/>
                      <a14:foregroundMark x1="55259" y1="10206" x2="55259" y2="10206"/>
                      <a14:foregroundMark x1="53098" y1="10337" x2="53098" y2="10337"/>
                      <a14:foregroundMark x1="47186" y1="11170" x2="47186" y2="11170"/>
                      <a14:foregroundMark x1="47868" y1="11257" x2="47868" y2="11257"/>
                      <a14:foregroundMark x1="47925" y1="11739" x2="47925" y2="11739"/>
                      <a14:foregroundMark x1="49176" y1="11345" x2="49176" y2="11345"/>
                      <a14:foregroundMark x1="49915" y1="11345" x2="49915" y2="11345"/>
                      <a14:foregroundMark x1="51109" y1="11345" x2="51109" y2="11345"/>
                      <a14:foregroundMark x1="49346" y1="11870" x2="49346" y2="11870"/>
                      <a14:foregroundMark x1="50995" y1="11783" x2="50995" y2="11783"/>
                      <a14:foregroundMark x1="50483" y1="11389" x2="50483" y2="11389"/>
                      <a14:foregroundMark x1="51791" y1="11345" x2="51791" y2="11345"/>
                      <a14:foregroundMark x1="52530" y1="11301" x2="52530" y2="11301"/>
                      <a14:foregroundMark x1="52587" y1="11914" x2="52587" y2="11914"/>
                      <a14:foregroundMark x1="53610" y1="11345" x2="53610" y2="11345"/>
                      <a14:foregroundMark x1="53724" y1="11914" x2="53724" y2="11914"/>
                      <a14:foregroundMark x1="54463" y1="11345" x2="54463" y2="11345"/>
                      <a14:foregroundMark x1="55429" y1="11345" x2="55429" y2="11345"/>
                      <a14:foregroundMark x1="56680" y1="11432" x2="56680" y2="11432"/>
                      <a14:foregroundMark x1="58442" y1="11476" x2="58442" y2="11476"/>
                      <a14:foregroundMark x1="58158" y1="11520" x2="58158" y2="11520"/>
                      <a14:foregroundMark x1="59181" y1="11432" x2="59181" y2="11432"/>
                      <a14:foregroundMark x1="60830" y1="11389" x2="60830" y2="11389"/>
                      <a14:foregroundMark x1="62138" y1="11520" x2="62138" y2="11520"/>
                      <a14:foregroundMark x1="63161" y1="11476" x2="63161" y2="11476"/>
                      <a14:foregroundMark x1="63843" y1="11301" x2="63843" y2="11301"/>
                      <a14:foregroundMark x1="61569" y1="11914" x2="61569" y2="11914"/>
                      <a14:foregroundMark x1="60205" y1="11432" x2="60205" y2="11432"/>
                      <a14:foregroundMark x1="51848" y1="6264" x2="51848" y2="6264"/>
                      <a14:foregroundMark x1="63729" y1="5957" x2="63729" y2="5957"/>
                      <a14:foregroundMark x1="63729" y1="6395" x2="63729" y2="6395"/>
                      <a14:foregroundMark x1="55543" y1="10469" x2="55543" y2="10469"/>
                      <a14:foregroundMark x1="46845" y1="11739" x2="46845" y2="11739"/>
                      <a14:foregroundMark x1="47584" y1="11739" x2="47584" y2="11739"/>
                      <a14:foregroundMark x1="52416" y1="11651" x2="52416" y2="11651"/>
                      <a14:foregroundMark x1="54633" y1="11914" x2="54633" y2="11914"/>
                      <a14:foregroundMark x1="55088" y1="11651" x2="55088" y2="11651"/>
                      <a14:foregroundMark x1="56225" y1="11345" x2="56225" y2="11345"/>
                      <a14:foregroundMark x1="57476" y1="11783" x2="57476" y2="11783"/>
                      <a14:foregroundMark x1="59181" y1="11783" x2="59181" y2="11783"/>
                      <a14:foregroundMark x1="59807" y1="11389" x2="59807" y2="11389"/>
                      <a14:foregroundMark x1="62763" y1="11389" x2="62763" y2="11389"/>
                      <a14:foregroundMark x1="55429" y1="11870" x2="55429" y2="11870"/>
                      <a14:foregroundMark x1="56623" y1="11783" x2="56623" y2="11783"/>
                      <a14:foregroundMark x1="61740" y1="11345" x2="61740" y2="11345"/>
                      <a14:foregroundMark x1="61228" y1="11389" x2="61228" y2="11389"/>
                      <a14:foregroundMark x1="64070" y1="11870" x2="64070" y2="11870"/>
                      <a14:foregroundMark x1="62365" y1="11827" x2="62365" y2="11827"/>
                      <a14:foregroundMark x1="61171" y1="11695" x2="61171" y2="11695"/>
                      <a14:foregroundMark x1="61740" y1="11608" x2="61740" y2="11608"/>
                      <a14:foregroundMark x1="61285" y1="11608" x2="61285" y2="11608"/>
                      <a14:foregroundMark x1="63605" y1="11825" x2="63605" y2="11825"/>
                      <a14:foregroundMark x1="60000" y1="10152" x2="60000" y2="10152"/>
                      <a14:foregroundMark x1="40741" y1="8061" x2="40741" y2="8061"/>
                      <a14:foregroundMark x1="48543" y1="11445" x2="48543" y2="11445"/>
                      <a14:foregroundMark x1="52779" y1="11455" x2="52779" y2="11455"/>
                      <a14:backgroundMark x1="63843" y1="5650" x2="63843" y2="5650"/>
                      <a14:backgroundMark x1="52189" y1="5782" x2="52189" y2="5782"/>
                      <a14:backgroundMark x1="49062" y1="11608" x2="49062" y2="11608"/>
                      <a14:backgroundMark x1="47243" y1="11476" x2="47243" y2="11476"/>
                      <a14:backgroundMark x1="50711" y1="11564" x2="50711" y2="11564"/>
                      <a14:backgroundMark x1="52530" y1="11476" x2="52530" y2="11476"/>
                      <a14:backgroundMark x1="52700" y1="11739" x2="52700" y2="11739"/>
                      <a14:backgroundMark x1="52359" y1="11739" x2="52359" y2="11739"/>
                      <a14:backgroundMark x1="54463" y1="11608" x2="54463" y2="11608"/>
                      <a14:backgroundMark x1="55543" y1="11651" x2="55543" y2="11651"/>
                      <a14:backgroundMark x1="56282" y1="11608" x2="56282" y2="11608"/>
                      <a14:backgroundMark x1="55316" y1="11564" x2="55316" y2="11564"/>
                      <a14:backgroundMark x1="57703" y1="11564" x2="57703" y2="11564"/>
                      <a14:backgroundMark x1="59636" y1="11651" x2="59636" y2="11651"/>
                      <a14:backgroundMark x1="62536" y1="11651" x2="62536" y2="11651"/>
                      <a14:backgroundMark x1="63900" y1="11564" x2="63900" y2="11564"/>
                      <a14:backgroundMark x1="61569" y1="11476" x2="61569" y2="11476"/>
                      <a14:backgroundMark x1="61569" y1="11695" x2="61569" y2="11695"/>
                      <a14:backgroundMark x1="61967" y1="11739" x2="61967" y2="11739"/>
                    </a14:backgroundRemoval>
                  </a14:imgEffect>
                </a14:imgLayer>
              </a14:imgProps>
            </a:ext>
            <a:ext uri="{28A0092B-C50C-407E-A947-70E740481C1C}">
              <a14:useLocalDpi xmlns:a14="http://schemas.microsoft.com/office/drawing/2010/main" val="0"/>
            </a:ext>
          </a:extLst>
        </a:blip>
        <a:srcRect l="34881" t="4233" r="34523" b="86567"/>
        <a:stretch/>
      </xdr:blipFill>
      <xdr:spPr bwMode="auto">
        <a:xfrm>
          <a:off x="7044439" y="227479"/>
          <a:ext cx="2156711" cy="86661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6.xml><?xml version="1.0" encoding="utf-8"?>
<xdr:wsDr xmlns:xdr="http://schemas.openxmlformats.org/drawingml/2006/spreadsheetDrawing" xmlns:a="http://schemas.openxmlformats.org/drawingml/2006/main">
  <xdr:twoCellAnchor>
    <xdr:from>
      <xdr:col>5</xdr:col>
      <xdr:colOff>81664</xdr:colOff>
      <xdr:row>1</xdr:row>
      <xdr:rowOff>27454</xdr:rowOff>
    </xdr:from>
    <xdr:to>
      <xdr:col>6</xdr:col>
      <xdr:colOff>809625</xdr:colOff>
      <xdr:row>5</xdr:row>
      <xdr:rowOff>132073</xdr:rowOff>
    </xdr:to>
    <xdr:pic>
      <xdr:nvPicPr>
        <xdr:cNvPr id="4" name="Imagen 3" descr="Membrete escudo color abajo2">
          <a:extLst>
            <a:ext uri="{FF2B5EF4-FFF2-40B4-BE49-F238E27FC236}">
              <a16:creationId xmlns:a16="http://schemas.microsoft.com/office/drawing/2014/main" id="{00000000-0008-0000-2D00-000004000000}"/>
            </a:ext>
          </a:extLst>
        </xdr:cNvPr>
        <xdr:cNvPicPr>
          <a:picLocks noChangeAspect="1" noChangeArrowheads="1"/>
        </xdr:cNvPicPr>
      </xdr:nvPicPr>
      <xdr:blipFill rotWithShape="1">
        <a:blip xmlns:r="http://schemas.openxmlformats.org/officeDocument/2006/relationships" r:embed="rId1" cstate="print">
          <a:extLst>
            <a:ext uri="{BEBA8EAE-BF5A-486C-A8C5-ECC9F3942E4B}">
              <a14:imgProps xmlns:a14="http://schemas.microsoft.com/office/drawing/2010/main">
                <a14:imgLayer r:embed="rId2">
                  <a14:imgEffect>
                    <a14:backgroundRemoval t="4205" b="13403" l="34736" r="65549">
                      <a14:foregroundMark x1="47754" y1="7315" x2="47754" y2="7315"/>
                      <a14:foregroundMark x1="50938" y1="7753" x2="50938" y2="7753"/>
                      <a14:foregroundMark x1="52928" y1="8060" x2="52928" y2="8060"/>
                      <a14:foregroundMark x1="56055" y1="7797" x2="56055" y2="7797"/>
                      <a14:foregroundMark x1="58272" y1="7928" x2="58272" y2="7928"/>
                      <a14:foregroundMark x1="59636" y1="7972" x2="59636" y2="7972"/>
                      <a14:foregroundMark x1="62706" y1="7884" x2="62706" y2="7884"/>
                      <a14:foregroundMark x1="61796" y1="10337" x2="61796" y2="10337"/>
                      <a14:foregroundMark x1="50256" y1="10206" x2="50256" y2="10206"/>
                      <a14:foregroundMark x1="48493" y1="10206" x2="48493" y2="10206"/>
                      <a14:foregroundMark x1="47243" y1="10206" x2="47243" y2="10206"/>
                      <a14:foregroundMark x1="54747" y1="10206" x2="54747" y2="10206"/>
                      <a14:foregroundMark x1="55884" y1="10031" x2="55884" y2="10031"/>
                      <a14:foregroundMark x1="54633" y1="5738" x2="54633" y2="5738"/>
                      <a14:foregroundMark x1="56055" y1="5607" x2="56055" y2="5607"/>
                      <a14:foregroundMark x1="57305" y1="5519" x2="57305" y2="5519"/>
                      <a14:foregroundMark x1="57874" y1="5826" x2="57874" y2="5826"/>
                      <a14:foregroundMark x1="58897" y1="5431" x2="58897" y2="5431"/>
                      <a14:foregroundMark x1="60205" y1="5519" x2="60205" y2="5519"/>
                      <a14:foregroundMark x1="62649" y1="5519" x2="62649" y2="5519"/>
                      <a14:foregroundMark x1="63673" y1="5431" x2="63673" y2="5431"/>
                      <a14:foregroundMark x1="58954" y1="5125" x2="58954" y2="5125"/>
                      <a14:foregroundMark x1="57931" y1="5125" x2="57931" y2="5125"/>
                      <a14:foregroundMark x1="57419" y1="6220" x2="57419" y2="6220"/>
                      <a14:foregroundMark x1="53098" y1="5607" x2="53098" y2="5607"/>
                      <a14:foregroundMark x1="53383" y1="5519" x2="53383" y2="5519"/>
                      <a14:foregroundMark x1="59807" y1="5869" x2="59807" y2="5869"/>
                      <a14:foregroundMark x1="52189" y1="5519" x2="52189" y2="5519"/>
                      <a14:foregroundMark x1="50199" y1="5300" x2="50199" y2="5300"/>
                      <a14:foregroundMark x1="49403" y1="5519" x2="49403" y2="5519"/>
                      <a14:foregroundMark x1="47925" y1="5169" x2="47925" y2="5169"/>
                      <a14:foregroundMark x1="51222" y1="7184" x2="51222" y2="7184"/>
                      <a14:foregroundMark x1="51620" y1="10162" x2="51620" y2="10162"/>
                      <a14:foregroundMark x1="46788" y1="10031" x2="46788" y2="10031"/>
                      <a14:foregroundMark x1="58215" y1="10074" x2="58215" y2="10074"/>
                      <a14:foregroundMark x1="58101" y1="10512" x2="58101" y2="10512"/>
                      <a14:foregroundMark x1="57135" y1="10469" x2="57135" y2="10469"/>
                      <a14:foregroundMark x1="56907" y1="10074" x2="56907" y2="10074"/>
                      <a14:foregroundMark x1="52757" y1="10031" x2="52757" y2="10031"/>
                      <a14:foregroundMark x1="53496" y1="10031" x2="53496" y2="10031"/>
                      <a14:foregroundMark x1="54065" y1="10031" x2="54065" y2="10031"/>
                      <a14:foregroundMark x1="57590" y1="10031" x2="57590" y2="10031"/>
                      <a14:foregroundMark x1="57533" y1="10250" x2="57533" y2="10250"/>
                      <a14:foregroundMark x1="55259" y1="10206" x2="55259" y2="10206"/>
                      <a14:foregroundMark x1="53098" y1="10337" x2="53098" y2="10337"/>
                      <a14:foregroundMark x1="47186" y1="11170" x2="47186" y2="11170"/>
                      <a14:foregroundMark x1="47868" y1="11257" x2="47868" y2="11257"/>
                      <a14:foregroundMark x1="47925" y1="11739" x2="47925" y2="11739"/>
                      <a14:foregroundMark x1="49176" y1="11345" x2="49176" y2="11345"/>
                      <a14:foregroundMark x1="49915" y1="11345" x2="49915" y2="11345"/>
                      <a14:foregroundMark x1="51109" y1="11345" x2="51109" y2="11345"/>
                      <a14:foregroundMark x1="49346" y1="11870" x2="49346" y2="11870"/>
                      <a14:foregroundMark x1="50995" y1="11783" x2="50995" y2="11783"/>
                      <a14:foregroundMark x1="50483" y1="11389" x2="50483" y2="11389"/>
                      <a14:foregroundMark x1="51791" y1="11345" x2="51791" y2="11345"/>
                      <a14:foregroundMark x1="52530" y1="11301" x2="52530" y2="11301"/>
                      <a14:foregroundMark x1="52587" y1="11914" x2="52587" y2="11914"/>
                      <a14:foregroundMark x1="53610" y1="11345" x2="53610" y2="11345"/>
                      <a14:foregroundMark x1="53724" y1="11914" x2="53724" y2="11914"/>
                      <a14:foregroundMark x1="54463" y1="11345" x2="54463" y2="11345"/>
                      <a14:foregroundMark x1="55429" y1="11345" x2="55429" y2="11345"/>
                      <a14:foregroundMark x1="56680" y1="11432" x2="56680" y2="11432"/>
                      <a14:foregroundMark x1="58442" y1="11476" x2="58442" y2="11476"/>
                      <a14:foregroundMark x1="58158" y1="11520" x2="58158" y2="11520"/>
                      <a14:foregroundMark x1="59181" y1="11432" x2="59181" y2="11432"/>
                      <a14:foregroundMark x1="60830" y1="11389" x2="60830" y2="11389"/>
                      <a14:foregroundMark x1="62138" y1="11520" x2="62138" y2="11520"/>
                      <a14:foregroundMark x1="63161" y1="11476" x2="63161" y2="11476"/>
                      <a14:foregroundMark x1="63843" y1="11301" x2="63843" y2="11301"/>
                      <a14:foregroundMark x1="61569" y1="11914" x2="61569" y2="11914"/>
                      <a14:foregroundMark x1="60205" y1="11432" x2="60205" y2="11432"/>
                      <a14:foregroundMark x1="51848" y1="6264" x2="51848" y2="6264"/>
                      <a14:foregroundMark x1="63729" y1="5957" x2="63729" y2="5957"/>
                      <a14:foregroundMark x1="63729" y1="6395" x2="63729" y2="6395"/>
                      <a14:foregroundMark x1="55543" y1="10469" x2="55543" y2="10469"/>
                      <a14:foregroundMark x1="46845" y1="11739" x2="46845" y2="11739"/>
                      <a14:foregroundMark x1="47584" y1="11739" x2="47584" y2="11739"/>
                      <a14:foregroundMark x1="52416" y1="11651" x2="52416" y2="11651"/>
                      <a14:foregroundMark x1="54633" y1="11914" x2="54633" y2="11914"/>
                      <a14:foregroundMark x1="55088" y1="11651" x2="55088" y2="11651"/>
                      <a14:foregroundMark x1="56225" y1="11345" x2="56225" y2="11345"/>
                      <a14:foregroundMark x1="57476" y1="11783" x2="57476" y2="11783"/>
                      <a14:foregroundMark x1="59181" y1="11783" x2="59181" y2="11783"/>
                      <a14:foregroundMark x1="59807" y1="11389" x2="59807" y2="11389"/>
                      <a14:foregroundMark x1="62763" y1="11389" x2="62763" y2="11389"/>
                      <a14:foregroundMark x1="55429" y1="11870" x2="55429" y2="11870"/>
                      <a14:foregroundMark x1="56623" y1="11783" x2="56623" y2="11783"/>
                      <a14:foregroundMark x1="61740" y1="11345" x2="61740" y2="11345"/>
                      <a14:foregroundMark x1="61228" y1="11389" x2="61228" y2="11389"/>
                      <a14:foregroundMark x1="64070" y1="11870" x2="64070" y2="11870"/>
                      <a14:foregroundMark x1="62365" y1="11827" x2="62365" y2="11827"/>
                      <a14:foregroundMark x1="61171" y1="11695" x2="61171" y2="11695"/>
                      <a14:foregroundMark x1="61740" y1="11608" x2="61740" y2="11608"/>
                      <a14:foregroundMark x1="61285" y1="11608" x2="61285" y2="11608"/>
                      <a14:foregroundMark x1="63605" y1="11825" x2="63605" y2="11825"/>
                      <a14:foregroundMark x1="60000" y1="10152" x2="60000" y2="10152"/>
                      <a14:foregroundMark x1="40741" y1="8061" x2="40741" y2="8061"/>
                      <a14:foregroundMark x1="48543" y1="11445" x2="48543" y2="11445"/>
                      <a14:foregroundMark x1="52779" y1="11455" x2="52779" y2="11455"/>
                      <a14:backgroundMark x1="63843" y1="5650" x2="63843" y2="5650"/>
                      <a14:backgroundMark x1="52189" y1="5782" x2="52189" y2="5782"/>
                      <a14:backgroundMark x1="49062" y1="11608" x2="49062" y2="11608"/>
                      <a14:backgroundMark x1="47243" y1="11476" x2="47243" y2="11476"/>
                      <a14:backgroundMark x1="50711" y1="11564" x2="50711" y2="11564"/>
                      <a14:backgroundMark x1="52530" y1="11476" x2="52530" y2="11476"/>
                      <a14:backgroundMark x1="52700" y1="11739" x2="52700" y2="11739"/>
                      <a14:backgroundMark x1="52359" y1="11739" x2="52359" y2="11739"/>
                      <a14:backgroundMark x1="54463" y1="11608" x2="54463" y2="11608"/>
                      <a14:backgroundMark x1="55543" y1="11651" x2="55543" y2="11651"/>
                      <a14:backgroundMark x1="56282" y1="11608" x2="56282" y2="11608"/>
                      <a14:backgroundMark x1="55316" y1="11564" x2="55316" y2="11564"/>
                      <a14:backgroundMark x1="57703" y1="11564" x2="57703" y2="11564"/>
                      <a14:backgroundMark x1="59636" y1="11651" x2="59636" y2="11651"/>
                      <a14:backgroundMark x1="62536" y1="11651" x2="62536" y2="11651"/>
                      <a14:backgroundMark x1="63900" y1="11564" x2="63900" y2="11564"/>
                      <a14:backgroundMark x1="61569" y1="11476" x2="61569" y2="11476"/>
                      <a14:backgroundMark x1="61569" y1="11695" x2="61569" y2="11695"/>
                      <a14:backgroundMark x1="61967" y1="11739" x2="61967" y2="11739"/>
                    </a14:backgroundRemoval>
                  </a14:imgEffect>
                </a14:imgLayer>
              </a14:imgProps>
            </a:ext>
            <a:ext uri="{28A0092B-C50C-407E-A947-70E740481C1C}">
              <a14:useLocalDpi xmlns:a14="http://schemas.microsoft.com/office/drawing/2010/main" val="0"/>
            </a:ext>
          </a:extLst>
        </a:blip>
        <a:srcRect l="34881" t="4233" r="34523" b="86567"/>
        <a:stretch/>
      </xdr:blipFill>
      <xdr:spPr bwMode="auto">
        <a:xfrm>
          <a:off x="7044439" y="227479"/>
          <a:ext cx="2156711" cy="86661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7.xml><?xml version="1.0" encoding="utf-8"?>
<xdr:wsDr xmlns:xdr="http://schemas.openxmlformats.org/drawingml/2006/spreadsheetDrawing" xmlns:a="http://schemas.openxmlformats.org/drawingml/2006/main">
  <xdr:twoCellAnchor>
    <xdr:from>
      <xdr:col>5</xdr:col>
      <xdr:colOff>81664</xdr:colOff>
      <xdr:row>1</xdr:row>
      <xdr:rowOff>27454</xdr:rowOff>
    </xdr:from>
    <xdr:to>
      <xdr:col>6</xdr:col>
      <xdr:colOff>809625</xdr:colOff>
      <xdr:row>5</xdr:row>
      <xdr:rowOff>132073</xdr:rowOff>
    </xdr:to>
    <xdr:pic>
      <xdr:nvPicPr>
        <xdr:cNvPr id="2" name="Imagen 1" descr="Membrete escudo color abajo2">
          <a:extLst>
            <a:ext uri="{FF2B5EF4-FFF2-40B4-BE49-F238E27FC236}">
              <a16:creationId xmlns:a16="http://schemas.microsoft.com/office/drawing/2014/main" id="{00000000-0008-0000-2E00-000002000000}"/>
            </a:ext>
          </a:extLst>
        </xdr:cNvPr>
        <xdr:cNvPicPr>
          <a:picLocks noChangeAspect="1" noChangeArrowheads="1"/>
        </xdr:cNvPicPr>
      </xdr:nvPicPr>
      <xdr:blipFill rotWithShape="1">
        <a:blip xmlns:r="http://schemas.openxmlformats.org/officeDocument/2006/relationships" r:embed="rId1" cstate="print">
          <a:extLst>
            <a:ext uri="{BEBA8EAE-BF5A-486C-A8C5-ECC9F3942E4B}">
              <a14:imgProps xmlns:a14="http://schemas.microsoft.com/office/drawing/2010/main">
                <a14:imgLayer r:embed="rId2">
                  <a14:imgEffect>
                    <a14:backgroundRemoval t="4205" b="13403" l="34736" r="65549">
                      <a14:foregroundMark x1="47754" y1="7315" x2="47754" y2="7315"/>
                      <a14:foregroundMark x1="50938" y1="7753" x2="50938" y2="7753"/>
                      <a14:foregroundMark x1="52928" y1="8060" x2="52928" y2="8060"/>
                      <a14:foregroundMark x1="56055" y1="7797" x2="56055" y2="7797"/>
                      <a14:foregroundMark x1="58272" y1="7928" x2="58272" y2="7928"/>
                      <a14:foregroundMark x1="59636" y1="7972" x2="59636" y2="7972"/>
                      <a14:foregroundMark x1="62706" y1="7884" x2="62706" y2="7884"/>
                      <a14:foregroundMark x1="61796" y1="10337" x2="61796" y2="10337"/>
                      <a14:foregroundMark x1="50256" y1="10206" x2="50256" y2="10206"/>
                      <a14:foregroundMark x1="48493" y1="10206" x2="48493" y2="10206"/>
                      <a14:foregroundMark x1="47243" y1="10206" x2="47243" y2="10206"/>
                      <a14:foregroundMark x1="54747" y1="10206" x2="54747" y2="10206"/>
                      <a14:foregroundMark x1="55884" y1="10031" x2="55884" y2="10031"/>
                      <a14:foregroundMark x1="54633" y1="5738" x2="54633" y2="5738"/>
                      <a14:foregroundMark x1="56055" y1="5607" x2="56055" y2="5607"/>
                      <a14:foregroundMark x1="57305" y1="5519" x2="57305" y2="5519"/>
                      <a14:foregroundMark x1="57874" y1="5826" x2="57874" y2="5826"/>
                      <a14:foregroundMark x1="58897" y1="5431" x2="58897" y2="5431"/>
                      <a14:foregroundMark x1="60205" y1="5519" x2="60205" y2="5519"/>
                      <a14:foregroundMark x1="62649" y1="5519" x2="62649" y2="5519"/>
                      <a14:foregroundMark x1="63673" y1="5431" x2="63673" y2="5431"/>
                      <a14:foregroundMark x1="58954" y1="5125" x2="58954" y2="5125"/>
                      <a14:foregroundMark x1="57931" y1="5125" x2="57931" y2="5125"/>
                      <a14:foregroundMark x1="57419" y1="6220" x2="57419" y2="6220"/>
                      <a14:foregroundMark x1="53098" y1="5607" x2="53098" y2="5607"/>
                      <a14:foregroundMark x1="53383" y1="5519" x2="53383" y2="5519"/>
                      <a14:foregroundMark x1="59807" y1="5869" x2="59807" y2="5869"/>
                      <a14:foregroundMark x1="52189" y1="5519" x2="52189" y2="5519"/>
                      <a14:foregroundMark x1="50199" y1="5300" x2="50199" y2="5300"/>
                      <a14:foregroundMark x1="49403" y1="5519" x2="49403" y2="5519"/>
                      <a14:foregroundMark x1="47925" y1="5169" x2="47925" y2="5169"/>
                      <a14:foregroundMark x1="51222" y1="7184" x2="51222" y2="7184"/>
                      <a14:foregroundMark x1="51620" y1="10162" x2="51620" y2="10162"/>
                      <a14:foregroundMark x1="46788" y1="10031" x2="46788" y2="10031"/>
                      <a14:foregroundMark x1="58215" y1="10074" x2="58215" y2="10074"/>
                      <a14:foregroundMark x1="58101" y1="10512" x2="58101" y2="10512"/>
                      <a14:foregroundMark x1="57135" y1="10469" x2="57135" y2="10469"/>
                      <a14:foregroundMark x1="56907" y1="10074" x2="56907" y2="10074"/>
                      <a14:foregroundMark x1="52757" y1="10031" x2="52757" y2="10031"/>
                      <a14:foregroundMark x1="53496" y1="10031" x2="53496" y2="10031"/>
                      <a14:foregroundMark x1="54065" y1="10031" x2="54065" y2="10031"/>
                      <a14:foregroundMark x1="57590" y1="10031" x2="57590" y2="10031"/>
                      <a14:foregroundMark x1="57533" y1="10250" x2="57533" y2="10250"/>
                      <a14:foregroundMark x1="55259" y1="10206" x2="55259" y2="10206"/>
                      <a14:foregroundMark x1="53098" y1="10337" x2="53098" y2="10337"/>
                      <a14:foregroundMark x1="47186" y1="11170" x2="47186" y2="11170"/>
                      <a14:foregroundMark x1="47868" y1="11257" x2="47868" y2="11257"/>
                      <a14:foregroundMark x1="47925" y1="11739" x2="47925" y2="11739"/>
                      <a14:foregroundMark x1="49176" y1="11345" x2="49176" y2="11345"/>
                      <a14:foregroundMark x1="49915" y1="11345" x2="49915" y2="11345"/>
                      <a14:foregroundMark x1="51109" y1="11345" x2="51109" y2="11345"/>
                      <a14:foregroundMark x1="49346" y1="11870" x2="49346" y2="11870"/>
                      <a14:foregroundMark x1="50995" y1="11783" x2="50995" y2="11783"/>
                      <a14:foregroundMark x1="50483" y1="11389" x2="50483" y2="11389"/>
                      <a14:foregroundMark x1="51791" y1="11345" x2="51791" y2="11345"/>
                      <a14:foregroundMark x1="52530" y1="11301" x2="52530" y2="11301"/>
                      <a14:foregroundMark x1="52587" y1="11914" x2="52587" y2="11914"/>
                      <a14:foregroundMark x1="53610" y1="11345" x2="53610" y2="11345"/>
                      <a14:foregroundMark x1="53724" y1="11914" x2="53724" y2="11914"/>
                      <a14:foregroundMark x1="54463" y1="11345" x2="54463" y2="11345"/>
                      <a14:foregroundMark x1="55429" y1="11345" x2="55429" y2="11345"/>
                      <a14:foregroundMark x1="56680" y1="11432" x2="56680" y2="11432"/>
                      <a14:foregroundMark x1="58442" y1="11476" x2="58442" y2="11476"/>
                      <a14:foregroundMark x1="58158" y1="11520" x2="58158" y2="11520"/>
                      <a14:foregroundMark x1="59181" y1="11432" x2="59181" y2="11432"/>
                      <a14:foregroundMark x1="60830" y1="11389" x2="60830" y2="11389"/>
                      <a14:foregroundMark x1="62138" y1="11520" x2="62138" y2="11520"/>
                      <a14:foregroundMark x1="63161" y1="11476" x2="63161" y2="11476"/>
                      <a14:foregroundMark x1="63843" y1="11301" x2="63843" y2="11301"/>
                      <a14:foregroundMark x1="61569" y1="11914" x2="61569" y2="11914"/>
                      <a14:foregroundMark x1="60205" y1="11432" x2="60205" y2="11432"/>
                      <a14:foregroundMark x1="51848" y1="6264" x2="51848" y2="6264"/>
                      <a14:foregroundMark x1="63729" y1="5957" x2="63729" y2="5957"/>
                      <a14:foregroundMark x1="63729" y1="6395" x2="63729" y2="6395"/>
                      <a14:foregroundMark x1="55543" y1="10469" x2="55543" y2="10469"/>
                      <a14:foregroundMark x1="46845" y1="11739" x2="46845" y2="11739"/>
                      <a14:foregroundMark x1="47584" y1="11739" x2="47584" y2="11739"/>
                      <a14:foregroundMark x1="52416" y1="11651" x2="52416" y2="11651"/>
                      <a14:foregroundMark x1="54633" y1="11914" x2="54633" y2="11914"/>
                      <a14:foregroundMark x1="55088" y1="11651" x2="55088" y2="11651"/>
                      <a14:foregroundMark x1="56225" y1="11345" x2="56225" y2="11345"/>
                      <a14:foregroundMark x1="57476" y1="11783" x2="57476" y2="11783"/>
                      <a14:foregroundMark x1="59181" y1="11783" x2="59181" y2="11783"/>
                      <a14:foregroundMark x1="59807" y1="11389" x2="59807" y2="11389"/>
                      <a14:foregroundMark x1="62763" y1="11389" x2="62763" y2="11389"/>
                      <a14:foregroundMark x1="55429" y1="11870" x2="55429" y2="11870"/>
                      <a14:foregroundMark x1="56623" y1="11783" x2="56623" y2="11783"/>
                      <a14:foregroundMark x1="61740" y1="11345" x2="61740" y2="11345"/>
                      <a14:foregroundMark x1="61228" y1="11389" x2="61228" y2="11389"/>
                      <a14:foregroundMark x1="64070" y1="11870" x2="64070" y2="11870"/>
                      <a14:foregroundMark x1="62365" y1="11827" x2="62365" y2="11827"/>
                      <a14:foregroundMark x1="61171" y1="11695" x2="61171" y2="11695"/>
                      <a14:foregroundMark x1="61740" y1="11608" x2="61740" y2="11608"/>
                      <a14:foregroundMark x1="61285" y1="11608" x2="61285" y2="11608"/>
                      <a14:foregroundMark x1="63605" y1="11825" x2="63605" y2="11825"/>
                      <a14:foregroundMark x1="60000" y1="10152" x2="60000" y2="10152"/>
                      <a14:foregroundMark x1="40741" y1="8061" x2="40741" y2="8061"/>
                      <a14:foregroundMark x1="48543" y1="11445" x2="48543" y2="11445"/>
                      <a14:foregroundMark x1="52779" y1="11455" x2="52779" y2="11455"/>
                      <a14:backgroundMark x1="63843" y1="5650" x2="63843" y2="5650"/>
                      <a14:backgroundMark x1="52189" y1="5782" x2="52189" y2="5782"/>
                      <a14:backgroundMark x1="49062" y1="11608" x2="49062" y2="11608"/>
                      <a14:backgroundMark x1="47243" y1="11476" x2="47243" y2="11476"/>
                      <a14:backgroundMark x1="50711" y1="11564" x2="50711" y2="11564"/>
                      <a14:backgroundMark x1="52530" y1="11476" x2="52530" y2="11476"/>
                      <a14:backgroundMark x1="52700" y1="11739" x2="52700" y2="11739"/>
                      <a14:backgroundMark x1="52359" y1="11739" x2="52359" y2="11739"/>
                      <a14:backgroundMark x1="54463" y1="11608" x2="54463" y2="11608"/>
                      <a14:backgroundMark x1="55543" y1="11651" x2="55543" y2="11651"/>
                      <a14:backgroundMark x1="56282" y1="11608" x2="56282" y2="11608"/>
                      <a14:backgroundMark x1="55316" y1="11564" x2="55316" y2="11564"/>
                      <a14:backgroundMark x1="57703" y1="11564" x2="57703" y2="11564"/>
                      <a14:backgroundMark x1="59636" y1="11651" x2="59636" y2="11651"/>
                      <a14:backgroundMark x1="62536" y1="11651" x2="62536" y2="11651"/>
                      <a14:backgroundMark x1="63900" y1="11564" x2="63900" y2="11564"/>
                      <a14:backgroundMark x1="61569" y1="11476" x2="61569" y2="11476"/>
                      <a14:backgroundMark x1="61569" y1="11695" x2="61569" y2="11695"/>
                      <a14:backgroundMark x1="61967" y1="11739" x2="61967" y2="11739"/>
                    </a14:backgroundRemoval>
                  </a14:imgEffect>
                </a14:imgLayer>
              </a14:imgProps>
            </a:ext>
            <a:ext uri="{28A0092B-C50C-407E-A947-70E740481C1C}">
              <a14:useLocalDpi xmlns:a14="http://schemas.microsoft.com/office/drawing/2010/main" val="0"/>
            </a:ext>
          </a:extLst>
        </a:blip>
        <a:srcRect l="34881" t="4233" r="34523" b="86567"/>
        <a:stretch/>
      </xdr:blipFill>
      <xdr:spPr bwMode="auto">
        <a:xfrm>
          <a:off x="7044439" y="227479"/>
          <a:ext cx="2156711" cy="86661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8.xml><?xml version="1.0" encoding="utf-8"?>
<xdr:wsDr xmlns:xdr="http://schemas.openxmlformats.org/drawingml/2006/spreadsheetDrawing" xmlns:a="http://schemas.openxmlformats.org/drawingml/2006/main">
  <xdr:twoCellAnchor>
    <xdr:from>
      <xdr:col>5</xdr:col>
      <xdr:colOff>81664</xdr:colOff>
      <xdr:row>1</xdr:row>
      <xdr:rowOff>27454</xdr:rowOff>
    </xdr:from>
    <xdr:to>
      <xdr:col>6</xdr:col>
      <xdr:colOff>809625</xdr:colOff>
      <xdr:row>5</xdr:row>
      <xdr:rowOff>132073</xdr:rowOff>
    </xdr:to>
    <xdr:pic>
      <xdr:nvPicPr>
        <xdr:cNvPr id="3" name="Imagen 2" descr="Membrete escudo color abajo2">
          <a:extLst>
            <a:ext uri="{FF2B5EF4-FFF2-40B4-BE49-F238E27FC236}">
              <a16:creationId xmlns:a16="http://schemas.microsoft.com/office/drawing/2014/main" id="{00000000-0008-0000-2F00-000003000000}"/>
            </a:ext>
          </a:extLst>
        </xdr:cNvPr>
        <xdr:cNvPicPr>
          <a:picLocks noChangeAspect="1" noChangeArrowheads="1"/>
        </xdr:cNvPicPr>
      </xdr:nvPicPr>
      <xdr:blipFill rotWithShape="1">
        <a:blip xmlns:r="http://schemas.openxmlformats.org/officeDocument/2006/relationships" r:embed="rId1" cstate="print">
          <a:extLst>
            <a:ext uri="{BEBA8EAE-BF5A-486C-A8C5-ECC9F3942E4B}">
              <a14:imgProps xmlns:a14="http://schemas.microsoft.com/office/drawing/2010/main">
                <a14:imgLayer r:embed="rId2">
                  <a14:imgEffect>
                    <a14:backgroundRemoval t="4205" b="13403" l="34736" r="65549">
                      <a14:foregroundMark x1="47754" y1="7315" x2="47754" y2="7315"/>
                      <a14:foregroundMark x1="50938" y1="7753" x2="50938" y2="7753"/>
                      <a14:foregroundMark x1="52928" y1="8060" x2="52928" y2="8060"/>
                      <a14:foregroundMark x1="56055" y1="7797" x2="56055" y2="7797"/>
                      <a14:foregroundMark x1="58272" y1="7928" x2="58272" y2="7928"/>
                      <a14:foregroundMark x1="59636" y1="7972" x2="59636" y2="7972"/>
                      <a14:foregroundMark x1="62706" y1="7884" x2="62706" y2="7884"/>
                      <a14:foregroundMark x1="61796" y1="10337" x2="61796" y2="10337"/>
                      <a14:foregroundMark x1="50256" y1="10206" x2="50256" y2="10206"/>
                      <a14:foregroundMark x1="48493" y1="10206" x2="48493" y2="10206"/>
                      <a14:foregroundMark x1="47243" y1="10206" x2="47243" y2="10206"/>
                      <a14:foregroundMark x1="54747" y1="10206" x2="54747" y2="10206"/>
                      <a14:foregroundMark x1="55884" y1="10031" x2="55884" y2="10031"/>
                      <a14:foregroundMark x1="54633" y1="5738" x2="54633" y2="5738"/>
                      <a14:foregroundMark x1="56055" y1="5607" x2="56055" y2="5607"/>
                      <a14:foregroundMark x1="57305" y1="5519" x2="57305" y2="5519"/>
                      <a14:foregroundMark x1="57874" y1="5826" x2="57874" y2="5826"/>
                      <a14:foregroundMark x1="58897" y1="5431" x2="58897" y2="5431"/>
                      <a14:foregroundMark x1="60205" y1="5519" x2="60205" y2="5519"/>
                      <a14:foregroundMark x1="62649" y1="5519" x2="62649" y2="5519"/>
                      <a14:foregroundMark x1="63673" y1="5431" x2="63673" y2="5431"/>
                      <a14:foregroundMark x1="58954" y1="5125" x2="58954" y2="5125"/>
                      <a14:foregroundMark x1="57931" y1="5125" x2="57931" y2="5125"/>
                      <a14:foregroundMark x1="57419" y1="6220" x2="57419" y2="6220"/>
                      <a14:foregroundMark x1="53098" y1="5607" x2="53098" y2="5607"/>
                      <a14:foregroundMark x1="53383" y1="5519" x2="53383" y2="5519"/>
                      <a14:foregroundMark x1="59807" y1="5869" x2="59807" y2="5869"/>
                      <a14:foregroundMark x1="52189" y1="5519" x2="52189" y2="5519"/>
                      <a14:foregroundMark x1="50199" y1="5300" x2="50199" y2="5300"/>
                      <a14:foregroundMark x1="49403" y1="5519" x2="49403" y2="5519"/>
                      <a14:foregroundMark x1="47925" y1="5169" x2="47925" y2="5169"/>
                      <a14:foregroundMark x1="51222" y1="7184" x2="51222" y2="7184"/>
                      <a14:foregroundMark x1="51620" y1="10162" x2="51620" y2="10162"/>
                      <a14:foregroundMark x1="46788" y1="10031" x2="46788" y2="10031"/>
                      <a14:foregroundMark x1="58215" y1="10074" x2="58215" y2="10074"/>
                      <a14:foregroundMark x1="58101" y1="10512" x2="58101" y2="10512"/>
                      <a14:foregroundMark x1="57135" y1="10469" x2="57135" y2="10469"/>
                      <a14:foregroundMark x1="56907" y1="10074" x2="56907" y2="10074"/>
                      <a14:foregroundMark x1="52757" y1="10031" x2="52757" y2="10031"/>
                      <a14:foregroundMark x1="53496" y1="10031" x2="53496" y2="10031"/>
                      <a14:foregroundMark x1="54065" y1="10031" x2="54065" y2="10031"/>
                      <a14:foregroundMark x1="57590" y1="10031" x2="57590" y2="10031"/>
                      <a14:foregroundMark x1="57533" y1="10250" x2="57533" y2="10250"/>
                      <a14:foregroundMark x1="55259" y1="10206" x2="55259" y2="10206"/>
                      <a14:foregroundMark x1="53098" y1="10337" x2="53098" y2="10337"/>
                      <a14:foregroundMark x1="47186" y1="11170" x2="47186" y2="11170"/>
                      <a14:foregroundMark x1="47868" y1="11257" x2="47868" y2="11257"/>
                      <a14:foregroundMark x1="47925" y1="11739" x2="47925" y2="11739"/>
                      <a14:foregroundMark x1="49176" y1="11345" x2="49176" y2="11345"/>
                      <a14:foregroundMark x1="49915" y1="11345" x2="49915" y2="11345"/>
                      <a14:foregroundMark x1="51109" y1="11345" x2="51109" y2="11345"/>
                      <a14:foregroundMark x1="49346" y1="11870" x2="49346" y2="11870"/>
                      <a14:foregroundMark x1="50995" y1="11783" x2="50995" y2="11783"/>
                      <a14:foregroundMark x1="50483" y1="11389" x2="50483" y2="11389"/>
                      <a14:foregroundMark x1="51791" y1="11345" x2="51791" y2="11345"/>
                      <a14:foregroundMark x1="52530" y1="11301" x2="52530" y2="11301"/>
                      <a14:foregroundMark x1="52587" y1="11914" x2="52587" y2="11914"/>
                      <a14:foregroundMark x1="53610" y1="11345" x2="53610" y2="11345"/>
                      <a14:foregroundMark x1="53724" y1="11914" x2="53724" y2="11914"/>
                      <a14:foregroundMark x1="54463" y1="11345" x2="54463" y2="11345"/>
                      <a14:foregroundMark x1="55429" y1="11345" x2="55429" y2="11345"/>
                      <a14:foregroundMark x1="56680" y1="11432" x2="56680" y2="11432"/>
                      <a14:foregroundMark x1="58442" y1="11476" x2="58442" y2="11476"/>
                      <a14:foregroundMark x1="58158" y1="11520" x2="58158" y2="11520"/>
                      <a14:foregroundMark x1="59181" y1="11432" x2="59181" y2="11432"/>
                      <a14:foregroundMark x1="60830" y1="11389" x2="60830" y2="11389"/>
                      <a14:foregroundMark x1="62138" y1="11520" x2="62138" y2="11520"/>
                      <a14:foregroundMark x1="63161" y1="11476" x2="63161" y2="11476"/>
                      <a14:foregroundMark x1="63843" y1="11301" x2="63843" y2="11301"/>
                      <a14:foregroundMark x1="61569" y1="11914" x2="61569" y2="11914"/>
                      <a14:foregroundMark x1="60205" y1="11432" x2="60205" y2="11432"/>
                      <a14:foregroundMark x1="51848" y1="6264" x2="51848" y2="6264"/>
                      <a14:foregroundMark x1="63729" y1="5957" x2="63729" y2="5957"/>
                      <a14:foregroundMark x1="63729" y1="6395" x2="63729" y2="6395"/>
                      <a14:foregroundMark x1="55543" y1="10469" x2="55543" y2="10469"/>
                      <a14:foregroundMark x1="46845" y1="11739" x2="46845" y2="11739"/>
                      <a14:foregroundMark x1="47584" y1="11739" x2="47584" y2="11739"/>
                      <a14:foregroundMark x1="52416" y1="11651" x2="52416" y2="11651"/>
                      <a14:foregroundMark x1="54633" y1="11914" x2="54633" y2="11914"/>
                      <a14:foregroundMark x1="55088" y1="11651" x2="55088" y2="11651"/>
                      <a14:foregroundMark x1="56225" y1="11345" x2="56225" y2="11345"/>
                      <a14:foregroundMark x1="57476" y1="11783" x2="57476" y2="11783"/>
                      <a14:foregroundMark x1="59181" y1="11783" x2="59181" y2="11783"/>
                      <a14:foregroundMark x1="59807" y1="11389" x2="59807" y2="11389"/>
                      <a14:foregroundMark x1="62763" y1="11389" x2="62763" y2="11389"/>
                      <a14:foregroundMark x1="55429" y1="11870" x2="55429" y2="11870"/>
                      <a14:foregroundMark x1="56623" y1="11783" x2="56623" y2="11783"/>
                      <a14:foregroundMark x1="61740" y1="11345" x2="61740" y2="11345"/>
                      <a14:foregroundMark x1="61228" y1="11389" x2="61228" y2="11389"/>
                      <a14:foregroundMark x1="64070" y1="11870" x2="64070" y2="11870"/>
                      <a14:foregroundMark x1="62365" y1="11827" x2="62365" y2="11827"/>
                      <a14:foregroundMark x1="61171" y1="11695" x2="61171" y2="11695"/>
                      <a14:foregroundMark x1="61740" y1="11608" x2="61740" y2="11608"/>
                      <a14:foregroundMark x1="61285" y1="11608" x2="61285" y2="11608"/>
                      <a14:foregroundMark x1="63605" y1="11825" x2="63605" y2="11825"/>
                      <a14:foregroundMark x1="60000" y1="10152" x2="60000" y2="10152"/>
                      <a14:foregroundMark x1="40741" y1="8061" x2="40741" y2="8061"/>
                      <a14:foregroundMark x1="48543" y1="11445" x2="48543" y2="11445"/>
                      <a14:foregroundMark x1="52779" y1="11455" x2="52779" y2="11455"/>
                      <a14:backgroundMark x1="63843" y1="5650" x2="63843" y2="5650"/>
                      <a14:backgroundMark x1="52189" y1="5782" x2="52189" y2="5782"/>
                      <a14:backgroundMark x1="49062" y1="11608" x2="49062" y2="11608"/>
                      <a14:backgroundMark x1="47243" y1="11476" x2="47243" y2="11476"/>
                      <a14:backgroundMark x1="50711" y1="11564" x2="50711" y2="11564"/>
                      <a14:backgroundMark x1="52530" y1="11476" x2="52530" y2="11476"/>
                      <a14:backgroundMark x1="52700" y1="11739" x2="52700" y2="11739"/>
                      <a14:backgroundMark x1="52359" y1="11739" x2="52359" y2="11739"/>
                      <a14:backgroundMark x1="54463" y1="11608" x2="54463" y2="11608"/>
                      <a14:backgroundMark x1="55543" y1="11651" x2="55543" y2="11651"/>
                      <a14:backgroundMark x1="56282" y1="11608" x2="56282" y2="11608"/>
                      <a14:backgroundMark x1="55316" y1="11564" x2="55316" y2="11564"/>
                      <a14:backgroundMark x1="57703" y1="11564" x2="57703" y2="11564"/>
                      <a14:backgroundMark x1="59636" y1="11651" x2="59636" y2="11651"/>
                      <a14:backgroundMark x1="62536" y1="11651" x2="62536" y2="11651"/>
                      <a14:backgroundMark x1="63900" y1="11564" x2="63900" y2="11564"/>
                      <a14:backgroundMark x1="61569" y1="11476" x2="61569" y2="11476"/>
                      <a14:backgroundMark x1="61569" y1="11695" x2="61569" y2="11695"/>
                      <a14:backgroundMark x1="61967" y1="11739" x2="61967" y2="11739"/>
                    </a14:backgroundRemoval>
                  </a14:imgEffect>
                </a14:imgLayer>
              </a14:imgProps>
            </a:ext>
            <a:ext uri="{28A0092B-C50C-407E-A947-70E740481C1C}">
              <a14:useLocalDpi xmlns:a14="http://schemas.microsoft.com/office/drawing/2010/main" val="0"/>
            </a:ext>
          </a:extLst>
        </a:blip>
        <a:srcRect l="34881" t="4233" r="34523" b="86567"/>
        <a:stretch/>
      </xdr:blipFill>
      <xdr:spPr bwMode="auto">
        <a:xfrm>
          <a:off x="7044439" y="227479"/>
          <a:ext cx="2156711" cy="86661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9.xml><?xml version="1.0" encoding="utf-8"?>
<xdr:wsDr xmlns:xdr="http://schemas.openxmlformats.org/drawingml/2006/spreadsheetDrawing" xmlns:a="http://schemas.openxmlformats.org/drawingml/2006/main">
  <xdr:twoCellAnchor>
    <xdr:from>
      <xdr:col>5</xdr:col>
      <xdr:colOff>81664</xdr:colOff>
      <xdr:row>1</xdr:row>
      <xdr:rowOff>27454</xdr:rowOff>
    </xdr:from>
    <xdr:to>
      <xdr:col>6</xdr:col>
      <xdr:colOff>809625</xdr:colOff>
      <xdr:row>5</xdr:row>
      <xdr:rowOff>132073</xdr:rowOff>
    </xdr:to>
    <xdr:pic>
      <xdr:nvPicPr>
        <xdr:cNvPr id="2" name="Imagen 1" descr="Membrete escudo color abajo2">
          <a:extLst>
            <a:ext uri="{FF2B5EF4-FFF2-40B4-BE49-F238E27FC236}">
              <a16:creationId xmlns:a16="http://schemas.microsoft.com/office/drawing/2014/main" id="{00000000-0008-0000-3000-000002000000}"/>
            </a:ext>
          </a:extLst>
        </xdr:cNvPr>
        <xdr:cNvPicPr>
          <a:picLocks noChangeAspect="1" noChangeArrowheads="1"/>
        </xdr:cNvPicPr>
      </xdr:nvPicPr>
      <xdr:blipFill rotWithShape="1">
        <a:blip xmlns:r="http://schemas.openxmlformats.org/officeDocument/2006/relationships" r:embed="rId1" cstate="print">
          <a:extLst>
            <a:ext uri="{BEBA8EAE-BF5A-486C-A8C5-ECC9F3942E4B}">
              <a14:imgProps xmlns:a14="http://schemas.microsoft.com/office/drawing/2010/main">
                <a14:imgLayer r:embed="rId2">
                  <a14:imgEffect>
                    <a14:backgroundRemoval t="4205" b="13403" l="34736" r="65549">
                      <a14:foregroundMark x1="47754" y1="7315" x2="47754" y2="7315"/>
                      <a14:foregroundMark x1="50938" y1="7753" x2="50938" y2="7753"/>
                      <a14:foregroundMark x1="52928" y1="8060" x2="52928" y2="8060"/>
                      <a14:foregroundMark x1="56055" y1="7797" x2="56055" y2="7797"/>
                      <a14:foregroundMark x1="58272" y1="7928" x2="58272" y2="7928"/>
                      <a14:foregroundMark x1="59636" y1="7972" x2="59636" y2="7972"/>
                      <a14:foregroundMark x1="62706" y1="7884" x2="62706" y2="7884"/>
                      <a14:foregroundMark x1="61796" y1="10337" x2="61796" y2="10337"/>
                      <a14:foregroundMark x1="50256" y1="10206" x2="50256" y2="10206"/>
                      <a14:foregroundMark x1="48493" y1="10206" x2="48493" y2="10206"/>
                      <a14:foregroundMark x1="47243" y1="10206" x2="47243" y2="10206"/>
                      <a14:foregroundMark x1="54747" y1="10206" x2="54747" y2="10206"/>
                      <a14:foregroundMark x1="55884" y1="10031" x2="55884" y2="10031"/>
                      <a14:foregroundMark x1="54633" y1="5738" x2="54633" y2="5738"/>
                      <a14:foregroundMark x1="56055" y1="5607" x2="56055" y2="5607"/>
                      <a14:foregroundMark x1="57305" y1="5519" x2="57305" y2="5519"/>
                      <a14:foregroundMark x1="57874" y1="5826" x2="57874" y2="5826"/>
                      <a14:foregroundMark x1="58897" y1="5431" x2="58897" y2="5431"/>
                      <a14:foregroundMark x1="60205" y1="5519" x2="60205" y2="5519"/>
                      <a14:foregroundMark x1="62649" y1="5519" x2="62649" y2="5519"/>
                      <a14:foregroundMark x1="63673" y1="5431" x2="63673" y2="5431"/>
                      <a14:foregroundMark x1="58954" y1="5125" x2="58954" y2="5125"/>
                      <a14:foregroundMark x1="57931" y1="5125" x2="57931" y2="5125"/>
                      <a14:foregroundMark x1="57419" y1="6220" x2="57419" y2="6220"/>
                      <a14:foregroundMark x1="53098" y1="5607" x2="53098" y2="5607"/>
                      <a14:foregroundMark x1="53383" y1="5519" x2="53383" y2="5519"/>
                      <a14:foregroundMark x1="59807" y1="5869" x2="59807" y2="5869"/>
                      <a14:foregroundMark x1="52189" y1="5519" x2="52189" y2="5519"/>
                      <a14:foregroundMark x1="50199" y1="5300" x2="50199" y2="5300"/>
                      <a14:foregroundMark x1="49403" y1="5519" x2="49403" y2="5519"/>
                      <a14:foregroundMark x1="47925" y1="5169" x2="47925" y2="5169"/>
                      <a14:foregroundMark x1="51222" y1="7184" x2="51222" y2="7184"/>
                      <a14:foregroundMark x1="51620" y1="10162" x2="51620" y2="10162"/>
                      <a14:foregroundMark x1="46788" y1="10031" x2="46788" y2="10031"/>
                      <a14:foregroundMark x1="58215" y1="10074" x2="58215" y2="10074"/>
                      <a14:foregroundMark x1="58101" y1="10512" x2="58101" y2="10512"/>
                      <a14:foregroundMark x1="57135" y1="10469" x2="57135" y2="10469"/>
                      <a14:foregroundMark x1="56907" y1="10074" x2="56907" y2="10074"/>
                      <a14:foregroundMark x1="52757" y1="10031" x2="52757" y2="10031"/>
                      <a14:foregroundMark x1="53496" y1="10031" x2="53496" y2="10031"/>
                      <a14:foregroundMark x1="54065" y1="10031" x2="54065" y2="10031"/>
                      <a14:foregroundMark x1="57590" y1="10031" x2="57590" y2="10031"/>
                      <a14:foregroundMark x1="57533" y1="10250" x2="57533" y2="10250"/>
                      <a14:foregroundMark x1="55259" y1="10206" x2="55259" y2="10206"/>
                      <a14:foregroundMark x1="53098" y1="10337" x2="53098" y2="10337"/>
                      <a14:foregroundMark x1="47186" y1="11170" x2="47186" y2="11170"/>
                      <a14:foregroundMark x1="47868" y1="11257" x2="47868" y2="11257"/>
                      <a14:foregroundMark x1="47925" y1="11739" x2="47925" y2="11739"/>
                      <a14:foregroundMark x1="49176" y1="11345" x2="49176" y2="11345"/>
                      <a14:foregroundMark x1="49915" y1="11345" x2="49915" y2="11345"/>
                      <a14:foregroundMark x1="51109" y1="11345" x2="51109" y2="11345"/>
                      <a14:foregroundMark x1="49346" y1="11870" x2="49346" y2="11870"/>
                      <a14:foregroundMark x1="50995" y1="11783" x2="50995" y2="11783"/>
                      <a14:foregroundMark x1="50483" y1="11389" x2="50483" y2="11389"/>
                      <a14:foregroundMark x1="51791" y1="11345" x2="51791" y2="11345"/>
                      <a14:foregroundMark x1="52530" y1="11301" x2="52530" y2="11301"/>
                      <a14:foregroundMark x1="52587" y1="11914" x2="52587" y2="11914"/>
                      <a14:foregroundMark x1="53610" y1="11345" x2="53610" y2="11345"/>
                      <a14:foregroundMark x1="53724" y1="11914" x2="53724" y2="11914"/>
                      <a14:foregroundMark x1="54463" y1="11345" x2="54463" y2="11345"/>
                      <a14:foregroundMark x1="55429" y1="11345" x2="55429" y2="11345"/>
                      <a14:foregroundMark x1="56680" y1="11432" x2="56680" y2="11432"/>
                      <a14:foregroundMark x1="58442" y1="11476" x2="58442" y2="11476"/>
                      <a14:foregroundMark x1="58158" y1="11520" x2="58158" y2="11520"/>
                      <a14:foregroundMark x1="59181" y1="11432" x2="59181" y2="11432"/>
                      <a14:foregroundMark x1="60830" y1="11389" x2="60830" y2="11389"/>
                      <a14:foregroundMark x1="62138" y1="11520" x2="62138" y2="11520"/>
                      <a14:foregroundMark x1="63161" y1="11476" x2="63161" y2="11476"/>
                      <a14:foregroundMark x1="63843" y1="11301" x2="63843" y2="11301"/>
                      <a14:foregroundMark x1="61569" y1="11914" x2="61569" y2="11914"/>
                      <a14:foregroundMark x1="60205" y1="11432" x2="60205" y2="11432"/>
                      <a14:foregroundMark x1="51848" y1="6264" x2="51848" y2="6264"/>
                      <a14:foregroundMark x1="63729" y1="5957" x2="63729" y2="5957"/>
                      <a14:foregroundMark x1="63729" y1="6395" x2="63729" y2="6395"/>
                      <a14:foregroundMark x1="55543" y1="10469" x2="55543" y2="10469"/>
                      <a14:foregroundMark x1="46845" y1="11739" x2="46845" y2="11739"/>
                      <a14:foregroundMark x1="47584" y1="11739" x2="47584" y2="11739"/>
                      <a14:foregroundMark x1="52416" y1="11651" x2="52416" y2="11651"/>
                      <a14:foregroundMark x1="54633" y1="11914" x2="54633" y2="11914"/>
                      <a14:foregroundMark x1="55088" y1="11651" x2="55088" y2="11651"/>
                      <a14:foregroundMark x1="56225" y1="11345" x2="56225" y2="11345"/>
                      <a14:foregroundMark x1="57476" y1="11783" x2="57476" y2="11783"/>
                      <a14:foregroundMark x1="59181" y1="11783" x2="59181" y2="11783"/>
                      <a14:foregroundMark x1="59807" y1="11389" x2="59807" y2="11389"/>
                      <a14:foregroundMark x1="62763" y1="11389" x2="62763" y2="11389"/>
                      <a14:foregroundMark x1="55429" y1="11870" x2="55429" y2="11870"/>
                      <a14:foregroundMark x1="56623" y1="11783" x2="56623" y2="11783"/>
                      <a14:foregroundMark x1="61740" y1="11345" x2="61740" y2="11345"/>
                      <a14:foregroundMark x1="61228" y1="11389" x2="61228" y2="11389"/>
                      <a14:foregroundMark x1="64070" y1="11870" x2="64070" y2="11870"/>
                      <a14:foregroundMark x1="62365" y1="11827" x2="62365" y2="11827"/>
                      <a14:foregroundMark x1="61171" y1="11695" x2="61171" y2="11695"/>
                      <a14:foregroundMark x1="61740" y1="11608" x2="61740" y2="11608"/>
                      <a14:foregroundMark x1="61285" y1="11608" x2="61285" y2="11608"/>
                      <a14:foregroundMark x1="63605" y1="11825" x2="63605" y2="11825"/>
                      <a14:foregroundMark x1="60000" y1="10152" x2="60000" y2="10152"/>
                      <a14:foregroundMark x1="40741" y1="8061" x2="40741" y2="8061"/>
                      <a14:foregroundMark x1="48543" y1="11445" x2="48543" y2="11445"/>
                      <a14:foregroundMark x1="52779" y1="11455" x2="52779" y2="11455"/>
                      <a14:backgroundMark x1="63843" y1="5650" x2="63843" y2="5650"/>
                      <a14:backgroundMark x1="52189" y1="5782" x2="52189" y2="5782"/>
                      <a14:backgroundMark x1="49062" y1="11608" x2="49062" y2="11608"/>
                      <a14:backgroundMark x1="47243" y1="11476" x2="47243" y2="11476"/>
                      <a14:backgroundMark x1="50711" y1="11564" x2="50711" y2="11564"/>
                      <a14:backgroundMark x1="52530" y1="11476" x2="52530" y2="11476"/>
                      <a14:backgroundMark x1="52700" y1="11739" x2="52700" y2="11739"/>
                      <a14:backgroundMark x1="52359" y1="11739" x2="52359" y2="11739"/>
                      <a14:backgroundMark x1="54463" y1="11608" x2="54463" y2="11608"/>
                      <a14:backgroundMark x1="55543" y1="11651" x2="55543" y2="11651"/>
                      <a14:backgroundMark x1="56282" y1="11608" x2="56282" y2="11608"/>
                      <a14:backgroundMark x1="55316" y1="11564" x2="55316" y2="11564"/>
                      <a14:backgroundMark x1="57703" y1="11564" x2="57703" y2="11564"/>
                      <a14:backgroundMark x1="59636" y1="11651" x2="59636" y2="11651"/>
                      <a14:backgroundMark x1="62536" y1="11651" x2="62536" y2="11651"/>
                      <a14:backgroundMark x1="63900" y1="11564" x2="63900" y2="11564"/>
                      <a14:backgroundMark x1="61569" y1="11476" x2="61569" y2="11476"/>
                      <a14:backgroundMark x1="61569" y1="11695" x2="61569" y2="11695"/>
                      <a14:backgroundMark x1="61967" y1="11739" x2="61967" y2="11739"/>
                    </a14:backgroundRemoval>
                  </a14:imgEffect>
                </a14:imgLayer>
              </a14:imgProps>
            </a:ext>
            <a:ext uri="{28A0092B-C50C-407E-A947-70E740481C1C}">
              <a14:useLocalDpi xmlns:a14="http://schemas.microsoft.com/office/drawing/2010/main" val="0"/>
            </a:ext>
          </a:extLst>
        </a:blip>
        <a:srcRect l="34881" t="4233" r="34523" b="86567"/>
        <a:stretch/>
      </xdr:blipFill>
      <xdr:spPr bwMode="auto">
        <a:xfrm>
          <a:off x="6996814" y="227479"/>
          <a:ext cx="2156711" cy="86661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0.xml><?xml version="1.0" encoding="utf-8"?>
<xdr:wsDr xmlns:xdr="http://schemas.openxmlformats.org/drawingml/2006/spreadsheetDrawing" xmlns:a="http://schemas.openxmlformats.org/drawingml/2006/main">
  <xdr:twoCellAnchor>
    <xdr:from>
      <xdr:col>5</xdr:col>
      <xdr:colOff>81664</xdr:colOff>
      <xdr:row>1</xdr:row>
      <xdr:rowOff>27454</xdr:rowOff>
    </xdr:from>
    <xdr:to>
      <xdr:col>6</xdr:col>
      <xdr:colOff>809625</xdr:colOff>
      <xdr:row>5</xdr:row>
      <xdr:rowOff>132073</xdr:rowOff>
    </xdr:to>
    <xdr:pic>
      <xdr:nvPicPr>
        <xdr:cNvPr id="2" name="Imagen 1" descr="Membrete escudo color abajo2">
          <a:extLst>
            <a:ext uri="{FF2B5EF4-FFF2-40B4-BE49-F238E27FC236}">
              <a16:creationId xmlns:a16="http://schemas.microsoft.com/office/drawing/2014/main" id="{00000000-0008-0000-3100-000002000000}"/>
            </a:ext>
          </a:extLst>
        </xdr:cNvPr>
        <xdr:cNvPicPr>
          <a:picLocks noChangeAspect="1" noChangeArrowheads="1"/>
        </xdr:cNvPicPr>
      </xdr:nvPicPr>
      <xdr:blipFill rotWithShape="1">
        <a:blip xmlns:r="http://schemas.openxmlformats.org/officeDocument/2006/relationships" r:embed="rId1" cstate="print">
          <a:extLst>
            <a:ext uri="{BEBA8EAE-BF5A-486C-A8C5-ECC9F3942E4B}">
              <a14:imgProps xmlns:a14="http://schemas.microsoft.com/office/drawing/2010/main">
                <a14:imgLayer r:embed="rId2">
                  <a14:imgEffect>
                    <a14:backgroundRemoval t="4205" b="13403" l="34736" r="65549">
                      <a14:foregroundMark x1="47754" y1="7315" x2="47754" y2="7315"/>
                      <a14:foregroundMark x1="50938" y1="7753" x2="50938" y2="7753"/>
                      <a14:foregroundMark x1="52928" y1="8060" x2="52928" y2="8060"/>
                      <a14:foregroundMark x1="56055" y1="7797" x2="56055" y2="7797"/>
                      <a14:foregroundMark x1="58272" y1="7928" x2="58272" y2="7928"/>
                      <a14:foregroundMark x1="59636" y1="7972" x2="59636" y2="7972"/>
                      <a14:foregroundMark x1="62706" y1="7884" x2="62706" y2="7884"/>
                      <a14:foregroundMark x1="61796" y1="10337" x2="61796" y2="10337"/>
                      <a14:foregroundMark x1="50256" y1="10206" x2="50256" y2="10206"/>
                      <a14:foregroundMark x1="48493" y1="10206" x2="48493" y2="10206"/>
                      <a14:foregroundMark x1="47243" y1="10206" x2="47243" y2="10206"/>
                      <a14:foregroundMark x1="54747" y1="10206" x2="54747" y2="10206"/>
                      <a14:foregroundMark x1="55884" y1="10031" x2="55884" y2="10031"/>
                      <a14:foregroundMark x1="54633" y1="5738" x2="54633" y2="5738"/>
                      <a14:foregroundMark x1="56055" y1="5607" x2="56055" y2="5607"/>
                      <a14:foregroundMark x1="57305" y1="5519" x2="57305" y2="5519"/>
                      <a14:foregroundMark x1="57874" y1="5826" x2="57874" y2="5826"/>
                      <a14:foregroundMark x1="58897" y1="5431" x2="58897" y2="5431"/>
                      <a14:foregroundMark x1="60205" y1="5519" x2="60205" y2="5519"/>
                      <a14:foregroundMark x1="62649" y1="5519" x2="62649" y2="5519"/>
                      <a14:foregroundMark x1="63673" y1="5431" x2="63673" y2="5431"/>
                      <a14:foregroundMark x1="58954" y1="5125" x2="58954" y2="5125"/>
                      <a14:foregroundMark x1="57931" y1="5125" x2="57931" y2="5125"/>
                      <a14:foregroundMark x1="57419" y1="6220" x2="57419" y2="6220"/>
                      <a14:foregroundMark x1="53098" y1="5607" x2="53098" y2="5607"/>
                      <a14:foregroundMark x1="53383" y1="5519" x2="53383" y2="5519"/>
                      <a14:foregroundMark x1="59807" y1="5869" x2="59807" y2="5869"/>
                      <a14:foregroundMark x1="52189" y1="5519" x2="52189" y2="5519"/>
                      <a14:foregroundMark x1="50199" y1="5300" x2="50199" y2="5300"/>
                      <a14:foregroundMark x1="49403" y1="5519" x2="49403" y2="5519"/>
                      <a14:foregroundMark x1="47925" y1="5169" x2="47925" y2="5169"/>
                      <a14:foregroundMark x1="51222" y1="7184" x2="51222" y2="7184"/>
                      <a14:foregroundMark x1="51620" y1="10162" x2="51620" y2="10162"/>
                      <a14:foregroundMark x1="46788" y1="10031" x2="46788" y2="10031"/>
                      <a14:foregroundMark x1="58215" y1="10074" x2="58215" y2="10074"/>
                      <a14:foregroundMark x1="58101" y1="10512" x2="58101" y2="10512"/>
                      <a14:foregroundMark x1="57135" y1="10469" x2="57135" y2="10469"/>
                      <a14:foregroundMark x1="56907" y1="10074" x2="56907" y2="10074"/>
                      <a14:foregroundMark x1="52757" y1="10031" x2="52757" y2="10031"/>
                      <a14:foregroundMark x1="53496" y1="10031" x2="53496" y2="10031"/>
                      <a14:foregroundMark x1="54065" y1="10031" x2="54065" y2="10031"/>
                      <a14:foregroundMark x1="57590" y1="10031" x2="57590" y2="10031"/>
                      <a14:foregroundMark x1="57533" y1="10250" x2="57533" y2="10250"/>
                      <a14:foregroundMark x1="55259" y1="10206" x2="55259" y2="10206"/>
                      <a14:foregroundMark x1="53098" y1="10337" x2="53098" y2="10337"/>
                      <a14:foregroundMark x1="47186" y1="11170" x2="47186" y2="11170"/>
                      <a14:foregroundMark x1="47868" y1="11257" x2="47868" y2="11257"/>
                      <a14:foregroundMark x1="47925" y1="11739" x2="47925" y2="11739"/>
                      <a14:foregroundMark x1="49176" y1="11345" x2="49176" y2="11345"/>
                      <a14:foregroundMark x1="49915" y1="11345" x2="49915" y2="11345"/>
                      <a14:foregroundMark x1="51109" y1="11345" x2="51109" y2="11345"/>
                      <a14:foregroundMark x1="49346" y1="11870" x2="49346" y2="11870"/>
                      <a14:foregroundMark x1="50995" y1="11783" x2="50995" y2="11783"/>
                      <a14:foregroundMark x1="50483" y1="11389" x2="50483" y2="11389"/>
                      <a14:foregroundMark x1="51791" y1="11345" x2="51791" y2="11345"/>
                      <a14:foregroundMark x1="52530" y1="11301" x2="52530" y2="11301"/>
                      <a14:foregroundMark x1="52587" y1="11914" x2="52587" y2="11914"/>
                      <a14:foregroundMark x1="53610" y1="11345" x2="53610" y2="11345"/>
                      <a14:foregroundMark x1="53724" y1="11914" x2="53724" y2="11914"/>
                      <a14:foregroundMark x1="54463" y1="11345" x2="54463" y2="11345"/>
                      <a14:foregroundMark x1="55429" y1="11345" x2="55429" y2="11345"/>
                      <a14:foregroundMark x1="56680" y1="11432" x2="56680" y2="11432"/>
                      <a14:foregroundMark x1="58442" y1="11476" x2="58442" y2="11476"/>
                      <a14:foregroundMark x1="58158" y1="11520" x2="58158" y2="11520"/>
                      <a14:foregroundMark x1="59181" y1="11432" x2="59181" y2="11432"/>
                      <a14:foregroundMark x1="60830" y1="11389" x2="60830" y2="11389"/>
                      <a14:foregroundMark x1="62138" y1="11520" x2="62138" y2="11520"/>
                      <a14:foregroundMark x1="63161" y1="11476" x2="63161" y2="11476"/>
                      <a14:foregroundMark x1="63843" y1="11301" x2="63843" y2="11301"/>
                      <a14:foregroundMark x1="61569" y1="11914" x2="61569" y2="11914"/>
                      <a14:foregroundMark x1="60205" y1="11432" x2="60205" y2="11432"/>
                      <a14:foregroundMark x1="51848" y1="6264" x2="51848" y2="6264"/>
                      <a14:foregroundMark x1="63729" y1="5957" x2="63729" y2="5957"/>
                      <a14:foregroundMark x1="63729" y1="6395" x2="63729" y2="6395"/>
                      <a14:foregroundMark x1="55543" y1="10469" x2="55543" y2="10469"/>
                      <a14:foregroundMark x1="46845" y1="11739" x2="46845" y2="11739"/>
                      <a14:foregroundMark x1="47584" y1="11739" x2="47584" y2="11739"/>
                      <a14:foregroundMark x1="52416" y1="11651" x2="52416" y2="11651"/>
                      <a14:foregroundMark x1="54633" y1="11914" x2="54633" y2="11914"/>
                      <a14:foregroundMark x1="55088" y1="11651" x2="55088" y2="11651"/>
                      <a14:foregroundMark x1="56225" y1="11345" x2="56225" y2="11345"/>
                      <a14:foregroundMark x1="57476" y1="11783" x2="57476" y2="11783"/>
                      <a14:foregroundMark x1="59181" y1="11783" x2="59181" y2="11783"/>
                      <a14:foregroundMark x1="59807" y1="11389" x2="59807" y2="11389"/>
                      <a14:foregroundMark x1="62763" y1="11389" x2="62763" y2="11389"/>
                      <a14:foregroundMark x1="55429" y1="11870" x2="55429" y2="11870"/>
                      <a14:foregroundMark x1="56623" y1="11783" x2="56623" y2="11783"/>
                      <a14:foregroundMark x1="61740" y1="11345" x2="61740" y2="11345"/>
                      <a14:foregroundMark x1="61228" y1="11389" x2="61228" y2="11389"/>
                      <a14:foregroundMark x1="64070" y1="11870" x2="64070" y2="11870"/>
                      <a14:foregroundMark x1="62365" y1="11827" x2="62365" y2="11827"/>
                      <a14:foregroundMark x1="61171" y1="11695" x2="61171" y2="11695"/>
                      <a14:foregroundMark x1="61740" y1="11608" x2="61740" y2="11608"/>
                      <a14:foregroundMark x1="61285" y1="11608" x2="61285" y2="11608"/>
                      <a14:foregroundMark x1="63605" y1="11825" x2="63605" y2="11825"/>
                      <a14:foregroundMark x1="60000" y1="10152" x2="60000" y2="10152"/>
                      <a14:foregroundMark x1="40741" y1="8061" x2="40741" y2="8061"/>
                      <a14:foregroundMark x1="48543" y1="11445" x2="48543" y2="11445"/>
                      <a14:foregroundMark x1="52779" y1="11455" x2="52779" y2="11455"/>
                      <a14:backgroundMark x1="63843" y1="5650" x2="63843" y2="5650"/>
                      <a14:backgroundMark x1="52189" y1="5782" x2="52189" y2="5782"/>
                      <a14:backgroundMark x1="49062" y1="11608" x2="49062" y2="11608"/>
                      <a14:backgroundMark x1="47243" y1="11476" x2="47243" y2="11476"/>
                      <a14:backgroundMark x1="50711" y1="11564" x2="50711" y2="11564"/>
                      <a14:backgroundMark x1="52530" y1="11476" x2="52530" y2="11476"/>
                      <a14:backgroundMark x1="52700" y1="11739" x2="52700" y2="11739"/>
                      <a14:backgroundMark x1="52359" y1="11739" x2="52359" y2="11739"/>
                      <a14:backgroundMark x1="54463" y1="11608" x2="54463" y2="11608"/>
                      <a14:backgroundMark x1="55543" y1="11651" x2="55543" y2="11651"/>
                      <a14:backgroundMark x1="56282" y1="11608" x2="56282" y2="11608"/>
                      <a14:backgroundMark x1="55316" y1="11564" x2="55316" y2="11564"/>
                      <a14:backgroundMark x1="57703" y1="11564" x2="57703" y2="11564"/>
                      <a14:backgroundMark x1="59636" y1="11651" x2="59636" y2="11651"/>
                      <a14:backgroundMark x1="62536" y1="11651" x2="62536" y2="11651"/>
                      <a14:backgroundMark x1="63900" y1="11564" x2="63900" y2="11564"/>
                      <a14:backgroundMark x1="61569" y1="11476" x2="61569" y2="11476"/>
                      <a14:backgroundMark x1="61569" y1="11695" x2="61569" y2="11695"/>
                      <a14:backgroundMark x1="61967" y1="11739" x2="61967" y2="11739"/>
                    </a14:backgroundRemoval>
                  </a14:imgEffect>
                </a14:imgLayer>
              </a14:imgProps>
            </a:ext>
            <a:ext uri="{28A0092B-C50C-407E-A947-70E740481C1C}">
              <a14:useLocalDpi xmlns:a14="http://schemas.microsoft.com/office/drawing/2010/main" val="0"/>
            </a:ext>
          </a:extLst>
        </a:blip>
        <a:srcRect l="34881" t="4233" r="34523" b="86567"/>
        <a:stretch/>
      </xdr:blipFill>
      <xdr:spPr bwMode="auto">
        <a:xfrm>
          <a:off x="6996814" y="227479"/>
          <a:ext cx="2156711" cy="86661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1.xml><?xml version="1.0" encoding="utf-8"?>
<xdr:wsDr xmlns:xdr="http://schemas.openxmlformats.org/drawingml/2006/spreadsheetDrawing" xmlns:a="http://schemas.openxmlformats.org/drawingml/2006/main">
  <xdr:twoCellAnchor>
    <xdr:from>
      <xdr:col>5</xdr:col>
      <xdr:colOff>81664</xdr:colOff>
      <xdr:row>1</xdr:row>
      <xdr:rowOff>27454</xdr:rowOff>
    </xdr:from>
    <xdr:to>
      <xdr:col>6</xdr:col>
      <xdr:colOff>809625</xdr:colOff>
      <xdr:row>5</xdr:row>
      <xdr:rowOff>132073</xdr:rowOff>
    </xdr:to>
    <xdr:pic>
      <xdr:nvPicPr>
        <xdr:cNvPr id="4" name="Imagen 3" descr="Membrete escudo color abajo2">
          <a:extLst>
            <a:ext uri="{FF2B5EF4-FFF2-40B4-BE49-F238E27FC236}">
              <a16:creationId xmlns:a16="http://schemas.microsoft.com/office/drawing/2014/main" id="{00000000-0008-0000-3200-000004000000}"/>
            </a:ext>
          </a:extLst>
        </xdr:cNvPr>
        <xdr:cNvPicPr>
          <a:picLocks noChangeAspect="1" noChangeArrowheads="1"/>
        </xdr:cNvPicPr>
      </xdr:nvPicPr>
      <xdr:blipFill rotWithShape="1">
        <a:blip xmlns:r="http://schemas.openxmlformats.org/officeDocument/2006/relationships" r:embed="rId1" cstate="print">
          <a:extLst>
            <a:ext uri="{BEBA8EAE-BF5A-486C-A8C5-ECC9F3942E4B}">
              <a14:imgProps xmlns:a14="http://schemas.microsoft.com/office/drawing/2010/main">
                <a14:imgLayer r:embed="rId2">
                  <a14:imgEffect>
                    <a14:backgroundRemoval t="4205" b="13403" l="34736" r="65549">
                      <a14:foregroundMark x1="47754" y1="7315" x2="47754" y2="7315"/>
                      <a14:foregroundMark x1="50938" y1="7753" x2="50938" y2="7753"/>
                      <a14:foregroundMark x1="52928" y1="8060" x2="52928" y2="8060"/>
                      <a14:foregroundMark x1="56055" y1="7797" x2="56055" y2="7797"/>
                      <a14:foregroundMark x1="58272" y1="7928" x2="58272" y2="7928"/>
                      <a14:foregroundMark x1="59636" y1="7972" x2="59636" y2="7972"/>
                      <a14:foregroundMark x1="62706" y1="7884" x2="62706" y2="7884"/>
                      <a14:foregroundMark x1="61796" y1="10337" x2="61796" y2="10337"/>
                      <a14:foregroundMark x1="50256" y1="10206" x2="50256" y2="10206"/>
                      <a14:foregroundMark x1="48493" y1="10206" x2="48493" y2="10206"/>
                      <a14:foregroundMark x1="47243" y1="10206" x2="47243" y2="10206"/>
                      <a14:foregroundMark x1="54747" y1="10206" x2="54747" y2="10206"/>
                      <a14:foregroundMark x1="55884" y1="10031" x2="55884" y2="10031"/>
                      <a14:foregroundMark x1="54633" y1="5738" x2="54633" y2="5738"/>
                      <a14:foregroundMark x1="56055" y1="5607" x2="56055" y2="5607"/>
                      <a14:foregroundMark x1="57305" y1="5519" x2="57305" y2="5519"/>
                      <a14:foregroundMark x1="57874" y1="5826" x2="57874" y2="5826"/>
                      <a14:foregroundMark x1="58897" y1="5431" x2="58897" y2="5431"/>
                      <a14:foregroundMark x1="60205" y1="5519" x2="60205" y2="5519"/>
                      <a14:foregroundMark x1="62649" y1="5519" x2="62649" y2="5519"/>
                      <a14:foregroundMark x1="63673" y1="5431" x2="63673" y2="5431"/>
                      <a14:foregroundMark x1="58954" y1="5125" x2="58954" y2="5125"/>
                      <a14:foregroundMark x1="57931" y1="5125" x2="57931" y2="5125"/>
                      <a14:foregroundMark x1="57419" y1="6220" x2="57419" y2="6220"/>
                      <a14:foregroundMark x1="53098" y1="5607" x2="53098" y2="5607"/>
                      <a14:foregroundMark x1="53383" y1="5519" x2="53383" y2="5519"/>
                      <a14:foregroundMark x1="59807" y1="5869" x2="59807" y2="5869"/>
                      <a14:foregroundMark x1="52189" y1="5519" x2="52189" y2="5519"/>
                      <a14:foregroundMark x1="50199" y1="5300" x2="50199" y2="5300"/>
                      <a14:foregroundMark x1="49403" y1="5519" x2="49403" y2="5519"/>
                      <a14:foregroundMark x1="47925" y1="5169" x2="47925" y2="5169"/>
                      <a14:foregroundMark x1="51222" y1="7184" x2="51222" y2="7184"/>
                      <a14:foregroundMark x1="51620" y1="10162" x2="51620" y2="10162"/>
                      <a14:foregroundMark x1="46788" y1="10031" x2="46788" y2="10031"/>
                      <a14:foregroundMark x1="58215" y1="10074" x2="58215" y2="10074"/>
                      <a14:foregroundMark x1="58101" y1="10512" x2="58101" y2="10512"/>
                      <a14:foregroundMark x1="57135" y1="10469" x2="57135" y2="10469"/>
                      <a14:foregroundMark x1="56907" y1="10074" x2="56907" y2="10074"/>
                      <a14:foregroundMark x1="52757" y1="10031" x2="52757" y2="10031"/>
                      <a14:foregroundMark x1="53496" y1="10031" x2="53496" y2="10031"/>
                      <a14:foregroundMark x1="54065" y1="10031" x2="54065" y2="10031"/>
                      <a14:foregroundMark x1="57590" y1="10031" x2="57590" y2="10031"/>
                      <a14:foregroundMark x1="57533" y1="10250" x2="57533" y2="10250"/>
                      <a14:foregroundMark x1="55259" y1="10206" x2="55259" y2="10206"/>
                      <a14:foregroundMark x1="53098" y1="10337" x2="53098" y2="10337"/>
                      <a14:foregroundMark x1="47186" y1="11170" x2="47186" y2="11170"/>
                      <a14:foregroundMark x1="47868" y1="11257" x2="47868" y2="11257"/>
                      <a14:foregroundMark x1="47925" y1="11739" x2="47925" y2="11739"/>
                      <a14:foregroundMark x1="49176" y1="11345" x2="49176" y2="11345"/>
                      <a14:foregroundMark x1="49915" y1="11345" x2="49915" y2="11345"/>
                      <a14:foregroundMark x1="51109" y1="11345" x2="51109" y2="11345"/>
                      <a14:foregroundMark x1="49346" y1="11870" x2="49346" y2="11870"/>
                      <a14:foregroundMark x1="50995" y1="11783" x2="50995" y2="11783"/>
                      <a14:foregroundMark x1="50483" y1="11389" x2="50483" y2="11389"/>
                      <a14:foregroundMark x1="51791" y1="11345" x2="51791" y2="11345"/>
                      <a14:foregroundMark x1="52530" y1="11301" x2="52530" y2="11301"/>
                      <a14:foregroundMark x1="52587" y1="11914" x2="52587" y2="11914"/>
                      <a14:foregroundMark x1="53610" y1="11345" x2="53610" y2="11345"/>
                      <a14:foregroundMark x1="53724" y1="11914" x2="53724" y2="11914"/>
                      <a14:foregroundMark x1="54463" y1="11345" x2="54463" y2="11345"/>
                      <a14:foregroundMark x1="55429" y1="11345" x2="55429" y2="11345"/>
                      <a14:foregroundMark x1="56680" y1="11432" x2="56680" y2="11432"/>
                      <a14:foregroundMark x1="58442" y1="11476" x2="58442" y2="11476"/>
                      <a14:foregroundMark x1="58158" y1="11520" x2="58158" y2="11520"/>
                      <a14:foregroundMark x1="59181" y1="11432" x2="59181" y2="11432"/>
                      <a14:foregroundMark x1="60830" y1="11389" x2="60830" y2="11389"/>
                      <a14:foregroundMark x1="62138" y1="11520" x2="62138" y2="11520"/>
                      <a14:foregroundMark x1="63161" y1="11476" x2="63161" y2="11476"/>
                      <a14:foregroundMark x1="63843" y1="11301" x2="63843" y2="11301"/>
                      <a14:foregroundMark x1="61569" y1="11914" x2="61569" y2="11914"/>
                      <a14:foregroundMark x1="60205" y1="11432" x2="60205" y2="11432"/>
                      <a14:foregroundMark x1="51848" y1="6264" x2="51848" y2="6264"/>
                      <a14:foregroundMark x1="63729" y1="5957" x2="63729" y2="5957"/>
                      <a14:foregroundMark x1="63729" y1="6395" x2="63729" y2="6395"/>
                      <a14:foregroundMark x1="55543" y1="10469" x2="55543" y2="10469"/>
                      <a14:foregroundMark x1="46845" y1="11739" x2="46845" y2="11739"/>
                      <a14:foregroundMark x1="47584" y1="11739" x2="47584" y2="11739"/>
                      <a14:foregroundMark x1="52416" y1="11651" x2="52416" y2="11651"/>
                      <a14:foregroundMark x1="54633" y1="11914" x2="54633" y2="11914"/>
                      <a14:foregroundMark x1="55088" y1="11651" x2="55088" y2="11651"/>
                      <a14:foregroundMark x1="56225" y1="11345" x2="56225" y2="11345"/>
                      <a14:foregroundMark x1="57476" y1="11783" x2="57476" y2="11783"/>
                      <a14:foregroundMark x1="59181" y1="11783" x2="59181" y2="11783"/>
                      <a14:foregroundMark x1="59807" y1="11389" x2="59807" y2="11389"/>
                      <a14:foregroundMark x1="62763" y1="11389" x2="62763" y2="11389"/>
                      <a14:foregroundMark x1="55429" y1="11870" x2="55429" y2="11870"/>
                      <a14:foregroundMark x1="56623" y1="11783" x2="56623" y2="11783"/>
                      <a14:foregroundMark x1="61740" y1="11345" x2="61740" y2="11345"/>
                      <a14:foregroundMark x1="61228" y1="11389" x2="61228" y2="11389"/>
                      <a14:foregroundMark x1="64070" y1="11870" x2="64070" y2="11870"/>
                      <a14:foregroundMark x1="62365" y1="11827" x2="62365" y2="11827"/>
                      <a14:foregroundMark x1="61171" y1="11695" x2="61171" y2="11695"/>
                      <a14:foregroundMark x1="61740" y1="11608" x2="61740" y2="11608"/>
                      <a14:foregroundMark x1="61285" y1="11608" x2="61285" y2="11608"/>
                      <a14:foregroundMark x1="63605" y1="11825" x2="63605" y2="11825"/>
                      <a14:foregroundMark x1="60000" y1="10152" x2="60000" y2="10152"/>
                      <a14:foregroundMark x1="40741" y1="8061" x2="40741" y2="8061"/>
                      <a14:foregroundMark x1="48543" y1="11445" x2="48543" y2="11445"/>
                      <a14:foregroundMark x1="52779" y1="11455" x2="52779" y2="11455"/>
                      <a14:backgroundMark x1="63843" y1="5650" x2="63843" y2="5650"/>
                      <a14:backgroundMark x1="52189" y1="5782" x2="52189" y2="5782"/>
                      <a14:backgroundMark x1="49062" y1="11608" x2="49062" y2="11608"/>
                      <a14:backgroundMark x1="47243" y1="11476" x2="47243" y2="11476"/>
                      <a14:backgroundMark x1="50711" y1="11564" x2="50711" y2="11564"/>
                      <a14:backgroundMark x1="52530" y1="11476" x2="52530" y2="11476"/>
                      <a14:backgroundMark x1="52700" y1="11739" x2="52700" y2="11739"/>
                      <a14:backgroundMark x1="52359" y1="11739" x2="52359" y2="11739"/>
                      <a14:backgroundMark x1="54463" y1="11608" x2="54463" y2="11608"/>
                      <a14:backgroundMark x1="55543" y1="11651" x2="55543" y2="11651"/>
                      <a14:backgroundMark x1="56282" y1="11608" x2="56282" y2="11608"/>
                      <a14:backgroundMark x1="55316" y1="11564" x2="55316" y2="11564"/>
                      <a14:backgroundMark x1="57703" y1="11564" x2="57703" y2="11564"/>
                      <a14:backgroundMark x1="59636" y1="11651" x2="59636" y2="11651"/>
                      <a14:backgroundMark x1="62536" y1="11651" x2="62536" y2="11651"/>
                      <a14:backgroundMark x1="63900" y1="11564" x2="63900" y2="11564"/>
                      <a14:backgroundMark x1="61569" y1="11476" x2="61569" y2="11476"/>
                      <a14:backgroundMark x1="61569" y1="11695" x2="61569" y2="11695"/>
                      <a14:backgroundMark x1="61967" y1="11739" x2="61967" y2="11739"/>
                    </a14:backgroundRemoval>
                  </a14:imgEffect>
                </a14:imgLayer>
              </a14:imgProps>
            </a:ext>
            <a:ext uri="{28A0092B-C50C-407E-A947-70E740481C1C}">
              <a14:useLocalDpi xmlns:a14="http://schemas.microsoft.com/office/drawing/2010/main" val="0"/>
            </a:ext>
          </a:extLst>
        </a:blip>
        <a:srcRect l="34881" t="4233" r="34523" b="86567"/>
        <a:stretch/>
      </xdr:blipFill>
      <xdr:spPr bwMode="auto">
        <a:xfrm>
          <a:off x="7044439" y="227479"/>
          <a:ext cx="2156711" cy="86661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2.xml><?xml version="1.0" encoding="utf-8"?>
<xdr:wsDr xmlns:xdr="http://schemas.openxmlformats.org/drawingml/2006/spreadsheetDrawing" xmlns:a="http://schemas.openxmlformats.org/drawingml/2006/main">
  <xdr:twoCellAnchor>
    <xdr:from>
      <xdr:col>5</xdr:col>
      <xdr:colOff>81664</xdr:colOff>
      <xdr:row>1</xdr:row>
      <xdr:rowOff>27454</xdr:rowOff>
    </xdr:from>
    <xdr:to>
      <xdr:col>6</xdr:col>
      <xdr:colOff>809625</xdr:colOff>
      <xdr:row>5</xdr:row>
      <xdr:rowOff>132073</xdr:rowOff>
    </xdr:to>
    <xdr:pic>
      <xdr:nvPicPr>
        <xdr:cNvPr id="3" name="Imagen 2" descr="Membrete escudo color abajo2">
          <a:extLst>
            <a:ext uri="{FF2B5EF4-FFF2-40B4-BE49-F238E27FC236}">
              <a16:creationId xmlns:a16="http://schemas.microsoft.com/office/drawing/2014/main" id="{00000000-0008-0000-3300-000003000000}"/>
            </a:ext>
          </a:extLst>
        </xdr:cNvPr>
        <xdr:cNvPicPr>
          <a:picLocks noChangeAspect="1" noChangeArrowheads="1"/>
        </xdr:cNvPicPr>
      </xdr:nvPicPr>
      <xdr:blipFill rotWithShape="1">
        <a:blip xmlns:r="http://schemas.openxmlformats.org/officeDocument/2006/relationships" r:embed="rId1" cstate="print">
          <a:extLst>
            <a:ext uri="{BEBA8EAE-BF5A-486C-A8C5-ECC9F3942E4B}">
              <a14:imgProps xmlns:a14="http://schemas.microsoft.com/office/drawing/2010/main">
                <a14:imgLayer r:embed="rId2">
                  <a14:imgEffect>
                    <a14:backgroundRemoval t="4205" b="13403" l="34736" r="65549">
                      <a14:foregroundMark x1="47754" y1="7315" x2="47754" y2="7315"/>
                      <a14:foregroundMark x1="50938" y1="7753" x2="50938" y2="7753"/>
                      <a14:foregroundMark x1="52928" y1="8060" x2="52928" y2="8060"/>
                      <a14:foregroundMark x1="56055" y1="7797" x2="56055" y2="7797"/>
                      <a14:foregroundMark x1="58272" y1="7928" x2="58272" y2="7928"/>
                      <a14:foregroundMark x1="59636" y1="7972" x2="59636" y2="7972"/>
                      <a14:foregroundMark x1="62706" y1="7884" x2="62706" y2="7884"/>
                      <a14:foregroundMark x1="61796" y1="10337" x2="61796" y2="10337"/>
                      <a14:foregroundMark x1="50256" y1="10206" x2="50256" y2="10206"/>
                      <a14:foregroundMark x1="48493" y1="10206" x2="48493" y2="10206"/>
                      <a14:foregroundMark x1="47243" y1="10206" x2="47243" y2="10206"/>
                      <a14:foregroundMark x1="54747" y1="10206" x2="54747" y2="10206"/>
                      <a14:foregroundMark x1="55884" y1="10031" x2="55884" y2="10031"/>
                      <a14:foregroundMark x1="54633" y1="5738" x2="54633" y2="5738"/>
                      <a14:foregroundMark x1="56055" y1="5607" x2="56055" y2="5607"/>
                      <a14:foregroundMark x1="57305" y1="5519" x2="57305" y2="5519"/>
                      <a14:foregroundMark x1="57874" y1="5826" x2="57874" y2="5826"/>
                      <a14:foregroundMark x1="58897" y1="5431" x2="58897" y2="5431"/>
                      <a14:foregroundMark x1="60205" y1="5519" x2="60205" y2="5519"/>
                      <a14:foregroundMark x1="62649" y1="5519" x2="62649" y2="5519"/>
                      <a14:foregroundMark x1="63673" y1="5431" x2="63673" y2="5431"/>
                      <a14:foregroundMark x1="58954" y1="5125" x2="58954" y2="5125"/>
                      <a14:foregroundMark x1="57931" y1="5125" x2="57931" y2="5125"/>
                      <a14:foregroundMark x1="57419" y1="6220" x2="57419" y2="6220"/>
                      <a14:foregroundMark x1="53098" y1="5607" x2="53098" y2="5607"/>
                      <a14:foregroundMark x1="53383" y1="5519" x2="53383" y2="5519"/>
                      <a14:foregroundMark x1="59807" y1="5869" x2="59807" y2="5869"/>
                      <a14:foregroundMark x1="52189" y1="5519" x2="52189" y2="5519"/>
                      <a14:foregroundMark x1="50199" y1="5300" x2="50199" y2="5300"/>
                      <a14:foregroundMark x1="49403" y1="5519" x2="49403" y2="5519"/>
                      <a14:foregroundMark x1="47925" y1="5169" x2="47925" y2="5169"/>
                      <a14:foregroundMark x1="51222" y1="7184" x2="51222" y2="7184"/>
                      <a14:foregroundMark x1="51620" y1="10162" x2="51620" y2="10162"/>
                      <a14:foregroundMark x1="46788" y1="10031" x2="46788" y2="10031"/>
                      <a14:foregroundMark x1="58215" y1="10074" x2="58215" y2="10074"/>
                      <a14:foregroundMark x1="58101" y1="10512" x2="58101" y2="10512"/>
                      <a14:foregroundMark x1="57135" y1="10469" x2="57135" y2="10469"/>
                      <a14:foregroundMark x1="56907" y1="10074" x2="56907" y2="10074"/>
                      <a14:foregroundMark x1="52757" y1="10031" x2="52757" y2="10031"/>
                      <a14:foregroundMark x1="53496" y1="10031" x2="53496" y2="10031"/>
                      <a14:foregroundMark x1="54065" y1="10031" x2="54065" y2="10031"/>
                      <a14:foregroundMark x1="57590" y1="10031" x2="57590" y2="10031"/>
                      <a14:foregroundMark x1="57533" y1="10250" x2="57533" y2="10250"/>
                      <a14:foregroundMark x1="55259" y1="10206" x2="55259" y2="10206"/>
                      <a14:foregroundMark x1="53098" y1="10337" x2="53098" y2="10337"/>
                      <a14:foregroundMark x1="47186" y1="11170" x2="47186" y2="11170"/>
                      <a14:foregroundMark x1="47868" y1="11257" x2="47868" y2="11257"/>
                      <a14:foregroundMark x1="47925" y1="11739" x2="47925" y2="11739"/>
                      <a14:foregroundMark x1="49176" y1="11345" x2="49176" y2="11345"/>
                      <a14:foregroundMark x1="49915" y1="11345" x2="49915" y2="11345"/>
                      <a14:foregroundMark x1="51109" y1="11345" x2="51109" y2="11345"/>
                      <a14:foregroundMark x1="49346" y1="11870" x2="49346" y2="11870"/>
                      <a14:foregroundMark x1="50995" y1="11783" x2="50995" y2="11783"/>
                      <a14:foregroundMark x1="50483" y1="11389" x2="50483" y2="11389"/>
                      <a14:foregroundMark x1="51791" y1="11345" x2="51791" y2="11345"/>
                      <a14:foregroundMark x1="52530" y1="11301" x2="52530" y2="11301"/>
                      <a14:foregroundMark x1="52587" y1="11914" x2="52587" y2="11914"/>
                      <a14:foregroundMark x1="53610" y1="11345" x2="53610" y2="11345"/>
                      <a14:foregroundMark x1="53724" y1="11914" x2="53724" y2="11914"/>
                      <a14:foregroundMark x1="54463" y1="11345" x2="54463" y2="11345"/>
                      <a14:foregroundMark x1="55429" y1="11345" x2="55429" y2="11345"/>
                      <a14:foregroundMark x1="56680" y1="11432" x2="56680" y2="11432"/>
                      <a14:foregroundMark x1="58442" y1="11476" x2="58442" y2="11476"/>
                      <a14:foregroundMark x1="58158" y1="11520" x2="58158" y2="11520"/>
                      <a14:foregroundMark x1="59181" y1="11432" x2="59181" y2="11432"/>
                      <a14:foregroundMark x1="60830" y1="11389" x2="60830" y2="11389"/>
                      <a14:foregroundMark x1="62138" y1="11520" x2="62138" y2="11520"/>
                      <a14:foregroundMark x1="63161" y1="11476" x2="63161" y2="11476"/>
                      <a14:foregroundMark x1="63843" y1="11301" x2="63843" y2="11301"/>
                      <a14:foregroundMark x1="61569" y1="11914" x2="61569" y2="11914"/>
                      <a14:foregroundMark x1="60205" y1="11432" x2="60205" y2="11432"/>
                      <a14:foregroundMark x1="51848" y1="6264" x2="51848" y2="6264"/>
                      <a14:foregroundMark x1="63729" y1="5957" x2="63729" y2="5957"/>
                      <a14:foregroundMark x1="63729" y1="6395" x2="63729" y2="6395"/>
                      <a14:foregroundMark x1="55543" y1="10469" x2="55543" y2="10469"/>
                      <a14:foregroundMark x1="46845" y1="11739" x2="46845" y2="11739"/>
                      <a14:foregroundMark x1="47584" y1="11739" x2="47584" y2="11739"/>
                      <a14:foregroundMark x1="52416" y1="11651" x2="52416" y2="11651"/>
                      <a14:foregroundMark x1="54633" y1="11914" x2="54633" y2="11914"/>
                      <a14:foregroundMark x1="55088" y1="11651" x2="55088" y2="11651"/>
                      <a14:foregroundMark x1="56225" y1="11345" x2="56225" y2="11345"/>
                      <a14:foregroundMark x1="57476" y1="11783" x2="57476" y2="11783"/>
                      <a14:foregroundMark x1="59181" y1="11783" x2="59181" y2="11783"/>
                      <a14:foregroundMark x1="59807" y1="11389" x2="59807" y2="11389"/>
                      <a14:foregroundMark x1="62763" y1="11389" x2="62763" y2="11389"/>
                      <a14:foregroundMark x1="55429" y1="11870" x2="55429" y2="11870"/>
                      <a14:foregroundMark x1="56623" y1="11783" x2="56623" y2="11783"/>
                      <a14:foregroundMark x1="61740" y1="11345" x2="61740" y2="11345"/>
                      <a14:foregroundMark x1="61228" y1="11389" x2="61228" y2="11389"/>
                      <a14:foregroundMark x1="64070" y1="11870" x2="64070" y2="11870"/>
                      <a14:foregroundMark x1="62365" y1="11827" x2="62365" y2="11827"/>
                      <a14:foregroundMark x1="61171" y1="11695" x2="61171" y2="11695"/>
                      <a14:foregroundMark x1="61740" y1="11608" x2="61740" y2="11608"/>
                      <a14:foregroundMark x1="61285" y1="11608" x2="61285" y2="11608"/>
                      <a14:foregroundMark x1="63605" y1="11825" x2="63605" y2="11825"/>
                      <a14:foregroundMark x1="60000" y1="10152" x2="60000" y2="10152"/>
                      <a14:foregroundMark x1="40741" y1="8061" x2="40741" y2="8061"/>
                      <a14:foregroundMark x1="48543" y1="11445" x2="48543" y2="11445"/>
                      <a14:foregroundMark x1="52779" y1="11455" x2="52779" y2="11455"/>
                      <a14:backgroundMark x1="63843" y1="5650" x2="63843" y2="5650"/>
                      <a14:backgroundMark x1="52189" y1="5782" x2="52189" y2="5782"/>
                      <a14:backgroundMark x1="49062" y1="11608" x2="49062" y2="11608"/>
                      <a14:backgroundMark x1="47243" y1="11476" x2="47243" y2="11476"/>
                      <a14:backgroundMark x1="50711" y1="11564" x2="50711" y2="11564"/>
                      <a14:backgroundMark x1="52530" y1="11476" x2="52530" y2="11476"/>
                      <a14:backgroundMark x1="52700" y1="11739" x2="52700" y2="11739"/>
                      <a14:backgroundMark x1="52359" y1="11739" x2="52359" y2="11739"/>
                      <a14:backgroundMark x1="54463" y1="11608" x2="54463" y2="11608"/>
                      <a14:backgroundMark x1="55543" y1="11651" x2="55543" y2="11651"/>
                      <a14:backgroundMark x1="56282" y1="11608" x2="56282" y2="11608"/>
                      <a14:backgroundMark x1="55316" y1="11564" x2="55316" y2="11564"/>
                      <a14:backgroundMark x1="57703" y1="11564" x2="57703" y2="11564"/>
                      <a14:backgroundMark x1="59636" y1="11651" x2="59636" y2="11651"/>
                      <a14:backgroundMark x1="62536" y1="11651" x2="62536" y2="11651"/>
                      <a14:backgroundMark x1="63900" y1="11564" x2="63900" y2="11564"/>
                      <a14:backgroundMark x1="61569" y1="11476" x2="61569" y2="11476"/>
                      <a14:backgroundMark x1="61569" y1="11695" x2="61569" y2="11695"/>
                      <a14:backgroundMark x1="61967" y1="11739" x2="61967" y2="11739"/>
                    </a14:backgroundRemoval>
                  </a14:imgEffect>
                </a14:imgLayer>
              </a14:imgProps>
            </a:ext>
            <a:ext uri="{28A0092B-C50C-407E-A947-70E740481C1C}">
              <a14:useLocalDpi xmlns:a14="http://schemas.microsoft.com/office/drawing/2010/main" val="0"/>
            </a:ext>
          </a:extLst>
        </a:blip>
        <a:srcRect l="34881" t="4233" r="34523" b="86567"/>
        <a:stretch/>
      </xdr:blipFill>
      <xdr:spPr bwMode="auto">
        <a:xfrm>
          <a:off x="7044439" y="227479"/>
          <a:ext cx="2156711" cy="86661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3.xml><?xml version="1.0" encoding="utf-8"?>
<xdr:wsDr xmlns:xdr="http://schemas.openxmlformats.org/drawingml/2006/spreadsheetDrawing" xmlns:a="http://schemas.openxmlformats.org/drawingml/2006/main">
  <xdr:twoCellAnchor>
    <xdr:from>
      <xdr:col>5</xdr:col>
      <xdr:colOff>81664</xdr:colOff>
      <xdr:row>1</xdr:row>
      <xdr:rowOff>27454</xdr:rowOff>
    </xdr:from>
    <xdr:to>
      <xdr:col>6</xdr:col>
      <xdr:colOff>809625</xdr:colOff>
      <xdr:row>5</xdr:row>
      <xdr:rowOff>132073</xdr:rowOff>
    </xdr:to>
    <xdr:pic>
      <xdr:nvPicPr>
        <xdr:cNvPr id="3" name="Imagen 2" descr="Membrete escudo color abajo2">
          <a:extLst>
            <a:ext uri="{FF2B5EF4-FFF2-40B4-BE49-F238E27FC236}">
              <a16:creationId xmlns:a16="http://schemas.microsoft.com/office/drawing/2014/main" id="{00000000-0008-0000-3400-000003000000}"/>
            </a:ext>
          </a:extLst>
        </xdr:cNvPr>
        <xdr:cNvPicPr>
          <a:picLocks noChangeAspect="1" noChangeArrowheads="1"/>
        </xdr:cNvPicPr>
      </xdr:nvPicPr>
      <xdr:blipFill rotWithShape="1">
        <a:blip xmlns:r="http://schemas.openxmlformats.org/officeDocument/2006/relationships" r:embed="rId1" cstate="print">
          <a:extLst>
            <a:ext uri="{BEBA8EAE-BF5A-486C-A8C5-ECC9F3942E4B}">
              <a14:imgProps xmlns:a14="http://schemas.microsoft.com/office/drawing/2010/main">
                <a14:imgLayer r:embed="rId2">
                  <a14:imgEffect>
                    <a14:backgroundRemoval t="4205" b="13403" l="34736" r="65549">
                      <a14:foregroundMark x1="47754" y1="7315" x2="47754" y2="7315"/>
                      <a14:foregroundMark x1="50938" y1="7753" x2="50938" y2="7753"/>
                      <a14:foregroundMark x1="52928" y1="8060" x2="52928" y2="8060"/>
                      <a14:foregroundMark x1="56055" y1="7797" x2="56055" y2="7797"/>
                      <a14:foregroundMark x1="58272" y1="7928" x2="58272" y2="7928"/>
                      <a14:foregroundMark x1="59636" y1="7972" x2="59636" y2="7972"/>
                      <a14:foregroundMark x1="62706" y1="7884" x2="62706" y2="7884"/>
                      <a14:foregroundMark x1="61796" y1="10337" x2="61796" y2="10337"/>
                      <a14:foregroundMark x1="50256" y1="10206" x2="50256" y2="10206"/>
                      <a14:foregroundMark x1="48493" y1="10206" x2="48493" y2="10206"/>
                      <a14:foregroundMark x1="47243" y1="10206" x2="47243" y2="10206"/>
                      <a14:foregroundMark x1="54747" y1="10206" x2="54747" y2="10206"/>
                      <a14:foregroundMark x1="55884" y1="10031" x2="55884" y2="10031"/>
                      <a14:foregroundMark x1="54633" y1="5738" x2="54633" y2="5738"/>
                      <a14:foregroundMark x1="56055" y1="5607" x2="56055" y2="5607"/>
                      <a14:foregroundMark x1="57305" y1="5519" x2="57305" y2="5519"/>
                      <a14:foregroundMark x1="57874" y1="5826" x2="57874" y2="5826"/>
                      <a14:foregroundMark x1="58897" y1="5431" x2="58897" y2="5431"/>
                      <a14:foregroundMark x1="60205" y1="5519" x2="60205" y2="5519"/>
                      <a14:foregroundMark x1="62649" y1="5519" x2="62649" y2="5519"/>
                      <a14:foregroundMark x1="63673" y1="5431" x2="63673" y2="5431"/>
                      <a14:foregroundMark x1="58954" y1="5125" x2="58954" y2="5125"/>
                      <a14:foregroundMark x1="57931" y1="5125" x2="57931" y2="5125"/>
                      <a14:foregroundMark x1="57419" y1="6220" x2="57419" y2="6220"/>
                      <a14:foregroundMark x1="53098" y1="5607" x2="53098" y2="5607"/>
                      <a14:foregroundMark x1="53383" y1="5519" x2="53383" y2="5519"/>
                      <a14:foregroundMark x1="59807" y1="5869" x2="59807" y2="5869"/>
                      <a14:foregroundMark x1="52189" y1="5519" x2="52189" y2="5519"/>
                      <a14:foregroundMark x1="50199" y1="5300" x2="50199" y2="5300"/>
                      <a14:foregroundMark x1="49403" y1="5519" x2="49403" y2="5519"/>
                      <a14:foregroundMark x1="47925" y1="5169" x2="47925" y2="5169"/>
                      <a14:foregroundMark x1="51222" y1="7184" x2="51222" y2="7184"/>
                      <a14:foregroundMark x1="51620" y1="10162" x2="51620" y2="10162"/>
                      <a14:foregroundMark x1="46788" y1="10031" x2="46788" y2="10031"/>
                      <a14:foregroundMark x1="58215" y1="10074" x2="58215" y2="10074"/>
                      <a14:foregroundMark x1="58101" y1="10512" x2="58101" y2="10512"/>
                      <a14:foregroundMark x1="57135" y1="10469" x2="57135" y2="10469"/>
                      <a14:foregroundMark x1="56907" y1="10074" x2="56907" y2="10074"/>
                      <a14:foregroundMark x1="52757" y1="10031" x2="52757" y2="10031"/>
                      <a14:foregroundMark x1="53496" y1="10031" x2="53496" y2="10031"/>
                      <a14:foregroundMark x1="54065" y1="10031" x2="54065" y2="10031"/>
                      <a14:foregroundMark x1="57590" y1="10031" x2="57590" y2="10031"/>
                      <a14:foregroundMark x1="57533" y1="10250" x2="57533" y2="10250"/>
                      <a14:foregroundMark x1="55259" y1="10206" x2="55259" y2="10206"/>
                      <a14:foregroundMark x1="53098" y1="10337" x2="53098" y2="10337"/>
                      <a14:foregroundMark x1="47186" y1="11170" x2="47186" y2="11170"/>
                      <a14:foregroundMark x1="47868" y1="11257" x2="47868" y2="11257"/>
                      <a14:foregroundMark x1="47925" y1="11739" x2="47925" y2="11739"/>
                      <a14:foregroundMark x1="49176" y1="11345" x2="49176" y2="11345"/>
                      <a14:foregroundMark x1="49915" y1="11345" x2="49915" y2="11345"/>
                      <a14:foregroundMark x1="51109" y1="11345" x2="51109" y2="11345"/>
                      <a14:foregroundMark x1="49346" y1="11870" x2="49346" y2="11870"/>
                      <a14:foregroundMark x1="50995" y1="11783" x2="50995" y2="11783"/>
                      <a14:foregroundMark x1="50483" y1="11389" x2="50483" y2="11389"/>
                      <a14:foregroundMark x1="51791" y1="11345" x2="51791" y2="11345"/>
                      <a14:foregroundMark x1="52530" y1="11301" x2="52530" y2="11301"/>
                      <a14:foregroundMark x1="52587" y1="11914" x2="52587" y2="11914"/>
                      <a14:foregroundMark x1="53610" y1="11345" x2="53610" y2="11345"/>
                      <a14:foregroundMark x1="53724" y1="11914" x2="53724" y2="11914"/>
                      <a14:foregroundMark x1="54463" y1="11345" x2="54463" y2="11345"/>
                      <a14:foregroundMark x1="55429" y1="11345" x2="55429" y2="11345"/>
                      <a14:foregroundMark x1="56680" y1="11432" x2="56680" y2="11432"/>
                      <a14:foregroundMark x1="58442" y1="11476" x2="58442" y2="11476"/>
                      <a14:foregroundMark x1="58158" y1="11520" x2="58158" y2="11520"/>
                      <a14:foregroundMark x1="59181" y1="11432" x2="59181" y2="11432"/>
                      <a14:foregroundMark x1="60830" y1="11389" x2="60830" y2="11389"/>
                      <a14:foregroundMark x1="62138" y1="11520" x2="62138" y2="11520"/>
                      <a14:foregroundMark x1="63161" y1="11476" x2="63161" y2="11476"/>
                      <a14:foregroundMark x1="63843" y1="11301" x2="63843" y2="11301"/>
                      <a14:foregroundMark x1="61569" y1="11914" x2="61569" y2="11914"/>
                      <a14:foregroundMark x1="60205" y1="11432" x2="60205" y2="11432"/>
                      <a14:foregroundMark x1="51848" y1="6264" x2="51848" y2="6264"/>
                      <a14:foregroundMark x1="63729" y1="5957" x2="63729" y2="5957"/>
                      <a14:foregroundMark x1="63729" y1="6395" x2="63729" y2="6395"/>
                      <a14:foregroundMark x1="55543" y1="10469" x2="55543" y2="10469"/>
                      <a14:foregroundMark x1="46845" y1="11739" x2="46845" y2="11739"/>
                      <a14:foregroundMark x1="47584" y1="11739" x2="47584" y2="11739"/>
                      <a14:foregroundMark x1="52416" y1="11651" x2="52416" y2="11651"/>
                      <a14:foregroundMark x1="54633" y1="11914" x2="54633" y2="11914"/>
                      <a14:foregroundMark x1="55088" y1="11651" x2="55088" y2="11651"/>
                      <a14:foregroundMark x1="56225" y1="11345" x2="56225" y2="11345"/>
                      <a14:foregroundMark x1="57476" y1="11783" x2="57476" y2="11783"/>
                      <a14:foregroundMark x1="59181" y1="11783" x2="59181" y2="11783"/>
                      <a14:foregroundMark x1="59807" y1="11389" x2="59807" y2="11389"/>
                      <a14:foregroundMark x1="62763" y1="11389" x2="62763" y2="11389"/>
                      <a14:foregroundMark x1="55429" y1="11870" x2="55429" y2="11870"/>
                      <a14:foregroundMark x1="56623" y1="11783" x2="56623" y2="11783"/>
                      <a14:foregroundMark x1="61740" y1="11345" x2="61740" y2="11345"/>
                      <a14:foregroundMark x1="61228" y1="11389" x2="61228" y2="11389"/>
                      <a14:foregroundMark x1="64070" y1="11870" x2="64070" y2="11870"/>
                      <a14:foregroundMark x1="62365" y1="11827" x2="62365" y2="11827"/>
                      <a14:foregroundMark x1="61171" y1="11695" x2="61171" y2="11695"/>
                      <a14:foregroundMark x1="61740" y1="11608" x2="61740" y2="11608"/>
                      <a14:foregroundMark x1="61285" y1="11608" x2="61285" y2="11608"/>
                      <a14:foregroundMark x1="63605" y1="11825" x2="63605" y2="11825"/>
                      <a14:foregroundMark x1="60000" y1="10152" x2="60000" y2="10152"/>
                      <a14:foregroundMark x1="40741" y1="8061" x2="40741" y2="8061"/>
                      <a14:foregroundMark x1="48543" y1="11445" x2="48543" y2="11445"/>
                      <a14:foregroundMark x1="52779" y1="11455" x2="52779" y2="11455"/>
                      <a14:backgroundMark x1="63843" y1="5650" x2="63843" y2="5650"/>
                      <a14:backgroundMark x1="52189" y1="5782" x2="52189" y2="5782"/>
                      <a14:backgroundMark x1="49062" y1="11608" x2="49062" y2="11608"/>
                      <a14:backgroundMark x1="47243" y1="11476" x2="47243" y2="11476"/>
                      <a14:backgroundMark x1="50711" y1="11564" x2="50711" y2="11564"/>
                      <a14:backgroundMark x1="52530" y1="11476" x2="52530" y2="11476"/>
                      <a14:backgroundMark x1="52700" y1="11739" x2="52700" y2="11739"/>
                      <a14:backgroundMark x1="52359" y1="11739" x2="52359" y2="11739"/>
                      <a14:backgroundMark x1="54463" y1="11608" x2="54463" y2="11608"/>
                      <a14:backgroundMark x1="55543" y1="11651" x2="55543" y2="11651"/>
                      <a14:backgroundMark x1="56282" y1="11608" x2="56282" y2="11608"/>
                      <a14:backgroundMark x1="55316" y1="11564" x2="55316" y2="11564"/>
                      <a14:backgroundMark x1="57703" y1="11564" x2="57703" y2="11564"/>
                      <a14:backgroundMark x1="59636" y1="11651" x2="59636" y2="11651"/>
                      <a14:backgroundMark x1="62536" y1="11651" x2="62536" y2="11651"/>
                      <a14:backgroundMark x1="63900" y1="11564" x2="63900" y2="11564"/>
                      <a14:backgroundMark x1="61569" y1="11476" x2="61569" y2="11476"/>
                      <a14:backgroundMark x1="61569" y1="11695" x2="61569" y2="11695"/>
                      <a14:backgroundMark x1="61967" y1="11739" x2="61967" y2="11739"/>
                    </a14:backgroundRemoval>
                  </a14:imgEffect>
                </a14:imgLayer>
              </a14:imgProps>
            </a:ext>
            <a:ext uri="{28A0092B-C50C-407E-A947-70E740481C1C}">
              <a14:useLocalDpi xmlns:a14="http://schemas.microsoft.com/office/drawing/2010/main" val="0"/>
            </a:ext>
          </a:extLst>
        </a:blip>
        <a:srcRect l="34881" t="4233" r="34523" b="86567"/>
        <a:stretch/>
      </xdr:blipFill>
      <xdr:spPr bwMode="auto">
        <a:xfrm>
          <a:off x="7044439" y="227479"/>
          <a:ext cx="2156711" cy="86661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4.xml><?xml version="1.0" encoding="utf-8"?>
<xdr:wsDr xmlns:xdr="http://schemas.openxmlformats.org/drawingml/2006/spreadsheetDrawing" xmlns:a="http://schemas.openxmlformats.org/drawingml/2006/main">
  <xdr:twoCellAnchor>
    <xdr:from>
      <xdr:col>5</xdr:col>
      <xdr:colOff>81664</xdr:colOff>
      <xdr:row>1</xdr:row>
      <xdr:rowOff>27454</xdr:rowOff>
    </xdr:from>
    <xdr:to>
      <xdr:col>6</xdr:col>
      <xdr:colOff>809625</xdr:colOff>
      <xdr:row>5</xdr:row>
      <xdr:rowOff>132073</xdr:rowOff>
    </xdr:to>
    <xdr:pic>
      <xdr:nvPicPr>
        <xdr:cNvPr id="3" name="Imagen 2" descr="Membrete escudo color abajo2">
          <a:extLst>
            <a:ext uri="{FF2B5EF4-FFF2-40B4-BE49-F238E27FC236}">
              <a16:creationId xmlns:a16="http://schemas.microsoft.com/office/drawing/2014/main" id="{00000000-0008-0000-3500-000003000000}"/>
            </a:ext>
          </a:extLst>
        </xdr:cNvPr>
        <xdr:cNvPicPr>
          <a:picLocks noChangeAspect="1" noChangeArrowheads="1"/>
        </xdr:cNvPicPr>
      </xdr:nvPicPr>
      <xdr:blipFill rotWithShape="1">
        <a:blip xmlns:r="http://schemas.openxmlformats.org/officeDocument/2006/relationships" r:embed="rId1" cstate="print">
          <a:extLst>
            <a:ext uri="{BEBA8EAE-BF5A-486C-A8C5-ECC9F3942E4B}">
              <a14:imgProps xmlns:a14="http://schemas.microsoft.com/office/drawing/2010/main">
                <a14:imgLayer r:embed="rId2">
                  <a14:imgEffect>
                    <a14:backgroundRemoval t="4205" b="13403" l="34736" r="65549">
                      <a14:foregroundMark x1="47754" y1="7315" x2="47754" y2="7315"/>
                      <a14:foregroundMark x1="50938" y1="7753" x2="50938" y2="7753"/>
                      <a14:foregroundMark x1="52928" y1="8060" x2="52928" y2="8060"/>
                      <a14:foregroundMark x1="56055" y1="7797" x2="56055" y2="7797"/>
                      <a14:foregroundMark x1="58272" y1="7928" x2="58272" y2="7928"/>
                      <a14:foregroundMark x1="59636" y1="7972" x2="59636" y2="7972"/>
                      <a14:foregroundMark x1="62706" y1="7884" x2="62706" y2="7884"/>
                      <a14:foregroundMark x1="61796" y1="10337" x2="61796" y2="10337"/>
                      <a14:foregroundMark x1="50256" y1="10206" x2="50256" y2="10206"/>
                      <a14:foregroundMark x1="48493" y1="10206" x2="48493" y2="10206"/>
                      <a14:foregroundMark x1="47243" y1="10206" x2="47243" y2="10206"/>
                      <a14:foregroundMark x1="54747" y1="10206" x2="54747" y2="10206"/>
                      <a14:foregroundMark x1="55884" y1="10031" x2="55884" y2="10031"/>
                      <a14:foregroundMark x1="54633" y1="5738" x2="54633" y2="5738"/>
                      <a14:foregroundMark x1="56055" y1="5607" x2="56055" y2="5607"/>
                      <a14:foregroundMark x1="57305" y1="5519" x2="57305" y2="5519"/>
                      <a14:foregroundMark x1="57874" y1="5826" x2="57874" y2="5826"/>
                      <a14:foregroundMark x1="58897" y1="5431" x2="58897" y2="5431"/>
                      <a14:foregroundMark x1="60205" y1="5519" x2="60205" y2="5519"/>
                      <a14:foregroundMark x1="62649" y1="5519" x2="62649" y2="5519"/>
                      <a14:foregroundMark x1="63673" y1="5431" x2="63673" y2="5431"/>
                      <a14:foregroundMark x1="58954" y1="5125" x2="58954" y2="5125"/>
                      <a14:foregroundMark x1="57931" y1="5125" x2="57931" y2="5125"/>
                      <a14:foregroundMark x1="57419" y1="6220" x2="57419" y2="6220"/>
                      <a14:foregroundMark x1="53098" y1="5607" x2="53098" y2="5607"/>
                      <a14:foregroundMark x1="53383" y1="5519" x2="53383" y2="5519"/>
                      <a14:foregroundMark x1="59807" y1="5869" x2="59807" y2="5869"/>
                      <a14:foregroundMark x1="52189" y1="5519" x2="52189" y2="5519"/>
                      <a14:foregroundMark x1="50199" y1="5300" x2="50199" y2="5300"/>
                      <a14:foregroundMark x1="49403" y1="5519" x2="49403" y2="5519"/>
                      <a14:foregroundMark x1="47925" y1="5169" x2="47925" y2="5169"/>
                      <a14:foregroundMark x1="51222" y1="7184" x2="51222" y2="7184"/>
                      <a14:foregroundMark x1="51620" y1="10162" x2="51620" y2="10162"/>
                      <a14:foregroundMark x1="46788" y1="10031" x2="46788" y2="10031"/>
                      <a14:foregroundMark x1="58215" y1="10074" x2="58215" y2="10074"/>
                      <a14:foregroundMark x1="58101" y1="10512" x2="58101" y2="10512"/>
                      <a14:foregroundMark x1="57135" y1="10469" x2="57135" y2="10469"/>
                      <a14:foregroundMark x1="56907" y1="10074" x2="56907" y2="10074"/>
                      <a14:foregroundMark x1="52757" y1="10031" x2="52757" y2="10031"/>
                      <a14:foregroundMark x1="53496" y1="10031" x2="53496" y2="10031"/>
                      <a14:foregroundMark x1="54065" y1="10031" x2="54065" y2="10031"/>
                      <a14:foregroundMark x1="57590" y1="10031" x2="57590" y2="10031"/>
                      <a14:foregroundMark x1="57533" y1="10250" x2="57533" y2="10250"/>
                      <a14:foregroundMark x1="55259" y1="10206" x2="55259" y2="10206"/>
                      <a14:foregroundMark x1="53098" y1="10337" x2="53098" y2="10337"/>
                      <a14:foregroundMark x1="47186" y1="11170" x2="47186" y2="11170"/>
                      <a14:foregroundMark x1="47868" y1="11257" x2="47868" y2="11257"/>
                      <a14:foregroundMark x1="47925" y1="11739" x2="47925" y2="11739"/>
                      <a14:foregroundMark x1="49176" y1="11345" x2="49176" y2="11345"/>
                      <a14:foregroundMark x1="49915" y1="11345" x2="49915" y2="11345"/>
                      <a14:foregroundMark x1="51109" y1="11345" x2="51109" y2="11345"/>
                      <a14:foregroundMark x1="49346" y1="11870" x2="49346" y2="11870"/>
                      <a14:foregroundMark x1="50995" y1="11783" x2="50995" y2="11783"/>
                      <a14:foregroundMark x1="50483" y1="11389" x2="50483" y2="11389"/>
                      <a14:foregroundMark x1="51791" y1="11345" x2="51791" y2="11345"/>
                      <a14:foregroundMark x1="52530" y1="11301" x2="52530" y2="11301"/>
                      <a14:foregroundMark x1="52587" y1="11914" x2="52587" y2="11914"/>
                      <a14:foregroundMark x1="53610" y1="11345" x2="53610" y2="11345"/>
                      <a14:foregroundMark x1="53724" y1="11914" x2="53724" y2="11914"/>
                      <a14:foregroundMark x1="54463" y1="11345" x2="54463" y2="11345"/>
                      <a14:foregroundMark x1="55429" y1="11345" x2="55429" y2="11345"/>
                      <a14:foregroundMark x1="56680" y1="11432" x2="56680" y2="11432"/>
                      <a14:foregroundMark x1="58442" y1="11476" x2="58442" y2="11476"/>
                      <a14:foregroundMark x1="58158" y1="11520" x2="58158" y2="11520"/>
                      <a14:foregroundMark x1="59181" y1="11432" x2="59181" y2="11432"/>
                      <a14:foregroundMark x1="60830" y1="11389" x2="60830" y2="11389"/>
                      <a14:foregroundMark x1="62138" y1="11520" x2="62138" y2="11520"/>
                      <a14:foregroundMark x1="63161" y1="11476" x2="63161" y2="11476"/>
                      <a14:foregroundMark x1="63843" y1="11301" x2="63843" y2="11301"/>
                      <a14:foregroundMark x1="61569" y1="11914" x2="61569" y2="11914"/>
                      <a14:foregroundMark x1="60205" y1="11432" x2="60205" y2="11432"/>
                      <a14:foregroundMark x1="51848" y1="6264" x2="51848" y2="6264"/>
                      <a14:foregroundMark x1="63729" y1="5957" x2="63729" y2="5957"/>
                      <a14:foregroundMark x1="63729" y1="6395" x2="63729" y2="6395"/>
                      <a14:foregroundMark x1="55543" y1="10469" x2="55543" y2="10469"/>
                      <a14:foregroundMark x1="46845" y1="11739" x2="46845" y2="11739"/>
                      <a14:foregroundMark x1="47584" y1="11739" x2="47584" y2="11739"/>
                      <a14:foregroundMark x1="52416" y1="11651" x2="52416" y2="11651"/>
                      <a14:foregroundMark x1="54633" y1="11914" x2="54633" y2="11914"/>
                      <a14:foregroundMark x1="55088" y1="11651" x2="55088" y2="11651"/>
                      <a14:foregroundMark x1="56225" y1="11345" x2="56225" y2="11345"/>
                      <a14:foregroundMark x1="57476" y1="11783" x2="57476" y2="11783"/>
                      <a14:foregroundMark x1="59181" y1="11783" x2="59181" y2="11783"/>
                      <a14:foregroundMark x1="59807" y1="11389" x2="59807" y2="11389"/>
                      <a14:foregroundMark x1="62763" y1="11389" x2="62763" y2="11389"/>
                      <a14:foregroundMark x1="55429" y1="11870" x2="55429" y2="11870"/>
                      <a14:foregroundMark x1="56623" y1="11783" x2="56623" y2="11783"/>
                      <a14:foregroundMark x1="61740" y1="11345" x2="61740" y2="11345"/>
                      <a14:foregroundMark x1="61228" y1="11389" x2="61228" y2="11389"/>
                      <a14:foregroundMark x1="64070" y1="11870" x2="64070" y2="11870"/>
                      <a14:foregroundMark x1="62365" y1="11827" x2="62365" y2="11827"/>
                      <a14:foregroundMark x1="61171" y1="11695" x2="61171" y2="11695"/>
                      <a14:foregroundMark x1="61740" y1="11608" x2="61740" y2="11608"/>
                      <a14:foregroundMark x1="61285" y1="11608" x2="61285" y2="11608"/>
                      <a14:foregroundMark x1="63605" y1="11825" x2="63605" y2="11825"/>
                      <a14:foregroundMark x1="60000" y1="10152" x2="60000" y2="10152"/>
                      <a14:foregroundMark x1="40741" y1="8061" x2="40741" y2="8061"/>
                      <a14:foregroundMark x1="48543" y1="11445" x2="48543" y2="11445"/>
                      <a14:foregroundMark x1="52779" y1="11455" x2="52779" y2="11455"/>
                      <a14:backgroundMark x1="63843" y1="5650" x2="63843" y2="5650"/>
                      <a14:backgroundMark x1="52189" y1="5782" x2="52189" y2="5782"/>
                      <a14:backgroundMark x1="49062" y1="11608" x2="49062" y2="11608"/>
                      <a14:backgroundMark x1="47243" y1="11476" x2="47243" y2="11476"/>
                      <a14:backgroundMark x1="50711" y1="11564" x2="50711" y2="11564"/>
                      <a14:backgroundMark x1="52530" y1="11476" x2="52530" y2="11476"/>
                      <a14:backgroundMark x1="52700" y1="11739" x2="52700" y2="11739"/>
                      <a14:backgroundMark x1="52359" y1="11739" x2="52359" y2="11739"/>
                      <a14:backgroundMark x1="54463" y1="11608" x2="54463" y2="11608"/>
                      <a14:backgroundMark x1="55543" y1="11651" x2="55543" y2="11651"/>
                      <a14:backgroundMark x1="56282" y1="11608" x2="56282" y2="11608"/>
                      <a14:backgroundMark x1="55316" y1="11564" x2="55316" y2="11564"/>
                      <a14:backgroundMark x1="57703" y1="11564" x2="57703" y2="11564"/>
                      <a14:backgroundMark x1="59636" y1="11651" x2="59636" y2="11651"/>
                      <a14:backgroundMark x1="62536" y1="11651" x2="62536" y2="11651"/>
                      <a14:backgroundMark x1="63900" y1="11564" x2="63900" y2="11564"/>
                      <a14:backgroundMark x1="61569" y1="11476" x2="61569" y2="11476"/>
                      <a14:backgroundMark x1="61569" y1="11695" x2="61569" y2="11695"/>
                      <a14:backgroundMark x1="61967" y1="11739" x2="61967" y2="11739"/>
                    </a14:backgroundRemoval>
                  </a14:imgEffect>
                </a14:imgLayer>
              </a14:imgProps>
            </a:ext>
            <a:ext uri="{28A0092B-C50C-407E-A947-70E740481C1C}">
              <a14:useLocalDpi xmlns:a14="http://schemas.microsoft.com/office/drawing/2010/main" val="0"/>
            </a:ext>
          </a:extLst>
        </a:blip>
        <a:srcRect l="34881" t="4233" r="34523" b="86567"/>
        <a:stretch/>
      </xdr:blipFill>
      <xdr:spPr bwMode="auto">
        <a:xfrm>
          <a:off x="7044439" y="227479"/>
          <a:ext cx="2156711" cy="86661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5.xml><?xml version="1.0" encoding="utf-8"?>
<xdr:wsDr xmlns:xdr="http://schemas.openxmlformats.org/drawingml/2006/spreadsheetDrawing" xmlns:a="http://schemas.openxmlformats.org/drawingml/2006/main">
  <xdr:twoCellAnchor>
    <xdr:from>
      <xdr:col>5</xdr:col>
      <xdr:colOff>81664</xdr:colOff>
      <xdr:row>1</xdr:row>
      <xdr:rowOff>27454</xdr:rowOff>
    </xdr:from>
    <xdr:to>
      <xdr:col>6</xdr:col>
      <xdr:colOff>809625</xdr:colOff>
      <xdr:row>5</xdr:row>
      <xdr:rowOff>132073</xdr:rowOff>
    </xdr:to>
    <xdr:pic>
      <xdr:nvPicPr>
        <xdr:cNvPr id="2" name="Imagen 1" descr="Membrete escudo color abajo2">
          <a:extLst>
            <a:ext uri="{FF2B5EF4-FFF2-40B4-BE49-F238E27FC236}">
              <a16:creationId xmlns:a16="http://schemas.microsoft.com/office/drawing/2014/main" id="{00000000-0008-0000-3600-000002000000}"/>
            </a:ext>
          </a:extLst>
        </xdr:cNvPr>
        <xdr:cNvPicPr>
          <a:picLocks noChangeAspect="1" noChangeArrowheads="1"/>
        </xdr:cNvPicPr>
      </xdr:nvPicPr>
      <xdr:blipFill rotWithShape="1">
        <a:blip xmlns:r="http://schemas.openxmlformats.org/officeDocument/2006/relationships" r:embed="rId1" cstate="print">
          <a:extLst>
            <a:ext uri="{BEBA8EAE-BF5A-486C-A8C5-ECC9F3942E4B}">
              <a14:imgProps xmlns:a14="http://schemas.microsoft.com/office/drawing/2010/main">
                <a14:imgLayer r:embed="rId2">
                  <a14:imgEffect>
                    <a14:backgroundRemoval t="4205" b="13403" l="34736" r="65549">
                      <a14:foregroundMark x1="47754" y1="7315" x2="47754" y2="7315"/>
                      <a14:foregroundMark x1="50938" y1="7753" x2="50938" y2="7753"/>
                      <a14:foregroundMark x1="52928" y1="8060" x2="52928" y2="8060"/>
                      <a14:foregroundMark x1="56055" y1="7797" x2="56055" y2="7797"/>
                      <a14:foregroundMark x1="58272" y1="7928" x2="58272" y2="7928"/>
                      <a14:foregroundMark x1="59636" y1="7972" x2="59636" y2="7972"/>
                      <a14:foregroundMark x1="62706" y1="7884" x2="62706" y2="7884"/>
                      <a14:foregroundMark x1="61796" y1="10337" x2="61796" y2="10337"/>
                      <a14:foregroundMark x1="50256" y1="10206" x2="50256" y2="10206"/>
                      <a14:foregroundMark x1="48493" y1="10206" x2="48493" y2="10206"/>
                      <a14:foregroundMark x1="47243" y1="10206" x2="47243" y2="10206"/>
                      <a14:foregroundMark x1="54747" y1="10206" x2="54747" y2="10206"/>
                      <a14:foregroundMark x1="55884" y1="10031" x2="55884" y2="10031"/>
                      <a14:foregroundMark x1="54633" y1="5738" x2="54633" y2="5738"/>
                      <a14:foregroundMark x1="56055" y1="5607" x2="56055" y2="5607"/>
                      <a14:foregroundMark x1="57305" y1="5519" x2="57305" y2="5519"/>
                      <a14:foregroundMark x1="57874" y1="5826" x2="57874" y2="5826"/>
                      <a14:foregroundMark x1="58897" y1="5431" x2="58897" y2="5431"/>
                      <a14:foregroundMark x1="60205" y1="5519" x2="60205" y2="5519"/>
                      <a14:foregroundMark x1="62649" y1="5519" x2="62649" y2="5519"/>
                      <a14:foregroundMark x1="63673" y1="5431" x2="63673" y2="5431"/>
                      <a14:foregroundMark x1="58954" y1="5125" x2="58954" y2="5125"/>
                      <a14:foregroundMark x1="57931" y1="5125" x2="57931" y2="5125"/>
                      <a14:foregroundMark x1="57419" y1="6220" x2="57419" y2="6220"/>
                      <a14:foregroundMark x1="53098" y1="5607" x2="53098" y2="5607"/>
                      <a14:foregroundMark x1="53383" y1="5519" x2="53383" y2="5519"/>
                      <a14:foregroundMark x1="59807" y1="5869" x2="59807" y2="5869"/>
                      <a14:foregroundMark x1="52189" y1="5519" x2="52189" y2="5519"/>
                      <a14:foregroundMark x1="50199" y1="5300" x2="50199" y2="5300"/>
                      <a14:foregroundMark x1="49403" y1="5519" x2="49403" y2="5519"/>
                      <a14:foregroundMark x1="47925" y1="5169" x2="47925" y2="5169"/>
                      <a14:foregroundMark x1="51222" y1="7184" x2="51222" y2="7184"/>
                      <a14:foregroundMark x1="51620" y1="10162" x2="51620" y2="10162"/>
                      <a14:foregroundMark x1="46788" y1="10031" x2="46788" y2="10031"/>
                      <a14:foregroundMark x1="58215" y1="10074" x2="58215" y2="10074"/>
                      <a14:foregroundMark x1="58101" y1="10512" x2="58101" y2="10512"/>
                      <a14:foregroundMark x1="57135" y1="10469" x2="57135" y2="10469"/>
                      <a14:foregroundMark x1="56907" y1="10074" x2="56907" y2="10074"/>
                      <a14:foregroundMark x1="52757" y1="10031" x2="52757" y2="10031"/>
                      <a14:foregroundMark x1="53496" y1="10031" x2="53496" y2="10031"/>
                      <a14:foregroundMark x1="54065" y1="10031" x2="54065" y2="10031"/>
                      <a14:foregroundMark x1="57590" y1="10031" x2="57590" y2="10031"/>
                      <a14:foregroundMark x1="57533" y1="10250" x2="57533" y2="10250"/>
                      <a14:foregroundMark x1="55259" y1="10206" x2="55259" y2="10206"/>
                      <a14:foregroundMark x1="53098" y1="10337" x2="53098" y2="10337"/>
                      <a14:foregroundMark x1="47186" y1="11170" x2="47186" y2="11170"/>
                      <a14:foregroundMark x1="47868" y1="11257" x2="47868" y2="11257"/>
                      <a14:foregroundMark x1="47925" y1="11739" x2="47925" y2="11739"/>
                      <a14:foregroundMark x1="49176" y1="11345" x2="49176" y2="11345"/>
                      <a14:foregroundMark x1="49915" y1="11345" x2="49915" y2="11345"/>
                      <a14:foregroundMark x1="51109" y1="11345" x2="51109" y2="11345"/>
                      <a14:foregroundMark x1="49346" y1="11870" x2="49346" y2="11870"/>
                      <a14:foregroundMark x1="50995" y1="11783" x2="50995" y2="11783"/>
                      <a14:foregroundMark x1="50483" y1="11389" x2="50483" y2="11389"/>
                      <a14:foregroundMark x1="51791" y1="11345" x2="51791" y2="11345"/>
                      <a14:foregroundMark x1="52530" y1="11301" x2="52530" y2="11301"/>
                      <a14:foregroundMark x1="52587" y1="11914" x2="52587" y2="11914"/>
                      <a14:foregroundMark x1="53610" y1="11345" x2="53610" y2="11345"/>
                      <a14:foregroundMark x1="53724" y1="11914" x2="53724" y2="11914"/>
                      <a14:foregroundMark x1="54463" y1="11345" x2="54463" y2="11345"/>
                      <a14:foregroundMark x1="55429" y1="11345" x2="55429" y2="11345"/>
                      <a14:foregroundMark x1="56680" y1="11432" x2="56680" y2="11432"/>
                      <a14:foregroundMark x1="58442" y1="11476" x2="58442" y2="11476"/>
                      <a14:foregroundMark x1="58158" y1="11520" x2="58158" y2="11520"/>
                      <a14:foregroundMark x1="59181" y1="11432" x2="59181" y2="11432"/>
                      <a14:foregroundMark x1="60830" y1="11389" x2="60830" y2="11389"/>
                      <a14:foregroundMark x1="62138" y1="11520" x2="62138" y2="11520"/>
                      <a14:foregroundMark x1="63161" y1="11476" x2="63161" y2="11476"/>
                      <a14:foregroundMark x1="63843" y1="11301" x2="63843" y2="11301"/>
                      <a14:foregroundMark x1="61569" y1="11914" x2="61569" y2="11914"/>
                      <a14:foregroundMark x1="60205" y1="11432" x2="60205" y2="11432"/>
                      <a14:foregroundMark x1="51848" y1="6264" x2="51848" y2="6264"/>
                      <a14:foregroundMark x1="63729" y1="5957" x2="63729" y2="5957"/>
                      <a14:foregroundMark x1="63729" y1="6395" x2="63729" y2="6395"/>
                      <a14:foregroundMark x1="55543" y1="10469" x2="55543" y2="10469"/>
                      <a14:foregroundMark x1="46845" y1="11739" x2="46845" y2="11739"/>
                      <a14:foregroundMark x1="47584" y1="11739" x2="47584" y2="11739"/>
                      <a14:foregroundMark x1="52416" y1="11651" x2="52416" y2="11651"/>
                      <a14:foregroundMark x1="54633" y1="11914" x2="54633" y2="11914"/>
                      <a14:foregroundMark x1="55088" y1="11651" x2="55088" y2="11651"/>
                      <a14:foregroundMark x1="56225" y1="11345" x2="56225" y2="11345"/>
                      <a14:foregroundMark x1="57476" y1="11783" x2="57476" y2="11783"/>
                      <a14:foregroundMark x1="59181" y1="11783" x2="59181" y2="11783"/>
                      <a14:foregroundMark x1="59807" y1="11389" x2="59807" y2="11389"/>
                      <a14:foregroundMark x1="62763" y1="11389" x2="62763" y2="11389"/>
                      <a14:foregroundMark x1="55429" y1="11870" x2="55429" y2="11870"/>
                      <a14:foregroundMark x1="56623" y1="11783" x2="56623" y2="11783"/>
                      <a14:foregroundMark x1="61740" y1="11345" x2="61740" y2="11345"/>
                      <a14:foregroundMark x1="61228" y1="11389" x2="61228" y2="11389"/>
                      <a14:foregroundMark x1="64070" y1="11870" x2="64070" y2="11870"/>
                      <a14:foregroundMark x1="62365" y1="11827" x2="62365" y2="11827"/>
                      <a14:foregroundMark x1="61171" y1="11695" x2="61171" y2="11695"/>
                      <a14:foregroundMark x1="61740" y1="11608" x2="61740" y2="11608"/>
                      <a14:foregroundMark x1="61285" y1="11608" x2="61285" y2="11608"/>
                      <a14:foregroundMark x1="63605" y1="11825" x2="63605" y2="11825"/>
                      <a14:foregroundMark x1="60000" y1="10152" x2="60000" y2="10152"/>
                      <a14:foregroundMark x1="40741" y1="8061" x2="40741" y2="8061"/>
                      <a14:foregroundMark x1="48543" y1="11445" x2="48543" y2="11445"/>
                      <a14:foregroundMark x1="52779" y1="11455" x2="52779" y2="11455"/>
                      <a14:backgroundMark x1="63843" y1="5650" x2="63843" y2="5650"/>
                      <a14:backgroundMark x1="52189" y1="5782" x2="52189" y2="5782"/>
                      <a14:backgroundMark x1="49062" y1="11608" x2="49062" y2="11608"/>
                      <a14:backgroundMark x1="47243" y1="11476" x2="47243" y2="11476"/>
                      <a14:backgroundMark x1="50711" y1="11564" x2="50711" y2="11564"/>
                      <a14:backgroundMark x1="52530" y1="11476" x2="52530" y2="11476"/>
                      <a14:backgroundMark x1="52700" y1="11739" x2="52700" y2="11739"/>
                      <a14:backgroundMark x1="52359" y1="11739" x2="52359" y2="11739"/>
                      <a14:backgroundMark x1="54463" y1="11608" x2="54463" y2="11608"/>
                      <a14:backgroundMark x1="55543" y1="11651" x2="55543" y2="11651"/>
                      <a14:backgroundMark x1="56282" y1="11608" x2="56282" y2="11608"/>
                      <a14:backgroundMark x1="55316" y1="11564" x2="55316" y2="11564"/>
                      <a14:backgroundMark x1="57703" y1="11564" x2="57703" y2="11564"/>
                      <a14:backgroundMark x1="59636" y1="11651" x2="59636" y2="11651"/>
                      <a14:backgroundMark x1="62536" y1="11651" x2="62536" y2="11651"/>
                      <a14:backgroundMark x1="63900" y1="11564" x2="63900" y2="11564"/>
                      <a14:backgroundMark x1="61569" y1="11476" x2="61569" y2="11476"/>
                      <a14:backgroundMark x1="61569" y1="11695" x2="61569" y2="11695"/>
                      <a14:backgroundMark x1="61967" y1="11739" x2="61967" y2="11739"/>
                    </a14:backgroundRemoval>
                  </a14:imgEffect>
                </a14:imgLayer>
              </a14:imgProps>
            </a:ext>
            <a:ext uri="{28A0092B-C50C-407E-A947-70E740481C1C}">
              <a14:useLocalDpi xmlns:a14="http://schemas.microsoft.com/office/drawing/2010/main" val="0"/>
            </a:ext>
          </a:extLst>
        </a:blip>
        <a:srcRect l="34881" t="4233" r="34523" b="86567"/>
        <a:stretch/>
      </xdr:blipFill>
      <xdr:spPr bwMode="auto">
        <a:xfrm>
          <a:off x="7044439" y="227479"/>
          <a:ext cx="2156711" cy="86661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6.xml><?xml version="1.0" encoding="utf-8"?>
<xdr:wsDr xmlns:xdr="http://schemas.openxmlformats.org/drawingml/2006/spreadsheetDrawing" xmlns:a="http://schemas.openxmlformats.org/drawingml/2006/main">
  <xdr:twoCellAnchor>
    <xdr:from>
      <xdr:col>5</xdr:col>
      <xdr:colOff>81664</xdr:colOff>
      <xdr:row>1</xdr:row>
      <xdr:rowOff>27454</xdr:rowOff>
    </xdr:from>
    <xdr:to>
      <xdr:col>6</xdr:col>
      <xdr:colOff>809625</xdr:colOff>
      <xdr:row>5</xdr:row>
      <xdr:rowOff>132073</xdr:rowOff>
    </xdr:to>
    <xdr:pic>
      <xdr:nvPicPr>
        <xdr:cNvPr id="3" name="Imagen 2" descr="Membrete escudo color abajo2">
          <a:extLst>
            <a:ext uri="{FF2B5EF4-FFF2-40B4-BE49-F238E27FC236}">
              <a16:creationId xmlns:a16="http://schemas.microsoft.com/office/drawing/2014/main" id="{00000000-0008-0000-3700-000003000000}"/>
            </a:ext>
          </a:extLst>
        </xdr:cNvPr>
        <xdr:cNvPicPr>
          <a:picLocks noChangeAspect="1" noChangeArrowheads="1"/>
        </xdr:cNvPicPr>
      </xdr:nvPicPr>
      <xdr:blipFill rotWithShape="1">
        <a:blip xmlns:r="http://schemas.openxmlformats.org/officeDocument/2006/relationships" r:embed="rId1" cstate="print">
          <a:extLst>
            <a:ext uri="{BEBA8EAE-BF5A-486C-A8C5-ECC9F3942E4B}">
              <a14:imgProps xmlns:a14="http://schemas.microsoft.com/office/drawing/2010/main">
                <a14:imgLayer r:embed="rId2">
                  <a14:imgEffect>
                    <a14:backgroundRemoval t="4205" b="13403" l="34736" r="65549">
                      <a14:foregroundMark x1="47754" y1="7315" x2="47754" y2="7315"/>
                      <a14:foregroundMark x1="50938" y1="7753" x2="50938" y2="7753"/>
                      <a14:foregroundMark x1="52928" y1="8060" x2="52928" y2="8060"/>
                      <a14:foregroundMark x1="56055" y1="7797" x2="56055" y2="7797"/>
                      <a14:foregroundMark x1="58272" y1="7928" x2="58272" y2="7928"/>
                      <a14:foregroundMark x1="59636" y1="7972" x2="59636" y2="7972"/>
                      <a14:foregroundMark x1="62706" y1="7884" x2="62706" y2="7884"/>
                      <a14:foregroundMark x1="61796" y1="10337" x2="61796" y2="10337"/>
                      <a14:foregroundMark x1="50256" y1="10206" x2="50256" y2="10206"/>
                      <a14:foregroundMark x1="48493" y1="10206" x2="48493" y2="10206"/>
                      <a14:foregroundMark x1="47243" y1="10206" x2="47243" y2="10206"/>
                      <a14:foregroundMark x1="54747" y1="10206" x2="54747" y2="10206"/>
                      <a14:foregroundMark x1="55884" y1="10031" x2="55884" y2="10031"/>
                      <a14:foregroundMark x1="54633" y1="5738" x2="54633" y2="5738"/>
                      <a14:foregroundMark x1="56055" y1="5607" x2="56055" y2="5607"/>
                      <a14:foregroundMark x1="57305" y1="5519" x2="57305" y2="5519"/>
                      <a14:foregroundMark x1="57874" y1="5826" x2="57874" y2="5826"/>
                      <a14:foregroundMark x1="58897" y1="5431" x2="58897" y2="5431"/>
                      <a14:foregroundMark x1="60205" y1="5519" x2="60205" y2="5519"/>
                      <a14:foregroundMark x1="62649" y1="5519" x2="62649" y2="5519"/>
                      <a14:foregroundMark x1="63673" y1="5431" x2="63673" y2="5431"/>
                      <a14:foregroundMark x1="58954" y1="5125" x2="58954" y2="5125"/>
                      <a14:foregroundMark x1="57931" y1="5125" x2="57931" y2="5125"/>
                      <a14:foregroundMark x1="57419" y1="6220" x2="57419" y2="6220"/>
                      <a14:foregroundMark x1="53098" y1="5607" x2="53098" y2="5607"/>
                      <a14:foregroundMark x1="53383" y1="5519" x2="53383" y2="5519"/>
                      <a14:foregroundMark x1="59807" y1="5869" x2="59807" y2="5869"/>
                      <a14:foregroundMark x1="52189" y1="5519" x2="52189" y2="5519"/>
                      <a14:foregroundMark x1="50199" y1="5300" x2="50199" y2="5300"/>
                      <a14:foregroundMark x1="49403" y1="5519" x2="49403" y2="5519"/>
                      <a14:foregroundMark x1="47925" y1="5169" x2="47925" y2="5169"/>
                      <a14:foregroundMark x1="51222" y1="7184" x2="51222" y2="7184"/>
                      <a14:foregroundMark x1="51620" y1="10162" x2="51620" y2="10162"/>
                      <a14:foregroundMark x1="46788" y1="10031" x2="46788" y2="10031"/>
                      <a14:foregroundMark x1="58215" y1="10074" x2="58215" y2="10074"/>
                      <a14:foregroundMark x1="58101" y1="10512" x2="58101" y2="10512"/>
                      <a14:foregroundMark x1="57135" y1="10469" x2="57135" y2="10469"/>
                      <a14:foregroundMark x1="56907" y1="10074" x2="56907" y2="10074"/>
                      <a14:foregroundMark x1="52757" y1="10031" x2="52757" y2="10031"/>
                      <a14:foregroundMark x1="53496" y1="10031" x2="53496" y2="10031"/>
                      <a14:foregroundMark x1="54065" y1="10031" x2="54065" y2="10031"/>
                      <a14:foregroundMark x1="57590" y1="10031" x2="57590" y2="10031"/>
                      <a14:foregroundMark x1="57533" y1="10250" x2="57533" y2="10250"/>
                      <a14:foregroundMark x1="55259" y1="10206" x2="55259" y2="10206"/>
                      <a14:foregroundMark x1="53098" y1="10337" x2="53098" y2="10337"/>
                      <a14:foregroundMark x1="47186" y1="11170" x2="47186" y2="11170"/>
                      <a14:foregroundMark x1="47868" y1="11257" x2="47868" y2="11257"/>
                      <a14:foregroundMark x1="47925" y1="11739" x2="47925" y2="11739"/>
                      <a14:foregroundMark x1="49176" y1="11345" x2="49176" y2="11345"/>
                      <a14:foregroundMark x1="49915" y1="11345" x2="49915" y2="11345"/>
                      <a14:foregroundMark x1="51109" y1="11345" x2="51109" y2="11345"/>
                      <a14:foregroundMark x1="49346" y1="11870" x2="49346" y2="11870"/>
                      <a14:foregroundMark x1="50995" y1="11783" x2="50995" y2="11783"/>
                      <a14:foregroundMark x1="50483" y1="11389" x2="50483" y2="11389"/>
                      <a14:foregroundMark x1="51791" y1="11345" x2="51791" y2="11345"/>
                      <a14:foregroundMark x1="52530" y1="11301" x2="52530" y2="11301"/>
                      <a14:foregroundMark x1="52587" y1="11914" x2="52587" y2="11914"/>
                      <a14:foregroundMark x1="53610" y1="11345" x2="53610" y2="11345"/>
                      <a14:foregroundMark x1="53724" y1="11914" x2="53724" y2="11914"/>
                      <a14:foregroundMark x1="54463" y1="11345" x2="54463" y2="11345"/>
                      <a14:foregroundMark x1="55429" y1="11345" x2="55429" y2="11345"/>
                      <a14:foregroundMark x1="56680" y1="11432" x2="56680" y2="11432"/>
                      <a14:foregroundMark x1="58442" y1="11476" x2="58442" y2="11476"/>
                      <a14:foregroundMark x1="58158" y1="11520" x2="58158" y2="11520"/>
                      <a14:foregroundMark x1="59181" y1="11432" x2="59181" y2="11432"/>
                      <a14:foregroundMark x1="60830" y1="11389" x2="60830" y2="11389"/>
                      <a14:foregroundMark x1="62138" y1="11520" x2="62138" y2="11520"/>
                      <a14:foregroundMark x1="63161" y1="11476" x2="63161" y2="11476"/>
                      <a14:foregroundMark x1="63843" y1="11301" x2="63843" y2="11301"/>
                      <a14:foregroundMark x1="61569" y1="11914" x2="61569" y2="11914"/>
                      <a14:foregroundMark x1="60205" y1="11432" x2="60205" y2="11432"/>
                      <a14:foregroundMark x1="51848" y1="6264" x2="51848" y2="6264"/>
                      <a14:foregroundMark x1="63729" y1="5957" x2="63729" y2="5957"/>
                      <a14:foregroundMark x1="63729" y1="6395" x2="63729" y2="6395"/>
                      <a14:foregroundMark x1="55543" y1="10469" x2="55543" y2="10469"/>
                      <a14:foregroundMark x1="46845" y1="11739" x2="46845" y2="11739"/>
                      <a14:foregroundMark x1="47584" y1="11739" x2="47584" y2="11739"/>
                      <a14:foregroundMark x1="52416" y1="11651" x2="52416" y2="11651"/>
                      <a14:foregroundMark x1="54633" y1="11914" x2="54633" y2="11914"/>
                      <a14:foregroundMark x1="55088" y1="11651" x2="55088" y2="11651"/>
                      <a14:foregroundMark x1="56225" y1="11345" x2="56225" y2="11345"/>
                      <a14:foregroundMark x1="57476" y1="11783" x2="57476" y2="11783"/>
                      <a14:foregroundMark x1="59181" y1="11783" x2="59181" y2="11783"/>
                      <a14:foregroundMark x1="59807" y1="11389" x2="59807" y2="11389"/>
                      <a14:foregroundMark x1="62763" y1="11389" x2="62763" y2="11389"/>
                      <a14:foregroundMark x1="55429" y1="11870" x2="55429" y2="11870"/>
                      <a14:foregroundMark x1="56623" y1="11783" x2="56623" y2="11783"/>
                      <a14:foregroundMark x1="61740" y1="11345" x2="61740" y2="11345"/>
                      <a14:foregroundMark x1="61228" y1="11389" x2="61228" y2="11389"/>
                      <a14:foregroundMark x1="64070" y1="11870" x2="64070" y2="11870"/>
                      <a14:foregroundMark x1="62365" y1="11827" x2="62365" y2="11827"/>
                      <a14:foregroundMark x1="61171" y1="11695" x2="61171" y2="11695"/>
                      <a14:foregroundMark x1="61740" y1="11608" x2="61740" y2="11608"/>
                      <a14:foregroundMark x1="61285" y1="11608" x2="61285" y2="11608"/>
                      <a14:foregroundMark x1="63605" y1="11825" x2="63605" y2="11825"/>
                      <a14:foregroundMark x1="60000" y1="10152" x2="60000" y2="10152"/>
                      <a14:foregroundMark x1="40741" y1="8061" x2="40741" y2="8061"/>
                      <a14:foregroundMark x1="48543" y1="11445" x2="48543" y2="11445"/>
                      <a14:foregroundMark x1="52779" y1="11455" x2="52779" y2="11455"/>
                      <a14:backgroundMark x1="63843" y1="5650" x2="63843" y2="5650"/>
                      <a14:backgroundMark x1="52189" y1="5782" x2="52189" y2="5782"/>
                      <a14:backgroundMark x1="49062" y1="11608" x2="49062" y2="11608"/>
                      <a14:backgroundMark x1="47243" y1="11476" x2="47243" y2="11476"/>
                      <a14:backgroundMark x1="50711" y1="11564" x2="50711" y2="11564"/>
                      <a14:backgroundMark x1="52530" y1="11476" x2="52530" y2="11476"/>
                      <a14:backgroundMark x1="52700" y1="11739" x2="52700" y2="11739"/>
                      <a14:backgroundMark x1="52359" y1="11739" x2="52359" y2="11739"/>
                      <a14:backgroundMark x1="54463" y1="11608" x2="54463" y2="11608"/>
                      <a14:backgroundMark x1="55543" y1="11651" x2="55543" y2="11651"/>
                      <a14:backgroundMark x1="56282" y1="11608" x2="56282" y2="11608"/>
                      <a14:backgroundMark x1="55316" y1="11564" x2="55316" y2="11564"/>
                      <a14:backgroundMark x1="57703" y1="11564" x2="57703" y2="11564"/>
                      <a14:backgroundMark x1="59636" y1="11651" x2="59636" y2="11651"/>
                      <a14:backgroundMark x1="62536" y1="11651" x2="62536" y2="11651"/>
                      <a14:backgroundMark x1="63900" y1="11564" x2="63900" y2="11564"/>
                      <a14:backgroundMark x1="61569" y1="11476" x2="61569" y2="11476"/>
                      <a14:backgroundMark x1="61569" y1="11695" x2="61569" y2="11695"/>
                      <a14:backgroundMark x1="61967" y1="11739" x2="61967" y2="11739"/>
                    </a14:backgroundRemoval>
                  </a14:imgEffect>
                </a14:imgLayer>
              </a14:imgProps>
            </a:ext>
            <a:ext uri="{28A0092B-C50C-407E-A947-70E740481C1C}">
              <a14:useLocalDpi xmlns:a14="http://schemas.microsoft.com/office/drawing/2010/main" val="0"/>
            </a:ext>
          </a:extLst>
        </a:blip>
        <a:srcRect l="34881" t="4233" r="34523" b="86567"/>
        <a:stretch/>
      </xdr:blipFill>
      <xdr:spPr bwMode="auto">
        <a:xfrm>
          <a:off x="7044439" y="227479"/>
          <a:ext cx="2156711" cy="86661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7.xml><?xml version="1.0" encoding="utf-8"?>
<xdr:wsDr xmlns:xdr="http://schemas.openxmlformats.org/drawingml/2006/spreadsheetDrawing" xmlns:a="http://schemas.openxmlformats.org/drawingml/2006/main">
  <xdr:twoCellAnchor>
    <xdr:from>
      <xdr:col>5</xdr:col>
      <xdr:colOff>81664</xdr:colOff>
      <xdr:row>1</xdr:row>
      <xdr:rowOff>27454</xdr:rowOff>
    </xdr:from>
    <xdr:to>
      <xdr:col>6</xdr:col>
      <xdr:colOff>809625</xdr:colOff>
      <xdr:row>5</xdr:row>
      <xdr:rowOff>132073</xdr:rowOff>
    </xdr:to>
    <xdr:pic>
      <xdr:nvPicPr>
        <xdr:cNvPr id="2" name="Imagen 1" descr="Membrete escudo color abajo2">
          <a:extLst>
            <a:ext uri="{FF2B5EF4-FFF2-40B4-BE49-F238E27FC236}">
              <a16:creationId xmlns:a16="http://schemas.microsoft.com/office/drawing/2014/main" id="{00000000-0008-0000-3800-000002000000}"/>
            </a:ext>
          </a:extLst>
        </xdr:cNvPr>
        <xdr:cNvPicPr>
          <a:picLocks noChangeAspect="1" noChangeArrowheads="1"/>
        </xdr:cNvPicPr>
      </xdr:nvPicPr>
      <xdr:blipFill rotWithShape="1">
        <a:blip xmlns:r="http://schemas.openxmlformats.org/officeDocument/2006/relationships" r:embed="rId1" cstate="print">
          <a:extLst>
            <a:ext uri="{BEBA8EAE-BF5A-486C-A8C5-ECC9F3942E4B}">
              <a14:imgProps xmlns:a14="http://schemas.microsoft.com/office/drawing/2010/main">
                <a14:imgLayer r:embed="rId2">
                  <a14:imgEffect>
                    <a14:backgroundRemoval t="4205" b="13403" l="34736" r="65549">
                      <a14:foregroundMark x1="47754" y1="7315" x2="47754" y2="7315"/>
                      <a14:foregroundMark x1="50938" y1="7753" x2="50938" y2="7753"/>
                      <a14:foregroundMark x1="52928" y1="8060" x2="52928" y2="8060"/>
                      <a14:foregroundMark x1="56055" y1="7797" x2="56055" y2="7797"/>
                      <a14:foregroundMark x1="58272" y1="7928" x2="58272" y2="7928"/>
                      <a14:foregroundMark x1="59636" y1="7972" x2="59636" y2="7972"/>
                      <a14:foregroundMark x1="62706" y1="7884" x2="62706" y2="7884"/>
                      <a14:foregroundMark x1="61796" y1="10337" x2="61796" y2="10337"/>
                      <a14:foregroundMark x1="50256" y1="10206" x2="50256" y2="10206"/>
                      <a14:foregroundMark x1="48493" y1="10206" x2="48493" y2="10206"/>
                      <a14:foregroundMark x1="47243" y1="10206" x2="47243" y2="10206"/>
                      <a14:foregroundMark x1="54747" y1="10206" x2="54747" y2="10206"/>
                      <a14:foregroundMark x1="55884" y1="10031" x2="55884" y2="10031"/>
                      <a14:foregroundMark x1="54633" y1="5738" x2="54633" y2="5738"/>
                      <a14:foregroundMark x1="56055" y1="5607" x2="56055" y2="5607"/>
                      <a14:foregroundMark x1="57305" y1="5519" x2="57305" y2="5519"/>
                      <a14:foregroundMark x1="57874" y1="5826" x2="57874" y2="5826"/>
                      <a14:foregroundMark x1="58897" y1="5431" x2="58897" y2="5431"/>
                      <a14:foregroundMark x1="60205" y1="5519" x2="60205" y2="5519"/>
                      <a14:foregroundMark x1="62649" y1="5519" x2="62649" y2="5519"/>
                      <a14:foregroundMark x1="63673" y1="5431" x2="63673" y2="5431"/>
                      <a14:foregroundMark x1="58954" y1="5125" x2="58954" y2="5125"/>
                      <a14:foregroundMark x1="57931" y1="5125" x2="57931" y2="5125"/>
                      <a14:foregroundMark x1="57419" y1="6220" x2="57419" y2="6220"/>
                      <a14:foregroundMark x1="53098" y1="5607" x2="53098" y2="5607"/>
                      <a14:foregroundMark x1="53383" y1="5519" x2="53383" y2="5519"/>
                      <a14:foregroundMark x1="59807" y1="5869" x2="59807" y2="5869"/>
                      <a14:foregroundMark x1="52189" y1="5519" x2="52189" y2="5519"/>
                      <a14:foregroundMark x1="50199" y1="5300" x2="50199" y2="5300"/>
                      <a14:foregroundMark x1="49403" y1="5519" x2="49403" y2="5519"/>
                      <a14:foregroundMark x1="47925" y1="5169" x2="47925" y2="5169"/>
                      <a14:foregroundMark x1="51222" y1="7184" x2="51222" y2="7184"/>
                      <a14:foregroundMark x1="51620" y1="10162" x2="51620" y2="10162"/>
                      <a14:foregroundMark x1="46788" y1="10031" x2="46788" y2="10031"/>
                      <a14:foregroundMark x1="58215" y1="10074" x2="58215" y2="10074"/>
                      <a14:foregroundMark x1="58101" y1="10512" x2="58101" y2="10512"/>
                      <a14:foregroundMark x1="57135" y1="10469" x2="57135" y2="10469"/>
                      <a14:foregroundMark x1="56907" y1="10074" x2="56907" y2="10074"/>
                      <a14:foregroundMark x1="52757" y1="10031" x2="52757" y2="10031"/>
                      <a14:foregroundMark x1="53496" y1="10031" x2="53496" y2="10031"/>
                      <a14:foregroundMark x1="54065" y1="10031" x2="54065" y2="10031"/>
                      <a14:foregroundMark x1="57590" y1="10031" x2="57590" y2="10031"/>
                      <a14:foregroundMark x1="57533" y1="10250" x2="57533" y2="10250"/>
                      <a14:foregroundMark x1="55259" y1="10206" x2="55259" y2="10206"/>
                      <a14:foregroundMark x1="53098" y1="10337" x2="53098" y2="10337"/>
                      <a14:foregroundMark x1="47186" y1="11170" x2="47186" y2="11170"/>
                      <a14:foregroundMark x1="47868" y1="11257" x2="47868" y2="11257"/>
                      <a14:foregroundMark x1="47925" y1="11739" x2="47925" y2="11739"/>
                      <a14:foregroundMark x1="49176" y1="11345" x2="49176" y2="11345"/>
                      <a14:foregroundMark x1="49915" y1="11345" x2="49915" y2="11345"/>
                      <a14:foregroundMark x1="51109" y1="11345" x2="51109" y2="11345"/>
                      <a14:foregroundMark x1="49346" y1="11870" x2="49346" y2="11870"/>
                      <a14:foregroundMark x1="50995" y1="11783" x2="50995" y2="11783"/>
                      <a14:foregroundMark x1="50483" y1="11389" x2="50483" y2="11389"/>
                      <a14:foregroundMark x1="51791" y1="11345" x2="51791" y2="11345"/>
                      <a14:foregroundMark x1="52530" y1="11301" x2="52530" y2="11301"/>
                      <a14:foregroundMark x1="52587" y1="11914" x2="52587" y2="11914"/>
                      <a14:foregroundMark x1="53610" y1="11345" x2="53610" y2="11345"/>
                      <a14:foregroundMark x1="53724" y1="11914" x2="53724" y2="11914"/>
                      <a14:foregroundMark x1="54463" y1="11345" x2="54463" y2="11345"/>
                      <a14:foregroundMark x1="55429" y1="11345" x2="55429" y2="11345"/>
                      <a14:foregroundMark x1="56680" y1="11432" x2="56680" y2="11432"/>
                      <a14:foregroundMark x1="58442" y1="11476" x2="58442" y2="11476"/>
                      <a14:foregroundMark x1="58158" y1="11520" x2="58158" y2="11520"/>
                      <a14:foregroundMark x1="59181" y1="11432" x2="59181" y2="11432"/>
                      <a14:foregroundMark x1="60830" y1="11389" x2="60830" y2="11389"/>
                      <a14:foregroundMark x1="62138" y1="11520" x2="62138" y2="11520"/>
                      <a14:foregroundMark x1="63161" y1="11476" x2="63161" y2="11476"/>
                      <a14:foregroundMark x1="63843" y1="11301" x2="63843" y2="11301"/>
                      <a14:foregroundMark x1="61569" y1="11914" x2="61569" y2="11914"/>
                      <a14:foregroundMark x1="60205" y1="11432" x2="60205" y2="11432"/>
                      <a14:foregroundMark x1="51848" y1="6264" x2="51848" y2="6264"/>
                      <a14:foregroundMark x1="63729" y1="5957" x2="63729" y2="5957"/>
                      <a14:foregroundMark x1="63729" y1="6395" x2="63729" y2="6395"/>
                      <a14:foregroundMark x1="55543" y1="10469" x2="55543" y2="10469"/>
                      <a14:foregroundMark x1="46845" y1="11739" x2="46845" y2="11739"/>
                      <a14:foregroundMark x1="47584" y1="11739" x2="47584" y2="11739"/>
                      <a14:foregroundMark x1="52416" y1="11651" x2="52416" y2="11651"/>
                      <a14:foregroundMark x1="54633" y1="11914" x2="54633" y2="11914"/>
                      <a14:foregroundMark x1="55088" y1="11651" x2="55088" y2="11651"/>
                      <a14:foregroundMark x1="56225" y1="11345" x2="56225" y2="11345"/>
                      <a14:foregroundMark x1="57476" y1="11783" x2="57476" y2="11783"/>
                      <a14:foregroundMark x1="59181" y1="11783" x2="59181" y2="11783"/>
                      <a14:foregroundMark x1="59807" y1="11389" x2="59807" y2="11389"/>
                      <a14:foregroundMark x1="62763" y1="11389" x2="62763" y2="11389"/>
                      <a14:foregroundMark x1="55429" y1="11870" x2="55429" y2="11870"/>
                      <a14:foregroundMark x1="56623" y1="11783" x2="56623" y2="11783"/>
                      <a14:foregroundMark x1="61740" y1="11345" x2="61740" y2="11345"/>
                      <a14:foregroundMark x1="61228" y1="11389" x2="61228" y2="11389"/>
                      <a14:foregroundMark x1="64070" y1="11870" x2="64070" y2="11870"/>
                      <a14:foregroundMark x1="62365" y1="11827" x2="62365" y2="11827"/>
                      <a14:foregroundMark x1="61171" y1="11695" x2="61171" y2="11695"/>
                      <a14:foregroundMark x1="61740" y1="11608" x2="61740" y2="11608"/>
                      <a14:foregroundMark x1="61285" y1="11608" x2="61285" y2="11608"/>
                      <a14:foregroundMark x1="63605" y1="11825" x2="63605" y2="11825"/>
                      <a14:foregroundMark x1="60000" y1="10152" x2="60000" y2="10152"/>
                      <a14:foregroundMark x1="40741" y1="8061" x2="40741" y2="8061"/>
                      <a14:foregroundMark x1="48543" y1="11445" x2="48543" y2="11445"/>
                      <a14:foregroundMark x1="52779" y1="11455" x2="52779" y2="11455"/>
                      <a14:backgroundMark x1="63843" y1="5650" x2="63843" y2="5650"/>
                      <a14:backgroundMark x1="52189" y1="5782" x2="52189" y2="5782"/>
                      <a14:backgroundMark x1="49062" y1="11608" x2="49062" y2="11608"/>
                      <a14:backgroundMark x1="47243" y1="11476" x2="47243" y2="11476"/>
                      <a14:backgroundMark x1="50711" y1="11564" x2="50711" y2="11564"/>
                      <a14:backgroundMark x1="52530" y1="11476" x2="52530" y2="11476"/>
                      <a14:backgroundMark x1="52700" y1="11739" x2="52700" y2="11739"/>
                      <a14:backgroundMark x1="52359" y1="11739" x2="52359" y2="11739"/>
                      <a14:backgroundMark x1="54463" y1="11608" x2="54463" y2="11608"/>
                      <a14:backgroundMark x1="55543" y1="11651" x2="55543" y2="11651"/>
                      <a14:backgroundMark x1="56282" y1="11608" x2="56282" y2="11608"/>
                      <a14:backgroundMark x1="55316" y1="11564" x2="55316" y2="11564"/>
                      <a14:backgroundMark x1="57703" y1="11564" x2="57703" y2="11564"/>
                      <a14:backgroundMark x1="59636" y1="11651" x2="59636" y2="11651"/>
                      <a14:backgroundMark x1="62536" y1="11651" x2="62536" y2="11651"/>
                      <a14:backgroundMark x1="63900" y1="11564" x2="63900" y2="11564"/>
                      <a14:backgroundMark x1="61569" y1="11476" x2="61569" y2="11476"/>
                      <a14:backgroundMark x1="61569" y1="11695" x2="61569" y2="11695"/>
                      <a14:backgroundMark x1="61967" y1="11739" x2="61967" y2="11739"/>
                    </a14:backgroundRemoval>
                  </a14:imgEffect>
                </a14:imgLayer>
              </a14:imgProps>
            </a:ext>
            <a:ext uri="{28A0092B-C50C-407E-A947-70E740481C1C}">
              <a14:useLocalDpi xmlns:a14="http://schemas.microsoft.com/office/drawing/2010/main" val="0"/>
            </a:ext>
          </a:extLst>
        </a:blip>
        <a:srcRect l="34881" t="4233" r="34523" b="86567"/>
        <a:stretch/>
      </xdr:blipFill>
      <xdr:spPr bwMode="auto">
        <a:xfrm>
          <a:off x="7044439" y="227479"/>
          <a:ext cx="2156711" cy="86661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8.xml><?xml version="1.0" encoding="utf-8"?>
<xdr:wsDr xmlns:xdr="http://schemas.openxmlformats.org/drawingml/2006/spreadsheetDrawing" xmlns:a="http://schemas.openxmlformats.org/drawingml/2006/main">
  <xdr:twoCellAnchor>
    <xdr:from>
      <xdr:col>5</xdr:col>
      <xdr:colOff>81664</xdr:colOff>
      <xdr:row>1</xdr:row>
      <xdr:rowOff>27454</xdr:rowOff>
    </xdr:from>
    <xdr:to>
      <xdr:col>6</xdr:col>
      <xdr:colOff>809625</xdr:colOff>
      <xdr:row>5</xdr:row>
      <xdr:rowOff>132073</xdr:rowOff>
    </xdr:to>
    <xdr:pic>
      <xdr:nvPicPr>
        <xdr:cNvPr id="4" name="Imagen 3" descr="Membrete escudo color abajo2">
          <a:extLst>
            <a:ext uri="{FF2B5EF4-FFF2-40B4-BE49-F238E27FC236}">
              <a16:creationId xmlns:a16="http://schemas.microsoft.com/office/drawing/2014/main" id="{00000000-0008-0000-3900-000004000000}"/>
            </a:ext>
          </a:extLst>
        </xdr:cNvPr>
        <xdr:cNvPicPr>
          <a:picLocks noChangeAspect="1" noChangeArrowheads="1"/>
        </xdr:cNvPicPr>
      </xdr:nvPicPr>
      <xdr:blipFill rotWithShape="1">
        <a:blip xmlns:r="http://schemas.openxmlformats.org/officeDocument/2006/relationships" r:embed="rId1" cstate="print">
          <a:extLst>
            <a:ext uri="{BEBA8EAE-BF5A-486C-A8C5-ECC9F3942E4B}">
              <a14:imgProps xmlns:a14="http://schemas.microsoft.com/office/drawing/2010/main">
                <a14:imgLayer r:embed="rId2">
                  <a14:imgEffect>
                    <a14:backgroundRemoval t="4205" b="13403" l="34736" r="65549">
                      <a14:foregroundMark x1="47754" y1="7315" x2="47754" y2="7315"/>
                      <a14:foregroundMark x1="50938" y1="7753" x2="50938" y2="7753"/>
                      <a14:foregroundMark x1="52928" y1="8060" x2="52928" y2="8060"/>
                      <a14:foregroundMark x1="56055" y1="7797" x2="56055" y2="7797"/>
                      <a14:foregroundMark x1="58272" y1="7928" x2="58272" y2="7928"/>
                      <a14:foregroundMark x1="59636" y1="7972" x2="59636" y2="7972"/>
                      <a14:foregroundMark x1="62706" y1="7884" x2="62706" y2="7884"/>
                      <a14:foregroundMark x1="61796" y1="10337" x2="61796" y2="10337"/>
                      <a14:foregroundMark x1="50256" y1="10206" x2="50256" y2="10206"/>
                      <a14:foregroundMark x1="48493" y1="10206" x2="48493" y2="10206"/>
                      <a14:foregroundMark x1="47243" y1="10206" x2="47243" y2="10206"/>
                      <a14:foregroundMark x1="54747" y1="10206" x2="54747" y2="10206"/>
                      <a14:foregroundMark x1="55884" y1="10031" x2="55884" y2="10031"/>
                      <a14:foregroundMark x1="54633" y1="5738" x2="54633" y2="5738"/>
                      <a14:foregroundMark x1="56055" y1="5607" x2="56055" y2="5607"/>
                      <a14:foregroundMark x1="57305" y1="5519" x2="57305" y2="5519"/>
                      <a14:foregroundMark x1="57874" y1="5826" x2="57874" y2="5826"/>
                      <a14:foregroundMark x1="58897" y1="5431" x2="58897" y2="5431"/>
                      <a14:foregroundMark x1="60205" y1="5519" x2="60205" y2="5519"/>
                      <a14:foregroundMark x1="62649" y1="5519" x2="62649" y2="5519"/>
                      <a14:foregroundMark x1="63673" y1="5431" x2="63673" y2="5431"/>
                      <a14:foregroundMark x1="58954" y1="5125" x2="58954" y2="5125"/>
                      <a14:foregroundMark x1="57931" y1="5125" x2="57931" y2="5125"/>
                      <a14:foregroundMark x1="57419" y1="6220" x2="57419" y2="6220"/>
                      <a14:foregroundMark x1="53098" y1="5607" x2="53098" y2="5607"/>
                      <a14:foregroundMark x1="53383" y1="5519" x2="53383" y2="5519"/>
                      <a14:foregroundMark x1="59807" y1="5869" x2="59807" y2="5869"/>
                      <a14:foregroundMark x1="52189" y1="5519" x2="52189" y2="5519"/>
                      <a14:foregroundMark x1="50199" y1="5300" x2="50199" y2="5300"/>
                      <a14:foregroundMark x1="49403" y1="5519" x2="49403" y2="5519"/>
                      <a14:foregroundMark x1="47925" y1="5169" x2="47925" y2="5169"/>
                      <a14:foregroundMark x1="51222" y1="7184" x2="51222" y2="7184"/>
                      <a14:foregroundMark x1="51620" y1="10162" x2="51620" y2="10162"/>
                      <a14:foregroundMark x1="46788" y1="10031" x2="46788" y2="10031"/>
                      <a14:foregroundMark x1="58215" y1="10074" x2="58215" y2="10074"/>
                      <a14:foregroundMark x1="58101" y1="10512" x2="58101" y2="10512"/>
                      <a14:foregroundMark x1="57135" y1="10469" x2="57135" y2="10469"/>
                      <a14:foregroundMark x1="56907" y1="10074" x2="56907" y2="10074"/>
                      <a14:foregroundMark x1="52757" y1="10031" x2="52757" y2="10031"/>
                      <a14:foregroundMark x1="53496" y1="10031" x2="53496" y2="10031"/>
                      <a14:foregroundMark x1="54065" y1="10031" x2="54065" y2="10031"/>
                      <a14:foregroundMark x1="57590" y1="10031" x2="57590" y2="10031"/>
                      <a14:foregroundMark x1="57533" y1="10250" x2="57533" y2="10250"/>
                      <a14:foregroundMark x1="55259" y1="10206" x2="55259" y2="10206"/>
                      <a14:foregroundMark x1="53098" y1="10337" x2="53098" y2="10337"/>
                      <a14:foregroundMark x1="47186" y1="11170" x2="47186" y2="11170"/>
                      <a14:foregroundMark x1="47868" y1="11257" x2="47868" y2="11257"/>
                      <a14:foregroundMark x1="47925" y1="11739" x2="47925" y2="11739"/>
                      <a14:foregroundMark x1="49176" y1="11345" x2="49176" y2="11345"/>
                      <a14:foregroundMark x1="49915" y1="11345" x2="49915" y2="11345"/>
                      <a14:foregroundMark x1="51109" y1="11345" x2="51109" y2="11345"/>
                      <a14:foregroundMark x1="49346" y1="11870" x2="49346" y2="11870"/>
                      <a14:foregroundMark x1="50995" y1="11783" x2="50995" y2="11783"/>
                      <a14:foregroundMark x1="50483" y1="11389" x2="50483" y2="11389"/>
                      <a14:foregroundMark x1="51791" y1="11345" x2="51791" y2="11345"/>
                      <a14:foregroundMark x1="52530" y1="11301" x2="52530" y2="11301"/>
                      <a14:foregroundMark x1="52587" y1="11914" x2="52587" y2="11914"/>
                      <a14:foregroundMark x1="53610" y1="11345" x2="53610" y2="11345"/>
                      <a14:foregroundMark x1="53724" y1="11914" x2="53724" y2="11914"/>
                      <a14:foregroundMark x1="54463" y1="11345" x2="54463" y2="11345"/>
                      <a14:foregroundMark x1="55429" y1="11345" x2="55429" y2="11345"/>
                      <a14:foregroundMark x1="56680" y1="11432" x2="56680" y2="11432"/>
                      <a14:foregroundMark x1="58442" y1="11476" x2="58442" y2="11476"/>
                      <a14:foregroundMark x1="58158" y1="11520" x2="58158" y2="11520"/>
                      <a14:foregroundMark x1="59181" y1="11432" x2="59181" y2="11432"/>
                      <a14:foregroundMark x1="60830" y1="11389" x2="60830" y2="11389"/>
                      <a14:foregroundMark x1="62138" y1="11520" x2="62138" y2="11520"/>
                      <a14:foregroundMark x1="63161" y1="11476" x2="63161" y2="11476"/>
                      <a14:foregroundMark x1="63843" y1="11301" x2="63843" y2="11301"/>
                      <a14:foregroundMark x1="61569" y1="11914" x2="61569" y2="11914"/>
                      <a14:foregroundMark x1="60205" y1="11432" x2="60205" y2="11432"/>
                      <a14:foregroundMark x1="51848" y1="6264" x2="51848" y2="6264"/>
                      <a14:foregroundMark x1="63729" y1="5957" x2="63729" y2="5957"/>
                      <a14:foregroundMark x1="63729" y1="6395" x2="63729" y2="6395"/>
                      <a14:foregroundMark x1="55543" y1="10469" x2="55543" y2="10469"/>
                      <a14:foregroundMark x1="46845" y1="11739" x2="46845" y2="11739"/>
                      <a14:foregroundMark x1="47584" y1="11739" x2="47584" y2="11739"/>
                      <a14:foregroundMark x1="52416" y1="11651" x2="52416" y2="11651"/>
                      <a14:foregroundMark x1="54633" y1="11914" x2="54633" y2="11914"/>
                      <a14:foregroundMark x1="55088" y1="11651" x2="55088" y2="11651"/>
                      <a14:foregroundMark x1="56225" y1="11345" x2="56225" y2="11345"/>
                      <a14:foregroundMark x1="57476" y1="11783" x2="57476" y2="11783"/>
                      <a14:foregroundMark x1="59181" y1="11783" x2="59181" y2="11783"/>
                      <a14:foregroundMark x1="59807" y1="11389" x2="59807" y2="11389"/>
                      <a14:foregroundMark x1="62763" y1="11389" x2="62763" y2="11389"/>
                      <a14:foregroundMark x1="55429" y1="11870" x2="55429" y2="11870"/>
                      <a14:foregroundMark x1="56623" y1="11783" x2="56623" y2="11783"/>
                      <a14:foregroundMark x1="61740" y1="11345" x2="61740" y2="11345"/>
                      <a14:foregroundMark x1="61228" y1="11389" x2="61228" y2="11389"/>
                      <a14:foregroundMark x1="64070" y1="11870" x2="64070" y2="11870"/>
                      <a14:foregroundMark x1="62365" y1="11827" x2="62365" y2="11827"/>
                      <a14:foregroundMark x1="61171" y1="11695" x2="61171" y2="11695"/>
                      <a14:foregroundMark x1="61740" y1="11608" x2="61740" y2="11608"/>
                      <a14:foregroundMark x1="61285" y1="11608" x2="61285" y2="11608"/>
                      <a14:foregroundMark x1="63605" y1="11825" x2="63605" y2="11825"/>
                      <a14:foregroundMark x1="60000" y1="10152" x2="60000" y2="10152"/>
                      <a14:foregroundMark x1="40741" y1="8061" x2="40741" y2="8061"/>
                      <a14:foregroundMark x1="48543" y1="11445" x2="48543" y2="11445"/>
                      <a14:foregroundMark x1="52779" y1="11455" x2="52779" y2="11455"/>
                      <a14:backgroundMark x1="63843" y1="5650" x2="63843" y2="5650"/>
                      <a14:backgroundMark x1="52189" y1="5782" x2="52189" y2="5782"/>
                      <a14:backgroundMark x1="49062" y1="11608" x2="49062" y2="11608"/>
                      <a14:backgroundMark x1="47243" y1="11476" x2="47243" y2="11476"/>
                      <a14:backgroundMark x1="50711" y1="11564" x2="50711" y2="11564"/>
                      <a14:backgroundMark x1="52530" y1="11476" x2="52530" y2="11476"/>
                      <a14:backgroundMark x1="52700" y1="11739" x2="52700" y2="11739"/>
                      <a14:backgroundMark x1="52359" y1="11739" x2="52359" y2="11739"/>
                      <a14:backgroundMark x1="54463" y1="11608" x2="54463" y2="11608"/>
                      <a14:backgroundMark x1="55543" y1="11651" x2="55543" y2="11651"/>
                      <a14:backgroundMark x1="56282" y1="11608" x2="56282" y2="11608"/>
                      <a14:backgroundMark x1="55316" y1="11564" x2="55316" y2="11564"/>
                      <a14:backgroundMark x1="57703" y1="11564" x2="57703" y2="11564"/>
                      <a14:backgroundMark x1="59636" y1="11651" x2="59636" y2="11651"/>
                      <a14:backgroundMark x1="62536" y1="11651" x2="62536" y2="11651"/>
                      <a14:backgroundMark x1="63900" y1="11564" x2="63900" y2="11564"/>
                      <a14:backgroundMark x1="61569" y1="11476" x2="61569" y2="11476"/>
                      <a14:backgroundMark x1="61569" y1="11695" x2="61569" y2="11695"/>
                      <a14:backgroundMark x1="61967" y1="11739" x2="61967" y2="11739"/>
                    </a14:backgroundRemoval>
                  </a14:imgEffect>
                </a14:imgLayer>
              </a14:imgProps>
            </a:ext>
            <a:ext uri="{28A0092B-C50C-407E-A947-70E740481C1C}">
              <a14:useLocalDpi xmlns:a14="http://schemas.microsoft.com/office/drawing/2010/main" val="0"/>
            </a:ext>
          </a:extLst>
        </a:blip>
        <a:srcRect l="34881" t="4233" r="34523" b="86567"/>
        <a:stretch/>
      </xdr:blipFill>
      <xdr:spPr bwMode="auto">
        <a:xfrm>
          <a:off x="7044439" y="227479"/>
          <a:ext cx="2156711" cy="86661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9.xml><?xml version="1.0" encoding="utf-8"?>
<xdr:wsDr xmlns:xdr="http://schemas.openxmlformats.org/drawingml/2006/spreadsheetDrawing" xmlns:a="http://schemas.openxmlformats.org/drawingml/2006/main">
  <xdr:twoCellAnchor>
    <xdr:from>
      <xdr:col>5</xdr:col>
      <xdr:colOff>81664</xdr:colOff>
      <xdr:row>1</xdr:row>
      <xdr:rowOff>27454</xdr:rowOff>
    </xdr:from>
    <xdr:to>
      <xdr:col>6</xdr:col>
      <xdr:colOff>809625</xdr:colOff>
      <xdr:row>5</xdr:row>
      <xdr:rowOff>132073</xdr:rowOff>
    </xdr:to>
    <xdr:pic>
      <xdr:nvPicPr>
        <xdr:cNvPr id="3" name="Imagen 2" descr="Membrete escudo color abajo2">
          <a:extLst>
            <a:ext uri="{FF2B5EF4-FFF2-40B4-BE49-F238E27FC236}">
              <a16:creationId xmlns:a16="http://schemas.microsoft.com/office/drawing/2014/main" id="{00000000-0008-0000-3A00-000003000000}"/>
            </a:ext>
          </a:extLst>
        </xdr:cNvPr>
        <xdr:cNvPicPr>
          <a:picLocks noChangeAspect="1" noChangeArrowheads="1"/>
        </xdr:cNvPicPr>
      </xdr:nvPicPr>
      <xdr:blipFill rotWithShape="1">
        <a:blip xmlns:r="http://schemas.openxmlformats.org/officeDocument/2006/relationships" r:embed="rId1" cstate="print">
          <a:extLst>
            <a:ext uri="{BEBA8EAE-BF5A-486C-A8C5-ECC9F3942E4B}">
              <a14:imgProps xmlns:a14="http://schemas.microsoft.com/office/drawing/2010/main">
                <a14:imgLayer r:embed="rId2">
                  <a14:imgEffect>
                    <a14:backgroundRemoval t="4205" b="13403" l="34736" r="65549">
                      <a14:foregroundMark x1="47754" y1="7315" x2="47754" y2="7315"/>
                      <a14:foregroundMark x1="50938" y1="7753" x2="50938" y2="7753"/>
                      <a14:foregroundMark x1="52928" y1="8060" x2="52928" y2="8060"/>
                      <a14:foregroundMark x1="56055" y1="7797" x2="56055" y2="7797"/>
                      <a14:foregroundMark x1="58272" y1="7928" x2="58272" y2="7928"/>
                      <a14:foregroundMark x1="59636" y1="7972" x2="59636" y2="7972"/>
                      <a14:foregroundMark x1="62706" y1="7884" x2="62706" y2="7884"/>
                      <a14:foregroundMark x1="61796" y1="10337" x2="61796" y2="10337"/>
                      <a14:foregroundMark x1="50256" y1="10206" x2="50256" y2="10206"/>
                      <a14:foregroundMark x1="48493" y1="10206" x2="48493" y2="10206"/>
                      <a14:foregroundMark x1="47243" y1="10206" x2="47243" y2="10206"/>
                      <a14:foregroundMark x1="54747" y1="10206" x2="54747" y2="10206"/>
                      <a14:foregroundMark x1="55884" y1="10031" x2="55884" y2="10031"/>
                      <a14:foregroundMark x1="54633" y1="5738" x2="54633" y2="5738"/>
                      <a14:foregroundMark x1="56055" y1="5607" x2="56055" y2="5607"/>
                      <a14:foregroundMark x1="57305" y1="5519" x2="57305" y2="5519"/>
                      <a14:foregroundMark x1="57874" y1="5826" x2="57874" y2="5826"/>
                      <a14:foregroundMark x1="58897" y1="5431" x2="58897" y2="5431"/>
                      <a14:foregroundMark x1="60205" y1="5519" x2="60205" y2="5519"/>
                      <a14:foregroundMark x1="62649" y1="5519" x2="62649" y2="5519"/>
                      <a14:foregroundMark x1="63673" y1="5431" x2="63673" y2="5431"/>
                      <a14:foregroundMark x1="58954" y1="5125" x2="58954" y2="5125"/>
                      <a14:foregroundMark x1="57931" y1="5125" x2="57931" y2="5125"/>
                      <a14:foregroundMark x1="57419" y1="6220" x2="57419" y2="6220"/>
                      <a14:foregroundMark x1="53098" y1="5607" x2="53098" y2="5607"/>
                      <a14:foregroundMark x1="53383" y1="5519" x2="53383" y2="5519"/>
                      <a14:foregroundMark x1="59807" y1="5869" x2="59807" y2="5869"/>
                      <a14:foregroundMark x1="52189" y1="5519" x2="52189" y2="5519"/>
                      <a14:foregroundMark x1="50199" y1="5300" x2="50199" y2="5300"/>
                      <a14:foregroundMark x1="49403" y1="5519" x2="49403" y2="5519"/>
                      <a14:foregroundMark x1="47925" y1="5169" x2="47925" y2="5169"/>
                      <a14:foregroundMark x1="51222" y1="7184" x2="51222" y2="7184"/>
                      <a14:foregroundMark x1="51620" y1="10162" x2="51620" y2="10162"/>
                      <a14:foregroundMark x1="46788" y1="10031" x2="46788" y2="10031"/>
                      <a14:foregroundMark x1="58215" y1="10074" x2="58215" y2="10074"/>
                      <a14:foregroundMark x1="58101" y1="10512" x2="58101" y2="10512"/>
                      <a14:foregroundMark x1="57135" y1="10469" x2="57135" y2="10469"/>
                      <a14:foregroundMark x1="56907" y1="10074" x2="56907" y2="10074"/>
                      <a14:foregroundMark x1="52757" y1="10031" x2="52757" y2="10031"/>
                      <a14:foregroundMark x1="53496" y1="10031" x2="53496" y2="10031"/>
                      <a14:foregroundMark x1="54065" y1="10031" x2="54065" y2="10031"/>
                      <a14:foregroundMark x1="57590" y1="10031" x2="57590" y2="10031"/>
                      <a14:foregroundMark x1="57533" y1="10250" x2="57533" y2="10250"/>
                      <a14:foregroundMark x1="55259" y1="10206" x2="55259" y2="10206"/>
                      <a14:foregroundMark x1="53098" y1="10337" x2="53098" y2="10337"/>
                      <a14:foregroundMark x1="47186" y1="11170" x2="47186" y2="11170"/>
                      <a14:foregroundMark x1="47868" y1="11257" x2="47868" y2="11257"/>
                      <a14:foregroundMark x1="47925" y1="11739" x2="47925" y2="11739"/>
                      <a14:foregroundMark x1="49176" y1="11345" x2="49176" y2="11345"/>
                      <a14:foregroundMark x1="49915" y1="11345" x2="49915" y2="11345"/>
                      <a14:foregroundMark x1="51109" y1="11345" x2="51109" y2="11345"/>
                      <a14:foregroundMark x1="49346" y1="11870" x2="49346" y2="11870"/>
                      <a14:foregroundMark x1="50995" y1="11783" x2="50995" y2="11783"/>
                      <a14:foregroundMark x1="50483" y1="11389" x2="50483" y2="11389"/>
                      <a14:foregroundMark x1="51791" y1="11345" x2="51791" y2="11345"/>
                      <a14:foregroundMark x1="52530" y1="11301" x2="52530" y2="11301"/>
                      <a14:foregroundMark x1="52587" y1="11914" x2="52587" y2="11914"/>
                      <a14:foregroundMark x1="53610" y1="11345" x2="53610" y2="11345"/>
                      <a14:foregroundMark x1="53724" y1="11914" x2="53724" y2="11914"/>
                      <a14:foregroundMark x1="54463" y1="11345" x2="54463" y2="11345"/>
                      <a14:foregroundMark x1="55429" y1="11345" x2="55429" y2="11345"/>
                      <a14:foregroundMark x1="56680" y1="11432" x2="56680" y2="11432"/>
                      <a14:foregroundMark x1="58442" y1="11476" x2="58442" y2="11476"/>
                      <a14:foregroundMark x1="58158" y1="11520" x2="58158" y2="11520"/>
                      <a14:foregroundMark x1="59181" y1="11432" x2="59181" y2="11432"/>
                      <a14:foregroundMark x1="60830" y1="11389" x2="60830" y2="11389"/>
                      <a14:foregroundMark x1="62138" y1="11520" x2="62138" y2="11520"/>
                      <a14:foregroundMark x1="63161" y1="11476" x2="63161" y2="11476"/>
                      <a14:foregroundMark x1="63843" y1="11301" x2="63843" y2="11301"/>
                      <a14:foregroundMark x1="61569" y1="11914" x2="61569" y2="11914"/>
                      <a14:foregroundMark x1="60205" y1="11432" x2="60205" y2="11432"/>
                      <a14:foregroundMark x1="51848" y1="6264" x2="51848" y2="6264"/>
                      <a14:foregroundMark x1="63729" y1="5957" x2="63729" y2="5957"/>
                      <a14:foregroundMark x1="63729" y1="6395" x2="63729" y2="6395"/>
                      <a14:foregroundMark x1="55543" y1="10469" x2="55543" y2="10469"/>
                      <a14:foregroundMark x1="46845" y1="11739" x2="46845" y2="11739"/>
                      <a14:foregroundMark x1="47584" y1="11739" x2="47584" y2="11739"/>
                      <a14:foregroundMark x1="52416" y1="11651" x2="52416" y2="11651"/>
                      <a14:foregroundMark x1="54633" y1="11914" x2="54633" y2="11914"/>
                      <a14:foregroundMark x1="55088" y1="11651" x2="55088" y2="11651"/>
                      <a14:foregroundMark x1="56225" y1="11345" x2="56225" y2="11345"/>
                      <a14:foregroundMark x1="57476" y1="11783" x2="57476" y2="11783"/>
                      <a14:foregroundMark x1="59181" y1="11783" x2="59181" y2="11783"/>
                      <a14:foregroundMark x1="59807" y1="11389" x2="59807" y2="11389"/>
                      <a14:foregroundMark x1="62763" y1="11389" x2="62763" y2="11389"/>
                      <a14:foregroundMark x1="55429" y1="11870" x2="55429" y2="11870"/>
                      <a14:foregroundMark x1="56623" y1="11783" x2="56623" y2="11783"/>
                      <a14:foregroundMark x1="61740" y1="11345" x2="61740" y2="11345"/>
                      <a14:foregroundMark x1="61228" y1="11389" x2="61228" y2="11389"/>
                      <a14:foregroundMark x1="64070" y1="11870" x2="64070" y2="11870"/>
                      <a14:foregroundMark x1="62365" y1="11827" x2="62365" y2="11827"/>
                      <a14:foregroundMark x1="61171" y1="11695" x2="61171" y2="11695"/>
                      <a14:foregroundMark x1="61740" y1="11608" x2="61740" y2="11608"/>
                      <a14:foregroundMark x1="61285" y1="11608" x2="61285" y2="11608"/>
                      <a14:foregroundMark x1="63605" y1="11825" x2="63605" y2="11825"/>
                      <a14:foregroundMark x1="60000" y1="10152" x2="60000" y2="10152"/>
                      <a14:foregroundMark x1="40741" y1="8061" x2="40741" y2="8061"/>
                      <a14:foregroundMark x1="48543" y1="11445" x2="48543" y2="11445"/>
                      <a14:foregroundMark x1="52779" y1="11455" x2="52779" y2="11455"/>
                      <a14:backgroundMark x1="63843" y1="5650" x2="63843" y2="5650"/>
                      <a14:backgroundMark x1="52189" y1="5782" x2="52189" y2="5782"/>
                      <a14:backgroundMark x1="49062" y1="11608" x2="49062" y2="11608"/>
                      <a14:backgroundMark x1="47243" y1="11476" x2="47243" y2="11476"/>
                      <a14:backgroundMark x1="50711" y1="11564" x2="50711" y2="11564"/>
                      <a14:backgroundMark x1="52530" y1="11476" x2="52530" y2="11476"/>
                      <a14:backgroundMark x1="52700" y1="11739" x2="52700" y2="11739"/>
                      <a14:backgroundMark x1="52359" y1="11739" x2="52359" y2="11739"/>
                      <a14:backgroundMark x1="54463" y1="11608" x2="54463" y2="11608"/>
                      <a14:backgroundMark x1="55543" y1="11651" x2="55543" y2="11651"/>
                      <a14:backgroundMark x1="56282" y1="11608" x2="56282" y2="11608"/>
                      <a14:backgroundMark x1="55316" y1="11564" x2="55316" y2="11564"/>
                      <a14:backgroundMark x1="57703" y1="11564" x2="57703" y2="11564"/>
                      <a14:backgroundMark x1="59636" y1="11651" x2="59636" y2="11651"/>
                      <a14:backgroundMark x1="62536" y1="11651" x2="62536" y2="11651"/>
                      <a14:backgroundMark x1="63900" y1="11564" x2="63900" y2="11564"/>
                      <a14:backgroundMark x1="61569" y1="11476" x2="61569" y2="11476"/>
                      <a14:backgroundMark x1="61569" y1="11695" x2="61569" y2="11695"/>
                      <a14:backgroundMark x1="61967" y1="11739" x2="61967" y2="11739"/>
                    </a14:backgroundRemoval>
                  </a14:imgEffect>
                </a14:imgLayer>
              </a14:imgProps>
            </a:ext>
            <a:ext uri="{28A0092B-C50C-407E-A947-70E740481C1C}">
              <a14:useLocalDpi xmlns:a14="http://schemas.microsoft.com/office/drawing/2010/main" val="0"/>
            </a:ext>
          </a:extLst>
        </a:blip>
        <a:srcRect l="34881" t="4233" r="34523" b="86567"/>
        <a:stretch/>
      </xdr:blipFill>
      <xdr:spPr bwMode="auto">
        <a:xfrm>
          <a:off x="7044439" y="227479"/>
          <a:ext cx="2156711" cy="86661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0.xml><?xml version="1.0" encoding="utf-8"?>
<xdr:wsDr xmlns:xdr="http://schemas.openxmlformats.org/drawingml/2006/spreadsheetDrawing" xmlns:a="http://schemas.openxmlformats.org/drawingml/2006/main">
  <xdr:twoCellAnchor>
    <xdr:from>
      <xdr:col>5</xdr:col>
      <xdr:colOff>81664</xdr:colOff>
      <xdr:row>1</xdr:row>
      <xdr:rowOff>27454</xdr:rowOff>
    </xdr:from>
    <xdr:to>
      <xdr:col>6</xdr:col>
      <xdr:colOff>809625</xdr:colOff>
      <xdr:row>5</xdr:row>
      <xdr:rowOff>132073</xdr:rowOff>
    </xdr:to>
    <xdr:pic>
      <xdr:nvPicPr>
        <xdr:cNvPr id="2" name="Imagen 1" descr="Membrete escudo color abajo2">
          <a:extLst>
            <a:ext uri="{FF2B5EF4-FFF2-40B4-BE49-F238E27FC236}">
              <a16:creationId xmlns:a16="http://schemas.microsoft.com/office/drawing/2014/main" id="{00000000-0008-0000-3B00-000002000000}"/>
            </a:ext>
          </a:extLst>
        </xdr:cNvPr>
        <xdr:cNvPicPr>
          <a:picLocks noChangeAspect="1" noChangeArrowheads="1"/>
        </xdr:cNvPicPr>
      </xdr:nvPicPr>
      <xdr:blipFill rotWithShape="1">
        <a:blip xmlns:r="http://schemas.openxmlformats.org/officeDocument/2006/relationships" r:embed="rId1" cstate="print">
          <a:extLst>
            <a:ext uri="{BEBA8EAE-BF5A-486C-A8C5-ECC9F3942E4B}">
              <a14:imgProps xmlns:a14="http://schemas.microsoft.com/office/drawing/2010/main">
                <a14:imgLayer r:embed="rId2">
                  <a14:imgEffect>
                    <a14:backgroundRemoval t="4205" b="13403" l="34736" r="65549">
                      <a14:foregroundMark x1="47754" y1="7315" x2="47754" y2="7315"/>
                      <a14:foregroundMark x1="50938" y1="7753" x2="50938" y2="7753"/>
                      <a14:foregroundMark x1="52928" y1="8060" x2="52928" y2="8060"/>
                      <a14:foregroundMark x1="56055" y1="7797" x2="56055" y2="7797"/>
                      <a14:foregroundMark x1="58272" y1="7928" x2="58272" y2="7928"/>
                      <a14:foregroundMark x1="59636" y1="7972" x2="59636" y2="7972"/>
                      <a14:foregroundMark x1="62706" y1="7884" x2="62706" y2="7884"/>
                      <a14:foregroundMark x1="61796" y1="10337" x2="61796" y2="10337"/>
                      <a14:foregroundMark x1="50256" y1="10206" x2="50256" y2="10206"/>
                      <a14:foregroundMark x1="48493" y1="10206" x2="48493" y2="10206"/>
                      <a14:foregroundMark x1="47243" y1="10206" x2="47243" y2="10206"/>
                      <a14:foregroundMark x1="54747" y1="10206" x2="54747" y2="10206"/>
                      <a14:foregroundMark x1="55884" y1="10031" x2="55884" y2="10031"/>
                      <a14:foregroundMark x1="54633" y1="5738" x2="54633" y2="5738"/>
                      <a14:foregroundMark x1="56055" y1="5607" x2="56055" y2="5607"/>
                      <a14:foregroundMark x1="57305" y1="5519" x2="57305" y2="5519"/>
                      <a14:foregroundMark x1="57874" y1="5826" x2="57874" y2="5826"/>
                      <a14:foregroundMark x1="58897" y1="5431" x2="58897" y2="5431"/>
                      <a14:foregroundMark x1="60205" y1="5519" x2="60205" y2="5519"/>
                      <a14:foregroundMark x1="62649" y1="5519" x2="62649" y2="5519"/>
                      <a14:foregroundMark x1="63673" y1="5431" x2="63673" y2="5431"/>
                      <a14:foregroundMark x1="58954" y1="5125" x2="58954" y2="5125"/>
                      <a14:foregroundMark x1="57931" y1="5125" x2="57931" y2="5125"/>
                      <a14:foregroundMark x1="57419" y1="6220" x2="57419" y2="6220"/>
                      <a14:foregroundMark x1="53098" y1="5607" x2="53098" y2="5607"/>
                      <a14:foregroundMark x1="53383" y1="5519" x2="53383" y2="5519"/>
                      <a14:foregroundMark x1="59807" y1="5869" x2="59807" y2="5869"/>
                      <a14:foregroundMark x1="52189" y1="5519" x2="52189" y2="5519"/>
                      <a14:foregroundMark x1="50199" y1="5300" x2="50199" y2="5300"/>
                      <a14:foregroundMark x1="49403" y1="5519" x2="49403" y2="5519"/>
                      <a14:foregroundMark x1="47925" y1="5169" x2="47925" y2="5169"/>
                      <a14:foregroundMark x1="51222" y1="7184" x2="51222" y2="7184"/>
                      <a14:foregroundMark x1="51620" y1="10162" x2="51620" y2="10162"/>
                      <a14:foregroundMark x1="46788" y1="10031" x2="46788" y2="10031"/>
                      <a14:foregroundMark x1="58215" y1="10074" x2="58215" y2="10074"/>
                      <a14:foregroundMark x1="58101" y1="10512" x2="58101" y2="10512"/>
                      <a14:foregroundMark x1="57135" y1="10469" x2="57135" y2="10469"/>
                      <a14:foregroundMark x1="56907" y1="10074" x2="56907" y2="10074"/>
                      <a14:foregroundMark x1="52757" y1="10031" x2="52757" y2="10031"/>
                      <a14:foregroundMark x1="53496" y1="10031" x2="53496" y2="10031"/>
                      <a14:foregroundMark x1="54065" y1="10031" x2="54065" y2="10031"/>
                      <a14:foregroundMark x1="57590" y1="10031" x2="57590" y2="10031"/>
                      <a14:foregroundMark x1="57533" y1="10250" x2="57533" y2="10250"/>
                      <a14:foregroundMark x1="55259" y1="10206" x2="55259" y2="10206"/>
                      <a14:foregroundMark x1="53098" y1="10337" x2="53098" y2="10337"/>
                      <a14:foregroundMark x1="47186" y1="11170" x2="47186" y2="11170"/>
                      <a14:foregroundMark x1="47868" y1="11257" x2="47868" y2="11257"/>
                      <a14:foregroundMark x1="47925" y1="11739" x2="47925" y2="11739"/>
                      <a14:foregroundMark x1="49176" y1="11345" x2="49176" y2="11345"/>
                      <a14:foregroundMark x1="49915" y1="11345" x2="49915" y2="11345"/>
                      <a14:foregroundMark x1="51109" y1="11345" x2="51109" y2="11345"/>
                      <a14:foregroundMark x1="49346" y1="11870" x2="49346" y2="11870"/>
                      <a14:foregroundMark x1="50995" y1="11783" x2="50995" y2="11783"/>
                      <a14:foregroundMark x1="50483" y1="11389" x2="50483" y2="11389"/>
                      <a14:foregroundMark x1="51791" y1="11345" x2="51791" y2="11345"/>
                      <a14:foregroundMark x1="52530" y1="11301" x2="52530" y2="11301"/>
                      <a14:foregroundMark x1="52587" y1="11914" x2="52587" y2="11914"/>
                      <a14:foregroundMark x1="53610" y1="11345" x2="53610" y2="11345"/>
                      <a14:foregroundMark x1="53724" y1="11914" x2="53724" y2="11914"/>
                      <a14:foregroundMark x1="54463" y1="11345" x2="54463" y2="11345"/>
                      <a14:foregroundMark x1="55429" y1="11345" x2="55429" y2="11345"/>
                      <a14:foregroundMark x1="56680" y1="11432" x2="56680" y2="11432"/>
                      <a14:foregroundMark x1="58442" y1="11476" x2="58442" y2="11476"/>
                      <a14:foregroundMark x1="58158" y1="11520" x2="58158" y2="11520"/>
                      <a14:foregroundMark x1="59181" y1="11432" x2="59181" y2="11432"/>
                      <a14:foregroundMark x1="60830" y1="11389" x2="60830" y2="11389"/>
                      <a14:foregroundMark x1="62138" y1="11520" x2="62138" y2="11520"/>
                      <a14:foregroundMark x1="63161" y1="11476" x2="63161" y2="11476"/>
                      <a14:foregroundMark x1="63843" y1="11301" x2="63843" y2="11301"/>
                      <a14:foregroundMark x1="61569" y1="11914" x2="61569" y2="11914"/>
                      <a14:foregroundMark x1="60205" y1="11432" x2="60205" y2="11432"/>
                      <a14:foregroundMark x1="51848" y1="6264" x2="51848" y2="6264"/>
                      <a14:foregroundMark x1="63729" y1="5957" x2="63729" y2="5957"/>
                      <a14:foregroundMark x1="63729" y1="6395" x2="63729" y2="6395"/>
                      <a14:foregroundMark x1="55543" y1="10469" x2="55543" y2="10469"/>
                      <a14:foregroundMark x1="46845" y1="11739" x2="46845" y2="11739"/>
                      <a14:foregroundMark x1="47584" y1="11739" x2="47584" y2="11739"/>
                      <a14:foregroundMark x1="52416" y1="11651" x2="52416" y2="11651"/>
                      <a14:foregroundMark x1="54633" y1="11914" x2="54633" y2="11914"/>
                      <a14:foregroundMark x1="55088" y1="11651" x2="55088" y2="11651"/>
                      <a14:foregroundMark x1="56225" y1="11345" x2="56225" y2="11345"/>
                      <a14:foregroundMark x1="57476" y1="11783" x2="57476" y2="11783"/>
                      <a14:foregroundMark x1="59181" y1="11783" x2="59181" y2="11783"/>
                      <a14:foregroundMark x1="59807" y1="11389" x2="59807" y2="11389"/>
                      <a14:foregroundMark x1="62763" y1="11389" x2="62763" y2="11389"/>
                      <a14:foregroundMark x1="55429" y1="11870" x2="55429" y2="11870"/>
                      <a14:foregroundMark x1="56623" y1="11783" x2="56623" y2="11783"/>
                      <a14:foregroundMark x1="61740" y1="11345" x2="61740" y2="11345"/>
                      <a14:foregroundMark x1="61228" y1="11389" x2="61228" y2="11389"/>
                      <a14:foregroundMark x1="64070" y1="11870" x2="64070" y2="11870"/>
                      <a14:foregroundMark x1="62365" y1="11827" x2="62365" y2="11827"/>
                      <a14:foregroundMark x1="61171" y1="11695" x2="61171" y2="11695"/>
                      <a14:foregroundMark x1="61740" y1="11608" x2="61740" y2="11608"/>
                      <a14:foregroundMark x1="61285" y1="11608" x2="61285" y2="11608"/>
                      <a14:foregroundMark x1="63605" y1="11825" x2="63605" y2="11825"/>
                      <a14:foregroundMark x1="60000" y1="10152" x2="60000" y2="10152"/>
                      <a14:foregroundMark x1="40741" y1="8061" x2="40741" y2="8061"/>
                      <a14:foregroundMark x1="48543" y1="11445" x2="48543" y2="11445"/>
                      <a14:foregroundMark x1="52779" y1="11455" x2="52779" y2="11455"/>
                      <a14:backgroundMark x1="63843" y1="5650" x2="63843" y2="5650"/>
                      <a14:backgroundMark x1="52189" y1="5782" x2="52189" y2="5782"/>
                      <a14:backgroundMark x1="49062" y1="11608" x2="49062" y2="11608"/>
                      <a14:backgroundMark x1="47243" y1="11476" x2="47243" y2="11476"/>
                      <a14:backgroundMark x1="50711" y1="11564" x2="50711" y2="11564"/>
                      <a14:backgroundMark x1="52530" y1="11476" x2="52530" y2="11476"/>
                      <a14:backgroundMark x1="52700" y1="11739" x2="52700" y2="11739"/>
                      <a14:backgroundMark x1="52359" y1="11739" x2="52359" y2="11739"/>
                      <a14:backgroundMark x1="54463" y1="11608" x2="54463" y2="11608"/>
                      <a14:backgroundMark x1="55543" y1="11651" x2="55543" y2="11651"/>
                      <a14:backgroundMark x1="56282" y1="11608" x2="56282" y2="11608"/>
                      <a14:backgroundMark x1="55316" y1="11564" x2="55316" y2="11564"/>
                      <a14:backgroundMark x1="57703" y1="11564" x2="57703" y2="11564"/>
                      <a14:backgroundMark x1="59636" y1="11651" x2="59636" y2="11651"/>
                      <a14:backgroundMark x1="62536" y1="11651" x2="62536" y2="11651"/>
                      <a14:backgroundMark x1="63900" y1="11564" x2="63900" y2="11564"/>
                      <a14:backgroundMark x1="61569" y1="11476" x2="61569" y2="11476"/>
                      <a14:backgroundMark x1="61569" y1="11695" x2="61569" y2="11695"/>
                      <a14:backgroundMark x1="61967" y1="11739" x2="61967" y2="11739"/>
                    </a14:backgroundRemoval>
                  </a14:imgEffect>
                </a14:imgLayer>
              </a14:imgProps>
            </a:ext>
            <a:ext uri="{28A0092B-C50C-407E-A947-70E740481C1C}">
              <a14:useLocalDpi xmlns:a14="http://schemas.microsoft.com/office/drawing/2010/main" val="0"/>
            </a:ext>
          </a:extLst>
        </a:blip>
        <a:srcRect l="34881" t="4233" r="34523" b="86567"/>
        <a:stretch/>
      </xdr:blipFill>
      <xdr:spPr bwMode="auto">
        <a:xfrm>
          <a:off x="7044439" y="227479"/>
          <a:ext cx="2156711" cy="86661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1.xml><?xml version="1.0" encoding="utf-8"?>
<xdr:wsDr xmlns:xdr="http://schemas.openxmlformats.org/drawingml/2006/spreadsheetDrawing" xmlns:a="http://schemas.openxmlformats.org/drawingml/2006/main">
  <xdr:twoCellAnchor>
    <xdr:from>
      <xdr:col>6</xdr:col>
      <xdr:colOff>243589</xdr:colOff>
      <xdr:row>1</xdr:row>
      <xdr:rowOff>17929</xdr:rowOff>
    </xdr:from>
    <xdr:to>
      <xdr:col>7</xdr:col>
      <xdr:colOff>971550</xdr:colOff>
      <xdr:row>5</xdr:row>
      <xdr:rowOff>122548</xdr:rowOff>
    </xdr:to>
    <xdr:pic>
      <xdr:nvPicPr>
        <xdr:cNvPr id="3" name="Imagen 2" descr="Membrete escudo color abajo2">
          <a:extLst>
            <a:ext uri="{FF2B5EF4-FFF2-40B4-BE49-F238E27FC236}">
              <a16:creationId xmlns:a16="http://schemas.microsoft.com/office/drawing/2014/main" id="{00000000-0008-0000-3C00-000003000000}"/>
            </a:ext>
          </a:extLst>
        </xdr:cNvPr>
        <xdr:cNvPicPr>
          <a:picLocks noChangeAspect="1" noChangeArrowheads="1"/>
        </xdr:cNvPicPr>
      </xdr:nvPicPr>
      <xdr:blipFill rotWithShape="1">
        <a:blip xmlns:r="http://schemas.openxmlformats.org/officeDocument/2006/relationships" r:embed="rId1" cstate="print">
          <a:extLst>
            <a:ext uri="{BEBA8EAE-BF5A-486C-A8C5-ECC9F3942E4B}">
              <a14:imgProps xmlns:a14="http://schemas.microsoft.com/office/drawing/2010/main">
                <a14:imgLayer r:embed="rId2">
                  <a14:imgEffect>
                    <a14:backgroundRemoval t="4205" b="13403" l="34736" r="65549">
                      <a14:foregroundMark x1="47754" y1="7315" x2="47754" y2="7315"/>
                      <a14:foregroundMark x1="50938" y1="7753" x2="50938" y2="7753"/>
                      <a14:foregroundMark x1="52928" y1="8060" x2="52928" y2="8060"/>
                      <a14:foregroundMark x1="56055" y1="7797" x2="56055" y2="7797"/>
                      <a14:foregroundMark x1="58272" y1="7928" x2="58272" y2="7928"/>
                      <a14:foregroundMark x1="59636" y1="7972" x2="59636" y2="7972"/>
                      <a14:foregroundMark x1="62706" y1="7884" x2="62706" y2="7884"/>
                      <a14:foregroundMark x1="61796" y1="10337" x2="61796" y2="10337"/>
                      <a14:foregroundMark x1="50256" y1="10206" x2="50256" y2="10206"/>
                      <a14:foregroundMark x1="48493" y1="10206" x2="48493" y2="10206"/>
                      <a14:foregroundMark x1="47243" y1="10206" x2="47243" y2="10206"/>
                      <a14:foregroundMark x1="54747" y1="10206" x2="54747" y2="10206"/>
                      <a14:foregroundMark x1="55884" y1="10031" x2="55884" y2="10031"/>
                      <a14:foregroundMark x1="54633" y1="5738" x2="54633" y2="5738"/>
                      <a14:foregroundMark x1="56055" y1="5607" x2="56055" y2="5607"/>
                      <a14:foregroundMark x1="57305" y1="5519" x2="57305" y2="5519"/>
                      <a14:foregroundMark x1="57874" y1="5826" x2="57874" y2="5826"/>
                      <a14:foregroundMark x1="58897" y1="5431" x2="58897" y2="5431"/>
                      <a14:foregroundMark x1="60205" y1="5519" x2="60205" y2="5519"/>
                      <a14:foregroundMark x1="62649" y1="5519" x2="62649" y2="5519"/>
                      <a14:foregroundMark x1="63673" y1="5431" x2="63673" y2="5431"/>
                      <a14:foregroundMark x1="58954" y1="5125" x2="58954" y2="5125"/>
                      <a14:foregroundMark x1="57931" y1="5125" x2="57931" y2="5125"/>
                      <a14:foregroundMark x1="57419" y1="6220" x2="57419" y2="6220"/>
                      <a14:foregroundMark x1="53098" y1="5607" x2="53098" y2="5607"/>
                      <a14:foregroundMark x1="53383" y1="5519" x2="53383" y2="5519"/>
                      <a14:foregroundMark x1="59807" y1="5869" x2="59807" y2="5869"/>
                      <a14:foregroundMark x1="52189" y1="5519" x2="52189" y2="5519"/>
                      <a14:foregroundMark x1="50199" y1="5300" x2="50199" y2="5300"/>
                      <a14:foregroundMark x1="49403" y1="5519" x2="49403" y2="5519"/>
                      <a14:foregroundMark x1="47925" y1="5169" x2="47925" y2="5169"/>
                      <a14:foregroundMark x1="51222" y1="7184" x2="51222" y2="7184"/>
                      <a14:foregroundMark x1="51620" y1="10162" x2="51620" y2="10162"/>
                      <a14:foregroundMark x1="46788" y1="10031" x2="46788" y2="10031"/>
                      <a14:foregroundMark x1="58215" y1="10074" x2="58215" y2="10074"/>
                      <a14:foregroundMark x1="58101" y1="10512" x2="58101" y2="10512"/>
                      <a14:foregroundMark x1="57135" y1="10469" x2="57135" y2="10469"/>
                      <a14:foregroundMark x1="56907" y1="10074" x2="56907" y2="10074"/>
                      <a14:foregroundMark x1="52757" y1="10031" x2="52757" y2="10031"/>
                      <a14:foregroundMark x1="53496" y1="10031" x2="53496" y2="10031"/>
                      <a14:foregroundMark x1="54065" y1="10031" x2="54065" y2="10031"/>
                      <a14:foregroundMark x1="57590" y1="10031" x2="57590" y2="10031"/>
                      <a14:foregroundMark x1="57533" y1="10250" x2="57533" y2="10250"/>
                      <a14:foregroundMark x1="55259" y1="10206" x2="55259" y2="10206"/>
                      <a14:foregroundMark x1="53098" y1="10337" x2="53098" y2="10337"/>
                      <a14:foregroundMark x1="47186" y1="11170" x2="47186" y2="11170"/>
                      <a14:foregroundMark x1="47868" y1="11257" x2="47868" y2="11257"/>
                      <a14:foregroundMark x1="47925" y1="11739" x2="47925" y2="11739"/>
                      <a14:foregroundMark x1="49176" y1="11345" x2="49176" y2="11345"/>
                      <a14:foregroundMark x1="49915" y1="11345" x2="49915" y2="11345"/>
                      <a14:foregroundMark x1="51109" y1="11345" x2="51109" y2="11345"/>
                      <a14:foregroundMark x1="49346" y1="11870" x2="49346" y2="11870"/>
                      <a14:foregroundMark x1="50995" y1="11783" x2="50995" y2="11783"/>
                      <a14:foregroundMark x1="50483" y1="11389" x2="50483" y2="11389"/>
                      <a14:foregroundMark x1="51791" y1="11345" x2="51791" y2="11345"/>
                      <a14:foregroundMark x1="52530" y1="11301" x2="52530" y2="11301"/>
                      <a14:foregroundMark x1="52587" y1="11914" x2="52587" y2="11914"/>
                      <a14:foregroundMark x1="53610" y1="11345" x2="53610" y2="11345"/>
                      <a14:foregroundMark x1="53724" y1="11914" x2="53724" y2="11914"/>
                      <a14:foregroundMark x1="54463" y1="11345" x2="54463" y2="11345"/>
                      <a14:foregroundMark x1="55429" y1="11345" x2="55429" y2="11345"/>
                      <a14:foregroundMark x1="56680" y1="11432" x2="56680" y2="11432"/>
                      <a14:foregroundMark x1="58442" y1="11476" x2="58442" y2="11476"/>
                      <a14:foregroundMark x1="58158" y1="11520" x2="58158" y2="11520"/>
                      <a14:foregroundMark x1="59181" y1="11432" x2="59181" y2="11432"/>
                      <a14:foregroundMark x1="60830" y1="11389" x2="60830" y2="11389"/>
                      <a14:foregroundMark x1="62138" y1="11520" x2="62138" y2="11520"/>
                      <a14:foregroundMark x1="63161" y1="11476" x2="63161" y2="11476"/>
                      <a14:foregroundMark x1="63843" y1="11301" x2="63843" y2="11301"/>
                      <a14:foregroundMark x1="61569" y1="11914" x2="61569" y2="11914"/>
                      <a14:foregroundMark x1="60205" y1="11432" x2="60205" y2="11432"/>
                      <a14:foregroundMark x1="51848" y1="6264" x2="51848" y2="6264"/>
                      <a14:foregroundMark x1="63729" y1="5957" x2="63729" y2="5957"/>
                      <a14:foregroundMark x1="63729" y1="6395" x2="63729" y2="6395"/>
                      <a14:foregroundMark x1="55543" y1="10469" x2="55543" y2="10469"/>
                      <a14:foregroundMark x1="46845" y1="11739" x2="46845" y2="11739"/>
                      <a14:foregroundMark x1="47584" y1="11739" x2="47584" y2="11739"/>
                      <a14:foregroundMark x1="52416" y1="11651" x2="52416" y2="11651"/>
                      <a14:foregroundMark x1="54633" y1="11914" x2="54633" y2="11914"/>
                      <a14:foregroundMark x1="55088" y1="11651" x2="55088" y2="11651"/>
                      <a14:foregroundMark x1="56225" y1="11345" x2="56225" y2="11345"/>
                      <a14:foregroundMark x1="57476" y1="11783" x2="57476" y2="11783"/>
                      <a14:foregroundMark x1="59181" y1="11783" x2="59181" y2="11783"/>
                      <a14:foregroundMark x1="59807" y1="11389" x2="59807" y2="11389"/>
                      <a14:foregroundMark x1="62763" y1="11389" x2="62763" y2="11389"/>
                      <a14:foregroundMark x1="55429" y1="11870" x2="55429" y2="11870"/>
                      <a14:foregroundMark x1="56623" y1="11783" x2="56623" y2="11783"/>
                      <a14:foregroundMark x1="61740" y1="11345" x2="61740" y2="11345"/>
                      <a14:foregroundMark x1="61228" y1="11389" x2="61228" y2="11389"/>
                      <a14:foregroundMark x1="64070" y1="11870" x2="64070" y2="11870"/>
                      <a14:foregroundMark x1="62365" y1="11827" x2="62365" y2="11827"/>
                      <a14:foregroundMark x1="61171" y1="11695" x2="61171" y2="11695"/>
                      <a14:foregroundMark x1="61740" y1="11608" x2="61740" y2="11608"/>
                      <a14:foregroundMark x1="61285" y1="11608" x2="61285" y2="11608"/>
                      <a14:foregroundMark x1="63605" y1="11825" x2="63605" y2="11825"/>
                      <a14:foregroundMark x1="60000" y1="10152" x2="60000" y2="10152"/>
                      <a14:foregroundMark x1="40741" y1="8061" x2="40741" y2="8061"/>
                      <a14:foregroundMark x1="48543" y1="11445" x2="48543" y2="11445"/>
                      <a14:foregroundMark x1="52779" y1="11455" x2="52779" y2="11455"/>
                      <a14:backgroundMark x1="63843" y1="5650" x2="63843" y2="5650"/>
                      <a14:backgroundMark x1="52189" y1="5782" x2="52189" y2="5782"/>
                      <a14:backgroundMark x1="49062" y1="11608" x2="49062" y2="11608"/>
                      <a14:backgroundMark x1="47243" y1="11476" x2="47243" y2="11476"/>
                      <a14:backgroundMark x1="50711" y1="11564" x2="50711" y2="11564"/>
                      <a14:backgroundMark x1="52530" y1="11476" x2="52530" y2="11476"/>
                      <a14:backgroundMark x1="52700" y1="11739" x2="52700" y2="11739"/>
                      <a14:backgroundMark x1="52359" y1="11739" x2="52359" y2="11739"/>
                      <a14:backgroundMark x1="54463" y1="11608" x2="54463" y2="11608"/>
                      <a14:backgroundMark x1="55543" y1="11651" x2="55543" y2="11651"/>
                      <a14:backgroundMark x1="56282" y1="11608" x2="56282" y2="11608"/>
                      <a14:backgroundMark x1="55316" y1="11564" x2="55316" y2="11564"/>
                      <a14:backgroundMark x1="57703" y1="11564" x2="57703" y2="11564"/>
                      <a14:backgroundMark x1="59636" y1="11651" x2="59636" y2="11651"/>
                      <a14:backgroundMark x1="62536" y1="11651" x2="62536" y2="11651"/>
                      <a14:backgroundMark x1="63900" y1="11564" x2="63900" y2="11564"/>
                      <a14:backgroundMark x1="61569" y1="11476" x2="61569" y2="11476"/>
                      <a14:backgroundMark x1="61569" y1="11695" x2="61569" y2="11695"/>
                      <a14:backgroundMark x1="61967" y1="11739" x2="61967" y2="11739"/>
                    </a14:backgroundRemoval>
                  </a14:imgEffect>
                </a14:imgLayer>
              </a14:imgProps>
            </a:ext>
            <a:ext uri="{28A0092B-C50C-407E-A947-70E740481C1C}">
              <a14:useLocalDpi xmlns:a14="http://schemas.microsoft.com/office/drawing/2010/main" val="0"/>
            </a:ext>
          </a:extLst>
        </a:blip>
        <a:srcRect l="34881" t="4233" r="34523" b="86567"/>
        <a:stretch/>
      </xdr:blipFill>
      <xdr:spPr bwMode="auto">
        <a:xfrm>
          <a:off x="7368289" y="189379"/>
          <a:ext cx="1832861" cy="75231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2.xml><?xml version="1.0" encoding="utf-8"?>
<xdr:wsDr xmlns:xdr="http://schemas.openxmlformats.org/drawingml/2006/spreadsheetDrawing" xmlns:a="http://schemas.openxmlformats.org/drawingml/2006/main">
  <xdr:twoCellAnchor>
    <xdr:from>
      <xdr:col>15</xdr:col>
      <xdr:colOff>883226</xdr:colOff>
      <xdr:row>1</xdr:row>
      <xdr:rowOff>69271</xdr:rowOff>
    </xdr:from>
    <xdr:to>
      <xdr:col>17</xdr:col>
      <xdr:colOff>917863</xdr:colOff>
      <xdr:row>6</xdr:row>
      <xdr:rowOff>188259</xdr:rowOff>
    </xdr:to>
    <xdr:pic>
      <xdr:nvPicPr>
        <xdr:cNvPr id="5" name="Imagen 4" descr="Membrete escudo color abajo2">
          <a:extLst>
            <a:ext uri="{FF2B5EF4-FFF2-40B4-BE49-F238E27FC236}">
              <a16:creationId xmlns:a16="http://schemas.microsoft.com/office/drawing/2014/main" id="{00000000-0008-0000-3D00-000005000000}"/>
            </a:ext>
          </a:extLst>
        </xdr:cNvPr>
        <xdr:cNvPicPr>
          <a:picLocks noChangeAspect="1" noChangeArrowheads="1"/>
        </xdr:cNvPicPr>
      </xdr:nvPicPr>
      <xdr:blipFill rotWithShape="1">
        <a:blip xmlns:r="http://schemas.openxmlformats.org/officeDocument/2006/relationships" r:embed="rId1" cstate="print">
          <a:extLst>
            <a:ext uri="{BEBA8EAE-BF5A-486C-A8C5-ECC9F3942E4B}">
              <a14:imgProps xmlns:a14="http://schemas.microsoft.com/office/drawing/2010/main">
                <a14:imgLayer r:embed="rId2">
                  <a14:imgEffect>
                    <a14:backgroundRemoval t="4205" b="13403" l="34736" r="65549">
                      <a14:foregroundMark x1="47754" y1="7315" x2="47754" y2="7315"/>
                      <a14:foregroundMark x1="50938" y1="7753" x2="50938" y2="7753"/>
                      <a14:foregroundMark x1="52928" y1="8060" x2="52928" y2="8060"/>
                      <a14:foregroundMark x1="56055" y1="7797" x2="56055" y2="7797"/>
                      <a14:foregroundMark x1="58272" y1="7928" x2="58272" y2="7928"/>
                      <a14:foregroundMark x1="59636" y1="7972" x2="59636" y2="7972"/>
                      <a14:foregroundMark x1="62706" y1="7884" x2="62706" y2="7884"/>
                      <a14:foregroundMark x1="61796" y1="10337" x2="61796" y2="10337"/>
                      <a14:foregroundMark x1="50256" y1="10206" x2="50256" y2="10206"/>
                      <a14:foregroundMark x1="48493" y1="10206" x2="48493" y2="10206"/>
                      <a14:foregroundMark x1="47243" y1="10206" x2="47243" y2="10206"/>
                      <a14:foregroundMark x1="54747" y1="10206" x2="54747" y2="10206"/>
                      <a14:foregroundMark x1="55884" y1="10031" x2="55884" y2="10031"/>
                      <a14:foregroundMark x1="54633" y1="5738" x2="54633" y2="5738"/>
                      <a14:foregroundMark x1="56055" y1="5607" x2="56055" y2="5607"/>
                      <a14:foregroundMark x1="57305" y1="5519" x2="57305" y2="5519"/>
                      <a14:foregroundMark x1="57874" y1="5826" x2="57874" y2="5826"/>
                      <a14:foregroundMark x1="58897" y1="5431" x2="58897" y2="5431"/>
                      <a14:foregroundMark x1="60205" y1="5519" x2="60205" y2="5519"/>
                      <a14:foregroundMark x1="62649" y1="5519" x2="62649" y2="5519"/>
                      <a14:foregroundMark x1="63673" y1="5431" x2="63673" y2="5431"/>
                      <a14:foregroundMark x1="58954" y1="5125" x2="58954" y2="5125"/>
                      <a14:foregroundMark x1="57931" y1="5125" x2="57931" y2="5125"/>
                      <a14:foregroundMark x1="57419" y1="6220" x2="57419" y2="6220"/>
                      <a14:foregroundMark x1="53098" y1="5607" x2="53098" y2="5607"/>
                      <a14:foregroundMark x1="53383" y1="5519" x2="53383" y2="5519"/>
                      <a14:foregroundMark x1="59807" y1="5869" x2="59807" y2="5869"/>
                      <a14:foregroundMark x1="52189" y1="5519" x2="52189" y2="5519"/>
                      <a14:foregroundMark x1="50199" y1="5300" x2="50199" y2="5300"/>
                      <a14:foregroundMark x1="49403" y1="5519" x2="49403" y2="5519"/>
                      <a14:foregroundMark x1="47925" y1="5169" x2="47925" y2="5169"/>
                      <a14:foregroundMark x1="51222" y1="7184" x2="51222" y2="7184"/>
                      <a14:foregroundMark x1="51620" y1="10162" x2="51620" y2="10162"/>
                      <a14:foregroundMark x1="46788" y1="10031" x2="46788" y2="10031"/>
                      <a14:foregroundMark x1="58215" y1="10074" x2="58215" y2="10074"/>
                      <a14:foregroundMark x1="58101" y1="10512" x2="58101" y2="10512"/>
                      <a14:foregroundMark x1="57135" y1="10469" x2="57135" y2="10469"/>
                      <a14:foregroundMark x1="56907" y1="10074" x2="56907" y2="10074"/>
                      <a14:foregroundMark x1="52757" y1="10031" x2="52757" y2="10031"/>
                      <a14:foregroundMark x1="53496" y1="10031" x2="53496" y2="10031"/>
                      <a14:foregroundMark x1="54065" y1="10031" x2="54065" y2="10031"/>
                      <a14:foregroundMark x1="57590" y1="10031" x2="57590" y2="10031"/>
                      <a14:foregroundMark x1="57533" y1="10250" x2="57533" y2="10250"/>
                      <a14:foregroundMark x1="55259" y1="10206" x2="55259" y2="10206"/>
                      <a14:foregroundMark x1="53098" y1="10337" x2="53098" y2="10337"/>
                      <a14:foregroundMark x1="47186" y1="11170" x2="47186" y2="11170"/>
                      <a14:foregroundMark x1="47868" y1="11257" x2="47868" y2="11257"/>
                      <a14:foregroundMark x1="47925" y1="11739" x2="47925" y2="11739"/>
                      <a14:foregroundMark x1="49176" y1="11345" x2="49176" y2="11345"/>
                      <a14:foregroundMark x1="49915" y1="11345" x2="49915" y2="11345"/>
                      <a14:foregroundMark x1="51109" y1="11345" x2="51109" y2="11345"/>
                      <a14:foregroundMark x1="49346" y1="11870" x2="49346" y2="11870"/>
                      <a14:foregroundMark x1="50995" y1="11783" x2="50995" y2="11783"/>
                      <a14:foregroundMark x1="50483" y1="11389" x2="50483" y2="11389"/>
                      <a14:foregroundMark x1="51791" y1="11345" x2="51791" y2="11345"/>
                      <a14:foregroundMark x1="52530" y1="11301" x2="52530" y2="11301"/>
                      <a14:foregroundMark x1="52587" y1="11914" x2="52587" y2="11914"/>
                      <a14:foregroundMark x1="53610" y1="11345" x2="53610" y2="11345"/>
                      <a14:foregroundMark x1="53724" y1="11914" x2="53724" y2="11914"/>
                      <a14:foregroundMark x1="54463" y1="11345" x2="54463" y2="11345"/>
                      <a14:foregroundMark x1="55429" y1="11345" x2="55429" y2="11345"/>
                      <a14:foregroundMark x1="56680" y1="11432" x2="56680" y2="11432"/>
                      <a14:foregroundMark x1="58442" y1="11476" x2="58442" y2="11476"/>
                      <a14:foregroundMark x1="58158" y1="11520" x2="58158" y2="11520"/>
                      <a14:foregroundMark x1="59181" y1="11432" x2="59181" y2="11432"/>
                      <a14:foregroundMark x1="60830" y1="11389" x2="60830" y2="11389"/>
                      <a14:foregroundMark x1="62138" y1="11520" x2="62138" y2="11520"/>
                      <a14:foregroundMark x1="63161" y1="11476" x2="63161" y2="11476"/>
                      <a14:foregroundMark x1="63843" y1="11301" x2="63843" y2="11301"/>
                      <a14:foregroundMark x1="61569" y1="11914" x2="61569" y2="11914"/>
                      <a14:foregroundMark x1="60205" y1="11432" x2="60205" y2="11432"/>
                      <a14:foregroundMark x1="51848" y1="6264" x2="51848" y2="6264"/>
                      <a14:foregroundMark x1="63729" y1="5957" x2="63729" y2="5957"/>
                      <a14:foregroundMark x1="63729" y1="6395" x2="63729" y2="6395"/>
                      <a14:foregroundMark x1="55543" y1="10469" x2="55543" y2="10469"/>
                      <a14:foregroundMark x1="46845" y1="11739" x2="46845" y2="11739"/>
                      <a14:foregroundMark x1="47584" y1="11739" x2="47584" y2="11739"/>
                      <a14:foregroundMark x1="52416" y1="11651" x2="52416" y2="11651"/>
                      <a14:foregroundMark x1="54633" y1="11914" x2="54633" y2="11914"/>
                      <a14:foregroundMark x1="55088" y1="11651" x2="55088" y2="11651"/>
                      <a14:foregroundMark x1="56225" y1="11345" x2="56225" y2="11345"/>
                      <a14:foregroundMark x1="57476" y1="11783" x2="57476" y2="11783"/>
                      <a14:foregroundMark x1="59181" y1="11783" x2="59181" y2="11783"/>
                      <a14:foregroundMark x1="59807" y1="11389" x2="59807" y2="11389"/>
                      <a14:foregroundMark x1="62763" y1="11389" x2="62763" y2="11389"/>
                      <a14:foregroundMark x1="55429" y1="11870" x2="55429" y2="11870"/>
                      <a14:foregroundMark x1="56623" y1="11783" x2="56623" y2="11783"/>
                      <a14:foregroundMark x1="61740" y1="11345" x2="61740" y2="11345"/>
                      <a14:foregroundMark x1="61228" y1="11389" x2="61228" y2="11389"/>
                      <a14:foregroundMark x1="64070" y1="11870" x2="64070" y2="11870"/>
                      <a14:foregroundMark x1="62365" y1="11827" x2="62365" y2="11827"/>
                      <a14:foregroundMark x1="61171" y1="11695" x2="61171" y2="11695"/>
                      <a14:foregroundMark x1="61740" y1="11608" x2="61740" y2="11608"/>
                      <a14:foregroundMark x1="61285" y1="11608" x2="61285" y2="11608"/>
                      <a14:foregroundMark x1="63605" y1="11825" x2="63605" y2="11825"/>
                      <a14:foregroundMark x1="60000" y1="10152" x2="60000" y2="10152"/>
                      <a14:foregroundMark x1="40741" y1="8061" x2="40741" y2="8061"/>
                      <a14:foregroundMark x1="48543" y1="11445" x2="48543" y2="11445"/>
                      <a14:foregroundMark x1="52779" y1="11455" x2="52779" y2="11455"/>
                      <a14:backgroundMark x1="63843" y1="5650" x2="63843" y2="5650"/>
                      <a14:backgroundMark x1="52189" y1="5782" x2="52189" y2="5782"/>
                      <a14:backgroundMark x1="49062" y1="11608" x2="49062" y2="11608"/>
                      <a14:backgroundMark x1="47243" y1="11476" x2="47243" y2="11476"/>
                      <a14:backgroundMark x1="50711" y1="11564" x2="50711" y2="11564"/>
                      <a14:backgroundMark x1="52530" y1="11476" x2="52530" y2="11476"/>
                      <a14:backgroundMark x1="52700" y1="11739" x2="52700" y2="11739"/>
                      <a14:backgroundMark x1="52359" y1="11739" x2="52359" y2="11739"/>
                      <a14:backgroundMark x1="54463" y1="11608" x2="54463" y2="11608"/>
                      <a14:backgroundMark x1="55543" y1="11651" x2="55543" y2="11651"/>
                      <a14:backgroundMark x1="56282" y1="11608" x2="56282" y2="11608"/>
                      <a14:backgroundMark x1="55316" y1="11564" x2="55316" y2="11564"/>
                      <a14:backgroundMark x1="57703" y1="11564" x2="57703" y2="11564"/>
                      <a14:backgroundMark x1="59636" y1="11651" x2="59636" y2="11651"/>
                      <a14:backgroundMark x1="62536" y1="11651" x2="62536" y2="11651"/>
                      <a14:backgroundMark x1="63900" y1="11564" x2="63900" y2="11564"/>
                      <a14:backgroundMark x1="61569" y1="11476" x2="61569" y2="11476"/>
                      <a14:backgroundMark x1="61569" y1="11695" x2="61569" y2="11695"/>
                      <a14:backgroundMark x1="61967" y1="11739" x2="61967" y2="11739"/>
                    </a14:backgroundRemoval>
                  </a14:imgEffect>
                </a14:imgLayer>
              </a14:imgProps>
            </a:ext>
            <a:ext uri="{28A0092B-C50C-407E-A947-70E740481C1C}">
              <a14:useLocalDpi xmlns:a14="http://schemas.microsoft.com/office/drawing/2010/main" val="0"/>
            </a:ext>
          </a:extLst>
        </a:blip>
        <a:srcRect l="34881" t="4233" r="34523" b="86567"/>
        <a:stretch/>
      </xdr:blipFill>
      <xdr:spPr bwMode="auto">
        <a:xfrm>
          <a:off x="14294426" y="240721"/>
          <a:ext cx="3368387" cy="126198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CASA%20DE%20LA%20MUJER\PTO%20BIBLIOTECA%20SELECCI&#211;N%20ABREVIADA.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Alvaro/Documents/Gobernacion%20de%20Cordoba%20Oscar%20Pineda/Gober.%20Arq.%20Oscar%20Pineda%20Mendoza/presupuestos/PRESUPUESTO%20HOSPITAL%20DE%20CAMPA&#209;A%20CENTRO%20DE%20CONVECIONES+/PTTO%20CCONVECIONES%20SID%20-%2014-05-2020%20VF.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Adalberto/Downloads/GOBERNACI&#211;N%20PRESUPUESTO%20ELECTRICO%20SUBESTACION.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Adalberto/Desktop/PROYECTO/6%20PRESUPUESTO/Presupuesto%20Obra%20OBRAS%20PROTECCION%20VALENCIA%20OKOK.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Users/Alvaro/Documents/Gobernacion%20de%20Cordoba%20Oscar%20Pineda/Gober.%20Arq.%20Oscar%20Pineda%20Mendoza/proyecto%20remodelaci&#242;n%20edificio%20morindo/PRESUPUESTO%20ED.%20MORIND&#211;%20DEFINITIV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DE HOJA DE ENTRA"/>
      <sheetName val="FACTOR_PREST Y CUADRILLAS"/>
      <sheetName val="BASICOS"/>
      <sheetName val="AIU"/>
      <sheetName val="INTERV. ADMIN- FINAN."/>
      <sheetName val="INTERV. TECNICA"/>
      <sheetName val="FACT MULTIP INT"/>
      <sheetName val="LISTA DE PRECIO"/>
      <sheetName val="BIBLIOTECA"/>
      <sheetName val="CONCRETO 3000"/>
      <sheetName val="RELLENO_SELE"/>
      <sheetName val="ACERO DE REFUERZO "/>
      <sheetName val="PINRURA "/>
      <sheetName val="Anticorrosivo"/>
      <sheetName val="Ventana"/>
      <sheetName val="Excavación "/>
      <sheetName val="Cubierta"/>
      <sheetName val="Levante"/>
      <sheetName val=" Cielo Driwall"/>
      <sheetName val="Luminaria"/>
      <sheetName val="Periodico"/>
      <sheetName val="Aire "/>
    </sheetNames>
    <sheetDataSet>
      <sheetData sheetId="0"/>
      <sheetData sheetId="1"/>
      <sheetData sheetId="2"/>
      <sheetData sheetId="3"/>
      <sheetData sheetId="4"/>
      <sheetData sheetId="5"/>
      <sheetData sheetId="6"/>
      <sheetData sheetId="7">
        <row r="63">
          <cell r="E63">
            <v>1000</v>
          </cell>
        </row>
        <row r="70">
          <cell r="E70">
            <v>45000</v>
          </cell>
        </row>
        <row r="99">
          <cell r="E99">
            <v>82000</v>
          </cell>
        </row>
        <row r="100">
          <cell r="E100">
            <v>79850</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PPTO-obra"/>
      <sheetName val="A.I.U."/>
      <sheetName val="PGIO"/>
      <sheetName val="PROTOCOLO"/>
      <sheetName val="PPTO-inter"/>
      <sheetName val="FM-inter"/>
      <sheetName val="CRONO-inter"/>
      <sheetName val="1.APU-pre"/>
      <sheetName val="2.APU-mamp"/>
      <sheetName val="3.APU-cielo_raso"/>
      <sheetName val="4.APU-piso_enchape"/>
      <sheetName val="5.APU-carp_mym"/>
      <sheetName val="6.APU-Inst_Hidr"/>
      <sheetName val="7.APU-Inst_San"/>
      <sheetName val="8.APU-Inst_Elec"/>
      <sheetName val="9.APU-aseo"/>
      <sheetName val="10.APU-Ventilacion"/>
      <sheetName val="PPTO-Dotación"/>
      <sheetName val="APU-Dotación"/>
      <sheetName val="Estudi_Mercado_Dotación"/>
      <sheetName val="Estudio_Mercado_Ventilación"/>
      <sheetName val="Estudio_Mercado_Obra civil"/>
      <sheetName val="F.P."/>
      <sheetName val="PERSONAL"/>
      <sheetName val="List_materiales"/>
    </sheetNames>
    <sheetDataSet>
      <sheetData sheetId="0"/>
      <sheetData sheetId="1">
        <row r="2">
          <cell r="C2" t="str">
            <v>PRESUPUESTO OFICIAL DE OBRA</v>
          </cell>
        </row>
        <row r="4">
          <cell r="C4" t="str">
            <v>REPÚBLICA DE COLOMBIA
GOBERNACIÓN DE CORDOBA</v>
          </cell>
        </row>
        <row r="7">
          <cell r="C7" t="str">
            <v>SECRETARÍA DE DESARROLLO DE SALUD - DEPARTAMENTO DE CÓRDOBA</v>
          </cell>
        </row>
        <row r="9">
          <cell r="C9" t="str">
            <v>ADECUACIÓN DEL CENTRO DE CONVENCIONES DE LA CIUDAD DE MONTERÍA - DEPARTAMENTO DE CORDOBA, COMO HOSPITAL DE CAMPAÑA PARA ATENCIÓN DE PACIENTES CON COVID-19.</v>
          </cell>
        </row>
        <row r="12">
          <cell r="C12" t="str">
            <v>ÍTEM</v>
          </cell>
          <cell r="D12" t="str">
            <v>DESCRIPCIÓN</v>
          </cell>
          <cell r="E12" t="str">
            <v>UND</v>
          </cell>
          <cell r="F12" t="str">
            <v>CANT</v>
          </cell>
          <cell r="G12" t="str">
            <v>VR.UNITARIO</v>
          </cell>
          <cell r="H12" t="str">
            <v>VR. PARCIAL</v>
          </cell>
        </row>
        <row r="14">
          <cell r="C14">
            <v>1</v>
          </cell>
          <cell r="D14" t="str">
            <v>PRELIMINARES</v>
          </cell>
        </row>
        <row r="15">
          <cell r="C15">
            <v>1.01</v>
          </cell>
          <cell r="D15" t="str">
            <v>Demolición de plantilla de concreto E=0,05-0,10 m Incluye retiro de los escombros.</v>
          </cell>
          <cell r="E15" t="str">
            <v>m2</v>
          </cell>
          <cell r="F15">
            <v>21.76</v>
          </cell>
          <cell r="G15">
            <v>15997</v>
          </cell>
          <cell r="H15">
            <v>348095</v>
          </cell>
        </row>
        <row r="16">
          <cell r="C16">
            <v>1.02</v>
          </cell>
          <cell r="D16" t="str">
            <v>Desmonte de muros en paneles ( muros pertenecientes al salón central, sobre una ultra de 5.60)</v>
          </cell>
          <cell r="E16" t="str">
            <v>m2</v>
          </cell>
          <cell r="F16">
            <v>224.08</v>
          </cell>
          <cell r="G16">
            <v>13097</v>
          </cell>
          <cell r="H16">
            <v>2934776</v>
          </cell>
        </row>
        <row r="17">
          <cell r="C17">
            <v>1.03</v>
          </cell>
          <cell r="D17" t="str">
            <v xml:space="preserve">Desmonte de oficinas y cafetería ocupadas en edificación existente </v>
          </cell>
          <cell r="E17" t="str">
            <v>Un</v>
          </cell>
          <cell r="F17">
            <v>7</v>
          </cell>
          <cell r="G17">
            <v>288555</v>
          </cell>
          <cell r="H17">
            <v>2019885</v>
          </cell>
        </row>
        <row r="18">
          <cell r="C18">
            <v>1.04</v>
          </cell>
          <cell r="D18" t="str">
            <v>Desmonte y retiro de cielo raso en cocina existente. Incluye retiro de escombros</v>
          </cell>
          <cell r="E18" t="str">
            <v>m2</v>
          </cell>
          <cell r="F18">
            <v>260</v>
          </cell>
          <cell r="G18">
            <v>14799</v>
          </cell>
          <cell r="H18">
            <v>3847740</v>
          </cell>
        </row>
        <row r="19">
          <cell r="C19">
            <v>1.05</v>
          </cell>
          <cell r="D19" t="str">
            <v>Desmonte de equipos de sonido</v>
          </cell>
          <cell r="E19" t="str">
            <v>Un</v>
          </cell>
          <cell r="F19">
            <v>10</v>
          </cell>
          <cell r="G19">
            <v>87686</v>
          </cell>
          <cell r="H19">
            <v>876860</v>
          </cell>
        </row>
        <row r="20">
          <cell r="C20">
            <v>1.06</v>
          </cell>
          <cell r="D20" t="str">
            <v>Desmonte extintores</v>
          </cell>
          <cell r="E20" t="str">
            <v>Un</v>
          </cell>
          <cell r="F20">
            <v>8</v>
          </cell>
          <cell r="G20">
            <v>12697</v>
          </cell>
          <cell r="H20">
            <v>101576</v>
          </cell>
        </row>
        <row r="21">
          <cell r="C21">
            <v>1.07</v>
          </cell>
          <cell r="D21" t="str">
            <v>Desmonte de cable coaxial  Cable existente en todas las instalaciones del centro de convenciones, incluye recogida de cable y colocación de cable en sitio sugerido por la administración del centro de convenciones</v>
          </cell>
          <cell r="E21" t="str">
            <v>Un</v>
          </cell>
          <cell r="F21">
            <v>1</v>
          </cell>
          <cell r="G21">
            <v>2664284</v>
          </cell>
          <cell r="H21">
            <v>2664284</v>
          </cell>
        </row>
        <row r="22">
          <cell r="C22">
            <v>1.08</v>
          </cell>
          <cell r="D22" t="str">
            <v xml:space="preserve">Desmonte de señales existente en mal estado a una altura de 3 metros en el gran salón y pasillos existentes, incluye la disposición en un sitio establecido por la administración del centro de convenciones </v>
          </cell>
          <cell r="E22" t="str">
            <v>Un</v>
          </cell>
          <cell r="F22">
            <v>50</v>
          </cell>
          <cell r="G22">
            <v>8682</v>
          </cell>
          <cell r="H22">
            <v>434100</v>
          </cell>
        </row>
        <row r="23">
          <cell r="C23">
            <v>1.0900000000000001</v>
          </cell>
          <cell r="D23" t="str">
            <v>Desmonte  de sanitario primer y segundo piso</v>
          </cell>
          <cell r="E23" t="str">
            <v>Un</v>
          </cell>
          <cell r="F23">
            <v>28</v>
          </cell>
          <cell r="G23">
            <v>59329</v>
          </cell>
          <cell r="H23">
            <v>1661212</v>
          </cell>
        </row>
        <row r="24">
          <cell r="C24">
            <v>1.1000000000000001</v>
          </cell>
          <cell r="D24" t="str">
            <v xml:space="preserve">Desmonte de sanitario para discapacitado primer piso </v>
          </cell>
          <cell r="E24" t="str">
            <v>Un</v>
          </cell>
          <cell r="F24">
            <v>4</v>
          </cell>
          <cell r="G24">
            <v>59329</v>
          </cell>
          <cell r="H24">
            <v>237316</v>
          </cell>
        </row>
        <row r="25">
          <cell r="C25">
            <v>1.1100000000000001</v>
          </cell>
          <cell r="D25" t="str">
            <v>Desmonte  de orinal primer piso y segundo piso</v>
          </cell>
          <cell r="E25" t="str">
            <v>Un</v>
          </cell>
          <cell r="F25">
            <v>15</v>
          </cell>
          <cell r="G25">
            <v>59329</v>
          </cell>
          <cell r="H25">
            <v>889935</v>
          </cell>
        </row>
        <row r="26">
          <cell r="C26">
            <v>1.1200000000000001</v>
          </cell>
          <cell r="D26" t="str">
            <v xml:space="preserve">Desmonte de grifería para lavamanos </v>
          </cell>
          <cell r="E26" t="str">
            <v>Un</v>
          </cell>
          <cell r="F26">
            <v>44</v>
          </cell>
          <cell r="G26">
            <v>23512</v>
          </cell>
          <cell r="H26">
            <v>1034528</v>
          </cell>
        </row>
        <row r="27">
          <cell r="C27">
            <v>1.1299999999999999</v>
          </cell>
          <cell r="D27" t="str">
            <v>Impermeabilización de techo superior de cocina, incluye cambio de láminas  en mal estado utilización de broncosil, tela asfáltica</v>
          </cell>
          <cell r="E27" t="str">
            <v>m2</v>
          </cell>
          <cell r="F27">
            <v>260</v>
          </cell>
          <cell r="G27">
            <v>65361</v>
          </cell>
          <cell r="H27">
            <v>16993860</v>
          </cell>
        </row>
        <row r="28">
          <cell r="C28">
            <v>1.1399999999999999</v>
          </cell>
          <cell r="D28" t="str">
            <v>Reforzamiento de cuadros ubicados en el centro de convenciones en las paredes a  una altura de 4,5 metros colocación de puntillas y refuerzos adicionales</v>
          </cell>
          <cell r="E28" t="str">
            <v>Un</v>
          </cell>
          <cell r="F28">
            <v>15</v>
          </cell>
          <cell r="G28">
            <v>62899</v>
          </cell>
          <cell r="H28">
            <v>943485</v>
          </cell>
        </row>
        <row r="29">
          <cell r="C29">
            <v>1.1499999999999999</v>
          </cell>
          <cell r="D29" t="str">
            <v xml:space="preserve">Mejoramiento de Cubierta central tipo arco ubicada a una altura de 6 metros con respecto a nivel de piso, impermeabilización de canales adyacentes a la estructura de cubierta utilizando material de impermeabilización tipo broncosil, material de tela asfáltica,  cambio de tubería de drenaje existente </v>
          </cell>
          <cell r="E29" t="str">
            <v>m2</v>
          </cell>
          <cell r="F29">
            <v>216</v>
          </cell>
          <cell r="G29">
            <v>95135</v>
          </cell>
          <cell r="H29">
            <v>20549160</v>
          </cell>
        </row>
        <row r="30">
          <cell r="C30">
            <v>1.1599999999999999</v>
          </cell>
          <cell r="D30" t="str">
            <v xml:space="preserve">Mejoramiento y pintura de Cielo raso existente </v>
          </cell>
          <cell r="E30" t="str">
            <v>m2</v>
          </cell>
          <cell r="F30">
            <v>3756</v>
          </cell>
          <cell r="G30">
            <v>26173</v>
          </cell>
          <cell r="H30">
            <v>98305788</v>
          </cell>
        </row>
        <row r="31">
          <cell r="C31">
            <v>1.17</v>
          </cell>
          <cell r="D31" t="str">
            <v>Pintura de paredes interiores existentes para adecuación de zona de hospitalización y cuidados intermedios</v>
          </cell>
          <cell r="E31" t="str">
            <v>m2</v>
          </cell>
          <cell r="F31">
            <v>3866.01</v>
          </cell>
          <cell r="G31">
            <v>22310</v>
          </cell>
          <cell r="H31">
            <v>86250683</v>
          </cell>
        </row>
        <row r="32">
          <cell r="C32">
            <v>1.18</v>
          </cell>
          <cell r="D32" t="str">
            <v>Limpieza de piso interior existente incluye desinfección de piso utilizando ACIDO NITRICO,HIDROSOLVENTE y todo lo necesario para su correcta aplicación</v>
          </cell>
          <cell r="E32" t="str">
            <v>m2</v>
          </cell>
          <cell r="F32">
            <v>3756</v>
          </cell>
          <cell r="G32">
            <v>3503</v>
          </cell>
          <cell r="H32">
            <v>13157268</v>
          </cell>
        </row>
        <row r="33">
          <cell r="C33">
            <v>1.19</v>
          </cell>
          <cell r="D33" t="str">
            <v xml:space="preserve">Mejoramiento de sanitarios y Colocación de tapa para sanitarios , para baños de la parte trasera del centro de convenciones </v>
          </cell>
          <cell r="E33" t="str">
            <v>Un</v>
          </cell>
          <cell r="F33">
            <v>12</v>
          </cell>
          <cell r="G33">
            <v>205952</v>
          </cell>
          <cell r="H33">
            <v>2471424</v>
          </cell>
        </row>
        <row r="34">
          <cell r="C34">
            <v>1.2</v>
          </cell>
          <cell r="D34" t="str">
            <v xml:space="preserve">Mejoramiento de orinales y arreglos de griferías  para baños de la parte trasera del centro de convenciones </v>
          </cell>
          <cell r="E34" t="str">
            <v>Un</v>
          </cell>
          <cell r="F34">
            <v>6</v>
          </cell>
          <cell r="G34">
            <v>171363</v>
          </cell>
          <cell r="H34">
            <v>1028178</v>
          </cell>
        </row>
        <row r="35">
          <cell r="C35">
            <v>1.21</v>
          </cell>
          <cell r="D35" t="str">
            <v xml:space="preserve">Mejoramiento de  lavamanos  y arreglos de griferías  para baños de la parte trasera del centro de convenciones </v>
          </cell>
          <cell r="E35" t="str">
            <v>Un</v>
          </cell>
          <cell r="F35">
            <v>14</v>
          </cell>
          <cell r="G35">
            <v>151363</v>
          </cell>
          <cell r="H35">
            <v>2119082</v>
          </cell>
        </row>
        <row r="36">
          <cell r="D36" t="str">
            <v xml:space="preserve"> </v>
          </cell>
        </row>
        <row r="37">
          <cell r="C37">
            <v>2</v>
          </cell>
          <cell r="D37" t="str">
            <v>MAMPOSTERÍA Y REVOQUES</v>
          </cell>
        </row>
        <row r="38">
          <cell r="C38">
            <v>2.0099999999999998</v>
          </cell>
          <cell r="D38" t="str">
            <v>Muro en Superboard En Lamina 6 mm doble cara, Incluye Perfil Metálico En C, Cal 26 Base 9, Canales Metálicos Cal 26 Base 9, Tornillería, Estuco Plástico, Pintura (2 manos), Cinta Malla, Puntilla De Anclaje, Tex Joint Para Juntas Y Acabado</v>
          </cell>
          <cell r="E38" t="str">
            <v>m2</v>
          </cell>
          <cell r="F38">
            <v>1845.1299999999999</v>
          </cell>
          <cell r="G38">
            <v>209042</v>
          </cell>
          <cell r="H38">
            <v>385709665</v>
          </cell>
        </row>
        <row r="39">
          <cell r="C39">
            <v>2.02</v>
          </cell>
          <cell r="D39" t="str">
            <v>Pintura y estuco para columna  de salón central y pintura, altura de columna  2.90 m y diámetro 1.3</v>
          </cell>
          <cell r="E39" t="str">
            <v>Un</v>
          </cell>
          <cell r="F39">
            <v>16</v>
          </cell>
          <cell r="G39">
            <v>577179</v>
          </cell>
          <cell r="H39">
            <v>9234864</v>
          </cell>
        </row>
        <row r="40">
          <cell r="D40" t="str">
            <v xml:space="preserve"> </v>
          </cell>
        </row>
        <row r="41">
          <cell r="C41">
            <v>3</v>
          </cell>
          <cell r="D41" t="str">
            <v>CIELO RASO</v>
          </cell>
        </row>
        <row r="42">
          <cell r="C42">
            <v>3.01</v>
          </cell>
          <cell r="D42" t="str">
            <v>Cielo Raso en Drywall Incluye Estructura De Soporte Y Pintura</v>
          </cell>
          <cell r="E42" t="str">
            <v>m2</v>
          </cell>
          <cell r="F42">
            <v>807.48</v>
          </cell>
          <cell r="G42">
            <v>69681</v>
          </cell>
          <cell r="H42">
            <v>56266014</v>
          </cell>
        </row>
        <row r="43">
          <cell r="C43">
            <v>3.02</v>
          </cell>
          <cell r="D43" t="str">
            <v>Cielo Raso en Drywall   para cocinas y cocinetas ( Primer piso y segundo piso)  con pintura epoxica Incluye Estructura De Soporte Y Pintura</v>
          </cell>
          <cell r="E43" t="str">
            <v>m2</v>
          </cell>
          <cell r="F43">
            <v>166.18</v>
          </cell>
          <cell r="G43">
            <v>87742</v>
          </cell>
          <cell r="H43">
            <v>14580966</v>
          </cell>
        </row>
        <row r="44">
          <cell r="D44" t="str">
            <v xml:space="preserve"> </v>
          </cell>
        </row>
        <row r="45">
          <cell r="C45">
            <v>4</v>
          </cell>
          <cell r="D45" t="str">
            <v>PISOS Y ENCHAPES</v>
          </cell>
        </row>
        <row r="46">
          <cell r="C46">
            <v>4.01</v>
          </cell>
          <cell r="D46" t="str">
            <v>Plantilla en Concreto 3000 Psi, E= 0,05 m. Incluye Ref. Malla Electrosoldada.</v>
          </cell>
          <cell r="E46" t="str">
            <v>m2</v>
          </cell>
          <cell r="F46">
            <v>65.28</v>
          </cell>
          <cell r="G46">
            <v>72432</v>
          </cell>
          <cell r="H46">
            <v>4728361</v>
          </cell>
        </row>
        <row r="47">
          <cell r="C47">
            <v>4.0199999999999996</v>
          </cell>
          <cell r="D47" t="str">
            <v>Enchape de piso para duchas, egeo o similar blanco de 20,5 X 20,5 cm</v>
          </cell>
          <cell r="E47" t="str">
            <v>m2</v>
          </cell>
          <cell r="F47">
            <v>53.04</v>
          </cell>
          <cell r="G47">
            <v>51698</v>
          </cell>
          <cell r="H47">
            <v>2742062</v>
          </cell>
        </row>
        <row r="48">
          <cell r="C48">
            <v>4.03</v>
          </cell>
          <cell r="D48" t="str">
            <v>Enchape para muro de estación médica en granito natural SALMON BROWN 20mm.</v>
          </cell>
          <cell r="E48" t="str">
            <v>m2</v>
          </cell>
          <cell r="F48">
            <v>28.82</v>
          </cell>
          <cell r="G48">
            <v>424106</v>
          </cell>
          <cell r="H48">
            <v>12222735</v>
          </cell>
        </row>
        <row r="49">
          <cell r="C49">
            <v>4.04</v>
          </cell>
          <cell r="D49" t="str">
            <v>Pintura para trafico piso de salón central TIPO TRÁFICO PINTULAND, certificada en base a la norma  ICONTEC NTC 1360</v>
          </cell>
          <cell r="E49" t="str">
            <v>m2</v>
          </cell>
          <cell r="F49">
            <v>817</v>
          </cell>
          <cell r="G49">
            <v>51580</v>
          </cell>
          <cell r="H49">
            <v>42140860</v>
          </cell>
        </row>
        <row r="50">
          <cell r="C50">
            <v>4.05</v>
          </cell>
          <cell r="D50" t="str">
            <v>Cenefa en pintura para tráfico para cubilo   en 10 cm  TIPO TRÁFICO PINTULAND, certificada en base a la norma  ICONTEC NTC 1360</v>
          </cell>
          <cell r="E50" t="str">
            <v>ml</v>
          </cell>
          <cell r="F50">
            <v>945</v>
          </cell>
          <cell r="G50">
            <v>26999</v>
          </cell>
          <cell r="H50">
            <v>25514055</v>
          </cell>
        </row>
        <row r="51">
          <cell r="C51">
            <v>4.0599999999999996</v>
          </cell>
          <cell r="D51" t="str">
            <v>Enchape de pared  para duchas, egeo o similar blanco de 20,5 X 20,5 cm</v>
          </cell>
          <cell r="E51" t="str">
            <v>m2</v>
          </cell>
          <cell r="F51">
            <v>301.88</v>
          </cell>
          <cell r="G51">
            <v>117214</v>
          </cell>
          <cell r="H51">
            <v>35384562</v>
          </cell>
        </row>
        <row r="52">
          <cell r="D52" t="str">
            <v xml:space="preserve"> </v>
          </cell>
        </row>
        <row r="53">
          <cell r="C53">
            <v>5</v>
          </cell>
          <cell r="D53" t="str">
            <v>CARPINTERIA METALICA Y EN MADERA</v>
          </cell>
        </row>
        <row r="54">
          <cell r="C54">
            <v>5.01</v>
          </cell>
          <cell r="D54" t="str">
            <v xml:space="preserve">S/I puerta en aluminio de 1,70 M X 2.20M. doble vaivén en perfil tubular de aluminio 3 x 1 ½ y vidrio incoloro con película esmerilada, cerradura tipo banco, fallebas sobrepuestas </v>
          </cell>
          <cell r="E54" t="str">
            <v>Un</v>
          </cell>
          <cell r="F54">
            <v>14</v>
          </cell>
          <cell r="G54">
            <v>1509432</v>
          </cell>
          <cell r="H54">
            <v>21132048</v>
          </cell>
        </row>
        <row r="55">
          <cell r="C55">
            <v>5.0199999999999996</v>
          </cell>
          <cell r="D55" t="str">
            <v xml:space="preserve">S/I puerta en aluminio de 0.90M X 2.20M. Una hoja, perfil tubular de aluminio 3 x 1 ½ y vidrio incoloro con película esmerilada, cerradura tipo banco, fallebas sobrepuestas </v>
          </cell>
          <cell r="E55" t="str">
            <v>Un</v>
          </cell>
          <cell r="F55">
            <v>2</v>
          </cell>
          <cell r="G55">
            <v>1009432</v>
          </cell>
          <cell r="H55">
            <v>2018864</v>
          </cell>
        </row>
        <row r="56">
          <cell r="C56">
            <v>5.03</v>
          </cell>
          <cell r="D56" t="str">
            <v xml:space="preserve">S/I puerta en aluminio de 1,99 M X 2.20M. Dos hojas instalación puerta batiente en perfil tubular de aluminio 1 ½ x 1 ½ y machimbre, cerradura: pasador interno </v>
          </cell>
          <cell r="E56" t="str">
            <v>Un</v>
          </cell>
          <cell r="F56">
            <v>1</v>
          </cell>
          <cell r="G56">
            <v>1909432</v>
          </cell>
          <cell r="H56">
            <v>1909432</v>
          </cell>
        </row>
        <row r="57">
          <cell r="C57">
            <v>5.04</v>
          </cell>
          <cell r="D57" t="str">
            <v>S/I puerta de 0.50-0.70 x 2.2 m, en aluminio, puerta batiente en perfil tubular de aluminio 1 ½ x 1 ½ y machimbre, cerradura: pasador interno</v>
          </cell>
          <cell r="E57" t="str">
            <v>Un</v>
          </cell>
          <cell r="F57">
            <v>10</v>
          </cell>
          <cell r="G57">
            <v>532955</v>
          </cell>
          <cell r="H57">
            <v>5329550</v>
          </cell>
        </row>
        <row r="58">
          <cell r="C58">
            <v>5.05</v>
          </cell>
          <cell r="D58" t="str">
            <v>S/I paral central o extremo de 0.155-0.204 m. x 2.20 m, en aluminio, modulo fijo en perfil tubular 1 ½ x 1 ½ y machimbre</v>
          </cell>
          <cell r="E58" t="str">
            <v>Un</v>
          </cell>
          <cell r="F58">
            <v>10</v>
          </cell>
          <cell r="G58">
            <v>489432</v>
          </cell>
          <cell r="H58">
            <v>4894320</v>
          </cell>
        </row>
        <row r="59">
          <cell r="C59">
            <v>5.0599999999999996</v>
          </cell>
          <cell r="D59" t="str">
            <v>S/I Locker metálico de 16 puestos de 2,00 x 1,23 x 0,3 m con módulos de diferentes números de casillas de un cuerpo y varios compartimientos verticales con puertas y seguros para candado. Zapatera y manijas plásticas en polipropileno. Las puertas del locker posee celosías que permiten la circulación de aire, superficie terminada completamente lisa, sistema de seguridad según las características de uso. El locker está apoyado sobre sistema rígido, bisagras desarmables únicamente con la puerta abierta.</v>
          </cell>
          <cell r="E59" t="str">
            <v>Un</v>
          </cell>
          <cell r="F59">
            <v>7</v>
          </cell>
          <cell r="G59">
            <v>1309432</v>
          </cell>
          <cell r="H59">
            <v>9166024</v>
          </cell>
        </row>
        <row r="60">
          <cell r="C60">
            <v>5.07</v>
          </cell>
          <cell r="D60" t="str">
            <v>S/I ESTACIÓN MEDICA de 11,4 x 0,63 x 0,78 m, escritorio - mueble de trabajo en la parte interna del estar medico; con estructura en aglomerado RH 15mm crudo (resistente a la humedad), patas laterales y refuerzos en las esquinas; 4 cajoneras de con estructura en aglomerado RH 15mm crudo, cajones internos en aglomerado RH 15mm color blanco, cantos enchapados con canto PVC color blanco, instalados con rieles de extensión cierre normal; las cajoneras se instalaran sobre patas de acero inoxidable de 5 cm. El estar medico tendrá? una distribución de 7 puestos de trabajo de 1.10 mt y 4 cajoneras de 0.50cm. Pintura: sellado y pulimiento de la madera, aplicación de base blanca, sellador y 3 capas de poliuretano blanco brillante.</v>
          </cell>
          <cell r="E60" t="str">
            <v xml:space="preserve">ml </v>
          </cell>
          <cell r="F60">
            <v>11.4</v>
          </cell>
          <cell r="G60">
            <v>1540824</v>
          </cell>
          <cell r="H60">
            <v>17565394</v>
          </cell>
        </row>
        <row r="61">
          <cell r="C61">
            <v>5.08</v>
          </cell>
          <cell r="D61" t="str">
            <v>S/I Mesón en granito natural SALMON BROWN 20mm; de 13,00 x 0,30 x 0,02 m, sin salpicaderos ni reengrueses.</v>
          </cell>
          <cell r="E61" t="str">
            <v>Un</v>
          </cell>
          <cell r="F61">
            <v>1</v>
          </cell>
          <cell r="G61">
            <v>4258819</v>
          </cell>
          <cell r="H61">
            <v>4258819</v>
          </cell>
        </row>
        <row r="62">
          <cell r="C62">
            <v>5.09</v>
          </cell>
          <cell r="D62" t="str">
            <v>S/I ESTACIÓN MEDICA de 4,00 x 0,63 x 0,78 m, escritorio - mueble de trabajo en la parte interna del estar medico; con estructura en aglomerado RH 15mm crudo (resistente a la humedad), patas laterales y refuerzos en las esquinas; 4 cajoneras de con estructura en aglomerado RH 15mm crudo, cajones internos en aglomerado RH 15mm color blanco, cantos enchapados con canto PVC color blanco, instalados con rieles de extensión cierre normal; las cajoneras se instalarán sobre patas de acero inoxidable de 5 cm. El estar médico tendrá? una distribución de 7 puestos de trabajo de 1.10 mt y 4 cajoneras de 0.50cm. Pintura: sellado y pulimiento de la madera, aplicación de base blanca, sellador y 3 capas de poliuretano blanco brillante.</v>
          </cell>
          <cell r="E62" t="str">
            <v>Un</v>
          </cell>
          <cell r="F62">
            <v>3</v>
          </cell>
          <cell r="G62">
            <v>3931665</v>
          </cell>
          <cell r="H62">
            <v>11794995</v>
          </cell>
        </row>
        <row r="63">
          <cell r="C63">
            <v>5.0999999999999996</v>
          </cell>
          <cell r="D63" t="str">
            <v>S/I Mesón en granito natural SALMON BROWN 20mm; de 4,00 x 0,30 x 0,02 m, sin salpicaderos ni reengrueses.</v>
          </cell>
          <cell r="E63" t="str">
            <v>Un</v>
          </cell>
          <cell r="F63">
            <v>3</v>
          </cell>
          <cell r="G63">
            <v>1394585</v>
          </cell>
          <cell r="H63">
            <v>4183755</v>
          </cell>
        </row>
        <row r="64">
          <cell r="C64">
            <v>5.1100000000000003</v>
          </cell>
          <cell r="D64" t="str">
            <v xml:space="preserve">S/I Cortinas de 2,00 m x 2,20 m para cuartos de hospitalización tipo Tela anti bacteriana incluye tubo metálico o madera </v>
          </cell>
          <cell r="E64" t="str">
            <v>Un</v>
          </cell>
          <cell r="F64">
            <v>100</v>
          </cell>
          <cell r="G64">
            <v>663398</v>
          </cell>
          <cell r="H64">
            <v>66339800</v>
          </cell>
        </row>
        <row r="65">
          <cell r="C65">
            <v>5.12</v>
          </cell>
          <cell r="D65" t="str">
            <v xml:space="preserve">S/I Cortinas de 1,60 x 2,00 m Tela anti bacteriana para vestier médico incluye tubo metálico o madera </v>
          </cell>
          <cell r="E65" t="str">
            <v>Un</v>
          </cell>
          <cell r="F65">
            <v>5</v>
          </cell>
          <cell r="G65">
            <v>559898</v>
          </cell>
          <cell r="H65">
            <v>2799490</v>
          </cell>
        </row>
        <row r="66">
          <cell r="C66">
            <v>5.13</v>
          </cell>
          <cell r="D66" t="str">
            <v xml:space="preserve">S/I pasamano metálico para acceso a baños </v>
          </cell>
          <cell r="E66" t="str">
            <v>ml</v>
          </cell>
          <cell r="F66">
            <v>10</v>
          </cell>
          <cell r="G66">
            <v>314717</v>
          </cell>
          <cell r="H66">
            <v>3147170</v>
          </cell>
        </row>
        <row r="67">
          <cell r="C67">
            <v>5.14</v>
          </cell>
          <cell r="D67" t="str">
            <v xml:space="preserve">S/I Mesón en granito natural </v>
          </cell>
          <cell r="E67" t="str">
            <v>ml</v>
          </cell>
          <cell r="F67">
            <v>20</v>
          </cell>
          <cell r="G67">
            <v>317457</v>
          </cell>
          <cell r="H67">
            <v>6349140</v>
          </cell>
        </row>
        <row r="68">
          <cell r="C68">
            <v>5.15</v>
          </cell>
          <cell r="D68" t="str">
            <v>Instalación de espejos para baños ubicados en el piso 1</v>
          </cell>
          <cell r="E68" t="str">
            <v>m2</v>
          </cell>
          <cell r="F68">
            <v>36.6</v>
          </cell>
          <cell r="G68">
            <v>233886</v>
          </cell>
          <cell r="H68">
            <v>8560228</v>
          </cell>
        </row>
        <row r="69">
          <cell r="C69">
            <v>5.16</v>
          </cell>
          <cell r="D69" t="str">
            <v>Malla para cerrar la zona de jardinería existente</v>
          </cell>
          <cell r="E69" t="str">
            <v>m2</v>
          </cell>
          <cell r="F69">
            <v>50</v>
          </cell>
          <cell r="G69">
            <v>117955</v>
          </cell>
          <cell r="H69">
            <v>5897750</v>
          </cell>
        </row>
        <row r="70">
          <cell r="C70">
            <v>5.17</v>
          </cell>
          <cell r="D70" t="str">
            <v xml:space="preserve">Cubierta en lamina termo acústica para duchas y depósitos de residuos solidos </v>
          </cell>
          <cell r="E70" t="str">
            <v>m2</v>
          </cell>
          <cell r="F70">
            <v>82.76</v>
          </cell>
          <cell r="G70">
            <v>162955</v>
          </cell>
          <cell r="H70">
            <v>13486156</v>
          </cell>
        </row>
        <row r="71">
          <cell r="C71">
            <v>5.18</v>
          </cell>
          <cell r="D71" t="str">
            <v xml:space="preserve">Mejoramiento de la puerta Principal </v>
          </cell>
          <cell r="E71" t="str">
            <v>m2</v>
          </cell>
          <cell r="F71">
            <v>24</v>
          </cell>
          <cell r="G71">
            <v>196964</v>
          </cell>
          <cell r="H71">
            <v>4727136</v>
          </cell>
        </row>
        <row r="72">
          <cell r="C72">
            <v>5.19</v>
          </cell>
          <cell r="D72" t="str">
            <v xml:space="preserve">Mejoramiento de mesón de cocina en acero inoxidable </v>
          </cell>
          <cell r="E72" t="str">
            <v>ml</v>
          </cell>
          <cell r="F72">
            <v>25</v>
          </cell>
          <cell r="G72">
            <v>50785</v>
          </cell>
          <cell r="H72">
            <v>1269625</v>
          </cell>
        </row>
        <row r="73">
          <cell r="C73">
            <v>5.2</v>
          </cell>
          <cell r="D73" t="str">
            <v>Mejoramiento al sistema de fogón industrial se refiere cambio de repuestos sistema eléctrico y mecánico, reparación de racores, accesorios de puntos de conexión mangueras</v>
          </cell>
          <cell r="E73" t="str">
            <v>Un</v>
          </cell>
          <cell r="F73">
            <v>2</v>
          </cell>
          <cell r="G73">
            <v>2792231</v>
          </cell>
          <cell r="H73">
            <v>5584462</v>
          </cell>
        </row>
        <row r="74">
          <cell r="C74">
            <v>5.21</v>
          </cell>
          <cell r="D74" t="str">
            <v xml:space="preserve">Mejoramiento de cocinetas ubicadas en el segundo piso </v>
          </cell>
          <cell r="E74" t="str">
            <v>Un</v>
          </cell>
          <cell r="F74">
            <v>2</v>
          </cell>
          <cell r="G74">
            <v>126964</v>
          </cell>
          <cell r="H74">
            <v>253928</v>
          </cell>
        </row>
        <row r="75">
          <cell r="C75">
            <v>5.22</v>
          </cell>
          <cell r="D75" t="str">
            <v xml:space="preserve">Mejoramiento de puerta en madera 2 hojas  y colocación de cerradura, cambio de 6 bisagras  de tipo vaivén </v>
          </cell>
          <cell r="E75" t="str">
            <v>Un</v>
          </cell>
          <cell r="F75">
            <v>15</v>
          </cell>
          <cell r="G75">
            <v>402364</v>
          </cell>
          <cell r="H75">
            <v>6035460</v>
          </cell>
        </row>
        <row r="76">
          <cell r="C76">
            <v>5.23</v>
          </cell>
          <cell r="D76" t="str">
            <v xml:space="preserve">Mejoramiento de puerta madera 1 hoja  con cambio  de chapa bola , cambio de .3 bisagras </v>
          </cell>
          <cell r="E76" t="str">
            <v>Un</v>
          </cell>
          <cell r="F76">
            <v>16</v>
          </cell>
          <cell r="G76">
            <v>222864</v>
          </cell>
          <cell r="H76">
            <v>3565824</v>
          </cell>
        </row>
        <row r="77">
          <cell r="C77">
            <v>5.24</v>
          </cell>
          <cell r="D77" t="str">
            <v>Mejoramiento de puerta metálica 2 hojas  incluye pintura de esmalte Pintulux® 3 en 1 es un esmalte sintético brillante</v>
          </cell>
          <cell r="E77" t="str">
            <v>Un</v>
          </cell>
          <cell r="F77">
            <v>6</v>
          </cell>
          <cell r="G77">
            <v>512635</v>
          </cell>
          <cell r="H77">
            <v>3075810</v>
          </cell>
        </row>
        <row r="78">
          <cell r="C78">
            <v>5.25</v>
          </cell>
          <cell r="D78" t="str">
            <v xml:space="preserve">Mejoramiento de puerta metálica 1 hoja con cambio de cerradura </v>
          </cell>
          <cell r="E78" t="str">
            <v>Un</v>
          </cell>
          <cell r="F78">
            <v>13</v>
          </cell>
          <cell r="G78">
            <v>285652</v>
          </cell>
          <cell r="H78">
            <v>3713476</v>
          </cell>
        </row>
        <row r="79">
          <cell r="C79">
            <v>5.26</v>
          </cell>
          <cell r="D79" t="str">
            <v>Mejoramiento de ventanas</v>
          </cell>
          <cell r="E79" t="str">
            <v>Un</v>
          </cell>
          <cell r="F79">
            <v>61</v>
          </cell>
          <cell r="G79">
            <v>31742</v>
          </cell>
          <cell r="H79">
            <v>1936262</v>
          </cell>
        </row>
        <row r="80">
          <cell r="C80">
            <v>5.27</v>
          </cell>
          <cell r="D80" t="str">
            <v xml:space="preserve">Mejoramiento de  puerta de entrada  del centro de convenciones  estación de vigilantes </v>
          </cell>
          <cell r="E80" t="str">
            <v>Un</v>
          </cell>
          <cell r="F80">
            <v>1</v>
          </cell>
          <cell r="G80">
            <v>2144841</v>
          </cell>
          <cell r="H80">
            <v>2144841</v>
          </cell>
        </row>
        <row r="81">
          <cell r="D81" t="str">
            <v xml:space="preserve"> </v>
          </cell>
        </row>
        <row r="82">
          <cell r="C82">
            <v>6</v>
          </cell>
          <cell r="D82" t="str">
            <v>INSTALACIONES HIDRÁULICAS</v>
          </cell>
        </row>
        <row r="83">
          <cell r="C83">
            <v>6.01</v>
          </cell>
          <cell r="D83" t="str">
            <v>S/I tubería PVC-P, RDE 9, 500 PSI, diámetro 1/2", incluye todos los accesorios en PVC de diámetro 1/2" incluyendo todos los accesorios reducidos que se requieran para su correcta  instalación. Estos deberán estar correctamente pegados usando limpiador, soldadura y teflón apropiados, sin presentar fugas, fisuras o cualquier otra clase de anomalía. Se debe garantizar la correcta instalación y funcionamiento. Incluye además las perforaciones de paredes o pisos que lo requieran incluyendo el retiro de los escombros.</v>
          </cell>
          <cell r="E83" t="str">
            <v>ml</v>
          </cell>
          <cell r="F83">
            <v>300</v>
          </cell>
          <cell r="G83">
            <v>9242</v>
          </cell>
          <cell r="H83">
            <v>2772600</v>
          </cell>
        </row>
        <row r="84">
          <cell r="C84">
            <v>6.02</v>
          </cell>
          <cell r="D84" t="str">
            <v xml:space="preserve">S/I válvula compuerta marca RW 1/2" o equivalente. Se entregará debidamente instalada sin presencia de fugas ni fisuras. </v>
          </cell>
          <cell r="E84" t="str">
            <v>Un</v>
          </cell>
          <cell r="F84">
            <v>10</v>
          </cell>
          <cell r="G84">
            <v>37895</v>
          </cell>
          <cell r="H84">
            <v>378950</v>
          </cell>
        </row>
        <row r="85">
          <cell r="C85">
            <v>6.03</v>
          </cell>
          <cell r="D85" t="str">
            <v>S/I de regadera para ducha, plástica cromada. Se entregará debidamente instalada sin presencia de fugas ni fisuras, sometida al sistema ya presurizado</v>
          </cell>
          <cell r="E85" t="str">
            <v>Un</v>
          </cell>
          <cell r="F85">
            <v>10</v>
          </cell>
          <cell r="G85">
            <v>102126</v>
          </cell>
          <cell r="H85">
            <v>1021260</v>
          </cell>
        </row>
        <row r="86">
          <cell r="C86">
            <v>6.04</v>
          </cell>
          <cell r="D86" t="str">
            <v>S/I de lavamanos portátiles lavamanos portátil totalmente autónomo con tanques de almacenamiento de residuos, y mobiliario en acero inoxidable. No requieren ningún tipo de conexión ni alcantarillado.)</v>
          </cell>
          <cell r="E86" t="str">
            <v>Un</v>
          </cell>
          <cell r="F86">
            <v>5</v>
          </cell>
          <cell r="G86">
            <v>2575065</v>
          </cell>
          <cell r="H86">
            <v>12875325</v>
          </cell>
        </row>
        <row r="87">
          <cell r="C87">
            <v>6.05</v>
          </cell>
          <cell r="D87" t="str">
            <v xml:space="preserve">S/I de sanitario  institucional tipo anti vandálico primer piso  y segundo piso, incluye válvula anti vandálica  , acometida superior, taza de sanitario, sistema de grifería </v>
          </cell>
          <cell r="E87" t="str">
            <v>Un</v>
          </cell>
          <cell r="F87">
            <v>24</v>
          </cell>
          <cell r="G87">
            <v>2116961</v>
          </cell>
          <cell r="H87">
            <v>50807064</v>
          </cell>
        </row>
        <row r="88">
          <cell r="C88">
            <v>6.06</v>
          </cell>
          <cell r="D88" t="str">
            <v xml:space="preserve">S/I de sanitario  institucional tipo anti vandálico para discapacitado piso primer piso  y segundo piso, incluye válvula anti vandálica  , acometida superior, taza de sanitario, sistema de grifería </v>
          </cell>
          <cell r="E88" t="str">
            <v>Un</v>
          </cell>
          <cell r="F88">
            <v>4</v>
          </cell>
          <cell r="G88">
            <v>2174545</v>
          </cell>
          <cell r="H88">
            <v>8698180</v>
          </cell>
        </row>
        <row r="89">
          <cell r="C89">
            <v>6.07</v>
          </cell>
          <cell r="D89" t="str">
            <v>S/I de lavamanos para discapacitados 1er piso incluye lavamanos aquajet cf/hg, grif. lvm de mesa anti vandálico, brazos lvm. free mampostería</v>
          </cell>
          <cell r="E89" t="str">
            <v>Un</v>
          </cell>
          <cell r="F89">
            <v>4</v>
          </cell>
          <cell r="G89">
            <v>1451361</v>
          </cell>
          <cell r="H89">
            <v>5805444</v>
          </cell>
        </row>
        <row r="90">
          <cell r="C90">
            <v>6.08</v>
          </cell>
          <cell r="D90" t="str">
            <v>S/I de orinales primer piso y segundo piso  incluye ORINAL ARRECIFE BLANCO,VALVULA ORINAL PUSH,GRIFERIA Y TUBERIA HIDROSANITARIAS INC ACCESORIOS</v>
          </cell>
          <cell r="E90" t="str">
            <v>Un</v>
          </cell>
          <cell r="F90">
            <v>15</v>
          </cell>
          <cell r="G90">
            <v>1321691</v>
          </cell>
          <cell r="H90">
            <v>19825365</v>
          </cell>
        </row>
        <row r="91">
          <cell r="C91">
            <v>6.09</v>
          </cell>
          <cell r="D91" t="str">
            <v>Grifería de push para lavamanos  primer piso y segundo piso, incluye GRIFERIA PUSH  ,INSTALACIÓN TUBERIA HIDROSANITARIA INC ACCESORIOS</v>
          </cell>
          <cell r="E91" t="str">
            <v>Un</v>
          </cell>
          <cell r="F91">
            <v>44</v>
          </cell>
          <cell r="G91">
            <v>738865</v>
          </cell>
          <cell r="H91">
            <v>32510060</v>
          </cell>
        </row>
        <row r="92">
          <cell r="C92">
            <v>6.1</v>
          </cell>
          <cell r="D92" t="str">
            <v xml:space="preserve">S/I lavamanos de sobreponer tipo milano, tuberías hidrosanitarias inc accesorios </v>
          </cell>
          <cell r="E92" t="str">
            <v>Un</v>
          </cell>
          <cell r="F92">
            <v>4</v>
          </cell>
          <cell r="G92">
            <v>639432</v>
          </cell>
          <cell r="H92">
            <v>2557728</v>
          </cell>
        </row>
        <row r="93">
          <cell r="C93">
            <v>6.11</v>
          </cell>
          <cell r="D93" t="str">
            <v xml:space="preserve">S/I  sanitario de tipo convencional para estación de vigilantes puerta central, incluye grifería </v>
          </cell>
          <cell r="E93" t="str">
            <v>Un</v>
          </cell>
          <cell r="F93">
            <v>1</v>
          </cell>
          <cell r="G93">
            <v>709432</v>
          </cell>
          <cell r="H93">
            <v>709432</v>
          </cell>
        </row>
        <row r="94">
          <cell r="D94" t="str">
            <v xml:space="preserve"> </v>
          </cell>
        </row>
        <row r="95">
          <cell r="C95">
            <v>7</v>
          </cell>
          <cell r="D95" t="str">
            <v>INSTALACIONES SANITARIAS</v>
          </cell>
        </row>
        <row r="96">
          <cell r="C96">
            <v>7.01</v>
          </cell>
          <cell r="D96" t="str">
            <v>Excavación Manual. H= 0,00 - 2,00 m.</v>
          </cell>
          <cell r="E96" t="str">
            <v>m3</v>
          </cell>
          <cell r="F96">
            <v>30</v>
          </cell>
          <cell r="G96">
            <v>15871</v>
          </cell>
          <cell r="H96">
            <v>476130</v>
          </cell>
        </row>
        <row r="97">
          <cell r="C97">
            <v>7.02</v>
          </cell>
          <cell r="D97" t="str">
            <v>Relleno con material proveniente de la excavación</v>
          </cell>
          <cell r="E97" t="str">
            <v>m3</v>
          </cell>
          <cell r="F97">
            <v>39</v>
          </cell>
          <cell r="G97">
            <v>23371</v>
          </cell>
          <cell r="H97">
            <v>911469</v>
          </cell>
        </row>
        <row r="98">
          <cell r="C98">
            <v>7.03</v>
          </cell>
          <cell r="D98" t="str">
            <v>S/I SALIDA SANITARIA DE 2". Incluye todos los accesorios hasta el tapón de prueba. Se pagará dicha salida hasta un recorrido máximo de tubería no mayor a 2 m. Estos deberán estar correctamente pegados usando limpiador, soldadura y teflón apropiados, sin presentar fugas, fisuras o cualquier otra clase de anomalía. Incluye además las perforaciones de paredes o pisos que lo requieran incluyendo el retiro de los escombros.</v>
          </cell>
          <cell r="E98" t="str">
            <v>Un</v>
          </cell>
          <cell r="F98">
            <v>7</v>
          </cell>
          <cell r="G98">
            <v>71020</v>
          </cell>
          <cell r="H98">
            <v>497140</v>
          </cell>
        </row>
        <row r="99">
          <cell r="C99">
            <v>7.04</v>
          </cell>
          <cell r="D99" t="str">
            <v>S/I TUBERÍA PVC-SANITARIA, con un DIÁMETRO DE 4", agua RESIDUAL. Incluye suministro y transporte de los materiales, bocas, accesorios, pegante, limpiador y todos los elementos necesarios para su correcta instalación y funcionamiento.</v>
          </cell>
          <cell r="E99" t="str">
            <v>ml</v>
          </cell>
          <cell r="F99">
            <v>240</v>
          </cell>
          <cell r="G99">
            <v>50274</v>
          </cell>
          <cell r="H99">
            <v>12065760</v>
          </cell>
        </row>
        <row r="100">
          <cell r="C100">
            <v>7.05</v>
          </cell>
          <cell r="D100" t="str">
            <v>S/I TUBERÍA PVC-SANITARIA, con un DIÁMETRO DE 2" para AGUA RESIDUAL, incluye todos los accesorios en PVC de diámetro 2" incluye los accesorios reducidos y fijaciones que se requieran para su correcta instalación. Estos deberán estar correctamente pegados usando limpiador, soldadura y teflón apropiados, sin presentar fugas, fisuras o cualquier otra clase de anomalía</v>
          </cell>
          <cell r="E100" t="str">
            <v>ml</v>
          </cell>
          <cell r="F100">
            <v>200</v>
          </cell>
          <cell r="G100">
            <v>30076</v>
          </cell>
          <cell r="H100">
            <v>6015200</v>
          </cell>
        </row>
        <row r="101">
          <cell r="C101">
            <v>7.06</v>
          </cell>
          <cell r="D101" t="str">
            <v>S/I REJILLA METÁLICA DE PISO combinada Aluminio/bronce DE 3x2" para desagüe de 2". Incluye suministro y transporte de los materiales y todos los elementos necesarios para su correcta instalación.</v>
          </cell>
          <cell r="E101" t="str">
            <v>Un</v>
          </cell>
          <cell r="F101">
            <v>10</v>
          </cell>
          <cell r="G101">
            <v>46371</v>
          </cell>
          <cell r="H101">
            <v>463710</v>
          </cell>
        </row>
        <row r="102">
          <cell r="C102">
            <v>7.07</v>
          </cell>
          <cell r="D102" t="str">
            <v>Caja De Registro En Concreto De 21 Mpa (3000 Psi), Dimensiones De 0.60X.0.60X0.10 Y Acero De Refuerzo De 3/8"@0.20 E.A.S., Incluye Tapa Con Marco En Angulo 1 1/2" X 1/8"</v>
          </cell>
          <cell r="E102" t="str">
            <v>Un</v>
          </cell>
          <cell r="F102">
            <v>2</v>
          </cell>
          <cell r="G102">
            <v>463450</v>
          </cell>
          <cell r="H102">
            <v>926900</v>
          </cell>
        </row>
        <row r="103">
          <cell r="D103" t="str">
            <v xml:space="preserve"> </v>
          </cell>
        </row>
        <row r="104">
          <cell r="C104">
            <v>8</v>
          </cell>
          <cell r="D104" t="str">
            <v>INSTALACIONES ELÉCTRICAS</v>
          </cell>
        </row>
        <row r="105">
          <cell r="D105" t="str">
            <v>TOMACORRIENTE GENERAL</v>
          </cell>
        </row>
        <row r="106">
          <cell r="C106">
            <v>8.01</v>
          </cell>
          <cell r="D106" t="str">
            <v>Salida eléctrica para tomacorrientes hospitalarios a 127V, incluye suministro e instalación de tuberías EMT de 1/2" o 3/4" , caja de accesorio, paso y derivación, conductores Cu 3XN°12 80°C 600V PE HFFR-LS, tomacorriente, elementos de conexión, de empalme y de montaje.</v>
          </cell>
          <cell r="E106" t="str">
            <v>Un</v>
          </cell>
          <cell r="F106">
            <v>560</v>
          </cell>
          <cell r="G106">
            <v>352709</v>
          </cell>
          <cell r="H106">
            <v>197517040</v>
          </cell>
        </row>
        <row r="107">
          <cell r="C107">
            <v>8.02</v>
          </cell>
          <cell r="D107" t="str">
            <v>Salida eléctrica para tomacorrientes normales a 127V, incluye suministro e instalación de tuberías EMT de 1/2" o 3/4" , caja de accesorio, paso y derivación, conductores Cu 3XN°12 80°C 600V PE HFFR-LS, tomacorriente, elementos de conexión, de empalme y de montaje.</v>
          </cell>
          <cell r="E107" t="str">
            <v>Un</v>
          </cell>
          <cell r="F107">
            <v>155</v>
          </cell>
          <cell r="G107">
            <v>238331</v>
          </cell>
          <cell r="H107">
            <v>36941305</v>
          </cell>
        </row>
        <row r="108">
          <cell r="D108" t="str">
            <v>ILUMINACION GENERAL</v>
          </cell>
        </row>
        <row r="109">
          <cell r="C109">
            <v>8.0299999999999994</v>
          </cell>
          <cell r="D109" t="str">
            <v>Salida para Luminaria tipo LED BALA 30W circular en techo, incluye suministro e instalación de tuberías, EMT de 1/2" o 3/4" , caja octagonal, paso y derivación, conductores Cu 3XN°12 80°C 600V PE HFFR-LS, luminaria, cable encauchetado 3X14 elementos de conexión, de empalme y de montaje.</v>
          </cell>
          <cell r="E109" t="str">
            <v>Un</v>
          </cell>
          <cell r="F109">
            <v>60</v>
          </cell>
          <cell r="G109">
            <v>520219</v>
          </cell>
          <cell r="H109">
            <v>31213140</v>
          </cell>
        </row>
        <row r="110">
          <cell r="C110">
            <v>8.0399999999999991</v>
          </cell>
          <cell r="D110" t="str">
            <v>Salida para Luminaria tipo LED HIGH BAY 100W circular en techo, incluye suministro e instalación de tuberías, EMT de 1/2" o 3/4" , caja octagonal, paso y derivación, conductores Cu 3XN°12 80°C 600V PE HFFR-LS, luminaria, cable encauchetado 3X14 elementos de conexión, de empalme y de montaje.</v>
          </cell>
          <cell r="E110" t="str">
            <v>Un</v>
          </cell>
          <cell r="F110">
            <v>160</v>
          </cell>
          <cell r="G110">
            <v>786508</v>
          </cell>
          <cell r="H110">
            <v>125841280</v>
          </cell>
        </row>
        <row r="111">
          <cell r="C111">
            <v>8.0500000000000007</v>
          </cell>
          <cell r="D111" t="str">
            <v>Salida para Luminaria tipo hermética 2x16W , incluye suministro e instalación de tuberías, EMT de 1/2" o 3/4" , caja octagonal, paso y derivación, conductores Cu 3XN°12 80°C 600V PE HFFR-LS, luminaria, cable encauchetado 3X14 elementos de conexión, de empalme y de montaje.</v>
          </cell>
          <cell r="E111" t="str">
            <v>Un</v>
          </cell>
          <cell r="F111">
            <v>60</v>
          </cell>
          <cell r="G111">
            <v>350862</v>
          </cell>
          <cell r="H111">
            <v>21051720</v>
          </cell>
        </row>
        <row r="112">
          <cell r="C112">
            <v>8.06</v>
          </cell>
          <cell r="D112" t="str">
            <v>Salida y montaje de luminaria de emergencia de 3W, incluye instalación de tubería EMT de 1/2" o 3/4" , caja octagonal, paso y derivación, conductores Cu 3XN°12 80°C 600 V , luminaria 2x1,5w, elementos de conexión, de empalme y de montaje y marcación.</v>
          </cell>
          <cell r="E112" t="str">
            <v>Un</v>
          </cell>
          <cell r="F112">
            <v>70</v>
          </cell>
          <cell r="G112">
            <v>294442</v>
          </cell>
          <cell r="H112">
            <v>20610940</v>
          </cell>
        </row>
        <row r="113">
          <cell r="C113">
            <v>8.07</v>
          </cell>
          <cell r="D113" t="str">
            <v>Salida y montaje de interruptor manual (sencillo- doble - triple - conmutable) para control de iluminación, incluye instalación de tubería EMT de 1/2" o 3/4" , caja de accesorio, paso y derivación, conductores Cu 3XN°12 80°C 600 V PE HFFR-LS, Instalación del interruptor, elementos de conexión, de empalme y de montaje y marcación.</v>
          </cell>
          <cell r="E113" t="str">
            <v>Un</v>
          </cell>
          <cell r="F113">
            <v>175</v>
          </cell>
          <cell r="G113">
            <v>294442</v>
          </cell>
          <cell r="H113">
            <v>51527350</v>
          </cell>
        </row>
        <row r="114">
          <cell r="D114" t="str">
            <v>SALIDAS DE AIRE ACONDICIONADO Y EXTRACTOR</v>
          </cell>
        </row>
        <row r="115">
          <cell r="C115">
            <v>8.08</v>
          </cell>
          <cell r="D115" t="str">
            <v>Salida eléctrica para Aire acondicionado 5TR , 220V (2F+T), incluye tubería IMC y/o EMT de 1", caja de accesorio, paso y derivación, conductores Cu 2XN°6+10 80°C 600V normal , Instalación de caja y derivación para equipo, Incluye elementos de conexión, de empalme y de montaje. No incluye el suministro ni la instalación de los equipos de aires acondicionados.</v>
          </cell>
          <cell r="E115" t="str">
            <v>Un</v>
          </cell>
          <cell r="F115">
            <v>16</v>
          </cell>
          <cell r="G115">
            <v>1319348</v>
          </cell>
          <cell r="H115">
            <v>21109568</v>
          </cell>
        </row>
        <row r="116">
          <cell r="C116">
            <v>8.09</v>
          </cell>
          <cell r="D116" t="str">
            <v>Salida eléctrica para extractor Helicocentrifugo de 1,5 HP a 220V (2F+T), incluye tubería IMC y/o EMT de 1", caja de accesorio, paso y derivación, conductores Cu 2XN°10+12 80°C 600V normal, Instalación de caja y derivación para equipo, Incluye elementos de conexión, de empalme y de montaje. No incluye el suministro ni la instalación de los equipos de aires acondicionados.</v>
          </cell>
          <cell r="E116" t="str">
            <v>Un</v>
          </cell>
          <cell r="F116">
            <v>16</v>
          </cell>
          <cell r="G116">
            <v>697088</v>
          </cell>
          <cell r="H116">
            <v>11153408</v>
          </cell>
        </row>
        <row r="117">
          <cell r="D117" t="str">
            <v>TABLEROS DE DISTRIBUCION</v>
          </cell>
        </row>
        <row r="118">
          <cell r="C118">
            <v>8.1</v>
          </cell>
          <cell r="D118" t="str">
            <v>Suministro e instalación de Tablero de interruptores automáticos trifásico, 5 hilos, 220/127V, 225A, 12-24-36-42 circuitos, Incluye suministro e instalación de interruptores termo magnéticos de 3polos, 2polo y 1polo, según diseño. Accesorios de conexión, de montaje y marcación.</v>
          </cell>
          <cell r="E118" t="str">
            <v>Un</v>
          </cell>
          <cell r="F118">
            <v>12</v>
          </cell>
          <cell r="G118">
            <v>1406778</v>
          </cell>
          <cell r="H118">
            <v>16881336</v>
          </cell>
        </row>
        <row r="119">
          <cell r="C119">
            <v>8.11</v>
          </cell>
          <cell r="D119" t="str">
            <v>Suministro, Montaje, Armado y conexión de Tablero de interruptores automáticos, bifásico, 4 hilos, 220/127V, 125A, 12 circuitos, con cubierta NEMA 12, adecuado para sobreponer o incrustar. Incluye instalación de interruptores termo magnéticos de 1polo, accesorios de conexión, de montaje y marcación.</v>
          </cell>
          <cell r="E119" t="str">
            <v>Un</v>
          </cell>
          <cell r="F119">
            <v>3</v>
          </cell>
          <cell r="G119">
            <v>1602084</v>
          </cell>
          <cell r="H119">
            <v>4806252</v>
          </cell>
        </row>
        <row r="120">
          <cell r="D120" t="str">
            <v>ALIMENTADORES</v>
          </cell>
        </row>
        <row r="121">
          <cell r="C121">
            <v>8.1199999999999992</v>
          </cell>
          <cell r="D121" t="str">
            <v>Suministro e Instalación de alimentador por tubería EMT 2-1/2", desde gabinete principal hasta tableros, con conductores de cobre 3XN°2/0+1XN°2/0+1XN°6 80°C 600V, PE HFFR-LS elementos de conexión, de empalme y de montaje. Accesorios de montaje y marcación.</v>
          </cell>
          <cell r="E121" t="str">
            <v>un</v>
          </cell>
          <cell r="F121">
            <v>6</v>
          </cell>
          <cell r="G121">
            <v>3812252</v>
          </cell>
          <cell r="H121">
            <v>22873512</v>
          </cell>
        </row>
        <row r="122">
          <cell r="C122">
            <v>8.1300000000000008</v>
          </cell>
          <cell r="D122" t="str">
            <v>Suministro e Instalación de alimentador por tubería EMT 2 -1/2", desde gabinete principal hasta tableros, con conductores de cobre 3XN°1/0+1XN°1/0+1XN°6 80°C 600V, PE HFFR-LS elementos de conexión, de empalme y de montaje. Accesorios de montaje y marcación.</v>
          </cell>
          <cell r="E122" t="str">
            <v>un</v>
          </cell>
          <cell r="F122">
            <v>10</v>
          </cell>
          <cell r="G122">
            <v>2552999</v>
          </cell>
          <cell r="H122">
            <v>25529990</v>
          </cell>
        </row>
        <row r="123">
          <cell r="C123">
            <v>8.14</v>
          </cell>
          <cell r="D123" t="str">
            <v>Suministro e Instalación de alimentador por tubería EMT 2", desde gabinete principal hasta tableros, con conductores de cobre 3XN°2+1XN°2+1XN°8 80°C 600V, PE HFFR-LS elementos de conexión, de empalme y de montaje. Accesorios de montaje y marcación.</v>
          </cell>
          <cell r="E123" t="str">
            <v>un</v>
          </cell>
          <cell r="F123">
            <v>10</v>
          </cell>
          <cell r="G123">
            <v>1814694</v>
          </cell>
          <cell r="H123">
            <v>18146940</v>
          </cell>
        </row>
        <row r="124">
          <cell r="C124">
            <v>8.15</v>
          </cell>
          <cell r="D124" t="str">
            <v>Suministro e Instalación de alimentador por tubería EMT 1", desde gabinete principal hasta tableros, con conductores de cobre 2XN°8+1XN°8+1XN°10 80°C 600 V, PE HFFR-LS elementos de conexión, de empalme y de montaje. Accesorios de montaje y marcación. No incluye el suministro de la UPS</v>
          </cell>
          <cell r="E124" t="str">
            <v>un</v>
          </cell>
          <cell r="F124">
            <v>6</v>
          </cell>
          <cell r="G124">
            <v>570086</v>
          </cell>
          <cell r="H124">
            <v>3420516</v>
          </cell>
        </row>
        <row r="125">
          <cell r="C125">
            <v>8.16</v>
          </cell>
          <cell r="D125" t="str">
            <v>Suministro e Instalación de alimentador por tubería EMT 1", desde gabinete principal hasta tableros, con conductores de cobre 2XN°8+1XN°8+1XN°10 80°C 600V, PE HFFR-LS elementos de conexión, de empalme y de montaje. Accesorios de montaje y marcación.</v>
          </cell>
          <cell r="E125" t="str">
            <v>un</v>
          </cell>
          <cell r="F125">
            <v>5</v>
          </cell>
          <cell r="G125">
            <v>556348</v>
          </cell>
          <cell r="H125">
            <v>2781740</v>
          </cell>
        </row>
        <row r="126">
          <cell r="D126" t="str">
            <v>RED DE DATOS</v>
          </cell>
        </row>
        <row r="127">
          <cell r="C127">
            <v>8.17</v>
          </cell>
          <cell r="D127" t="str">
            <v>suministro e instalación de UPS para red regulada de 5KVA 220V/220-127V</v>
          </cell>
          <cell r="E127" t="str">
            <v>Un</v>
          </cell>
          <cell r="F127">
            <v>1</v>
          </cell>
          <cell r="G127">
            <v>8373800</v>
          </cell>
          <cell r="H127">
            <v>8373800</v>
          </cell>
        </row>
        <row r="128">
          <cell r="C128">
            <v>8.18</v>
          </cell>
          <cell r="D128" t="str">
            <v>Suministro y Ejecución de Salida eléctrica para datos, incluye instalación de tuberías PVC coduit o EMT de 1/2", cajas, conductor UTP CAT6, Instalación de tomas datos, elementos de conexión, de empalme y de montaje.</v>
          </cell>
          <cell r="E128" t="str">
            <v>Un</v>
          </cell>
          <cell r="F128">
            <v>45</v>
          </cell>
          <cell r="G128">
            <v>945321</v>
          </cell>
          <cell r="H128">
            <v>42539445</v>
          </cell>
        </row>
        <row r="129">
          <cell r="C129">
            <v>8.19</v>
          </cell>
          <cell r="D129" t="str">
            <v>Suministro y montaje de gabinete, rack de servicios de telecomunicaciones, incluye accesorios de conexión, de montaje, marcación y cableado interno.</v>
          </cell>
          <cell r="E129" t="str">
            <v>Un</v>
          </cell>
          <cell r="F129">
            <v>1</v>
          </cell>
          <cell r="G129">
            <v>3513051</v>
          </cell>
          <cell r="H129">
            <v>3513051</v>
          </cell>
        </row>
        <row r="130">
          <cell r="D130" t="str">
            <v>PLANTA ELECTRICA, TRANSFERENCIA, GABINETE PRINCIPAL Y DESMONTAJE DE INSTALACIONES ELECTRICAS</v>
          </cell>
        </row>
        <row r="131">
          <cell r="C131">
            <v>8.1999999999999993</v>
          </cell>
          <cell r="D131" t="str">
            <v>Mejoramiento y adecuación de planta de emergencia, gabinete principal y transferencia existentes, Incluye arreglo del tanque de combustible el cuál presenta fuga, cambio de filtros de combustible, aceite y aire, interruptor termo magnético de caja moldeada industrial de 3x800 amperios, 50 ka. Tipo serie metasol el cuál no existe actualmente, pintura de la cabina parte externa, cambio de terminales, cables de salida y Mejoramiento general. Incluye grúa.</v>
          </cell>
          <cell r="E131" t="str">
            <v>un</v>
          </cell>
          <cell r="F131">
            <v>1</v>
          </cell>
          <cell r="G131">
            <v>21820527</v>
          </cell>
          <cell r="H131">
            <v>21820527</v>
          </cell>
        </row>
        <row r="132">
          <cell r="C132">
            <v>8.2100000000000009</v>
          </cell>
          <cell r="D132" t="str">
            <v>Mejoramiento de electrobomba existente y Montaje de electrobomba de 5 HP, 220V Trifásica, incluye arrancador equipado con contactores, luz piloto, amperímetro y voltímetro, protección termo magnética, puesta a tierra y acople con hidrofló</v>
          </cell>
          <cell r="E132" t="str">
            <v>un</v>
          </cell>
          <cell r="F132">
            <v>1</v>
          </cell>
          <cell r="G132">
            <v>4697747</v>
          </cell>
          <cell r="H132">
            <v>4697747</v>
          </cell>
        </row>
        <row r="133">
          <cell r="C133">
            <v>8.2200000000000006</v>
          </cell>
          <cell r="D133" t="str">
            <v>Montaje de lámparas exteriores, reflectores, cable trenzado y puestas a tierra de postes, para iluminar el perímetro y la garita que se encuentran en mal estado.</v>
          </cell>
          <cell r="E133" t="str">
            <v>un</v>
          </cell>
          <cell r="F133">
            <v>1</v>
          </cell>
          <cell r="G133">
            <v>9183929</v>
          </cell>
          <cell r="H133">
            <v>9183929</v>
          </cell>
        </row>
        <row r="134">
          <cell r="C134">
            <v>8.23</v>
          </cell>
          <cell r="D134" t="str">
            <v>Desmontaje de las instalaciones eléctricas después de superada la pandemia.</v>
          </cell>
          <cell r="E134" t="str">
            <v>un</v>
          </cell>
          <cell r="F134">
            <v>1</v>
          </cell>
          <cell r="G134">
            <v>19202064</v>
          </cell>
          <cell r="H134">
            <v>19202064</v>
          </cell>
        </row>
        <row r="135">
          <cell r="D135" t="str">
            <v xml:space="preserve"> </v>
          </cell>
        </row>
        <row r="136">
          <cell r="C136">
            <v>9</v>
          </cell>
          <cell r="D136" t="str">
            <v>LIMPIEZA Y ASEO GENERAL</v>
          </cell>
        </row>
        <row r="137">
          <cell r="C137">
            <v>9.01</v>
          </cell>
          <cell r="D137" t="str">
            <v>Desmonte de las obras civiles realizadas para Adecuación Centro De Convenciones De La Ciudad De Montería-Córdoba como medida de emergencia para Atención De Pacientes con COVID-19</v>
          </cell>
          <cell r="E137" t="str">
            <v>un</v>
          </cell>
          <cell r="F137">
            <v>1</v>
          </cell>
          <cell r="G137">
            <v>32741038</v>
          </cell>
          <cell r="H137">
            <v>32741038</v>
          </cell>
        </row>
        <row r="138">
          <cell r="C138">
            <v>9.02</v>
          </cell>
          <cell r="D138" t="str">
            <v>Limpieza y Aseo general</v>
          </cell>
          <cell r="E138" t="str">
            <v>m2</v>
          </cell>
          <cell r="F138">
            <v>3756</v>
          </cell>
          <cell r="G138">
            <v>5831</v>
          </cell>
          <cell r="H138">
            <v>21901236</v>
          </cell>
        </row>
        <row r="139">
          <cell r="D139" t="str">
            <v xml:space="preserve"> </v>
          </cell>
        </row>
        <row r="140">
          <cell r="C140">
            <v>10</v>
          </cell>
          <cell r="D140" t="str">
            <v>VENTILACIÓN MECANICA</v>
          </cell>
        </row>
        <row r="141">
          <cell r="C141">
            <v>10.01</v>
          </cell>
          <cell r="D141" t="str">
            <v>Desintalacion de equipos existentes</v>
          </cell>
          <cell r="E141" t="str">
            <v>un</v>
          </cell>
          <cell r="F141">
            <v>9</v>
          </cell>
          <cell r="G141">
            <v>2472839</v>
          </cell>
          <cell r="H141">
            <v>22255551</v>
          </cell>
        </row>
        <row r="142">
          <cell r="C142">
            <v>10.02</v>
          </cell>
          <cell r="D142" t="str">
            <v>Desmonte de ductos existentes de ventilacion mecanica</v>
          </cell>
          <cell r="E142" t="str">
            <v>m</v>
          </cell>
          <cell r="F142">
            <v>459.02682245217392</v>
          </cell>
          <cell r="G142">
            <v>16889</v>
          </cell>
          <cell r="H142">
            <v>7752504</v>
          </cell>
        </row>
        <row r="143">
          <cell r="C143">
            <v>10.029999999999999</v>
          </cell>
          <cell r="D143" t="str">
            <v xml:space="preserve">
Paquete condensado por aire 220-3f-60hz GCW2401-W2 incluye: ( Filtros,  bases antivibratorias, Suministro, Izada, Instalacion y Pruebas )
</v>
          </cell>
          <cell r="E143" t="str">
            <v>un</v>
          </cell>
          <cell r="F143">
            <v>9</v>
          </cell>
          <cell r="G143">
            <v>69205654</v>
          </cell>
          <cell r="H143">
            <v>622850886</v>
          </cell>
        </row>
        <row r="144">
          <cell r="C144">
            <v>10.039999999999999</v>
          </cell>
          <cell r="D144" t="str">
            <v>Aire central de 5tr tipo split  ( Filtros,  bases antivibratorias, Suministro, Izada, Instalacion y Pruebas )</v>
          </cell>
          <cell r="E144" t="str">
            <v>un</v>
          </cell>
          <cell r="F144">
            <v>7</v>
          </cell>
          <cell r="G144">
            <v>19557543</v>
          </cell>
          <cell r="H144">
            <v>136902801</v>
          </cell>
        </row>
        <row r="145">
          <cell r="C145">
            <v>10.050000000000001</v>
          </cell>
          <cell r="D145" t="str">
            <v>Uve-01 unidad de extraccion marca tecam modelo 3adb13 hfs1+dif1 +fcs5+flt16.000 cfm @ 4.20 "c.a. pared doble de 1􀍟􀀃de esp. fibra de v o poliuretano config. horizont desc. thf para uso exterior cubierta transmision por bandas, incluye :flt1: seccion para pre-filtros 35% y filtros 65% incluye : (6) filtros planos modelo fcd 16x20xx2" + (6) filtros cartucho modelo fdcjm 16x20x2" fcs5 : secc. para ventiladora config. horizontal- vent. centrifugo fc marca lau certificado amca modelo a15-15a clase 2 - motor de 7.5 hp 3ph/ 220v/60hz @ 3.600 rpm 􀍴􀀃transmision importada dif1: seccion platina difusora - hfs1: seccion para filtro hepa incluye:1 filtro hepa 99.97% eff. merv 17 dim. 24"x24"x12" + 1 filtro hepa 99.97% eff. merv 17 dim. 12"x24"x12" dim. : pulg. (hxdxw) : 47.3􀍟x67.3􀍟x100.0􀍟􀀃􀀃peso : 380 kg.</v>
          </cell>
          <cell r="E145" t="str">
            <v>un</v>
          </cell>
          <cell r="F145">
            <v>2</v>
          </cell>
          <cell r="G145">
            <v>29383034</v>
          </cell>
          <cell r="H145">
            <v>58766068</v>
          </cell>
        </row>
        <row r="146">
          <cell r="C146">
            <v>10.06</v>
          </cell>
          <cell r="D146" t="str">
            <v>Uve-02 unidad de extraccion marca tecam modelo 3adb17 hfs1+dif1 +fcs5+flt1 8.000 cfm @ 4.20 "c.a. pared doble de 1􀍟􀀃de esp. fibra de v o poliuretano config. horizont desc.thf para uso exteriorcubierta transmision por bandas, incluye :flt1: seccion para pre-filtros 35% y filtros 65% incluye : (6) filtros planos modelo fcd 20x20xx2" + (2) filtros planos modelo fcd 20x16xx2" + (6) filtros cartucho modelo fdcjm 20x20x4" +(2) filtros cartucho modelo fdcjm 20x16x4" - fcs5 : secc. para ventiladora config. horizontal- vent. centrifugo fc marca lau certificado amca modelo a18-18a clase 2 - motor de 10.0 hp 3ph/ 220v/60hz @ 1.800
rpm 􀍴􀀃transmision importada dif1: seccion platina difusora - hfs1: seccion para filtro hepa incluye:(3) filtros hepa 99.97% eff. merv 17 dim. 24"x24"x12" + 3 filtro hepa 99.97% eff. merv 17 dim. 12"x24"x12" dim. uma :pulg. (hxdxw): 54.3􀍟x82.3􀍟x114.0􀍟􀀃􀀃peso :450 kg.</v>
          </cell>
          <cell r="E146" t="str">
            <v>un</v>
          </cell>
          <cell r="F146">
            <v>2</v>
          </cell>
          <cell r="G146">
            <v>47431171</v>
          </cell>
          <cell r="H146">
            <v>94862342</v>
          </cell>
        </row>
        <row r="147">
          <cell r="C147">
            <v>10.07</v>
          </cell>
          <cell r="D147" t="str">
            <v>Instalacion de extractor helicocentrigugo de 350cfm</v>
          </cell>
          <cell r="E147" t="str">
            <v>un</v>
          </cell>
          <cell r="F147">
            <v>2</v>
          </cell>
          <cell r="G147">
            <v>3619757</v>
          </cell>
          <cell r="H147">
            <v>7239514</v>
          </cell>
        </row>
        <row r="148">
          <cell r="C148">
            <v>10.08</v>
          </cell>
          <cell r="D148" t="str">
            <v>Instalacion de extractor helicocentrigugo de 300cfm</v>
          </cell>
          <cell r="E148" t="str">
            <v>un</v>
          </cell>
          <cell r="F148">
            <v>2</v>
          </cell>
          <cell r="G148">
            <v>2620157</v>
          </cell>
          <cell r="H148">
            <v>5240314</v>
          </cell>
        </row>
        <row r="149">
          <cell r="C149">
            <v>10.09</v>
          </cell>
          <cell r="D149" t="str">
            <v>Instalacion de difusores para salidas de maquinas ventiladoras</v>
          </cell>
          <cell r="E149" t="str">
            <v>un</v>
          </cell>
          <cell r="F149">
            <v>17</v>
          </cell>
          <cell r="G149">
            <v>926795</v>
          </cell>
          <cell r="H149">
            <v>15755515</v>
          </cell>
        </row>
        <row r="150">
          <cell r="C150">
            <v>10.1</v>
          </cell>
          <cell r="D150" t="str">
            <v>instalacion de rejillas de extraccion</v>
          </cell>
          <cell r="E150" t="str">
            <v>un</v>
          </cell>
          <cell r="F150">
            <v>7</v>
          </cell>
          <cell r="G150">
            <v>537051</v>
          </cell>
          <cell r="H150">
            <v>3759357</v>
          </cell>
        </row>
        <row r="151">
          <cell r="C151">
            <v>10.11</v>
          </cell>
          <cell r="D151" t="str">
            <v>instalacion de rejillas de descargue</v>
          </cell>
          <cell r="E151" t="str">
            <v>un</v>
          </cell>
          <cell r="F151">
            <v>6</v>
          </cell>
          <cell r="G151">
            <v>587508</v>
          </cell>
          <cell r="H151">
            <v>3525048</v>
          </cell>
        </row>
        <row r="154">
          <cell r="D154" t="str">
            <v>VALOR COSTOS DIRECTOS</v>
          </cell>
        </row>
        <row r="155">
          <cell r="D155" t="str">
            <v xml:space="preserve">ADMINISTRACION </v>
          </cell>
          <cell r="F155">
            <v>0.19500000000000001</v>
          </cell>
        </row>
        <row r="156">
          <cell r="D156" t="str">
            <v>IMPREVISTOS</v>
          </cell>
          <cell r="F156">
            <v>0.03</v>
          </cell>
        </row>
        <row r="157">
          <cell r="D157" t="str">
            <v>UTILIDAD</v>
          </cell>
          <cell r="F157">
            <v>0.05</v>
          </cell>
        </row>
        <row r="158">
          <cell r="D158" t="str">
            <v>VR. TOTAL A.I.U.</v>
          </cell>
          <cell r="F158">
            <v>0.27500000000000002</v>
          </cell>
        </row>
        <row r="159">
          <cell r="D159" t="str">
            <v>VALOR COSTO PROYECTO OBRA CIVIL</v>
          </cell>
        </row>
        <row r="161">
          <cell r="D161" t="str">
            <v>PGIO( 2%)</v>
          </cell>
          <cell r="F161">
            <v>0.02</v>
          </cell>
        </row>
        <row r="162">
          <cell r="D162" t="str">
            <v>PROTOCOLO DE BIOSEGURIDAD</v>
          </cell>
          <cell r="F162">
            <v>1.1781278945372415E-2</v>
          </cell>
        </row>
        <row r="163">
          <cell r="D163" t="str">
            <v xml:space="preserve">TOTAL COSTO DE OBRA </v>
          </cell>
        </row>
        <row r="166">
          <cell r="D166" t="str">
            <v>FERNANDO SIMÓN HUMANEZ MARTINEZ</v>
          </cell>
          <cell r="E166" t="str">
            <v>NATALIE RUIZ GARCÍA</v>
          </cell>
          <cell r="H166" t="str">
            <v>CILIA TOBIAS CARRASCAL</v>
          </cell>
        </row>
        <row r="167">
          <cell r="D167" t="str">
            <v>Director Técnico y Administrativo S.I.D.</v>
          </cell>
          <cell r="E167" t="str">
            <v>Directora Administrativa S.I.D.</v>
          </cell>
          <cell r="H167" t="str">
            <v>SECRETARIA DE INFRAESTRUCTURA</v>
          </cell>
        </row>
        <row r="168">
          <cell r="D168" t="str">
            <v>Elaboró</v>
          </cell>
          <cell r="E168" t="str">
            <v>Revisó</v>
          </cell>
          <cell r="H168" t="str">
            <v>Revisó</v>
          </cell>
        </row>
        <row r="170">
          <cell r="C170" t="str">
            <v>¡Ahora le toca al pueblo!
 Dirección: Palacio de Naín - Calle 27 N 3 - 28 - Montería - Córdoba /  Contacto Teléfono: 7848940 / Línea de atención gratuita: 018000400357
Email: contactenos@cordoba.gov.co - secretaria.infraestructura@cordoba.gov.co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row r="36">
          <cell r="E36">
            <v>32680.60569</v>
          </cell>
          <cell r="K36">
            <v>47310.65569</v>
          </cell>
          <cell r="Q36">
            <v>61940.705689999995</v>
          </cell>
        </row>
        <row r="37">
          <cell r="E37">
            <v>4085.07571125</v>
          </cell>
          <cell r="K37">
            <v>5913.8319612499999</v>
          </cell>
          <cell r="Q37">
            <v>7742.5882112499994</v>
          </cell>
        </row>
      </sheetData>
      <sheetData sheetId="24">
        <row r="25">
          <cell r="D25" t="str">
            <v>CUADRILLA ( 2 AYUDANTES) (JR)</v>
          </cell>
          <cell r="F25">
            <v>65361.211380000001</v>
          </cell>
          <cell r="G25">
            <v>55557.029672999997</v>
          </cell>
        </row>
      </sheetData>
      <sheetData sheetId="25"/>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
      <sheetName val="F.P"/>
      <sheetName val="PERSONAL"/>
      <sheetName val="Presupuesto Electrico"/>
      <sheetName val="AIU"/>
      <sheetName val="1-4"/>
      <sheetName val="3000 psi"/>
      <sheetName val="Item 1.1.1"/>
      <sheetName val="Item 1.1.2"/>
      <sheetName val="Item 1.1.3"/>
      <sheetName val="Item 1.1.4"/>
      <sheetName val="Item 1.1.5"/>
      <sheetName val="Item 1.1.6"/>
      <sheetName val="Item 1.1.7"/>
      <sheetName val="Item 1.1.8"/>
      <sheetName val="Item 1.1.9"/>
      <sheetName val="Item 1.1.10"/>
      <sheetName val="Item 1.2.1"/>
      <sheetName val="Item 1.2.2"/>
      <sheetName val="Item 1.2.3"/>
      <sheetName val="Item 1.2.4"/>
      <sheetName val="Item 1.2.5"/>
      <sheetName val="Item 1.2.6"/>
      <sheetName val="Item 1.2.7"/>
      <sheetName val="Item 1.2.8"/>
      <sheetName val="Item 1.2.9"/>
      <sheetName val="Item 1.2.10"/>
      <sheetName val="Item 1.2.11"/>
      <sheetName val="Item 1.3.1"/>
      <sheetName val="Item 1.4.1"/>
      <sheetName val="Item 1.4.2"/>
      <sheetName val="Item 1.4.3"/>
      <sheetName val="Item 1.4.4"/>
      <sheetName val="Item 1.4.5"/>
      <sheetName val="Item 1.4.6"/>
      <sheetName val="Item 1.4.7"/>
      <sheetName val="Item 1.5.1"/>
      <sheetName val="Item 1.5.2"/>
      <sheetName val="Item 1.5.3"/>
      <sheetName val="Item 1.5.4"/>
      <sheetName val="Item 1.5.5"/>
      <sheetName val="Item 1.6.1"/>
      <sheetName val="Item 1.6.2"/>
      <sheetName val="Item 1.6.3"/>
      <sheetName val="Item 1.6.4"/>
      <sheetName val="Item 1.6.5"/>
      <sheetName val="Item 1.6.6"/>
      <sheetName val="Item 1.6.7"/>
    </sheetNames>
    <sheetDataSet>
      <sheetData sheetId="0"/>
      <sheetData sheetId="1"/>
      <sheetData sheetId="2"/>
      <sheetData sheetId="3">
        <row r="2">
          <cell r="C2" t="str">
            <v>UNIDAD</v>
          </cell>
          <cell r="D2" t="str">
            <v>CANTIDAD</v>
          </cell>
          <cell r="E2" t="str">
            <v>VALOR UNIT.</v>
          </cell>
          <cell r="F2" t="str">
            <v>VALOR TOTAL</v>
          </cell>
        </row>
        <row r="59">
          <cell r="F59"/>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PRESUPUESTO GENERAL"/>
      <sheetName val="CRONO Y FLUJO modif"/>
      <sheetName val="AIU"/>
      <sheetName val="PGIO"/>
      <sheetName val="INTER"/>
      <sheetName val="F.M"/>
      <sheetName val="Memoria de Cantidades"/>
      <sheetName val="1.1 TOPO-BATI"/>
      <sheetName val="2.1 EXCAV"/>
      <sheetName val="2.2 RELLEN"/>
      <sheetName val="2.3 BOLSACRETO"/>
      <sheetName val="2.4 MEGABOLSA"/>
      <sheetName val="2.5 ROCA"/>
      <sheetName val="3.1 EXCAV "/>
      <sheetName val="3.2 BOLSACRETO"/>
      <sheetName val="3.3 ROCA"/>
      <sheetName val="PRECIO DE REF"/>
    </sheetNames>
    <sheetDataSet>
      <sheetData sheetId="0"/>
      <sheetData sheetId="1">
        <row r="32">
          <cell r="F32"/>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udio_Mercado_Obra civil"/>
      <sheetName val="Estudio mercado Electrico"/>
      <sheetName val="ESTUDIO mobiliario"/>
      <sheetName val="ESTUDIO mercado pgio"/>
      <sheetName val="SUMINISTROS"/>
      <sheetName val="RESUMEN"/>
      <sheetName val="A.I.U."/>
      <sheetName val="PGIO "/>
      <sheetName val="PRESUPUESTO GRAL"/>
      <sheetName val="PRESUPUESTO P6"/>
      <sheetName val="PRESUPUESTO P7"/>
      <sheetName val="PRESUPUESTO P8"/>
    </sheetNames>
    <sheetDataSet>
      <sheetData sheetId="0"/>
      <sheetData sheetId="1"/>
      <sheetData sheetId="2"/>
      <sheetData sheetId="3"/>
      <sheetData sheetId="4"/>
      <sheetData sheetId="5"/>
      <sheetData sheetId="6"/>
      <sheetData sheetId="7"/>
      <sheetData sheetId="8">
        <row r="150">
          <cell r="F150">
            <v>155619580</v>
          </cell>
        </row>
      </sheetData>
      <sheetData sheetId="9"/>
      <sheetData sheetId="10"/>
      <sheetData sheetId="1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1" Type="http://schemas.openxmlformats.org/officeDocument/2006/relationships/drawing" Target="../drawings/drawing30.xml"/></Relationships>
</file>

<file path=xl/worksheets/_rels/sheet31.xml.rels><?xml version="1.0" encoding="UTF-8" standalone="yes"?>
<Relationships xmlns="http://schemas.openxmlformats.org/package/2006/relationships"><Relationship Id="rId1" Type="http://schemas.openxmlformats.org/officeDocument/2006/relationships/drawing" Target="../drawings/drawing31.xml"/></Relationships>
</file>

<file path=xl/worksheets/_rels/sheet32.xml.rels><?xml version="1.0" encoding="UTF-8" standalone="yes"?>
<Relationships xmlns="http://schemas.openxmlformats.org/package/2006/relationships"><Relationship Id="rId1" Type="http://schemas.openxmlformats.org/officeDocument/2006/relationships/drawing" Target="../drawings/drawing32.xml"/></Relationships>
</file>

<file path=xl/worksheets/_rels/sheet33.xml.rels><?xml version="1.0" encoding="UTF-8" standalone="yes"?>
<Relationships xmlns="http://schemas.openxmlformats.org/package/2006/relationships"><Relationship Id="rId1" Type="http://schemas.openxmlformats.org/officeDocument/2006/relationships/drawing" Target="../drawings/drawing33.xml"/></Relationships>
</file>

<file path=xl/worksheets/_rels/sheet34.xml.rels><?xml version="1.0" encoding="UTF-8" standalone="yes"?>
<Relationships xmlns="http://schemas.openxmlformats.org/package/2006/relationships"><Relationship Id="rId1" Type="http://schemas.openxmlformats.org/officeDocument/2006/relationships/drawing" Target="../drawings/drawing34.xml"/></Relationships>
</file>

<file path=xl/worksheets/_rels/sheet35.xml.rels><?xml version="1.0" encoding="UTF-8" standalone="yes"?>
<Relationships xmlns="http://schemas.openxmlformats.org/package/2006/relationships"><Relationship Id="rId1" Type="http://schemas.openxmlformats.org/officeDocument/2006/relationships/drawing" Target="../drawings/drawing35.xml"/></Relationships>
</file>

<file path=xl/worksheets/_rels/sheet36.xml.rels><?xml version="1.0" encoding="UTF-8" standalone="yes"?>
<Relationships xmlns="http://schemas.openxmlformats.org/package/2006/relationships"><Relationship Id="rId1" Type="http://schemas.openxmlformats.org/officeDocument/2006/relationships/drawing" Target="../drawings/drawing36.xml"/></Relationships>
</file>

<file path=xl/worksheets/_rels/sheet37.xml.rels><?xml version="1.0" encoding="UTF-8" standalone="yes"?>
<Relationships xmlns="http://schemas.openxmlformats.org/package/2006/relationships"><Relationship Id="rId1" Type="http://schemas.openxmlformats.org/officeDocument/2006/relationships/drawing" Target="../drawings/drawing37.xml"/></Relationships>
</file>

<file path=xl/worksheets/_rels/sheet38.xml.rels><?xml version="1.0" encoding="UTF-8" standalone="yes"?>
<Relationships xmlns="http://schemas.openxmlformats.org/package/2006/relationships"><Relationship Id="rId1" Type="http://schemas.openxmlformats.org/officeDocument/2006/relationships/drawing" Target="../drawings/drawing38.xml"/></Relationships>
</file>

<file path=xl/worksheets/_rels/sheet39.xml.rels><?xml version="1.0" encoding="UTF-8" standalone="yes"?>
<Relationships xmlns="http://schemas.openxmlformats.org/package/2006/relationships"><Relationship Id="rId1" Type="http://schemas.openxmlformats.org/officeDocument/2006/relationships/drawing" Target="../drawings/drawing39.xml"/></Relationships>
</file>

<file path=xl/worksheets/_rels/sheet40.xml.rels><?xml version="1.0" encoding="UTF-8" standalone="yes"?>
<Relationships xmlns="http://schemas.openxmlformats.org/package/2006/relationships"><Relationship Id="rId1" Type="http://schemas.openxmlformats.org/officeDocument/2006/relationships/drawing" Target="../drawings/drawing40.xml"/></Relationships>
</file>

<file path=xl/worksheets/_rels/sheet41.xml.rels><?xml version="1.0" encoding="UTF-8" standalone="yes"?>
<Relationships xmlns="http://schemas.openxmlformats.org/package/2006/relationships"><Relationship Id="rId1" Type="http://schemas.openxmlformats.org/officeDocument/2006/relationships/drawing" Target="../drawings/drawing41.xml"/></Relationships>
</file>

<file path=xl/worksheets/_rels/sheet42.xml.rels><?xml version="1.0" encoding="UTF-8" standalone="yes"?>
<Relationships xmlns="http://schemas.openxmlformats.org/package/2006/relationships"><Relationship Id="rId1" Type="http://schemas.openxmlformats.org/officeDocument/2006/relationships/drawing" Target="../drawings/drawing42.xml"/></Relationships>
</file>

<file path=xl/worksheets/_rels/sheet43.xml.rels><?xml version="1.0" encoding="UTF-8" standalone="yes"?>
<Relationships xmlns="http://schemas.openxmlformats.org/package/2006/relationships"><Relationship Id="rId1" Type="http://schemas.openxmlformats.org/officeDocument/2006/relationships/drawing" Target="../drawings/drawing43.xml"/></Relationships>
</file>

<file path=xl/worksheets/_rels/sheet44.xml.rels><?xml version="1.0" encoding="UTF-8" standalone="yes"?>
<Relationships xmlns="http://schemas.openxmlformats.org/package/2006/relationships"><Relationship Id="rId1" Type="http://schemas.openxmlformats.org/officeDocument/2006/relationships/drawing" Target="../drawings/drawing44.xml"/></Relationships>
</file>

<file path=xl/worksheets/_rels/sheet45.xml.rels><?xml version="1.0" encoding="UTF-8" standalone="yes"?>
<Relationships xmlns="http://schemas.openxmlformats.org/package/2006/relationships"><Relationship Id="rId1" Type="http://schemas.openxmlformats.org/officeDocument/2006/relationships/drawing" Target="../drawings/drawing45.xml"/></Relationships>
</file>

<file path=xl/worksheets/_rels/sheet46.xml.rels><?xml version="1.0" encoding="UTF-8" standalone="yes"?>
<Relationships xmlns="http://schemas.openxmlformats.org/package/2006/relationships"><Relationship Id="rId1" Type="http://schemas.openxmlformats.org/officeDocument/2006/relationships/drawing" Target="../drawings/drawing46.xml"/></Relationships>
</file>

<file path=xl/worksheets/_rels/sheet47.xml.rels><?xml version="1.0" encoding="UTF-8" standalone="yes"?>
<Relationships xmlns="http://schemas.openxmlformats.org/package/2006/relationships"><Relationship Id="rId1" Type="http://schemas.openxmlformats.org/officeDocument/2006/relationships/drawing" Target="../drawings/drawing47.xml"/></Relationships>
</file>

<file path=xl/worksheets/_rels/sheet48.xml.rels><?xml version="1.0" encoding="UTF-8" standalone="yes"?>
<Relationships xmlns="http://schemas.openxmlformats.org/package/2006/relationships"><Relationship Id="rId1" Type="http://schemas.openxmlformats.org/officeDocument/2006/relationships/drawing" Target="../drawings/drawing48.xml"/></Relationships>
</file>

<file path=xl/worksheets/_rels/sheet49.xml.rels><?xml version="1.0" encoding="UTF-8" standalone="yes"?>
<Relationships xmlns="http://schemas.openxmlformats.org/package/2006/relationships"><Relationship Id="rId1" Type="http://schemas.openxmlformats.org/officeDocument/2006/relationships/drawing" Target="../drawings/drawing49.xml"/></Relationships>
</file>

<file path=xl/worksheets/_rels/sheet50.xml.rels><?xml version="1.0" encoding="UTF-8" standalone="yes"?>
<Relationships xmlns="http://schemas.openxmlformats.org/package/2006/relationships"><Relationship Id="rId1" Type="http://schemas.openxmlformats.org/officeDocument/2006/relationships/drawing" Target="../drawings/drawing50.xml"/></Relationships>
</file>

<file path=xl/worksheets/_rels/sheet51.xml.rels><?xml version="1.0" encoding="UTF-8" standalone="yes"?>
<Relationships xmlns="http://schemas.openxmlformats.org/package/2006/relationships"><Relationship Id="rId1" Type="http://schemas.openxmlformats.org/officeDocument/2006/relationships/drawing" Target="../drawings/drawing51.xml"/></Relationships>
</file>

<file path=xl/worksheets/_rels/sheet52.xml.rels><?xml version="1.0" encoding="UTF-8" standalone="yes"?>
<Relationships xmlns="http://schemas.openxmlformats.org/package/2006/relationships"><Relationship Id="rId2" Type="http://schemas.openxmlformats.org/officeDocument/2006/relationships/drawing" Target="../drawings/drawing52.xml"/><Relationship Id="rId1" Type="http://schemas.openxmlformats.org/officeDocument/2006/relationships/printerSettings" Target="../printerSettings/printerSettings12.bin"/></Relationships>
</file>

<file path=xl/worksheets/_rels/sheet53.xml.rels><?xml version="1.0" encoding="UTF-8" standalone="yes"?>
<Relationships xmlns="http://schemas.openxmlformats.org/package/2006/relationships"><Relationship Id="rId1" Type="http://schemas.openxmlformats.org/officeDocument/2006/relationships/drawing" Target="../drawings/drawing53.xml"/></Relationships>
</file>

<file path=xl/worksheets/_rels/sheet54.xml.rels><?xml version="1.0" encoding="UTF-8" standalone="yes"?>
<Relationships xmlns="http://schemas.openxmlformats.org/package/2006/relationships"><Relationship Id="rId1" Type="http://schemas.openxmlformats.org/officeDocument/2006/relationships/drawing" Target="../drawings/drawing54.xml"/></Relationships>
</file>

<file path=xl/worksheets/_rels/sheet55.xml.rels><?xml version="1.0" encoding="UTF-8" standalone="yes"?>
<Relationships xmlns="http://schemas.openxmlformats.org/package/2006/relationships"><Relationship Id="rId1" Type="http://schemas.openxmlformats.org/officeDocument/2006/relationships/drawing" Target="../drawings/drawing55.xml"/></Relationships>
</file>

<file path=xl/worksheets/_rels/sheet56.xml.rels><?xml version="1.0" encoding="UTF-8" standalone="yes"?>
<Relationships xmlns="http://schemas.openxmlformats.org/package/2006/relationships"><Relationship Id="rId1" Type="http://schemas.openxmlformats.org/officeDocument/2006/relationships/drawing" Target="../drawings/drawing56.xml"/></Relationships>
</file>

<file path=xl/worksheets/_rels/sheet57.xml.rels><?xml version="1.0" encoding="UTF-8" standalone="yes"?>
<Relationships xmlns="http://schemas.openxmlformats.org/package/2006/relationships"><Relationship Id="rId1" Type="http://schemas.openxmlformats.org/officeDocument/2006/relationships/drawing" Target="../drawings/drawing57.xml"/></Relationships>
</file>

<file path=xl/worksheets/_rels/sheet58.xml.rels><?xml version="1.0" encoding="UTF-8" standalone="yes"?>
<Relationships xmlns="http://schemas.openxmlformats.org/package/2006/relationships"><Relationship Id="rId1" Type="http://schemas.openxmlformats.org/officeDocument/2006/relationships/drawing" Target="../drawings/drawing58.xml"/></Relationships>
</file>

<file path=xl/worksheets/_rels/sheet59.xml.rels><?xml version="1.0" encoding="UTF-8" standalone="yes"?>
<Relationships xmlns="http://schemas.openxmlformats.org/package/2006/relationships"><Relationship Id="rId1" Type="http://schemas.openxmlformats.org/officeDocument/2006/relationships/drawing" Target="../drawings/drawing59.xml"/></Relationships>
</file>

<file path=xl/worksheets/_rels/sheet60.xml.rels><?xml version="1.0" encoding="UTF-8" standalone="yes"?>
<Relationships xmlns="http://schemas.openxmlformats.org/package/2006/relationships"><Relationship Id="rId1" Type="http://schemas.openxmlformats.org/officeDocument/2006/relationships/drawing" Target="../drawings/drawing60.xml"/></Relationships>
</file>

<file path=xl/worksheets/_rels/sheet61.xml.rels><?xml version="1.0" encoding="UTF-8" standalone="yes"?>
<Relationships xmlns="http://schemas.openxmlformats.org/package/2006/relationships"><Relationship Id="rId2" Type="http://schemas.openxmlformats.org/officeDocument/2006/relationships/drawing" Target="../drawings/drawing61.xml"/><Relationship Id="rId1" Type="http://schemas.openxmlformats.org/officeDocument/2006/relationships/printerSettings" Target="../printerSettings/printerSettings13.bin"/></Relationships>
</file>

<file path=xl/worksheets/_rels/sheet62.xml.rels><?xml version="1.0" encoding="UTF-8" standalone="yes"?>
<Relationships xmlns="http://schemas.openxmlformats.org/package/2006/relationships"><Relationship Id="rId2" Type="http://schemas.openxmlformats.org/officeDocument/2006/relationships/drawing" Target="../drawings/drawing62.xml"/><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3:H114"/>
  <sheetViews>
    <sheetView view="pageBreakPreview" topLeftCell="A64" zoomScale="60" zoomScaleNormal="60" workbookViewId="0">
      <selection activeCell="F100" sqref="F100"/>
    </sheetView>
  </sheetViews>
  <sheetFormatPr baseColWidth="10" defaultRowHeight="15"/>
  <cols>
    <col min="2" max="2" width="23.42578125" customWidth="1"/>
    <col min="3" max="3" width="22.85546875" customWidth="1"/>
    <col min="4" max="4" width="68.140625" bestFit="1" customWidth="1"/>
    <col min="5" max="5" width="32.28515625" bestFit="1" customWidth="1"/>
    <col min="6" max="6" width="27.28515625" bestFit="1" customWidth="1"/>
    <col min="7" max="7" width="29" customWidth="1"/>
  </cols>
  <sheetData>
    <row r="3" spans="2:8" ht="15.75" thickBot="1">
      <c r="B3" s="546"/>
      <c r="C3" s="546"/>
      <c r="D3" s="546"/>
      <c r="E3" s="546"/>
      <c r="F3" s="546"/>
      <c r="G3" s="546"/>
    </row>
    <row r="4" spans="2:8">
      <c r="B4" s="634" t="s">
        <v>439</v>
      </c>
      <c r="C4" s="635"/>
      <c r="D4" s="635"/>
      <c r="E4" s="635"/>
      <c r="F4" s="638"/>
      <c r="G4" s="639"/>
    </row>
    <row r="5" spans="2:8">
      <c r="B5" s="636"/>
      <c r="C5" s="637"/>
      <c r="D5" s="637"/>
      <c r="E5" s="637"/>
      <c r="F5" s="640"/>
      <c r="G5" s="641"/>
    </row>
    <row r="6" spans="2:8">
      <c r="B6" s="643" t="s">
        <v>1</v>
      </c>
      <c r="C6" s="644"/>
      <c r="D6" s="644"/>
      <c r="E6" s="644"/>
      <c r="F6" s="640"/>
      <c r="G6" s="641"/>
    </row>
    <row r="7" spans="2:8">
      <c r="B7" s="643"/>
      <c r="C7" s="644"/>
      <c r="D7" s="644"/>
      <c r="E7" s="644"/>
      <c r="F7" s="640"/>
      <c r="G7" s="641"/>
    </row>
    <row r="8" spans="2:8" ht="15.75" thickBot="1">
      <c r="B8" s="645"/>
      <c r="C8" s="646"/>
      <c r="D8" s="646"/>
      <c r="E8" s="646"/>
      <c r="F8" s="642"/>
      <c r="G8" s="641"/>
    </row>
    <row r="9" spans="2:8" ht="15" customHeight="1">
      <c r="B9" s="647" t="s">
        <v>438</v>
      </c>
      <c r="C9" s="648"/>
      <c r="D9" s="648"/>
      <c r="E9" s="648"/>
      <c r="F9" s="648"/>
      <c r="G9" s="649"/>
      <c r="H9" s="612"/>
    </row>
    <row r="10" spans="2:8" ht="15.75" thickBot="1">
      <c r="B10" s="650"/>
      <c r="C10" s="651"/>
      <c r="D10" s="651"/>
      <c r="E10" s="651"/>
      <c r="F10" s="651"/>
      <c r="G10" s="652"/>
      <c r="H10" s="612"/>
    </row>
    <row r="11" spans="2:8" ht="15.75" thickBot="1">
      <c r="B11" s="547"/>
      <c r="C11" s="547"/>
      <c r="D11" s="547"/>
      <c r="E11" s="547"/>
      <c r="F11" s="547"/>
      <c r="G11" s="547"/>
      <c r="H11" s="611"/>
    </row>
    <row r="12" spans="2:8" ht="15.75">
      <c r="B12" s="653" t="s">
        <v>440</v>
      </c>
      <c r="C12" s="656" t="str">
        <f>+'[3]Presupuesto Electrico'!C2:F2</f>
        <v>UNIDAD</v>
      </c>
      <c r="D12" s="656"/>
      <c r="E12" s="656"/>
      <c r="F12" s="656"/>
      <c r="G12" s="657"/>
    </row>
    <row r="13" spans="2:8" ht="15.75">
      <c r="B13" s="654"/>
      <c r="C13" s="548" t="s">
        <v>441</v>
      </c>
      <c r="D13" s="549"/>
      <c r="E13" s="550"/>
      <c r="F13" s="551"/>
      <c r="G13" s="552">
        <v>6</v>
      </c>
    </row>
    <row r="14" spans="2:8" ht="16.5" thickBot="1">
      <c r="B14" s="655"/>
      <c r="C14" s="553" t="s">
        <v>442</v>
      </c>
      <c r="D14" s="554"/>
      <c r="E14" s="555"/>
      <c r="F14" s="556"/>
      <c r="G14" s="557">
        <v>6</v>
      </c>
    </row>
    <row r="15" spans="2:8" ht="15.75">
      <c r="B15" s="659"/>
      <c r="C15" s="659"/>
      <c r="D15" s="659"/>
      <c r="E15" s="659"/>
      <c r="F15" s="659"/>
      <c r="G15" s="659"/>
    </row>
    <row r="16" spans="2:8">
      <c r="B16" s="558" t="s">
        <v>443</v>
      </c>
      <c r="C16" s="559"/>
      <c r="D16" s="559"/>
      <c r="E16" s="559"/>
      <c r="F16" s="559"/>
      <c r="G16" s="560">
        <f>+'PRESUPUESTO GENERAL'!I67+'PRESUPUESTO GENERAL'!I71</f>
        <v>253259696.62474924</v>
      </c>
    </row>
    <row r="17" spans="2:7">
      <c r="B17" s="561" t="s">
        <v>487</v>
      </c>
      <c r="C17" s="562"/>
      <c r="D17" s="562"/>
      <c r="E17" s="562"/>
      <c r="F17" s="562"/>
      <c r="G17" s="560">
        <f>+'PRESUPUESTO GENERAL'!I72</f>
        <v>3896303.0249961424</v>
      </c>
    </row>
    <row r="18" spans="2:7">
      <c r="B18" s="561"/>
      <c r="C18" s="562"/>
      <c r="D18" s="562"/>
      <c r="E18" s="562"/>
      <c r="F18" s="562"/>
      <c r="G18" s="560">
        <f>+'[4]PRESUPUESTO GENERAL'!F32</f>
        <v>0</v>
      </c>
    </row>
    <row r="19" spans="2:7" ht="15.75" thickBot="1">
      <c r="B19" s="561" t="s">
        <v>444</v>
      </c>
      <c r="C19" s="562"/>
      <c r="D19" s="562"/>
      <c r="E19" s="562"/>
      <c r="F19" s="562"/>
      <c r="G19" s="560">
        <f>+'[3]Presupuesto Electrico'!F59</f>
        <v>0</v>
      </c>
    </row>
    <row r="20" spans="2:7" ht="16.5" thickBot="1">
      <c r="B20" s="660" t="s">
        <v>445</v>
      </c>
      <c r="C20" s="661"/>
      <c r="D20" s="661"/>
      <c r="E20" s="661"/>
      <c r="F20" s="661"/>
      <c r="G20" s="563">
        <f>ROUND((SUM(G16:G19)),0)</f>
        <v>257156000</v>
      </c>
    </row>
    <row r="21" spans="2:7" ht="16.5" thickBot="1">
      <c r="B21" s="564"/>
      <c r="C21" s="564"/>
      <c r="D21" s="564"/>
      <c r="E21" s="564"/>
      <c r="F21" s="564"/>
      <c r="G21" s="564"/>
    </row>
    <row r="22" spans="2:7" ht="16.5" thickBot="1">
      <c r="B22" s="662" t="s">
        <v>446</v>
      </c>
      <c r="C22" s="663"/>
      <c r="D22" s="663"/>
      <c r="E22" s="663"/>
      <c r="F22" s="663"/>
      <c r="G22" s="664"/>
    </row>
    <row r="23" spans="2:7">
      <c r="B23" s="565">
        <v>1</v>
      </c>
      <c r="C23" s="566" t="str">
        <f>+'PRESUPUESTO GENERAL'!D14</f>
        <v>PRELIMINARES</v>
      </c>
      <c r="D23" s="567"/>
      <c r="E23" s="567"/>
      <c r="F23" s="567"/>
      <c r="G23" s="568">
        <f>+'PRESUPUESTO GENERAL'!I14*1.3</f>
        <v>23544011.192000002</v>
      </c>
    </row>
    <row r="24" spans="2:7">
      <c r="B24" s="565">
        <f>+B23+1</f>
        <v>2</v>
      </c>
      <c r="C24" s="569" t="str">
        <f>+'PRESUPUESTO GENERAL'!D18</f>
        <v>PISOS Y ENCHAPES</v>
      </c>
      <c r="D24" s="570"/>
      <c r="E24" s="570"/>
      <c r="F24" s="570"/>
      <c r="G24" s="568">
        <f>+'PRESUPUESTO GENERAL'!I18*1.3</f>
        <v>1089183.6891000001</v>
      </c>
    </row>
    <row r="25" spans="2:7">
      <c r="B25" s="565">
        <f t="shared" ref="B25:B29" si="0">+B24+1</f>
        <v>3</v>
      </c>
      <c r="C25" s="569" t="str">
        <f>+'PRESUPUESTO GENERAL'!D21</f>
        <v>CUBIERTAS</v>
      </c>
      <c r="D25" s="570"/>
      <c r="E25" s="570"/>
      <c r="F25" s="570"/>
      <c r="G25" s="568">
        <f>+'PRESUPUESTO GENERAL'!I21*1.3</f>
        <v>104173384.46949199</v>
      </c>
    </row>
    <row r="26" spans="2:7">
      <c r="B26" s="565">
        <f t="shared" si="0"/>
        <v>4</v>
      </c>
      <c r="C26" s="569" t="str">
        <f>+'PRESUPUESTO GENERAL'!D26</f>
        <v>PINTURA Y ESTUCO</v>
      </c>
      <c r="D26" s="570"/>
      <c r="E26" s="570"/>
      <c r="F26" s="570"/>
      <c r="G26" s="568">
        <f>+'PRESUPUESTO GENERAL'!I26*1.3</f>
        <v>36167360.700000003</v>
      </c>
    </row>
    <row r="27" spans="2:7">
      <c r="B27" s="565">
        <f t="shared" si="0"/>
        <v>5</v>
      </c>
      <c r="C27" s="569" t="str">
        <f>+'PRESUPUESTO GENERAL'!D30</f>
        <v xml:space="preserve">PUERTAS,VENTANAS Y DIVISIONES </v>
      </c>
      <c r="D27" s="570"/>
      <c r="E27" s="570"/>
      <c r="F27" s="570"/>
      <c r="G27" s="568">
        <f>+'PRESUPUESTO GENERAL'!I30*1.3</f>
        <v>27035482.523400005</v>
      </c>
    </row>
    <row r="28" spans="2:7">
      <c r="B28" s="565">
        <f t="shared" si="0"/>
        <v>6</v>
      </c>
      <c r="C28" s="569" t="str">
        <f>+'PRESUPUESTO GENERAL'!D42</f>
        <v>INSTALACIONES ELECTRICAS</v>
      </c>
      <c r="D28" s="546"/>
      <c r="E28" s="546"/>
      <c r="F28" s="546"/>
      <c r="G28" s="568">
        <f>+('PRESUPUESTO GENERAL'!I42+'PRESUPUESTO GENERAL'!I47+'PRESUPUESTO GENERAL'!I49+'PRESUPUESTO GENERAL'!I54+'PRESUPUESTO GENERAL'!I58+'PRESUPUESTO GENERAL'!I63)*1.3</f>
        <v>61250274.050757311</v>
      </c>
    </row>
    <row r="29" spans="2:7">
      <c r="B29" s="565">
        <f t="shared" si="0"/>
        <v>7</v>
      </c>
      <c r="C29" s="569" t="s">
        <v>447</v>
      </c>
      <c r="D29" s="571"/>
      <c r="E29" s="571"/>
      <c r="F29" s="571"/>
      <c r="G29" s="568">
        <f>+'PRESUPUESTO GENERAL'!I72</f>
        <v>3896303.0249961424</v>
      </c>
    </row>
    <row r="30" spans="2:7" ht="15.75" thickBot="1">
      <c r="B30" s="565">
        <f>+B27+1</f>
        <v>6</v>
      </c>
      <c r="C30" s="569" t="s">
        <v>448</v>
      </c>
      <c r="D30" s="546"/>
      <c r="E30" s="546"/>
      <c r="F30" s="546"/>
      <c r="G30" s="568">
        <f>+'[3]Presupuesto Electrico'!F59</f>
        <v>0</v>
      </c>
    </row>
    <row r="31" spans="2:7" ht="16.5" thickBot="1">
      <c r="B31" s="572"/>
      <c r="C31" s="663" t="s">
        <v>449</v>
      </c>
      <c r="D31" s="663"/>
      <c r="E31" s="663"/>
      <c r="F31" s="663"/>
      <c r="G31" s="573">
        <f>ROUND((SUM(G23:G30)),0)</f>
        <v>257156000</v>
      </c>
    </row>
    <row r="32" spans="2:7">
      <c r="B32" s="574"/>
      <c r="C32" s="574"/>
      <c r="D32" s="574"/>
      <c r="E32" s="574"/>
      <c r="F32" s="574"/>
      <c r="G32" s="574"/>
    </row>
    <row r="33" spans="2:7">
      <c r="B33" s="575"/>
      <c r="C33" s="575"/>
      <c r="D33" s="575"/>
      <c r="E33" s="575"/>
      <c r="F33" s="576"/>
      <c r="G33" s="575"/>
    </row>
    <row r="34" spans="2:7">
      <c r="B34" s="575"/>
      <c r="C34" s="577"/>
      <c r="D34" s="578"/>
      <c r="E34" s="579"/>
      <c r="F34" s="580"/>
      <c r="G34" s="580"/>
    </row>
    <row r="35" spans="2:7">
      <c r="B35" s="581"/>
      <c r="C35" s="199" t="s">
        <v>450</v>
      </c>
      <c r="D35" s="546"/>
      <c r="E35" s="546"/>
      <c r="F35" s="582" t="s">
        <v>34</v>
      </c>
      <c r="G35" s="546"/>
    </row>
    <row r="36" spans="2:7">
      <c r="B36" s="583"/>
      <c r="C36" s="584" t="s">
        <v>35</v>
      </c>
      <c r="D36" s="546"/>
      <c r="E36" s="546"/>
      <c r="F36" s="585" t="s">
        <v>36</v>
      </c>
      <c r="G36" s="546"/>
    </row>
    <row r="37" spans="2:7">
      <c r="B37" s="586"/>
      <c r="C37" s="202" t="s">
        <v>451</v>
      </c>
      <c r="D37" s="546"/>
      <c r="E37" s="546"/>
      <c r="F37" s="587" t="s">
        <v>451</v>
      </c>
      <c r="G37" s="546"/>
    </row>
    <row r="38" spans="2:7" ht="15.75" thickBot="1">
      <c r="B38" s="588"/>
      <c r="C38" s="588"/>
      <c r="D38" s="589"/>
      <c r="E38" s="590"/>
      <c r="F38" s="591"/>
      <c r="G38" s="592"/>
    </row>
    <row r="39" spans="2:7">
      <c r="B39" s="665" t="s">
        <v>39</v>
      </c>
      <c r="C39" s="666"/>
      <c r="D39" s="666"/>
      <c r="E39" s="666"/>
      <c r="F39" s="666"/>
      <c r="G39" s="667"/>
    </row>
    <row r="40" spans="2:7">
      <c r="B40" s="668"/>
      <c r="C40" s="669"/>
      <c r="D40" s="669"/>
      <c r="E40" s="669"/>
      <c r="F40" s="669"/>
      <c r="G40" s="670"/>
    </row>
    <row r="41" spans="2:7" ht="15.75" thickBot="1">
      <c r="B41" s="671"/>
      <c r="C41" s="672"/>
      <c r="D41" s="672"/>
      <c r="E41" s="672"/>
      <c r="F41" s="672"/>
      <c r="G41" s="673"/>
    </row>
    <row r="42" spans="2:7">
      <c r="B42" s="546"/>
      <c r="C42" s="546"/>
      <c r="D42" s="546"/>
      <c r="E42" s="546"/>
      <c r="F42" s="547"/>
      <c r="G42" s="547"/>
    </row>
    <row r="43" spans="2:7">
      <c r="B43" s="546"/>
      <c r="C43" s="546"/>
      <c r="D43" s="546"/>
      <c r="E43" s="546"/>
      <c r="F43" s="547"/>
      <c r="G43" s="547"/>
    </row>
    <row r="44" spans="2:7" ht="15.75" thickBot="1">
      <c r="B44" s="546"/>
      <c r="C44" s="546"/>
      <c r="D44" s="546"/>
      <c r="E44" s="546"/>
      <c r="F44" s="547"/>
      <c r="G44" s="547"/>
    </row>
    <row r="45" spans="2:7" ht="15.75">
      <c r="B45" s="593" t="s">
        <v>452</v>
      </c>
      <c r="C45" s="594" t="s">
        <v>453</v>
      </c>
      <c r="D45" s="594" t="s">
        <v>454</v>
      </c>
      <c r="E45" s="595" t="s">
        <v>455</v>
      </c>
      <c r="F45" s="596"/>
      <c r="G45" s="596"/>
    </row>
    <row r="46" spans="2:7">
      <c r="B46" s="674" t="str">
        <f>+B9</f>
        <v>MANTENIMIENTO Y ADECUACIÓN DE LA CASA DE LA MUJER UBICADA EN EL MUNICIPIO DE MONTERÍA - CÓRDOBA</v>
      </c>
      <c r="C46" s="677" t="str">
        <f>+B46</f>
        <v>MANTENIMIENTO Y ADECUACIÓN DE LA CASA DE LA MUJER UBICADA EN EL MUNICIPIO DE MONTERÍA - CÓRDOBA</v>
      </c>
      <c r="D46" s="597" t="str">
        <f t="shared" ref="D46:D53" si="1">+C23</f>
        <v>PRELIMINARES</v>
      </c>
      <c r="E46" s="598">
        <f>+G23</f>
        <v>23544011.192000002</v>
      </c>
      <c r="F46" s="547"/>
      <c r="G46" s="547"/>
    </row>
    <row r="47" spans="2:7">
      <c r="B47" s="675"/>
      <c r="C47" s="678"/>
      <c r="D47" s="597" t="str">
        <f t="shared" si="1"/>
        <v>PISOS Y ENCHAPES</v>
      </c>
      <c r="E47" s="598">
        <f>+G24</f>
        <v>1089183.6891000001</v>
      </c>
      <c r="F47" s="547"/>
      <c r="G47" s="547"/>
    </row>
    <row r="48" spans="2:7">
      <c r="B48" s="675"/>
      <c r="C48" s="678"/>
      <c r="D48" s="597" t="str">
        <f t="shared" si="1"/>
        <v>CUBIERTAS</v>
      </c>
      <c r="E48" s="598">
        <f>+G25</f>
        <v>104173384.46949199</v>
      </c>
      <c r="F48" s="547"/>
      <c r="G48" s="547"/>
    </row>
    <row r="49" spans="2:7">
      <c r="B49" s="675"/>
      <c r="C49" s="678"/>
      <c r="D49" s="599" t="str">
        <f t="shared" si="1"/>
        <v>PINTURA Y ESTUCO</v>
      </c>
      <c r="E49" s="598">
        <f>+G26</f>
        <v>36167360.700000003</v>
      </c>
      <c r="F49" s="547"/>
      <c r="G49" s="547"/>
    </row>
    <row r="50" spans="2:7">
      <c r="B50" s="675"/>
      <c r="C50" s="678"/>
      <c r="D50" s="599" t="str">
        <f t="shared" si="1"/>
        <v xml:space="preserve">PUERTAS,VENTANAS Y DIVISIONES </v>
      </c>
      <c r="E50" s="598">
        <f>+G27</f>
        <v>27035482.523400005</v>
      </c>
      <c r="F50" s="547"/>
      <c r="G50" s="547"/>
    </row>
    <row r="51" spans="2:7">
      <c r="B51" s="675"/>
      <c r="C51" s="678"/>
      <c r="D51" s="599" t="str">
        <f t="shared" si="1"/>
        <v>INSTALACIONES ELECTRICAS</v>
      </c>
      <c r="E51" s="598">
        <f>G28</f>
        <v>61250274.050757311</v>
      </c>
      <c r="F51" s="547"/>
      <c r="G51" s="547"/>
    </row>
    <row r="52" spans="2:7">
      <c r="B52" s="675"/>
      <c r="C52" s="678"/>
      <c r="D52" s="599" t="str">
        <f t="shared" si="1"/>
        <v>REALIZAR IMPLEMENTACÓN PGIO</v>
      </c>
      <c r="E52" s="598">
        <f>+G29</f>
        <v>3896303.0249961424</v>
      </c>
      <c r="F52" s="547"/>
      <c r="G52" s="547"/>
    </row>
    <row r="53" spans="2:7" ht="30">
      <c r="B53" s="676"/>
      <c r="C53" s="679"/>
      <c r="D53" s="597" t="str">
        <f t="shared" si="1"/>
        <v>REALIZAR LA INTERVENTORÍA TÉCNICA, ADMINISTRATIVA Y FINANCIERA (7%)</v>
      </c>
      <c r="E53" s="598">
        <f t="shared" ref="E53" si="2">+G30</f>
        <v>0</v>
      </c>
      <c r="F53" s="547"/>
      <c r="G53" s="547"/>
    </row>
    <row r="54" spans="2:7" ht="16.5" thickBot="1">
      <c r="B54" s="680" t="s">
        <v>449</v>
      </c>
      <c r="C54" s="681"/>
      <c r="D54" s="681"/>
      <c r="E54" s="600">
        <f>ROUND((SUM(E46:E53)),0)</f>
        <v>257156000</v>
      </c>
      <c r="F54" s="547"/>
      <c r="G54" s="547"/>
    </row>
    <row r="55" spans="2:7">
      <c r="B55" s="574"/>
      <c r="C55" s="574"/>
      <c r="D55" s="574"/>
      <c r="E55" s="574"/>
      <c r="F55" s="574"/>
      <c r="G55" s="574"/>
    </row>
    <row r="56" spans="2:7">
      <c r="B56" s="575"/>
      <c r="C56" s="575"/>
      <c r="D56" s="575"/>
      <c r="E56" s="575"/>
      <c r="F56" s="576"/>
      <c r="G56" s="575"/>
    </row>
    <row r="57" spans="2:7">
      <c r="B57" s="575"/>
      <c r="C57" s="577"/>
      <c r="D57" s="578"/>
      <c r="E57" s="579"/>
      <c r="F57" s="580"/>
      <c r="G57" s="580"/>
    </row>
    <row r="58" spans="2:7">
      <c r="B58" s="581"/>
      <c r="C58" s="199" t="str">
        <f>+C35</f>
        <v>ELIANA UPARELA MARSIGLIA</v>
      </c>
      <c r="D58" s="546"/>
      <c r="E58" s="546"/>
      <c r="F58" s="582" t="s">
        <v>34</v>
      </c>
      <c r="G58" s="546"/>
    </row>
    <row r="59" spans="2:7">
      <c r="B59" s="583"/>
      <c r="C59" s="584" t="s">
        <v>35</v>
      </c>
      <c r="D59" s="546"/>
      <c r="E59" s="546"/>
      <c r="F59" s="585" t="s">
        <v>36</v>
      </c>
      <c r="G59" s="546"/>
    </row>
    <row r="60" spans="2:7">
      <c r="B60" s="586"/>
      <c r="C60" s="202" t="s">
        <v>451</v>
      </c>
      <c r="D60" s="546"/>
      <c r="E60" s="546"/>
      <c r="F60" s="587" t="s">
        <v>451</v>
      </c>
      <c r="G60" s="546"/>
    </row>
    <row r="61" spans="2:7" ht="15.75" thickBot="1">
      <c r="B61" s="588"/>
      <c r="C61" s="588"/>
      <c r="D61" s="589"/>
      <c r="E61" s="590"/>
      <c r="F61" s="591"/>
      <c r="G61" s="592"/>
    </row>
    <row r="62" spans="2:7">
      <c r="B62" s="665" t="s">
        <v>39</v>
      </c>
      <c r="C62" s="666"/>
      <c r="D62" s="666"/>
      <c r="E62" s="666"/>
      <c r="F62" s="666"/>
      <c r="G62" s="667"/>
    </row>
    <row r="63" spans="2:7">
      <c r="B63" s="668"/>
      <c r="C63" s="669"/>
      <c r="D63" s="669"/>
      <c r="E63" s="669"/>
      <c r="F63" s="669"/>
      <c r="G63" s="670"/>
    </row>
    <row r="64" spans="2:7" ht="15.75" thickBot="1">
      <c r="B64" s="671"/>
      <c r="C64" s="672"/>
      <c r="D64" s="672"/>
      <c r="E64" s="672"/>
      <c r="F64" s="672"/>
      <c r="G64" s="673"/>
    </row>
    <row r="65" spans="2:7" ht="15.75">
      <c r="B65" s="601"/>
      <c r="C65" s="601"/>
      <c r="D65" s="601"/>
      <c r="E65" s="602"/>
      <c r="F65" s="547"/>
      <c r="G65" s="547"/>
    </row>
    <row r="66" spans="2:7" ht="15.75" thickBot="1">
      <c r="B66" s="546"/>
      <c r="C66" s="546"/>
      <c r="D66" s="546"/>
      <c r="E66" s="546"/>
      <c r="F66" s="547"/>
      <c r="G66" s="547"/>
    </row>
    <row r="67" spans="2:7" ht="16.5" thickBot="1">
      <c r="B67" s="603" t="s">
        <v>456</v>
      </c>
      <c r="C67" s="604" t="s">
        <v>457</v>
      </c>
      <c r="D67" s="604" t="s">
        <v>458</v>
      </c>
      <c r="E67" s="604" t="s">
        <v>459</v>
      </c>
      <c r="F67" s="605" t="s">
        <v>460</v>
      </c>
      <c r="G67" s="547"/>
    </row>
    <row r="68" spans="2:7">
      <c r="B68" s="599" t="s">
        <v>461</v>
      </c>
      <c r="C68" s="565">
        <v>2021</v>
      </c>
      <c r="D68" s="606" t="str">
        <f t="shared" ref="D68:D75" si="3">+D46</f>
        <v>PRELIMINARES</v>
      </c>
      <c r="E68" s="565"/>
      <c r="F68" s="607">
        <f t="shared" ref="F68:F75" si="4">+E46</f>
        <v>23544011.192000002</v>
      </c>
      <c r="G68" s="547"/>
    </row>
    <row r="69" spans="2:7">
      <c r="B69" s="599" t="s">
        <v>461</v>
      </c>
      <c r="C69" s="565">
        <v>2021</v>
      </c>
      <c r="D69" s="606" t="str">
        <f t="shared" si="3"/>
        <v>PISOS Y ENCHAPES</v>
      </c>
      <c r="E69" s="565"/>
      <c r="F69" s="607">
        <f t="shared" si="4"/>
        <v>1089183.6891000001</v>
      </c>
      <c r="G69" s="547"/>
    </row>
    <row r="70" spans="2:7">
      <c r="B70" s="599" t="s">
        <v>461</v>
      </c>
      <c r="C70" s="565">
        <v>2021</v>
      </c>
      <c r="D70" s="606" t="str">
        <f t="shared" si="3"/>
        <v>CUBIERTAS</v>
      </c>
      <c r="E70" s="565"/>
      <c r="F70" s="607">
        <f t="shared" si="4"/>
        <v>104173384.46949199</v>
      </c>
      <c r="G70" s="608"/>
    </row>
    <row r="71" spans="2:7">
      <c r="B71" s="599" t="s">
        <v>461</v>
      </c>
      <c r="C71" s="565">
        <v>2021</v>
      </c>
      <c r="D71" s="606" t="str">
        <f t="shared" si="3"/>
        <v>PINTURA Y ESTUCO</v>
      </c>
      <c r="E71" s="565"/>
      <c r="F71" s="607">
        <f t="shared" si="4"/>
        <v>36167360.700000003</v>
      </c>
      <c r="G71" s="608"/>
    </row>
    <row r="72" spans="2:7">
      <c r="B72" s="599" t="s">
        <v>461</v>
      </c>
      <c r="C72" s="565">
        <v>2021</v>
      </c>
      <c r="D72" s="606" t="str">
        <f t="shared" si="3"/>
        <v xml:space="preserve">PUERTAS,VENTANAS Y DIVISIONES </v>
      </c>
      <c r="E72" s="565"/>
      <c r="F72" s="607">
        <f t="shared" si="4"/>
        <v>27035482.523400005</v>
      </c>
      <c r="G72" s="608"/>
    </row>
    <row r="73" spans="2:7">
      <c r="B73" s="599" t="s">
        <v>461</v>
      </c>
      <c r="C73" s="565">
        <v>2021</v>
      </c>
      <c r="D73" s="606" t="str">
        <f t="shared" si="3"/>
        <v>INSTALACIONES ELECTRICAS</v>
      </c>
      <c r="E73" s="565"/>
      <c r="F73" s="607">
        <f t="shared" si="4"/>
        <v>61250274.050757311</v>
      </c>
      <c r="G73" s="608"/>
    </row>
    <row r="74" spans="2:7">
      <c r="B74" s="599" t="s">
        <v>461</v>
      </c>
      <c r="C74" s="565">
        <v>2021</v>
      </c>
      <c r="D74" s="606" t="str">
        <f t="shared" si="3"/>
        <v>REALIZAR IMPLEMENTACÓN PGIO</v>
      </c>
      <c r="E74" s="565"/>
      <c r="F74" s="607">
        <f t="shared" si="4"/>
        <v>3896303.0249961424</v>
      </c>
      <c r="G74" s="608"/>
    </row>
    <row r="75" spans="2:7" ht="30.75" thickBot="1">
      <c r="B75" s="599" t="s">
        <v>461</v>
      </c>
      <c r="C75" s="565">
        <v>2021</v>
      </c>
      <c r="D75" s="606" t="str">
        <f t="shared" si="3"/>
        <v>REALIZAR LA INTERVENTORÍA TÉCNICA, ADMINISTRATIVA Y FINANCIERA (7%)</v>
      </c>
      <c r="E75" s="565"/>
      <c r="F75" s="607">
        <f t="shared" si="4"/>
        <v>0</v>
      </c>
      <c r="G75" s="608"/>
    </row>
    <row r="76" spans="2:7" ht="16.5" thickBot="1">
      <c r="B76" s="662" t="s">
        <v>449</v>
      </c>
      <c r="C76" s="663"/>
      <c r="D76" s="663"/>
      <c r="E76" s="663"/>
      <c r="F76" s="573">
        <f>ROUNDUP((SUM(F68:F75)),0)</f>
        <v>257156000</v>
      </c>
      <c r="G76" s="609"/>
    </row>
    <row r="77" spans="2:7">
      <c r="B77" s="574"/>
      <c r="C77" s="574"/>
      <c r="D77" s="574"/>
      <c r="E77" s="574"/>
      <c r="F77" s="574"/>
      <c r="G77" s="574"/>
    </row>
    <row r="78" spans="2:7">
      <c r="B78" s="575"/>
      <c r="C78" s="575"/>
      <c r="D78" s="575"/>
      <c r="E78" s="575"/>
      <c r="F78" s="576"/>
      <c r="G78" s="575"/>
    </row>
    <row r="79" spans="2:7">
      <c r="B79" s="575"/>
      <c r="C79" s="577"/>
      <c r="D79" s="578"/>
      <c r="E79" s="579"/>
      <c r="F79" s="580"/>
      <c r="G79" s="580"/>
    </row>
    <row r="80" spans="2:7">
      <c r="B80" s="581"/>
      <c r="C80" s="199" t="str">
        <f>+C58</f>
        <v>ELIANA UPARELA MARSIGLIA</v>
      </c>
      <c r="D80" s="546"/>
      <c r="E80" s="546"/>
      <c r="F80" s="582" t="s">
        <v>34</v>
      </c>
      <c r="G80" s="546"/>
    </row>
    <row r="81" spans="2:7">
      <c r="B81" s="583"/>
      <c r="C81" s="584" t="s">
        <v>35</v>
      </c>
      <c r="D81" s="546"/>
      <c r="E81" s="546"/>
      <c r="F81" s="585" t="s">
        <v>36</v>
      </c>
      <c r="G81" s="546"/>
    </row>
    <row r="82" spans="2:7">
      <c r="B82" s="586"/>
      <c r="C82" s="202" t="s">
        <v>451</v>
      </c>
      <c r="D82" s="546"/>
      <c r="E82" s="546"/>
      <c r="F82" s="587" t="s">
        <v>451</v>
      </c>
      <c r="G82" s="546"/>
    </row>
    <row r="83" spans="2:7" ht="15.75" thickBot="1">
      <c r="B83" s="588"/>
      <c r="C83" s="588"/>
      <c r="D83" s="589"/>
      <c r="E83" s="590"/>
      <c r="F83" s="591"/>
      <c r="G83" s="592"/>
    </row>
    <row r="84" spans="2:7">
      <c r="B84" s="665" t="s">
        <v>39</v>
      </c>
      <c r="C84" s="666"/>
      <c r="D84" s="666"/>
      <c r="E84" s="666"/>
      <c r="F84" s="666"/>
      <c r="G84" s="667"/>
    </row>
    <row r="85" spans="2:7">
      <c r="B85" s="668"/>
      <c r="C85" s="669"/>
      <c r="D85" s="669"/>
      <c r="E85" s="669"/>
      <c r="F85" s="669"/>
      <c r="G85" s="670"/>
    </row>
    <row r="86" spans="2:7" ht="15.75" thickBot="1">
      <c r="B86" s="671"/>
      <c r="C86" s="672"/>
      <c r="D86" s="672"/>
      <c r="E86" s="672"/>
      <c r="F86" s="672"/>
      <c r="G86" s="673"/>
    </row>
    <row r="87" spans="2:7">
      <c r="B87" s="546"/>
      <c r="C87" s="546"/>
      <c r="D87" s="546"/>
      <c r="E87" s="546"/>
      <c r="F87" s="546"/>
      <c r="G87" s="546"/>
    </row>
    <row r="88" spans="2:7">
      <c r="B88" s="546"/>
      <c r="C88" s="546"/>
      <c r="D88" s="546"/>
      <c r="E88" s="546"/>
      <c r="F88" s="546"/>
      <c r="G88" s="546"/>
    </row>
    <row r="89" spans="2:7" ht="15.75">
      <c r="B89" s="682" t="s">
        <v>462</v>
      </c>
      <c r="C89" s="682"/>
      <c r="D89" s="682"/>
      <c r="E89" s="682"/>
      <c r="F89" s="682"/>
      <c r="G89" s="682"/>
    </row>
    <row r="90" spans="2:7">
      <c r="B90" s="658" t="s">
        <v>463</v>
      </c>
      <c r="C90" s="658"/>
      <c r="D90" s="658"/>
      <c r="E90" s="658"/>
      <c r="F90" s="658"/>
      <c r="G90" s="658"/>
    </row>
    <row r="91" spans="2:7">
      <c r="B91" s="658" t="s">
        <v>464</v>
      </c>
      <c r="C91" s="658"/>
      <c r="D91" s="658"/>
      <c r="E91" s="658"/>
      <c r="F91" s="658"/>
      <c r="G91" s="658"/>
    </row>
    <row r="92" spans="2:7">
      <c r="B92" s="658" t="s">
        <v>465</v>
      </c>
      <c r="C92" s="658"/>
      <c r="D92" s="658"/>
      <c r="E92" s="658"/>
      <c r="F92" s="658"/>
      <c r="G92" s="658"/>
    </row>
    <row r="93" spans="2:7">
      <c r="B93" s="658" t="s">
        <v>466</v>
      </c>
      <c r="C93" s="658"/>
      <c r="D93" s="658"/>
      <c r="E93" s="658"/>
      <c r="F93" s="658"/>
      <c r="G93" s="658"/>
    </row>
    <row r="94" spans="2:7">
      <c r="B94" s="658" t="s">
        <v>467</v>
      </c>
      <c r="C94" s="658"/>
      <c r="D94" s="658"/>
      <c r="E94" s="658"/>
      <c r="F94" s="658"/>
      <c r="G94" s="658"/>
    </row>
    <row r="95" spans="2:7">
      <c r="B95" s="546"/>
      <c r="C95" s="546"/>
      <c r="D95" s="546"/>
      <c r="E95" s="546"/>
      <c r="F95" s="546"/>
      <c r="G95" s="546"/>
    </row>
    <row r="96" spans="2:7">
      <c r="B96" s="610"/>
      <c r="C96" s="610"/>
      <c r="D96" s="610"/>
      <c r="E96" s="610"/>
      <c r="F96" s="610"/>
      <c r="G96" s="610"/>
    </row>
    <row r="97" spans="2:7">
      <c r="B97" s="610"/>
      <c r="C97" s="610"/>
      <c r="D97" s="610"/>
      <c r="E97" s="610"/>
      <c r="F97" s="610"/>
      <c r="G97" s="610"/>
    </row>
    <row r="98" spans="2:7">
      <c r="B98" s="610"/>
      <c r="C98" s="610"/>
      <c r="D98" s="610"/>
      <c r="E98" s="610"/>
      <c r="F98" s="610"/>
      <c r="G98" s="610"/>
    </row>
    <row r="99" spans="2:7">
      <c r="B99" s="610"/>
      <c r="C99" s="610"/>
      <c r="D99" s="610"/>
      <c r="E99" s="610"/>
      <c r="F99" s="610"/>
      <c r="G99" s="610"/>
    </row>
    <row r="100" spans="2:7">
      <c r="B100" s="610"/>
      <c r="C100" s="610"/>
      <c r="D100" s="610"/>
      <c r="E100" s="610"/>
      <c r="F100" s="610"/>
      <c r="G100" s="610"/>
    </row>
    <row r="101" spans="2:7">
      <c r="B101" s="610"/>
      <c r="C101" s="610"/>
      <c r="D101" s="610"/>
      <c r="E101" s="610"/>
      <c r="F101" s="610"/>
      <c r="G101" s="610"/>
    </row>
    <row r="102" spans="2:7">
      <c r="B102" s="610"/>
      <c r="C102" s="610"/>
      <c r="D102" s="610"/>
      <c r="E102" s="610"/>
      <c r="F102" s="610"/>
      <c r="G102" s="610"/>
    </row>
    <row r="103" spans="2:7">
      <c r="B103" s="610"/>
      <c r="C103" s="610"/>
      <c r="D103" s="610"/>
      <c r="E103" s="610"/>
      <c r="F103" s="610"/>
      <c r="G103" s="610"/>
    </row>
    <row r="104" spans="2:7">
      <c r="B104" s="610"/>
      <c r="C104" s="610"/>
      <c r="D104" s="610"/>
      <c r="E104" s="610"/>
      <c r="F104" s="610"/>
      <c r="G104" s="610"/>
    </row>
    <row r="105" spans="2:7">
      <c r="B105" s="574"/>
      <c r="C105" s="574"/>
      <c r="D105" s="574"/>
      <c r="E105" s="574"/>
      <c r="F105" s="574"/>
      <c r="G105" s="574"/>
    </row>
    <row r="106" spans="2:7">
      <c r="B106" s="575"/>
      <c r="C106" s="575"/>
      <c r="D106" s="575"/>
      <c r="E106" s="575"/>
      <c r="F106" s="576"/>
      <c r="G106" s="575"/>
    </row>
    <row r="107" spans="2:7">
      <c r="B107" s="575"/>
      <c r="C107" s="577"/>
      <c r="D107" s="578"/>
      <c r="E107" s="579"/>
      <c r="F107" s="580"/>
      <c r="G107" s="580"/>
    </row>
    <row r="108" spans="2:7">
      <c r="B108" s="581"/>
      <c r="C108" s="199" t="str">
        <f>+C80</f>
        <v>ELIANA UPARELA MARSIGLIA</v>
      </c>
      <c r="D108" s="546"/>
      <c r="E108" s="546"/>
      <c r="F108" s="582" t="s">
        <v>34</v>
      </c>
      <c r="G108" s="546"/>
    </row>
    <row r="109" spans="2:7">
      <c r="B109" s="583"/>
      <c r="C109" s="584" t="s">
        <v>35</v>
      </c>
      <c r="D109" s="546"/>
      <c r="E109" s="546"/>
      <c r="F109" s="585" t="s">
        <v>36</v>
      </c>
      <c r="G109" s="546"/>
    </row>
    <row r="110" spans="2:7">
      <c r="B110" s="586"/>
      <c r="C110" s="202" t="s">
        <v>451</v>
      </c>
      <c r="D110" s="546"/>
      <c r="E110" s="546"/>
      <c r="F110" s="587" t="s">
        <v>451</v>
      </c>
      <c r="G110" s="546"/>
    </row>
    <row r="111" spans="2:7" ht="15.75" thickBot="1">
      <c r="B111" s="588"/>
      <c r="C111" s="588"/>
      <c r="D111" s="589"/>
      <c r="E111" s="590"/>
      <c r="F111" s="591"/>
      <c r="G111" s="592"/>
    </row>
    <row r="112" spans="2:7">
      <c r="B112" s="665" t="s">
        <v>39</v>
      </c>
      <c r="C112" s="666"/>
      <c r="D112" s="666"/>
      <c r="E112" s="666"/>
      <c r="F112" s="666"/>
      <c r="G112" s="667"/>
    </row>
    <row r="113" spans="2:7">
      <c r="B113" s="668"/>
      <c r="C113" s="669"/>
      <c r="D113" s="669"/>
      <c r="E113" s="669"/>
      <c r="F113" s="669"/>
      <c r="G113" s="670"/>
    </row>
    <row r="114" spans="2:7" ht="15.75" thickBot="1">
      <c r="B114" s="671"/>
      <c r="C114" s="672"/>
      <c r="D114" s="672"/>
      <c r="E114" s="672"/>
      <c r="F114" s="672"/>
      <c r="G114" s="673"/>
    </row>
  </sheetData>
  <mergeCells count="24">
    <mergeCell ref="B91:G91"/>
    <mergeCell ref="B92:G92"/>
    <mergeCell ref="B93:G93"/>
    <mergeCell ref="B94:G94"/>
    <mergeCell ref="B112:G114"/>
    <mergeCell ref="B90:G90"/>
    <mergeCell ref="B15:G15"/>
    <mergeCell ref="B20:F20"/>
    <mergeCell ref="B22:G22"/>
    <mergeCell ref="C31:F31"/>
    <mergeCell ref="B39:G41"/>
    <mergeCell ref="B46:B53"/>
    <mergeCell ref="C46:C53"/>
    <mergeCell ref="B54:D54"/>
    <mergeCell ref="B62:G64"/>
    <mergeCell ref="B76:E76"/>
    <mergeCell ref="B84:G86"/>
    <mergeCell ref="B89:G89"/>
    <mergeCell ref="B4:E5"/>
    <mergeCell ref="F4:G8"/>
    <mergeCell ref="B6:E8"/>
    <mergeCell ref="B9:G10"/>
    <mergeCell ref="B12:B14"/>
    <mergeCell ref="C12:G12"/>
  </mergeCells>
  <hyperlinks>
    <hyperlink ref="B17" location="'PGIO '!A1" display="PGIO 2%" xr:uid="{00000000-0004-0000-0000-000000000000}"/>
    <hyperlink ref="B16" location="'PRESUPUESTO GENERAL'!G25" display="Construcción de la Obra Civil" xr:uid="{00000000-0004-0000-0000-000001000000}"/>
  </hyperlinks>
  <pageMargins left="0.7" right="0.7" top="0.75" bottom="0.75" header="0.3" footer="0.3"/>
  <pageSetup scale="4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B1:M90"/>
  <sheetViews>
    <sheetView tabSelected="1" view="pageBreakPreview" zoomScale="80" zoomScaleNormal="90" zoomScaleSheetLayoutView="80" workbookViewId="0">
      <selection activeCell="D44" sqref="D44:K47"/>
    </sheetView>
  </sheetViews>
  <sheetFormatPr baseColWidth="10" defaultColWidth="10.7109375" defaultRowHeight="15"/>
  <cols>
    <col min="2" max="2" width="3.42578125" customWidth="1"/>
    <col min="3" max="3" width="8.42578125" customWidth="1"/>
    <col min="4" max="4" width="51.5703125" customWidth="1"/>
    <col min="5" max="5" width="7.5703125" customWidth="1"/>
    <col min="6" max="6" width="10.28515625" customWidth="1"/>
    <col min="7" max="7" width="17.42578125" customWidth="1"/>
    <col min="8" max="8" width="27.140625" customWidth="1"/>
    <col min="9" max="9" width="28" customWidth="1"/>
    <col min="10" max="10" width="2.28515625" customWidth="1"/>
    <col min="11" max="11" width="19.42578125" bestFit="1" customWidth="1"/>
    <col min="12" max="12" width="16.7109375" bestFit="1" customWidth="1"/>
    <col min="13" max="13" width="17.140625" bestFit="1" customWidth="1"/>
    <col min="16" max="16" width="0" hidden="1" customWidth="1"/>
  </cols>
  <sheetData>
    <row r="1" spans="2:10" ht="18.75" thickBot="1">
      <c r="B1" s="206"/>
      <c r="C1" s="207"/>
      <c r="D1" s="208"/>
      <c r="E1" s="208"/>
      <c r="F1" s="209"/>
      <c r="G1" s="208"/>
      <c r="H1" s="210"/>
      <c r="I1" s="56"/>
      <c r="J1" s="56"/>
    </row>
    <row r="2" spans="2:10">
      <c r="B2" s="206"/>
      <c r="C2" s="684" t="s">
        <v>112</v>
      </c>
      <c r="D2" s="685"/>
      <c r="E2" s="685"/>
      <c r="F2" s="685"/>
      <c r="G2" s="686"/>
      <c r="H2" s="690"/>
      <c r="I2" s="691"/>
      <c r="J2" s="56"/>
    </row>
    <row r="3" spans="2:10">
      <c r="B3" s="206"/>
      <c r="C3" s="687"/>
      <c r="D3" s="688"/>
      <c r="E3" s="688"/>
      <c r="F3" s="688"/>
      <c r="G3" s="689"/>
      <c r="H3" s="692"/>
      <c r="I3" s="693"/>
      <c r="J3" s="56"/>
    </row>
    <row r="4" spans="2:10">
      <c r="B4" s="206"/>
      <c r="C4" s="694" t="s">
        <v>1</v>
      </c>
      <c r="D4" s="695"/>
      <c r="E4" s="695"/>
      <c r="F4" s="695"/>
      <c r="G4" s="696"/>
      <c r="H4" s="692"/>
      <c r="I4" s="693"/>
      <c r="J4" s="56"/>
    </row>
    <row r="5" spans="2:10">
      <c r="B5" s="206"/>
      <c r="C5" s="697"/>
      <c r="D5" s="698"/>
      <c r="E5" s="698"/>
      <c r="F5" s="698"/>
      <c r="G5" s="699"/>
      <c r="H5" s="692"/>
      <c r="I5" s="693"/>
      <c r="J5" s="56"/>
    </row>
    <row r="6" spans="2:10">
      <c r="B6" s="206"/>
      <c r="C6" s="700"/>
      <c r="D6" s="701"/>
      <c r="E6" s="701"/>
      <c r="F6" s="701"/>
      <c r="G6" s="702"/>
      <c r="H6" s="692"/>
      <c r="I6" s="693"/>
      <c r="J6" s="56"/>
    </row>
    <row r="7" spans="2:10">
      <c r="B7" s="206"/>
      <c r="C7" s="703" t="s">
        <v>173</v>
      </c>
      <c r="D7" s="692"/>
      <c r="E7" s="692"/>
      <c r="F7" s="692"/>
      <c r="G7" s="692"/>
      <c r="H7" s="692"/>
      <c r="I7" s="693"/>
      <c r="J7" s="56"/>
    </row>
    <row r="8" spans="2:10">
      <c r="B8" s="206"/>
      <c r="C8" s="703"/>
      <c r="D8" s="692"/>
      <c r="E8" s="692"/>
      <c r="F8" s="692"/>
      <c r="G8" s="692"/>
      <c r="H8" s="692"/>
      <c r="I8" s="693"/>
      <c r="J8" s="56"/>
    </row>
    <row r="9" spans="2:10" ht="15" customHeight="1">
      <c r="B9" s="206"/>
      <c r="C9" s="704" t="s">
        <v>438</v>
      </c>
      <c r="D9" s="705"/>
      <c r="E9" s="705"/>
      <c r="F9" s="705"/>
      <c r="G9" s="705"/>
      <c r="H9" s="705"/>
      <c r="I9" s="706"/>
      <c r="J9" s="56"/>
    </row>
    <row r="10" spans="2:10" ht="15.75" thickBot="1">
      <c r="B10" s="206"/>
      <c r="C10" s="650"/>
      <c r="D10" s="651"/>
      <c r="E10" s="651"/>
      <c r="F10" s="651"/>
      <c r="G10" s="651"/>
      <c r="H10" s="651"/>
      <c r="I10" s="652"/>
      <c r="J10" s="56"/>
    </row>
    <row r="11" spans="2:10" ht="15.75" thickBot="1">
      <c r="B11" s="206"/>
      <c r="C11" s="1"/>
      <c r="D11" s="1"/>
      <c r="E11" s="1"/>
      <c r="F11" s="1"/>
      <c r="G11" s="1"/>
      <c r="H11" s="211"/>
      <c r="I11" s="212"/>
      <c r="J11" s="212"/>
    </row>
    <row r="12" spans="2:10" ht="38.25" customHeight="1" thickBot="1">
      <c r="B12" s="213"/>
      <c r="C12" s="214" t="s">
        <v>113</v>
      </c>
      <c r="D12" s="215" t="s">
        <v>46</v>
      </c>
      <c r="E12" s="216" t="s">
        <v>114</v>
      </c>
      <c r="F12" s="217" t="s">
        <v>115</v>
      </c>
      <c r="G12" s="218" t="s">
        <v>116</v>
      </c>
      <c r="H12" s="219" t="s">
        <v>16</v>
      </c>
      <c r="I12" s="220" t="s">
        <v>117</v>
      </c>
      <c r="J12" s="56"/>
    </row>
    <row r="13" spans="2:10" ht="15.75" thickBot="1"/>
    <row r="14" spans="2:10" ht="15.75" thickBot="1">
      <c r="C14" s="226">
        <v>1</v>
      </c>
      <c r="D14" s="225" t="s">
        <v>172</v>
      </c>
      <c r="E14" s="225"/>
      <c r="F14" s="225"/>
      <c r="G14" s="225"/>
      <c r="H14" s="225"/>
      <c r="I14" s="433">
        <f>SUM(H15:H16)</f>
        <v>18110777.84</v>
      </c>
    </row>
    <row r="15" spans="2:10" ht="21.75" customHeight="1">
      <c r="C15" s="221" t="s">
        <v>152</v>
      </c>
      <c r="D15" s="343" t="s">
        <v>356</v>
      </c>
      <c r="E15" s="222" t="s">
        <v>118</v>
      </c>
      <c r="F15" s="223">
        <v>717.76</v>
      </c>
      <c r="G15" s="432">
        <f>+'1.1-A.P.U'!G38</f>
        <v>24584</v>
      </c>
      <c r="H15" s="431">
        <f>(F15*G15)</f>
        <v>17645411.84</v>
      </c>
      <c r="I15" s="318"/>
    </row>
    <row r="16" spans="2:10">
      <c r="C16" s="304" t="s">
        <v>158</v>
      </c>
      <c r="D16" s="343" t="s">
        <v>290</v>
      </c>
      <c r="E16" s="344" t="s">
        <v>119</v>
      </c>
      <c r="F16" s="305">
        <v>22</v>
      </c>
      <c r="G16" s="432">
        <f>+'1,2-A.P.U'!G37</f>
        <v>21153</v>
      </c>
      <c r="H16" s="431">
        <f>(F16*G16)</f>
        <v>465366</v>
      </c>
      <c r="I16" s="319"/>
    </row>
    <row r="17" spans="2:11" ht="15.75" thickBot="1"/>
    <row r="18" spans="2:11" ht="15.75" thickBot="1">
      <c r="C18" s="226">
        <v>2</v>
      </c>
      <c r="D18" s="225" t="s">
        <v>182</v>
      </c>
      <c r="E18" s="225"/>
      <c r="F18" s="225"/>
      <c r="G18" s="225"/>
      <c r="H18" s="225"/>
      <c r="I18" s="433">
        <f>SUM(H19:H19)</f>
        <v>837833.60699999996</v>
      </c>
    </row>
    <row r="19" spans="2:11" ht="32.25" customHeight="1">
      <c r="C19" s="377" t="s">
        <v>162</v>
      </c>
      <c r="D19" s="390" t="s">
        <v>291</v>
      </c>
      <c r="E19" s="379" t="s">
        <v>118</v>
      </c>
      <c r="F19" s="380">
        <v>30</v>
      </c>
      <c r="G19" s="402">
        <f>+'2.1-A.P.U'!G41</f>
        <v>27927.786899999999</v>
      </c>
      <c r="H19" s="431">
        <f>(F19*G19)</f>
        <v>837833.60699999996</v>
      </c>
      <c r="I19" s="497"/>
    </row>
    <row r="20" spans="2:11" ht="13.5" customHeight="1" thickBot="1">
      <c r="C20" s="371"/>
      <c r="D20" s="372"/>
      <c r="E20" s="373"/>
      <c r="F20" s="374"/>
      <c r="G20" s="375"/>
      <c r="H20" s="375"/>
      <c r="I20" s="56"/>
    </row>
    <row r="21" spans="2:11" ht="15.75" thickBot="1">
      <c r="C21" s="226">
        <v>3</v>
      </c>
      <c r="D21" s="225" t="s">
        <v>196</v>
      </c>
      <c r="E21" s="225"/>
      <c r="F21" s="225"/>
      <c r="G21" s="225"/>
      <c r="H21" s="225"/>
      <c r="I21" s="433">
        <f>SUM(H22:H24)</f>
        <v>80133372.668839991</v>
      </c>
      <c r="K21" s="485"/>
    </row>
    <row r="22" spans="2:11" ht="31.5" customHeight="1">
      <c r="C22" s="377" t="s">
        <v>163</v>
      </c>
      <c r="D22" s="378" t="s">
        <v>355</v>
      </c>
      <c r="E22" s="379" t="s">
        <v>118</v>
      </c>
      <c r="F22" s="380">
        <v>702.63621999999998</v>
      </c>
      <c r="G22" s="477">
        <f>'3.1-A-P-U'!G41</f>
        <v>37142</v>
      </c>
      <c r="H22" s="431">
        <f>(F22*G22)</f>
        <v>26097314.483240001</v>
      </c>
      <c r="I22" s="318"/>
      <c r="K22" s="484"/>
    </row>
    <row r="23" spans="2:11" ht="31.5" customHeight="1">
      <c r="C23" s="377" t="s">
        <v>164</v>
      </c>
      <c r="D23" s="347" t="s">
        <v>354</v>
      </c>
      <c r="E23" s="379" t="s">
        <v>155</v>
      </c>
      <c r="F23" s="380">
        <v>20</v>
      </c>
      <c r="G23" s="477">
        <f>+'3.2-A.P.U'!G40</f>
        <v>201098</v>
      </c>
      <c r="H23" s="431">
        <f t="shared" ref="H23:H24" si="0">(F23*G23)</f>
        <v>4021960</v>
      </c>
      <c r="I23" s="224"/>
    </row>
    <row r="24" spans="2:11" ht="30.75" customHeight="1">
      <c r="C24" s="346" t="s">
        <v>300</v>
      </c>
      <c r="D24" s="390" t="s">
        <v>178</v>
      </c>
      <c r="E24" s="391" t="s">
        <v>118</v>
      </c>
      <c r="F24" s="392">
        <f>+F15</f>
        <v>717.76</v>
      </c>
      <c r="G24" s="430">
        <f>'3.3-A.P.U'!G48</f>
        <v>69680.81</v>
      </c>
      <c r="H24" s="431">
        <f t="shared" si="0"/>
        <v>50014098.185599998</v>
      </c>
      <c r="I24" s="319"/>
    </row>
    <row r="25" spans="2:11" ht="15.75" thickBot="1">
      <c r="C25" s="371"/>
      <c r="D25" s="372"/>
      <c r="E25" s="373"/>
      <c r="F25" s="374"/>
      <c r="G25" s="375"/>
      <c r="H25" s="375"/>
      <c r="I25" s="56"/>
    </row>
    <row r="26" spans="2:11" ht="15" customHeight="1" thickBot="1">
      <c r="B26" s="476"/>
      <c r="C26" s="226">
        <v>4</v>
      </c>
      <c r="D26" s="225" t="s">
        <v>197</v>
      </c>
      <c r="E26" s="225"/>
      <c r="F26" s="225"/>
      <c r="G26" s="225"/>
      <c r="H26" s="225"/>
      <c r="I26" s="433">
        <f>SUM(H27:H28)</f>
        <v>27821046.692307692</v>
      </c>
    </row>
    <row r="27" spans="2:11">
      <c r="C27" s="377" t="s">
        <v>184</v>
      </c>
      <c r="D27" s="480" t="s">
        <v>198</v>
      </c>
      <c r="E27" s="379" t="s">
        <v>118</v>
      </c>
      <c r="F27" s="380">
        <f>2377+20</f>
        <v>2397</v>
      </c>
      <c r="G27" s="402">
        <f>'4.1-A.P.U.'!G41</f>
        <v>11297</v>
      </c>
      <c r="H27" s="431">
        <f t="shared" ref="H27:H28" si="1">(F27*G27)</f>
        <v>27078909</v>
      </c>
      <c r="I27" s="318"/>
    </row>
    <row r="28" spans="2:11">
      <c r="C28" s="346" t="s">
        <v>185</v>
      </c>
      <c r="D28" s="347" t="s">
        <v>203</v>
      </c>
      <c r="E28" s="348" t="s">
        <v>118</v>
      </c>
      <c r="F28" s="345">
        <f>+F19</f>
        <v>30</v>
      </c>
      <c r="G28" s="429">
        <f>'4.2-A.P.U.'!G41</f>
        <v>24737.923076923078</v>
      </c>
      <c r="H28" s="431">
        <f t="shared" si="1"/>
        <v>742137.69230769237</v>
      </c>
      <c r="I28" s="319"/>
    </row>
    <row r="29" spans="2:11" ht="12.75" customHeight="1" thickBot="1">
      <c r="C29" s="371"/>
      <c r="D29" s="372"/>
      <c r="E29" s="373"/>
      <c r="F29" s="374"/>
      <c r="G29" s="375"/>
      <c r="H29" s="375"/>
      <c r="I29" s="56"/>
    </row>
    <row r="30" spans="2:11" ht="15.75" thickBot="1">
      <c r="C30" s="226">
        <v>5</v>
      </c>
      <c r="D30" s="225" t="s">
        <v>285</v>
      </c>
      <c r="E30" s="225"/>
      <c r="F30" s="225"/>
      <c r="G30" s="225"/>
      <c r="H30" s="225"/>
      <c r="I30" s="433">
        <f>SUM(H31:H40)</f>
        <v>20796525.018000003</v>
      </c>
    </row>
    <row r="31" spans="2:11" ht="36" customHeight="1">
      <c r="C31" s="377" t="s">
        <v>193</v>
      </c>
      <c r="D31" s="378" t="s">
        <v>293</v>
      </c>
      <c r="E31" s="379" t="s">
        <v>159</v>
      </c>
      <c r="F31" s="380">
        <v>2</v>
      </c>
      <c r="G31" s="477">
        <f>+'5.1 A.P.U'!G45</f>
        <v>1291354</v>
      </c>
      <c r="H31" s="431">
        <f t="shared" ref="H31:H40" si="2">(F31*G31)</f>
        <v>2582708</v>
      </c>
      <c r="I31" s="503"/>
      <c r="K31" s="477"/>
    </row>
    <row r="32" spans="2:11" ht="36" customHeight="1">
      <c r="C32" s="377" t="s">
        <v>194</v>
      </c>
      <c r="D32" s="378" t="s">
        <v>478</v>
      </c>
      <c r="E32" s="379" t="s">
        <v>159</v>
      </c>
      <c r="F32" s="380">
        <v>4</v>
      </c>
      <c r="G32" s="477">
        <f>+'5.2 A.P.U'!G45</f>
        <v>867354</v>
      </c>
      <c r="H32" s="431">
        <f t="shared" si="2"/>
        <v>3469416</v>
      </c>
      <c r="I32" s="503"/>
      <c r="K32" s="477"/>
    </row>
    <row r="33" spans="3:13">
      <c r="C33" s="377" t="s">
        <v>303</v>
      </c>
      <c r="D33" s="378" t="s">
        <v>292</v>
      </c>
      <c r="E33" s="379" t="s">
        <v>159</v>
      </c>
      <c r="F33" s="380">
        <v>4</v>
      </c>
      <c r="G33" s="477">
        <f>+'5.3 A.P.U '!G45</f>
        <v>927354</v>
      </c>
      <c r="H33" s="431">
        <f t="shared" si="2"/>
        <v>3709416</v>
      </c>
      <c r="I33" s="503"/>
      <c r="K33" s="477"/>
    </row>
    <row r="34" spans="3:13">
      <c r="C34" s="377" t="s">
        <v>304</v>
      </c>
      <c r="D34" s="378" t="s">
        <v>294</v>
      </c>
      <c r="E34" s="379" t="s">
        <v>159</v>
      </c>
      <c r="F34" s="380">
        <v>3</v>
      </c>
      <c r="G34" s="477">
        <f>+'5.4 A.P.U '!G45</f>
        <v>867354</v>
      </c>
      <c r="H34" s="431">
        <f t="shared" si="2"/>
        <v>2602062</v>
      </c>
      <c r="I34" s="503"/>
      <c r="K34" s="477"/>
    </row>
    <row r="35" spans="3:13">
      <c r="C35" s="377" t="s">
        <v>305</v>
      </c>
      <c r="D35" s="378" t="s">
        <v>295</v>
      </c>
      <c r="E35" s="379" t="s">
        <v>159</v>
      </c>
      <c r="F35" s="380">
        <v>3</v>
      </c>
      <c r="G35" s="477">
        <f>+'5.5 A.P.U '!G45</f>
        <v>867354</v>
      </c>
      <c r="H35" s="431">
        <f t="shared" si="2"/>
        <v>2602062</v>
      </c>
      <c r="I35" s="503"/>
      <c r="K35" s="477"/>
    </row>
    <row r="36" spans="3:13">
      <c r="C36" s="377" t="s">
        <v>306</v>
      </c>
      <c r="D36" s="378" t="s">
        <v>296</v>
      </c>
      <c r="E36" s="379" t="s">
        <v>159</v>
      </c>
      <c r="F36" s="380">
        <v>3</v>
      </c>
      <c r="G36" s="477">
        <f>+'5.6 A.P.U.'!G45</f>
        <v>927354</v>
      </c>
      <c r="H36" s="431">
        <f t="shared" si="2"/>
        <v>2782062</v>
      </c>
      <c r="I36" s="503"/>
      <c r="K36" s="477"/>
      <c r="M36" s="614"/>
    </row>
    <row r="37" spans="3:13" ht="20.25" customHeight="1">
      <c r="C37" s="377" t="s">
        <v>307</v>
      </c>
      <c r="D37" s="378" t="s">
        <v>311</v>
      </c>
      <c r="E37" s="379" t="s">
        <v>159</v>
      </c>
      <c r="F37" s="380">
        <v>2</v>
      </c>
      <c r="G37" s="477">
        <f>+'5.7 A.P.U.'!G41</f>
        <v>428199</v>
      </c>
      <c r="H37" s="431">
        <f t="shared" si="2"/>
        <v>856398</v>
      </c>
      <c r="I37" s="503"/>
      <c r="K37" s="477"/>
    </row>
    <row r="38" spans="3:13" ht="31.5" customHeight="1">
      <c r="C38" s="377" t="s">
        <v>308</v>
      </c>
      <c r="D38" s="378" t="s">
        <v>312</v>
      </c>
      <c r="E38" s="379" t="s">
        <v>159</v>
      </c>
      <c r="F38" s="380">
        <v>3</v>
      </c>
      <c r="G38" s="477">
        <f>+'5.8 A.P.U'!G41</f>
        <v>385560</v>
      </c>
      <c r="H38" s="431">
        <f t="shared" si="2"/>
        <v>1156680</v>
      </c>
      <c r="I38" s="503"/>
      <c r="K38" s="477"/>
    </row>
    <row r="39" spans="3:13" ht="33" customHeight="1">
      <c r="C39" s="377" t="s">
        <v>309</v>
      </c>
      <c r="D39" s="378" t="s">
        <v>301</v>
      </c>
      <c r="E39" s="379" t="s">
        <v>302</v>
      </c>
      <c r="F39" s="479">
        <f>+(2.6*2.7)</f>
        <v>7.0200000000000005</v>
      </c>
      <c r="G39" s="477">
        <f>+'5.9 A.P.U '!G42</f>
        <v>24155.9</v>
      </c>
      <c r="H39" s="431">
        <f t="shared" si="2"/>
        <v>169574.41800000003</v>
      </c>
      <c r="I39" s="503"/>
      <c r="K39" s="477"/>
    </row>
    <row r="40" spans="3:13">
      <c r="C40" s="377" t="s">
        <v>477</v>
      </c>
      <c r="D40" s="378" t="s">
        <v>424</v>
      </c>
      <c r="E40" s="348" t="s">
        <v>118</v>
      </c>
      <c r="F40" s="345">
        <f>8.5*2.2</f>
        <v>18.700000000000003</v>
      </c>
      <c r="G40" s="478">
        <f>+'5.10 A.P.U'!G45</f>
        <v>46318</v>
      </c>
      <c r="H40" s="431">
        <f t="shared" si="2"/>
        <v>866146.60000000009</v>
      </c>
      <c r="I40" s="319"/>
      <c r="K40" s="478"/>
    </row>
    <row r="41" spans="3:13" ht="15.75" thickBot="1">
      <c r="C41" s="371"/>
      <c r="D41" s="471"/>
      <c r="E41" s="472"/>
      <c r="F41" s="473"/>
      <c r="G41" s="375"/>
      <c r="H41" s="375"/>
      <c r="I41" s="56"/>
    </row>
    <row r="42" spans="3:13" ht="15.75" thickBot="1">
      <c r="C42" s="226">
        <v>6</v>
      </c>
      <c r="D42" s="225" t="s">
        <v>225</v>
      </c>
      <c r="E42" s="225"/>
      <c r="F42" s="225"/>
      <c r="G42" s="225"/>
      <c r="H42" s="225"/>
      <c r="I42" s="433">
        <f>SUM(H44:H46)</f>
        <v>9560000.0072930455</v>
      </c>
    </row>
    <row r="43" spans="3:13" ht="15.75" thickBot="1">
      <c r="C43" s="487" t="s">
        <v>332</v>
      </c>
      <c r="D43" s="488" t="s">
        <v>335</v>
      </c>
      <c r="E43" s="488"/>
      <c r="F43" s="488"/>
      <c r="G43" s="488"/>
      <c r="H43" s="488"/>
      <c r="I43" s="489"/>
    </row>
    <row r="44" spans="3:13" s="499" customFormat="1" ht="25.5">
      <c r="C44" s="498" t="s">
        <v>336</v>
      </c>
      <c r="D44" s="879" t="s">
        <v>313</v>
      </c>
      <c r="E44" s="880" t="s">
        <v>114</v>
      </c>
      <c r="F44" s="881">
        <v>40</v>
      </c>
      <c r="G44" s="477">
        <f>+'6.1.1 A.P.U'!G41</f>
        <v>135000.00008584789</v>
      </c>
      <c r="H44" s="882">
        <f t="shared" ref="H44:H65" si="3">(F44*G44)</f>
        <v>5400000.0034339158</v>
      </c>
      <c r="I44" s="883"/>
      <c r="J44" s="476"/>
      <c r="K44" s="477"/>
    </row>
    <row r="45" spans="3:13" s="499" customFormat="1" ht="25.5">
      <c r="C45" s="500" t="s">
        <v>337</v>
      </c>
      <c r="D45" s="879" t="s">
        <v>314</v>
      </c>
      <c r="E45" s="880" t="s">
        <v>114</v>
      </c>
      <c r="F45" s="884">
        <v>30</v>
      </c>
      <c r="G45" s="478">
        <f>+'6.1.2 A.P.U '!G41</f>
        <v>91999.999999906373</v>
      </c>
      <c r="H45" s="882">
        <f t="shared" si="3"/>
        <v>2759999.9999971911</v>
      </c>
      <c r="I45" s="883"/>
      <c r="J45" s="476"/>
      <c r="K45" s="478"/>
    </row>
    <row r="46" spans="3:13" s="499" customFormat="1" ht="28.5" customHeight="1" thickBot="1">
      <c r="C46" s="501" t="s">
        <v>338</v>
      </c>
      <c r="D46" s="879" t="s">
        <v>315</v>
      </c>
      <c r="E46" s="880" t="s">
        <v>114</v>
      </c>
      <c r="F46" s="884">
        <v>4</v>
      </c>
      <c r="G46" s="478">
        <f>+'6.1.3 A.P.U '!G41</f>
        <v>350000.00096548442</v>
      </c>
      <c r="H46" s="882">
        <f t="shared" si="3"/>
        <v>1400000.0038619377</v>
      </c>
      <c r="I46" s="883"/>
      <c r="J46" s="476"/>
      <c r="K46" s="478"/>
    </row>
    <row r="47" spans="3:13" ht="15.75" thickBot="1">
      <c r="C47" s="487" t="s">
        <v>333</v>
      </c>
      <c r="D47" s="885" t="s">
        <v>319</v>
      </c>
      <c r="E47" s="885"/>
      <c r="F47" s="885"/>
      <c r="G47" s="885"/>
      <c r="H47" s="885"/>
      <c r="I47" s="886">
        <f>+H48</f>
        <v>3000000.0065777195</v>
      </c>
      <c r="J47" s="476"/>
      <c r="K47" s="885"/>
    </row>
    <row r="48" spans="3:13" ht="39" thickBot="1">
      <c r="C48" s="342" t="s">
        <v>339</v>
      </c>
      <c r="D48" s="378" t="s">
        <v>316</v>
      </c>
      <c r="E48" s="379" t="s">
        <v>114</v>
      </c>
      <c r="F48" s="479">
        <v>12</v>
      </c>
      <c r="G48" s="478">
        <f>+'6.2.1 A.P.U '!G41</f>
        <v>250000.00054814329</v>
      </c>
      <c r="H48" s="431">
        <f t="shared" si="3"/>
        <v>3000000.0065777195</v>
      </c>
      <c r="I48" s="224"/>
      <c r="K48" s="478"/>
    </row>
    <row r="49" spans="3:11" ht="15.75" thickBot="1">
      <c r="C49" s="487" t="s">
        <v>334</v>
      </c>
      <c r="D49" s="488" t="s">
        <v>320</v>
      </c>
      <c r="E49" s="488"/>
      <c r="F49" s="488"/>
      <c r="G49" s="488"/>
      <c r="H49" s="488"/>
      <c r="I49" s="493">
        <f>+SUM(H50:H53)</f>
        <v>17239551.269661289</v>
      </c>
      <c r="K49" s="488"/>
    </row>
    <row r="50" spans="3:11" ht="45" customHeight="1">
      <c r="C50" s="346" t="s">
        <v>340</v>
      </c>
      <c r="D50" s="482" t="s">
        <v>357</v>
      </c>
      <c r="E50" s="379" t="s">
        <v>317</v>
      </c>
      <c r="F50" s="479">
        <v>10</v>
      </c>
      <c r="G50" s="478">
        <f>+'6.3.1 A.P.U '!G44</f>
        <v>209354.3268104521</v>
      </c>
      <c r="H50" s="431">
        <f t="shared" si="3"/>
        <v>2093543.2681045211</v>
      </c>
      <c r="I50" s="224"/>
      <c r="K50" s="478"/>
    </row>
    <row r="51" spans="3:11" ht="45">
      <c r="C51" s="346" t="s">
        <v>341</v>
      </c>
      <c r="D51" s="486" t="s">
        <v>358</v>
      </c>
      <c r="E51" s="379" t="s">
        <v>317</v>
      </c>
      <c r="F51" s="479">
        <v>5</v>
      </c>
      <c r="G51" s="478">
        <f>+'6.3.2 A.P.U '!G46</f>
        <v>117150.00004479715</v>
      </c>
      <c r="H51" s="431">
        <f t="shared" si="3"/>
        <v>585750.00022398576</v>
      </c>
      <c r="I51" s="224"/>
      <c r="K51" s="478"/>
    </row>
    <row r="52" spans="3:11" ht="45">
      <c r="C52" s="346" t="s">
        <v>342</v>
      </c>
      <c r="D52" s="486" t="s">
        <v>359</v>
      </c>
      <c r="E52" s="379" t="s">
        <v>317</v>
      </c>
      <c r="F52" s="479">
        <v>120</v>
      </c>
      <c r="G52" s="478">
        <f>+'6.3.3 A.P.U '!G44</f>
        <v>38553.098260564999</v>
      </c>
      <c r="H52" s="431">
        <f t="shared" si="3"/>
        <v>4626371.7912678001</v>
      </c>
      <c r="I52" s="224"/>
      <c r="K52" s="478"/>
    </row>
    <row r="53" spans="3:11" ht="60.75" thickBot="1">
      <c r="C53" s="346" t="s">
        <v>343</v>
      </c>
      <c r="D53" s="486" t="s">
        <v>318</v>
      </c>
      <c r="E53" s="379" t="s">
        <v>317</v>
      </c>
      <c r="F53" s="479">
        <v>350</v>
      </c>
      <c r="G53" s="478">
        <f>+'6.3.4 A.P.U '!G46</f>
        <v>28382.532028757087</v>
      </c>
      <c r="H53" s="431">
        <f t="shared" si="3"/>
        <v>9933886.2100649811</v>
      </c>
      <c r="I53" s="319"/>
      <c r="K53" s="478"/>
    </row>
    <row r="54" spans="3:11" ht="15.75" thickBot="1">
      <c r="C54" s="487" t="s">
        <v>344</v>
      </c>
      <c r="D54" s="488" t="s">
        <v>321</v>
      </c>
      <c r="E54" s="488"/>
      <c r="F54" s="488"/>
      <c r="G54" s="488"/>
      <c r="H54" s="488"/>
      <c r="I54" s="493">
        <f>+SUM(H55:H57)</f>
        <v>1670999.9988684475</v>
      </c>
      <c r="K54" s="488"/>
    </row>
    <row r="55" spans="3:11" ht="45">
      <c r="C55" s="346" t="s">
        <v>345</v>
      </c>
      <c r="D55" s="482" t="s">
        <v>322</v>
      </c>
      <c r="E55" s="379" t="s">
        <v>114</v>
      </c>
      <c r="F55" s="479">
        <v>24</v>
      </c>
      <c r="G55" s="478">
        <f>+'6.4.1 A.P.U'!G41</f>
        <v>39000.000000803069</v>
      </c>
      <c r="H55" s="431">
        <f t="shared" si="3"/>
        <v>936000.00001927372</v>
      </c>
      <c r="I55" s="224"/>
      <c r="K55" s="478"/>
    </row>
    <row r="56" spans="3:11" ht="30">
      <c r="C56" s="346" t="s">
        <v>346</v>
      </c>
      <c r="D56" s="482" t="s">
        <v>323</v>
      </c>
      <c r="E56" s="379" t="s">
        <v>114</v>
      </c>
      <c r="F56" s="479">
        <v>1</v>
      </c>
      <c r="G56" s="478">
        <f>+'6.4.2 A.P.U'!G41</f>
        <v>275000.00000643358</v>
      </c>
      <c r="H56" s="431">
        <f t="shared" si="3"/>
        <v>275000.00000643358</v>
      </c>
      <c r="I56" s="224"/>
      <c r="K56" s="478"/>
    </row>
    <row r="57" spans="3:11" ht="30.75" thickBot="1">
      <c r="C57" s="346" t="s">
        <v>414</v>
      </c>
      <c r="D57" s="482" t="s">
        <v>415</v>
      </c>
      <c r="E57" s="222" t="s">
        <v>114</v>
      </c>
      <c r="F57" s="479">
        <v>2</v>
      </c>
      <c r="G57" s="478">
        <f>+'6.4.3 A.P.U'!G41</f>
        <v>229999.99942137013</v>
      </c>
      <c r="H57" s="431">
        <f t="shared" si="3"/>
        <v>459999.99884274026</v>
      </c>
      <c r="I57" s="56"/>
      <c r="K57" s="478"/>
    </row>
    <row r="58" spans="3:11" ht="15.75" thickBot="1">
      <c r="C58" s="487" t="s">
        <v>347</v>
      </c>
      <c r="D58" s="488" t="s">
        <v>324</v>
      </c>
      <c r="E58" s="515"/>
      <c r="F58" s="515"/>
      <c r="G58" s="515"/>
      <c r="H58" s="515"/>
      <c r="I58" s="493">
        <f>+SUM(H59:H62)</f>
        <v>6611340.017350493</v>
      </c>
      <c r="K58" s="515"/>
    </row>
    <row r="59" spans="3:11" ht="30">
      <c r="C59" s="346" t="s">
        <v>348</v>
      </c>
      <c r="D59" s="482" t="s">
        <v>325</v>
      </c>
      <c r="E59" s="379" t="s">
        <v>114</v>
      </c>
      <c r="F59" s="479">
        <v>15</v>
      </c>
      <c r="G59" s="478">
        <f>+'6.5.1 A.P.U'!G39</f>
        <v>67500.000000092972</v>
      </c>
      <c r="H59" s="431">
        <f t="shared" si="3"/>
        <v>1012500.0000013945</v>
      </c>
      <c r="I59" s="319"/>
      <c r="K59" s="478"/>
    </row>
    <row r="60" spans="3:11" ht="30">
      <c r="C60" s="346" t="s">
        <v>349</v>
      </c>
      <c r="D60" s="482" t="s">
        <v>326</v>
      </c>
      <c r="E60" s="379" t="s">
        <v>317</v>
      </c>
      <c r="F60" s="479">
        <v>400</v>
      </c>
      <c r="G60" s="478">
        <f>+'6.5.2. A.P.U'!G44</f>
        <v>9434.6000443865487</v>
      </c>
      <c r="H60" s="431">
        <f t="shared" si="3"/>
        <v>3773840.0177546195</v>
      </c>
      <c r="I60" s="224"/>
      <c r="K60" s="478"/>
    </row>
    <row r="61" spans="3:11" ht="41.25" customHeight="1">
      <c r="C61" s="346" t="s">
        <v>416</v>
      </c>
      <c r="D61" s="482" t="s">
        <v>327</v>
      </c>
      <c r="E61" s="379" t="s">
        <v>114</v>
      </c>
      <c r="F61" s="479">
        <v>1</v>
      </c>
      <c r="G61" s="478">
        <f>+'6.5.3 A.P.U '!G44</f>
        <v>1150000.0000072457</v>
      </c>
      <c r="H61" s="431">
        <f t="shared" si="3"/>
        <v>1150000.0000072457</v>
      </c>
      <c r="I61" s="224"/>
      <c r="K61" s="478"/>
    </row>
    <row r="62" spans="3:11" ht="15.75" thickBot="1">
      <c r="C62" s="346" t="s">
        <v>350</v>
      </c>
      <c r="D62" s="482" t="s">
        <v>328</v>
      </c>
      <c r="E62" s="379" t="s">
        <v>114</v>
      </c>
      <c r="F62" s="479">
        <v>15</v>
      </c>
      <c r="G62" s="478">
        <f>+'6.5.4 A.P.U'!G41</f>
        <v>44999.999972482241</v>
      </c>
      <c r="H62" s="431">
        <f t="shared" si="3"/>
        <v>674999.99958723364</v>
      </c>
      <c r="I62" s="224"/>
      <c r="K62" s="478"/>
    </row>
    <row r="63" spans="3:11" ht="15.75">
      <c r="C63" s="496" t="s">
        <v>351</v>
      </c>
      <c r="D63" s="490" t="s">
        <v>329</v>
      </c>
      <c r="E63" s="491"/>
      <c r="F63" s="491"/>
      <c r="G63" s="491"/>
      <c r="H63" s="491"/>
      <c r="I63" s="494">
        <f>+SUM(H64:H65)</f>
        <v>9033704.123908475</v>
      </c>
      <c r="K63" s="491"/>
    </row>
    <row r="64" spans="3:11" ht="105">
      <c r="C64" s="346" t="s">
        <v>352</v>
      </c>
      <c r="D64" s="482" t="s">
        <v>437</v>
      </c>
      <c r="E64" s="482" t="s">
        <v>114</v>
      </c>
      <c r="F64" s="479">
        <v>1</v>
      </c>
      <c r="G64" s="478">
        <f>+'6.6.1 A.P.U'!G39</f>
        <v>8136420.1500000004</v>
      </c>
      <c r="H64" s="431">
        <f t="shared" si="3"/>
        <v>8136420.1500000004</v>
      </c>
      <c r="I64" s="492"/>
      <c r="K64" s="478"/>
    </row>
    <row r="65" spans="3:13" ht="45">
      <c r="C65" s="346" t="s">
        <v>353</v>
      </c>
      <c r="D65" s="482" t="s">
        <v>330</v>
      </c>
      <c r="E65" s="482" t="s">
        <v>114</v>
      </c>
      <c r="F65" s="479">
        <v>1</v>
      </c>
      <c r="G65" s="478">
        <f>+'6.6.2 A.PU'!G38</f>
        <v>897283.97390847502</v>
      </c>
      <c r="H65" s="431">
        <f t="shared" si="3"/>
        <v>897283.97390847502</v>
      </c>
      <c r="I65" s="492"/>
      <c r="K65" s="478"/>
    </row>
    <row r="66" spans="3:13" ht="15.75" thickBot="1"/>
    <row r="67" spans="3:13" ht="15.75" thickBot="1">
      <c r="C67" s="326"/>
      <c r="D67" s="327" t="s">
        <v>165</v>
      </c>
      <c r="E67" s="328"/>
      <c r="F67" s="329"/>
      <c r="G67" s="329"/>
      <c r="H67" s="330"/>
      <c r="I67" s="434">
        <f>I14+I18++I21+I26+I30+I42+I47+I49+I54+I58+I63</f>
        <v>194815151.24980712</v>
      </c>
    </row>
    <row r="68" spans="3:13">
      <c r="C68" s="320"/>
      <c r="D68" s="321" t="s">
        <v>166</v>
      </c>
      <c r="E68" s="322"/>
      <c r="F68" s="324">
        <v>0.25</v>
      </c>
      <c r="G68" s="323"/>
      <c r="H68" s="325"/>
      <c r="I68" s="435">
        <f>+$I$67*F68</f>
        <v>48703787.81245178</v>
      </c>
    </row>
    <row r="69" spans="3:13">
      <c r="C69" s="320"/>
      <c r="D69" s="321" t="s">
        <v>167</v>
      </c>
      <c r="E69" s="322"/>
      <c r="F69" s="324">
        <v>0.01</v>
      </c>
      <c r="G69" s="323"/>
      <c r="H69" s="325"/>
      <c r="I69" s="435">
        <f>+$I$67*F69</f>
        <v>1948151.5124980712</v>
      </c>
    </row>
    <row r="70" spans="3:13">
      <c r="C70" s="320"/>
      <c r="D70" s="321" t="s">
        <v>8</v>
      </c>
      <c r="E70" s="322"/>
      <c r="F70" s="324">
        <v>0.04</v>
      </c>
      <c r="G70" s="323"/>
      <c r="H70" s="325"/>
      <c r="I70" s="435">
        <f>+$I$67*F70</f>
        <v>7792606.0499922847</v>
      </c>
    </row>
    <row r="71" spans="3:13">
      <c r="C71" s="320"/>
      <c r="D71" s="321" t="s">
        <v>168</v>
      </c>
      <c r="E71" s="322"/>
      <c r="F71" s="324">
        <v>0.3</v>
      </c>
      <c r="G71" s="323"/>
      <c r="H71" s="325"/>
      <c r="I71" s="435">
        <f>+$I$67*F71</f>
        <v>58444545.374942131</v>
      </c>
      <c r="K71" s="483"/>
      <c r="M71" s="613"/>
    </row>
    <row r="72" spans="3:13" ht="15.75" thickBot="1">
      <c r="C72" s="495"/>
      <c r="D72" s="321" t="s">
        <v>331</v>
      </c>
      <c r="E72" s="322"/>
      <c r="F72" s="324">
        <v>0.02</v>
      </c>
      <c r="G72" s="323"/>
      <c r="H72" s="325"/>
      <c r="I72" s="435">
        <f>0.02*I67</f>
        <v>3896303.0249961424</v>
      </c>
    </row>
    <row r="73" spans="3:13" ht="16.5" thickBot="1">
      <c r="C73" s="326"/>
      <c r="D73" s="350" t="s">
        <v>169</v>
      </c>
      <c r="E73" s="351"/>
      <c r="F73" s="352"/>
      <c r="G73" s="352"/>
      <c r="H73" s="353"/>
      <c r="I73" s="436">
        <f>I67+I71+I72</f>
        <v>257155999.64974537</v>
      </c>
      <c r="K73" s="484"/>
      <c r="L73" s="483"/>
    </row>
    <row r="75" spans="3:13">
      <c r="K75" s="485"/>
    </row>
    <row r="76" spans="3:13">
      <c r="C76" s="43"/>
      <c r="D76" s="43"/>
      <c r="H76" s="45"/>
      <c r="I76" s="45"/>
      <c r="L76" s="485"/>
    </row>
    <row r="77" spans="3:13">
      <c r="C77" s="46"/>
      <c r="D77" s="46"/>
      <c r="H77" s="48"/>
      <c r="I77" s="48"/>
      <c r="K77" s="485"/>
    </row>
    <row r="78" spans="3:13">
      <c r="C78" s="101"/>
      <c r="D78" s="101"/>
      <c r="E78" s="99"/>
      <c r="F78" s="43"/>
      <c r="G78" s="301"/>
      <c r="H78" s="50"/>
      <c r="I78" s="50"/>
    </row>
    <row r="79" spans="3:13">
      <c r="C79" s="46"/>
      <c r="D79" s="46"/>
      <c r="E79" s="88"/>
      <c r="F79" s="46"/>
      <c r="G79" s="301"/>
      <c r="H79" s="48"/>
      <c r="I79" s="48"/>
    </row>
    <row r="80" spans="3:13">
      <c r="C80" s="99" t="s">
        <v>468</v>
      </c>
      <c r="D80" s="101"/>
      <c r="E80" s="101"/>
      <c r="F80" s="101"/>
      <c r="G80" s="301"/>
      <c r="H80" s="45"/>
      <c r="I80" s="45" t="s">
        <v>450</v>
      </c>
    </row>
    <row r="81" spans="3:11">
      <c r="C81" s="88" t="s">
        <v>469</v>
      </c>
      <c r="H81" s="48"/>
      <c r="I81" s="48" t="s">
        <v>471</v>
      </c>
    </row>
    <row r="82" spans="3:11">
      <c r="C82" s="101" t="s">
        <v>37</v>
      </c>
      <c r="H82" s="50"/>
      <c r="I82" s="50" t="s">
        <v>38</v>
      </c>
    </row>
    <row r="84" spans="3:11">
      <c r="C84" s="99" t="s">
        <v>472</v>
      </c>
    </row>
    <row r="85" spans="3:11">
      <c r="C85" s="88" t="s">
        <v>473</v>
      </c>
    </row>
    <row r="86" spans="3:11">
      <c r="C86" s="101" t="s">
        <v>37</v>
      </c>
    </row>
    <row r="87" spans="3:11" ht="15.75" thickBot="1"/>
    <row r="88" spans="3:11" ht="15" customHeight="1">
      <c r="C88" s="665" t="s">
        <v>39</v>
      </c>
      <c r="D88" s="666"/>
      <c r="E88" s="666"/>
      <c r="F88" s="666"/>
      <c r="G88" s="666"/>
      <c r="H88" s="666"/>
      <c r="I88" s="667"/>
      <c r="J88" s="354"/>
      <c r="K88" s="354"/>
    </row>
    <row r="89" spans="3:11">
      <c r="C89" s="668"/>
      <c r="D89" s="683"/>
      <c r="E89" s="683"/>
      <c r="F89" s="683"/>
      <c r="G89" s="683"/>
      <c r="H89" s="683"/>
      <c r="I89" s="670"/>
      <c r="J89" s="354"/>
      <c r="K89" s="354"/>
    </row>
    <row r="90" spans="3:11" ht="15.75" thickBot="1">
      <c r="C90" s="671"/>
      <c r="D90" s="672"/>
      <c r="E90" s="672"/>
      <c r="F90" s="672"/>
      <c r="G90" s="672"/>
      <c r="H90" s="672"/>
      <c r="I90" s="673"/>
      <c r="J90" s="354"/>
      <c r="K90" s="354"/>
    </row>
  </sheetData>
  <mergeCells count="6">
    <mergeCell ref="C88:I90"/>
    <mergeCell ref="C2:G3"/>
    <mergeCell ref="H2:I6"/>
    <mergeCell ref="C4:G6"/>
    <mergeCell ref="C7:I8"/>
    <mergeCell ref="C9:I10"/>
  </mergeCells>
  <phoneticPr fontId="35" type="noConversion"/>
  <pageMargins left="0.70866141732283472" right="0.70866141732283472" top="0.74803149606299213" bottom="0.74803149606299213" header="0.31496062992125984" footer="0.31496062992125984"/>
  <pageSetup paperSize="9" scale="56" fitToHeight="0" orientation="portrait" horizontalDpi="360" verticalDpi="36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B1:G68"/>
  <sheetViews>
    <sheetView topLeftCell="A3" zoomScale="68" zoomScaleNormal="68" workbookViewId="0">
      <selection activeCell="K14" sqref="K14"/>
    </sheetView>
  </sheetViews>
  <sheetFormatPr baseColWidth="10" defaultColWidth="10.7109375" defaultRowHeight="15"/>
  <cols>
    <col min="2" max="2" width="39.85546875" customWidth="1"/>
    <col min="3" max="3" width="20.28515625" customWidth="1"/>
    <col min="4" max="4" width="15.7109375" bestFit="1" customWidth="1"/>
    <col min="5" max="5" width="14.28515625" customWidth="1"/>
    <col min="6" max="6" width="14" customWidth="1"/>
    <col min="7" max="7" width="19.42578125" customWidth="1"/>
  </cols>
  <sheetData>
    <row r="1" spans="2:7" ht="15.75" thickBot="1">
      <c r="B1" s="98"/>
      <c r="C1" s="98"/>
      <c r="D1" s="98"/>
      <c r="E1" s="98"/>
      <c r="F1" s="54"/>
      <c r="G1" s="98"/>
    </row>
    <row r="2" spans="2:7">
      <c r="B2" s="709" t="s">
        <v>120</v>
      </c>
      <c r="C2" s="710"/>
      <c r="D2" s="710"/>
      <c r="E2" s="710"/>
      <c r="F2" s="713"/>
      <c r="G2" s="714"/>
    </row>
    <row r="3" spans="2:7">
      <c r="B3" s="711"/>
      <c r="C3" s="712"/>
      <c r="D3" s="712"/>
      <c r="E3" s="712"/>
      <c r="F3" s="715"/>
      <c r="G3" s="716"/>
    </row>
    <row r="4" spans="2:7">
      <c r="B4" s="719" t="s">
        <v>1</v>
      </c>
      <c r="C4" s="720"/>
      <c r="D4" s="720"/>
      <c r="E4" s="720"/>
      <c r="F4" s="715"/>
      <c r="G4" s="716"/>
    </row>
    <row r="5" spans="2:7">
      <c r="B5" s="719"/>
      <c r="C5" s="720"/>
      <c r="D5" s="720"/>
      <c r="E5" s="720"/>
      <c r="F5" s="715"/>
      <c r="G5" s="716"/>
    </row>
    <row r="6" spans="2:7">
      <c r="B6" s="719"/>
      <c r="C6" s="720"/>
      <c r="D6" s="720"/>
      <c r="E6" s="720"/>
      <c r="F6" s="717"/>
      <c r="G6" s="718"/>
    </row>
    <row r="7" spans="2:7">
      <c r="B7" s="721" t="s">
        <v>173</v>
      </c>
      <c r="C7" s="722"/>
      <c r="D7" s="722"/>
      <c r="E7" s="722"/>
      <c r="F7" s="722"/>
      <c r="G7" s="723"/>
    </row>
    <row r="8" spans="2:7">
      <c r="B8" s="724"/>
      <c r="C8" s="717"/>
      <c r="D8" s="717"/>
      <c r="E8" s="717"/>
      <c r="F8" s="717"/>
      <c r="G8" s="718"/>
    </row>
    <row r="9" spans="2:7">
      <c r="B9" s="704" t="s">
        <v>289</v>
      </c>
      <c r="C9" s="705"/>
      <c r="D9" s="705"/>
      <c r="E9" s="705"/>
      <c r="F9" s="705"/>
      <c r="G9" s="706"/>
    </row>
    <row r="10" spans="2:7">
      <c r="B10" s="725"/>
      <c r="C10" s="726"/>
      <c r="D10" s="726"/>
      <c r="E10" s="726"/>
      <c r="F10" s="726"/>
      <c r="G10" s="727"/>
    </row>
    <row r="11" spans="2:7" ht="15.75" thickBot="1">
      <c r="B11" s="650"/>
      <c r="C11" s="651"/>
      <c r="D11" s="651"/>
      <c r="E11" s="651"/>
      <c r="F11" s="651"/>
      <c r="G11" s="652"/>
    </row>
    <row r="12" spans="2:7" ht="15.75" thickBot="1">
      <c r="B12" s="227"/>
      <c r="C12" s="227"/>
      <c r="D12" s="228"/>
      <c r="E12" s="228"/>
      <c r="F12" s="93"/>
      <c r="G12" s="228"/>
    </row>
    <row r="13" spans="2:7">
      <c r="B13" s="728" t="s">
        <v>121</v>
      </c>
      <c r="C13" s="729"/>
      <c r="D13" s="730" t="s">
        <v>122</v>
      </c>
      <c r="E13" s="731"/>
      <c r="F13" s="731"/>
      <c r="G13" s="732"/>
    </row>
    <row r="14" spans="2:7" ht="57" customHeight="1">
      <c r="B14" s="733" t="str">
        <f>B9</f>
        <v xml:space="preserve">MANTENIMIENTO Y MEJORAS LOCATIVAS EN DIFERENTES PUNTOS DEL BIBLIOPARQUE DAVID SANCHEZ JULIAO UBICADO EN EL BARRIO VILLA MELISA, DEL MUNICIPIO DE MONTERÍA-CORDOBA </v>
      </c>
      <c r="C14" s="734"/>
      <c r="D14" s="735" t="e">
        <f>'PRESUPUESTO GENERAL'!#REF!</f>
        <v>#REF!</v>
      </c>
      <c r="E14" s="736"/>
      <c r="F14" s="736"/>
      <c r="G14" s="737"/>
    </row>
    <row r="15" spans="2:7" ht="15.75" thickBot="1">
      <c r="B15" s="229" t="s">
        <v>123</v>
      </c>
      <c r="C15" s="230" t="str">
        <f>'PRESUPUESTO GENERAL'!C15</f>
        <v>1.1</v>
      </c>
      <c r="D15" s="231" t="s">
        <v>150</v>
      </c>
      <c r="E15" s="232" t="s">
        <v>118</v>
      </c>
      <c r="F15" s="233" t="s">
        <v>124</v>
      </c>
      <c r="G15" s="234">
        <f>'PRESUPUESTO GENERAL'!F15</f>
        <v>717.76</v>
      </c>
    </row>
    <row r="16" spans="2:7">
      <c r="B16" s="92"/>
      <c r="C16" s="92"/>
      <c r="D16" s="92"/>
      <c r="E16" s="92"/>
      <c r="F16" s="235"/>
      <c r="G16" s="92"/>
    </row>
    <row r="17" spans="2:7" ht="15.75" thickBot="1">
      <c r="B17" s="228" t="s">
        <v>125</v>
      </c>
      <c r="C17" s="92"/>
      <c r="D17" s="92"/>
      <c r="E17" s="92"/>
      <c r="F17" s="235"/>
      <c r="G17" s="92"/>
    </row>
    <row r="18" spans="2:7">
      <c r="B18" s="738" t="s">
        <v>126</v>
      </c>
      <c r="C18" s="739"/>
      <c r="D18" s="437" t="s">
        <v>127</v>
      </c>
      <c r="E18" s="438" t="s">
        <v>175</v>
      </c>
      <c r="F18" s="439" t="s">
        <v>129</v>
      </c>
      <c r="G18" s="440" t="s">
        <v>130</v>
      </c>
    </row>
    <row r="19" spans="2:7">
      <c r="B19" s="740" t="s">
        <v>149</v>
      </c>
      <c r="C19" s="741"/>
      <c r="D19" s="273" t="s">
        <v>174</v>
      </c>
      <c r="E19" s="267">
        <v>3000</v>
      </c>
      <c r="F19" s="266">
        <v>5</v>
      </c>
      <c r="G19" s="441">
        <f>ROUND(E19/F19,0)</f>
        <v>600</v>
      </c>
    </row>
    <row r="20" spans="2:7">
      <c r="B20" s="707"/>
      <c r="C20" s="708"/>
      <c r="D20" s="273"/>
      <c r="E20" s="267"/>
      <c r="F20" s="266"/>
      <c r="G20" s="441"/>
    </row>
    <row r="21" spans="2:7">
      <c r="B21" s="707"/>
      <c r="C21" s="708"/>
      <c r="D21" s="274"/>
      <c r="E21" s="267"/>
      <c r="F21" s="266"/>
      <c r="G21" s="441"/>
    </row>
    <row r="22" spans="2:7" ht="15.75" thickBot="1">
      <c r="B22" s="742"/>
      <c r="C22" s="743"/>
      <c r="D22" s="442"/>
      <c r="E22" s="443"/>
      <c r="F22" s="341"/>
      <c r="G22" s="426"/>
    </row>
    <row r="23" spans="2:7" ht="15.75" thickBot="1">
      <c r="B23" s="51"/>
      <c r="C23" s="92"/>
      <c r="D23" s="92"/>
      <c r="E23" s="92"/>
      <c r="F23" s="93" t="s">
        <v>131</v>
      </c>
      <c r="G23" s="247">
        <f>SUM(G19:G22)</f>
        <v>600</v>
      </c>
    </row>
    <row r="24" spans="2:7" ht="15.75" thickBot="1">
      <c r="B24" s="228" t="s">
        <v>132</v>
      </c>
      <c r="C24" s="92"/>
      <c r="D24" s="92"/>
      <c r="E24" s="92"/>
      <c r="F24" s="235"/>
      <c r="G24" s="92"/>
    </row>
    <row r="25" spans="2:7">
      <c r="B25" s="738" t="s">
        <v>126</v>
      </c>
      <c r="C25" s="739"/>
      <c r="D25" s="437" t="s">
        <v>133</v>
      </c>
      <c r="E25" s="438" t="s">
        <v>134</v>
      </c>
      <c r="F25" s="439" t="s">
        <v>135</v>
      </c>
      <c r="G25" s="440" t="s">
        <v>130</v>
      </c>
    </row>
    <row r="26" spans="2:7">
      <c r="B26" s="744"/>
      <c r="C26" s="745"/>
      <c r="D26" s="275"/>
      <c r="E26" s="276"/>
      <c r="F26" s="275"/>
      <c r="G26" s="444"/>
    </row>
    <row r="27" spans="2:7">
      <c r="B27" s="744"/>
      <c r="C27" s="745"/>
      <c r="D27" s="275"/>
      <c r="E27" s="276"/>
      <c r="F27" s="275"/>
      <c r="G27" s="444"/>
    </row>
    <row r="28" spans="2:7">
      <c r="B28" s="744"/>
      <c r="C28" s="745"/>
      <c r="D28" s="277"/>
      <c r="E28" s="276"/>
      <c r="F28" s="275"/>
      <c r="G28" s="444"/>
    </row>
    <row r="29" spans="2:7" ht="15.75" thickBot="1">
      <c r="B29" s="445"/>
      <c r="C29" s="446"/>
      <c r="D29" s="447"/>
      <c r="E29" s="448"/>
      <c r="F29" s="447"/>
      <c r="G29" s="449"/>
    </row>
    <row r="30" spans="2:7" ht="15.75" thickBot="1">
      <c r="B30" s="51"/>
      <c r="C30" s="92"/>
      <c r="D30" s="92"/>
      <c r="E30" s="92"/>
      <c r="F30" s="93" t="s">
        <v>131</v>
      </c>
      <c r="G30" s="338">
        <f>SUM(G26:G29)</f>
        <v>0</v>
      </c>
    </row>
    <row r="31" spans="2:7" ht="15.75" thickBot="1">
      <c r="B31" s="228" t="s">
        <v>136</v>
      </c>
      <c r="C31" s="92"/>
      <c r="D31" s="92"/>
      <c r="E31" s="92"/>
      <c r="F31" s="235"/>
      <c r="G31" s="92"/>
    </row>
    <row r="32" spans="2:7">
      <c r="B32" s="249" t="s">
        <v>137</v>
      </c>
      <c r="C32" s="250" t="s">
        <v>138</v>
      </c>
      <c r="D32" s="236" t="s">
        <v>139</v>
      </c>
      <c r="E32" s="237" t="s">
        <v>140</v>
      </c>
      <c r="F32" s="238" t="s">
        <v>141</v>
      </c>
      <c r="G32" s="239" t="s">
        <v>130</v>
      </c>
    </row>
    <row r="33" spans="2:7">
      <c r="B33" s="251"/>
      <c r="C33" s="252"/>
      <c r="D33" s="253"/>
      <c r="E33" s="241"/>
      <c r="F33" s="241"/>
      <c r="G33" s="242"/>
    </row>
    <row r="34" spans="2:7" ht="15.75" thickBot="1">
      <c r="B34" s="254"/>
      <c r="C34" s="255"/>
      <c r="D34" s="256"/>
      <c r="E34" s="256"/>
      <c r="F34" s="245"/>
      <c r="G34" s="246"/>
    </row>
    <row r="35" spans="2:7" ht="15.75" thickBot="1">
      <c r="B35" s="51"/>
      <c r="C35" s="92"/>
      <c r="D35" s="92"/>
      <c r="E35" s="92"/>
      <c r="F35" s="93"/>
      <c r="G35" s="247">
        <f>SUM(G33:G34)</f>
        <v>0</v>
      </c>
    </row>
    <row r="36" spans="2:7" ht="15.75" thickBot="1">
      <c r="B36" s="228" t="s">
        <v>142</v>
      </c>
      <c r="C36" s="92"/>
      <c r="D36" s="92"/>
      <c r="E36" s="92"/>
      <c r="F36" s="235"/>
      <c r="G36" s="92"/>
    </row>
    <row r="37" spans="2:7">
      <c r="B37" s="249" t="s">
        <v>143</v>
      </c>
      <c r="C37" s="236" t="s">
        <v>144</v>
      </c>
      <c r="D37" s="236" t="s">
        <v>145</v>
      </c>
      <c r="E37" s="237" t="s">
        <v>146</v>
      </c>
      <c r="F37" s="238" t="s">
        <v>129</v>
      </c>
      <c r="G37" s="239" t="s">
        <v>130</v>
      </c>
    </row>
    <row r="38" spans="2:7" ht="21.75" customHeight="1">
      <c r="B38" s="251" t="str">
        <f>Personal!D25</f>
        <v>CUADRILLA ( 2 AYUDANTES) (JR)</v>
      </c>
      <c r="C38" s="248">
        <v>65361.211380000001</v>
      </c>
      <c r="D38" s="248">
        <v>55557.029672999997</v>
      </c>
      <c r="E38" s="257">
        <v>120918.24105300001</v>
      </c>
      <c r="F38" s="279">
        <v>18</v>
      </c>
      <c r="G38" s="242">
        <f>ROUND(E38/F38,0)</f>
        <v>6718</v>
      </c>
    </row>
    <row r="39" spans="2:7">
      <c r="B39" s="258"/>
      <c r="C39" s="248"/>
      <c r="D39" s="248"/>
      <c r="E39" s="257"/>
      <c r="F39" s="241"/>
      <c r="G39" s="242"/>
    </row>
    <row r="40" spans="2:7" ht="15.75" thickBot="1">
      <c r="B40" s="254"/>
      <c r="C40" s="259"/>
      <c r="D40" s="260"/>
      <c r="E40" s="261"/>
      <c r="F40" s="245"/>
      <c r="G40" s="246"/>
    </row>
    <row r="41" spans="2:7" ht="15.75" thickBot="1">
      <c r="B41" s="51"/>
      <c r="C41" s="92"/>
      <c r="D41" s="92"/>
      <c r="E41" s="92"/>
      <c r="F41" s="93" t="s">
        <v>131</v>
      </c>
      <c r="G41" s="247">
        <f>SUM(G38:G40)</f>
        <v>6718</v>
      </c>
    </row>
    <row r="42" spans="2:7" ht="15.75" thickBot="1">
      <c r="B42" s="51"/>
      <c r="C42" s="92"/>
      <c r="D42" s="52"/>
      <c r="E42" s="53"/>
      <c r="F42" s="93" t="s">
        <v>147</v>
      </c>
      <c r="G42" s="262">
        <f>+G23+G30+G35+G41</f>
        <v>7318</v>
      </c>
    </row>
    <row r="43" spans="2:7">
      <c r="B43" s="51"/>
      <c r="C43" s="92"/>
      <c r="D43" s="52"/>
      <c r="E43" s="53"/>
      <c r="F43" s="93"/>
      <c r="G43" s="55"/>
    </row>
    <row r="44" spans="2:7">
      <c r="B44" s="51"/>
      <c r="C44" s="92"/>
      <c r="D44" s="52"/>
      <c r="E44" s="53"/>
      <c r="F44" s="93"/>
      <c r="G44" s="55"/>
    </row>
    <row r="45" spans="2:7">
      <c r="B45" s="94"/>
      <c r="C45" s="95"/>
      <c r="D45" s="75"/>
      <c r="E45" s="95"/>
      <c r="F45" s="96"/>
      <c r="G45" s="95"/>
    </row>
    <row r="46" spans="2:7">
      <c r="B46" s="95"/>
      <c r="C46" s="95"/>
      <c r="D46" s="75"/>
      <c r="E46" s="98"/>
      <c r="F46" s="54"/>
      <c r="G46" s="95"/>
    </row>
    <row r="47" spans="2:7">
      <c r="B47" s="99" t="s">
        <v>283</v>
      </c>
      <c r="C47" s="43" t="s">
        <v>160</v>
      </c>
      <c r="D47" s="302"/>
      <c r="E47" s="45"/>
      <c r="F47" s="301"/>
      <c r="G47" s="45" t="s">
        <v>34</v>
      </c>
    </row>
    <row r="48" spans="2:7">
      <c r="B48" s="88" t="s">
        <v>161</v>
      </c>
      <c r="C48" s="46" t="s">
        <v>161</v>
      </c>
      <c r="D48" s="302"/>
      <c r="E48" s="48"/>
      <c r="F48" s="301"/>
      <c r="G48" s="48" t="s">
        <v>36</v>
      </c>
    </row>
    <row r="49" spans="2:7">
      <c r="B49" s="101" t="s">
        <v>37</v>
      </c>
      <c r="C49" s="101" t="s">
        <v>37</v>
      </c>
      <c r="D49" s="302"/>
      <c r="E49" s="50"/>
      <c r="F49" s="301"/>
      <c r="G49" s="50" t="s">
        <v>38</v>
      </c>
    </row>
    <row r="50" spans="2:7" ht="15.75" thickBot="1">
      <c r="B50" s="51"/>
      <c r="C50" s="51"/>
      <c r="D50" s="52"/>
      <c r="E50" s="53"/>
      <c r="F50" s="54"/>
      <c r="G50" s="55"/>
    </row>
    <row r="51" spans="2:7">
      <c r="B51" s="665" t="s">
        <v>39</v>
      </c>
      <c r="C51" s="666"/>
      <c r="D51" s="666"/>
      <c r="E51" s="666"/>
      <c r="F51" s="666"/>
      <c r="G51" s="667"/>
    </row>
    <row r="52" spans="2:7">
      <c r="B52" s="668"/>
      <c r="C52" s="683"/>
      <c r="D52" s="683"/>
      <c r="E52" s="683"/>
      <c r="F52" s="683"/>
      <c r="G52" s="670"/>
    </row>
    <row r="53" spans="2:7" ht="15.75" thickBot="1">
      <c r="B53" s="671"/>
      <c r="C53" s="672"/>
      <c r="D53" s="672"/>
      <c r="E53" s="672"/>
      <c r="F53" s="672"/>
      <c r="G53" s="673"/>
    </row>
    <row r="68" spans="6:6">
      <c r="F68" t="s">
        <v>195</v>
      </c>
    </row>
  </sheetData>
  <mergeCells count="19">
    <mergeCell ref="B51:G53"/>
    <mergeCell ref="B22:C22"/>
    <mergeCell ref="B25:C25"/>
    <mergeCell ref="B26:C26"/>
    <mergeCell ref="B27:C27"/>
    <mergeCell ref="B28:C28"/>
    <mergeCell ref="B21:C21"/>
    <mergeCell ref="B2:E3"/>
    <mergeCell ref="F2:G6"/>
    <mergeCell ref="B4:E6"/>
    <mergeCell ref="B7:G8"/>
    <mergeCell ref="B9:G11"/>
    <mergeCell ref="B13:C13"/>
    <mergeCell ref="D13:G13"/>
    <mergeCell ref="B14:C14"/>
    <mergeCell ref="D14:G14"/>
    <mergeCell ref="B18:C18"/>
    <mergeCell ref="B19:C19"/>
    <mergeCell ref="B20:C20"/>
  </mergeCells>
  <pageMargins left="0.7" right="0.7" top="0.75" bottom="0.75" header="0.3" footer="0.3"/>
  <pageSetup scale="73" fitToHeight="0" orientation="portrait" horizontalDpi="360" verticalDpi="36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G48"/>
  <sheetViews>
    <sheetView zoomScale="77" zoomScaleNormal="77" workbookViewId="0">
      <selection activeCell="B12" sqref="B12"/>
    </sheetView>
  </sheetViews>
  <sheetFormatPr baseColWidth="10" defaultColWidth="10.7109375" defaultRowHeight="15"/>
  <cols>
    <col min="1" max="1" width="2.28515625" customWidth="1"/>
    <col min="2" max="2" width="37.7109375" customWidth="1"/>
    <col min="3" max="3" width="23.140625" customWidth="1"/>
    <col min="4" max="6" width="13.42578125" customWidth="1"/>
    <col min="7" max="7" width="15.85546875" customWidth="1"/>
  </cols>
  <sheetData>
    <row r="1" spans="1:7" ht="15.75" thickBot="1"/>
    <row r="2" spans="1:7">
      <c r="A2" s="280"/>
      <c r="B2" s="709" t="s">
        <v>120</v>
      </c>
      <c r="C2" s="710"/>
      <c r="D2" s="710"/>
      <c r="E2" s="710"/>
      <c r="F2" s="713"/>
      <c r="G2" s="714"/>
    </row>
    <row r="3" spans="1:7">
      <c r="A3" s="281"/>
      <c r="B3" s="711"/>
      <c r="C3" s="712"/>
      <c r="D3" s="712"/>
      <c r="E3" s="712"/>
      <c r="F3" s="715"/>
      <c r="G3" s="716"/>
    </row>
    <row r="4" spans="1:7">
      <c r="A4" s="281"/>
      <c r="B4" s="719" t="s">
        <v>1</v>
      </c>
      <c r="C4" s="720"/>
      <c r="D4" s="720"/>
      <c r="E4" s="720"/>
      <c r="F4" s="715"/>
      <c r="G4" s="716"/>
    </row>
    <row r="5" spans="1:7">
      <c r="A5" s="281"/>
      <c r="B5" s="719"/>
      <c r="C5" s="720"/>
      <c r="D5" s="720"/>
      <c r="E5" s="720"/>
      <c r="F5" s="715"/>
      <c r="G5" s="716"/>
    </row>
    <row r="6" spans="1:7">
      <c r="A6" s="281"/>
      <c r="B6" s="719"/>
      <c r="C6" s="720"/>
      <c r="D6" s="720"/>
      <c r="E6" s="720"/>
      <c r="F6" s="717"/>
      <c r="G6" s="718"/>
    </row>
    <row r="7" spans="1:7">
      <c r="A7" s="281"/>
      <c r="B7" s="721" t="s">
        <v>173</v>
      </c>
      <c r="C7" s="722"/>
      <c r="D7" s="722"/>
      <c r="E7" s="722"/>
      <c r="F7" s="722"/>
      <c r="G7" s="723"/>
    </row>
    <row r="8" spans="1:7">
      <c r="A8" s="281"/>
      <c r="B8" s="724"/>
      <c r="C8" s="717"/>
      <c r="D8" s="717"/>
      <c r="E8" s="717"/>
      <c r="F8" s="717"/>
      <c r="G8" s="718"/>
    </row>
    <row r="9" spans="1:7">
      <c r="A9" s="281"/>
      <c r="B9" s="746" t="s">
        <v>289</v>
      </c>
      <c r="C9" s="747"/>
      <c r="D9" s="747"/>
      <c r="E9" s="747"/>
      <c r="F9" s="747"/>
      <c r="G9" s="748"/>
    </row>
    <row r="10" spans="1:7">
      <c r="A10" s="281"/>
      <c r="B10" s="749"/>
      <c r="C10" s="750"/>
      <c r="D10" s="750"/>
      <c r="E10" s="750"/>
      <c r="F10" s="750"/>
      <c r="G10" s="751"/>
    </row>
    <row r="11" spans="1:7" ht="15.75" thickBot="1">
      <c r="A11" s="281"/>
      <c r="B11" s="752"/>
      <c r="C11" s="753"/>
      <c r="D11" s="753"/>
      <c r="E11" s="753"/>
      <c r="F11" s="753"/>
      <c r="G11" s="754"/>
    </row>
    <row r="12" spans="1:7" ht="15.75" thickBot="1">
      <c r="A12" s="281"/>
      <c r="B12" s="227"/>
      <c r="C12" s="227"/>
      <c r="D12" s="228"/>
      <c r="E12" s="228"/>
      <c r="F12" s="228"/>
      <c r="G12" s="228"/>
    </row>
    <row r="13" spans="1:7">
      <c r="A13" s="281"/>
      <c r="B13" s="728" t="s">
        <v>121</v>
      </c>
      <c r="C13" s="729"/>
      <c r="D13" s="730" t="s">
        <v>151</v>
      </c>
      <c r="E13" s="731"/>
      <c r="F13" s="731"/>
      <c r="G13" s="732"/>
    </row>
    <row r="14" spans="1:7" ht="56.25" customHeight="1">
      <c r="A14" s="281"/>
      <c r="B14" s="733" t="str">
        <f>B9</f>
        <v xml:space="preserve">MANTENIMIENTO Y MEJORAS LOCATIVAS EN DIFERENTES PUNTOS DEL BIBLIOPARQUE DAVID SANCHEZ JULIAO UBICADO EN EL BARRIO VILLA MELISA, DEL MUNICIPIO DE MONTERÍA-CORDOBA </v>
      </c>
      <c r="C14" s="734"/>
      <c r="D14" s="735" t="e">
        <f>'PRESUPUESTO GENERAL'!#REF!</f>
        <v>#REF!</v>
      </c>
      <c r="E14" s="736"/>
      <c r="F14" s="736"/>
      <c r="G14" s="737"/>
    </row>
    <row r="15" spans="1:7" ht="15.75" thickBot="1">
      <c r="A15" s="281"/>
      <c r="B15" s="229" t="s">
        <v>123</v>
      </c>
      <c r="C15" s="230" t="str">
        <f>'PRESUPUESTO GENERAL'!C16</f>
        <v>1.2</v>
      </c>
      <c r="D15" s="231" t="s">
        <v>150</v>
      </c>
      <c r="E15" s="232" t="s">
        <v>118</v>
      </c>
      <c r="F15" s="282" t="s">
        <v>124</v>
      </c>
      <c r="G15" s="234">
        <f>'PRESUPUESTO GENERAL'!F16</f>
        <v>22</v>
      </c>
    </row>
    <row r="16" spans="1:7">
      <c r="A16" s="281"/>
      <c r="B16" s="92"/>
      <c r="C16" s="92"/>
      <c r="D16" s="92"/>
      <c r="E16" s="92"/>
      <c r="F16" s="92"/>
      <c r="G16" s="92"/>
    </row>
    <row r="17" spans="1:7" ht="15.75" thickBot="1">
      <c r="A17" s="281"/>
      <c r="B17" s="228" t="s">
        <v>125</v>
      </c>
      <c r="C17" s="92"/>
      <c r="D17" s="92"/>
      <c r="E17" s="92"/>
      <c r="F17" s="283"/>
      <c r="G17" s="92"/>
    </row>
    <row r="18" spans="1:7">
      <c r="A18" s="281"/>
      <c r="B18" s="755" t="s">
        <v>126</v>
      </c>
      <c r="C18" s="756"/>
      <c r="D18" s="236" t="s">
        <v>127</v>
      </c>
      <c r="E18" s="237" t="s">
        <v>128</v>
      </c>
      <c r="F18" s="238" t="s">
        <v>129</v>
      </c>
      <c r="G18" s="239" t="s">
        <v>130</v>
      </c>
    </row>
    <row r="19" spans="1:7">
      <c r="A19" s="281"/>
      <c r="B19" s="757" t="s">
        <v>148</v>
      </c>
      <c r="C19" s="758"/>
      <c r="D19" s="240" t="s">
        <v>174</v>
      </c>
      <c r="E19" s="248">
        <v>2000</v>
      </c>
      <c r="F19" s="265">
        <v>0.1</v>
      </c>
      <c r="G19" s="242">
        <f>ROUND(E19*F19,0)</f>
        <v>200</v>
      </c>
    </row>
    <row r="20" spans="1:7" ht="15.75" thickBot="1">
      <c r="A20" s="281"/>
      <c r="B20" s="759"/>
      <c r="C20" s="760"/>
      <c r="D20" s="243"/>
      <c r="E20" s="244"/>
      <c r="F20" s="284"/>
      <c r="G20" s="246"/>
    </row>
    <row r="21" spans="1:7" ht="15.75" thickBot="1">
      <c r="A21" s="281"/>
      <c r="B21" s="51"/>
      <c r="C21" s="92"/>
      <c r="D21" s="92"/>
      <c r="E21" s="92"/>
      <c r="F21" s="93" t="s">
        <v>131</v>
      </c>
      <c r="G21" s="247">
        <f>SUM(G19:G20)</f>
        <v>200</v>
      </c>
    </row>
    <row r="22" spans="1:7" ht="15.75" thickBot="1">
      <c r="A22" s="281"/>
      <c r="B22" s="228" t="s">
        <v>132</v>
      </c>
      <c r="C22" s="92"/>
      <c r="D22" s="92"/>
      <c r="E22" s="92"/>
      <c r="F22" s="283"/>
      <c r="G22" s="92"/>
    </row>
    <row r="23" spans="1:7">
      <c r="A23" s="281"/>
      <c r="B23" s="755" t="s">
        <v>126</v>
      </c>
      <c r="C23" s="756"/>
      <c r="D23" s="236" t="s">
        <v>133</v>
      </c>
      <c r="E23" s="237" t="s">
        <v>134</v>
      </c>
      <c r="F23" s="238" t="s">
        <v>135</v>
      </c>
      <c r="G23" s="239" t="s">
        <v>130</v>
      </c>
    </row>
    <row r="24" spans="1:7">
      <c r="A24" s="281"/>
      <c r="B24" s="285"/>
      <c r="C24" s="286"/>
      <c r="D24" s="248"/>
      <c r="E24" s="248"/>
      <c r="F24" s="287"/>
      <c r="G24" s="288"/>
    </row>
    <row r="25" spans="1:7">
      <c r="A25" s="281"/>
      <c r="B25" s="263"/>
      <c r="C25" s="268"/>
      <c r="D25" s="248"/>
      <c r="E25" s="248"/>
      <c r="F25" s="287"/>
      <c r="G25" s="288"/>
    </row>
    <row r="26" spans="1:7" ht="15.75" thickBot="1">
      <c r="A26" s="281"/>
      <c r="B26" s="264"/>
      <c r="C26" s="269"/>
      <c r="D26" s="289"/>
      <c r="E26" s="289"/>
      <c r="F26" s="290"/>
      <c r="G26" s="291"/>
    </row>
    <row r="27" spans="1:7" ht="15.75" thickBot="1">
      <c r="A27" s="281"/>
      <c r="B27" s="51"/>
      <c r="C27" s="92"/>
      <c r="D27" s="92"/>
      <c r="E27" s="92"/>
      <c r="F27" s="93" t="s">
        <v>131</v>
      </c>
      <c r="G27" s="278">
        <f>SUM(G24:G26)</f>
        <v>0</v>
      </c>
    </row>
    <row r="28" spans="1:7" ht="15.75" thickBot="1">
      <c r="A28" s="281"/>
      <c r="B28" s="228" t="s">
        <v>136</v>
      </c>
      <c r="C28" s="92"/>
      <c r="D28" s="92"/>
      <c r="E28" s="92"/>
      <c r="F28" s="283"/>
      <c r="G28" s="92"/>
    </row>
    <row r="29" spans="1:7">
      <c r="A29" s="281"/>
      <c r="B29" s="249" t="s">
        <v>137</v>
      </c>
      <c r="C29" s="250" t="s">
        <v>138</v>
      </c>
      <c r="D29" s="236" t="s">
        <v>139</v>
      </c>
      <c r="E29" s="237" t="s">
        <v>140</v>
      </c>
      <c r="F29" s="238" t="s">
        <v>141</v>
      </c>
      <c r="G29" s="239" t="s">
        <v>130</v>
      </c>
    </row>
    <row r="30" spans="1:7">
      <c r="A30" s="281"/>
      <c r="B30" s="251"/>
      <c r="C30" s="292"/>
      <c r="D30" s="253"/>
      <c r="E30" s="241"/>
      <c r="F30" s="241"/>
      <c r="G30" s="242"/>
    </row>
    <row r="31" spans="1:7" ht="15.75" thickBot="1">
      <c r="A31" s="281"/>
      <c r="B31" s="254"/>
      <c r="C31" s="255"/>
      <c r="D31" s="256"/>
      <c r="E31" s="256"/>
      <c r="F31" s="245"/>
      <c r="G31" s="246"/>
    </row>
    <row r="32" spans="1:7" ht="15.75" thickBot="1">
      <c r="A32" s="280"/>
      <c r="B32" s="51"/>
      <c r="C32" s="92"/>
      <c r="D32" s="92"/>
      <c r="E32" s="92"/>
      <c r="F32" s="93"/>
      <c r="G32" s="247">
        <f>SUM(G30:G31)</f>
        <v>0</v>
      </c>
    </row>
    <row r="33" spans="1:7" ht="15.75" thickBot="1">
      <c r="A33" s="280"/>
      <c r="B33" s="228" t="s">
        <v>142</v>
      </c>
      <c r="C33" s="92"/>
      <c r="D33" s="92"/>
      <c r="E33" s="92"/>
      <c r="F33" s="283"/>
      <c r="G33" s="92"/>
    </row>
    <row r="34" spans="1:7">
      <c r="A34" s="281"/>
      <c r="B34" s="249" t="s">
        <v>143</v>
      </c>
      <c r="C34" s="236" t="s">
        <v>144</v>
      </c>
      <c r="D34" s="236" t="s">
        <v>145</v>
      </c>
      <c r="E34" s="237" t="s">
        <v>146</v>
      </c>
      <c r="F34" s="238" t="s">
        <v>129</v>
      </c>
      <c r="G34" s="239" t="s">
        <v>130</v>
      </c>
    </row>
    <row r="35" spans="1:7">
      <c r="A35" s="281"/>
      <c r="B35" s="293" t="str">
        <f>+[2]PERSONAL!$D$25</f>
        <v>CUADRILLA ( 2 AYUDANTES) (JR)</v>
      </c>
      <c r="C35" s="248">
        <f>+[2]PERSONAL!$F$25</f>
        <v>65361.211380000001</v>
      </c>
      <c r="D35" s="248">
        <f>+[2]PERSONAL!$G$25</f>
        <v>55557.029672999997</v>
      </c>
      <c r="E35" s="257">
        <f>+C35+D35</f>
        <v>120918.24105300001</v>
      </c>
      <c r="F35" s="287">
        <v>15</v>
      </c>
      <c r="G35" s="242">
        <f>ROUND(E35/F35,0)</f>
        <v>8061</v>
      </c>
    </row>
    <row r="36" spans="1:7">
      <c r="A36" s="281"/>
      <c r="B36" s="294"/>
      <c r="C36" s="248"/>
      <c r="D36" s="248"/>
      <c r="E36" s="257"/>
      <c r="F36" s="287"/>
      <c r="G36" s="242"/>
    </row>
    <row r="37" spans="1:7" ht="15.75" thickBot="1">
      <c r="A37" s="281"/>
      <c r="B37" s="295"/>
      <c r="C37" s="296"/>
      <c r="D37" s="297"/>
      <c r="E37" s="289"/>
      <c r="F37" s="284"/>
      <c r="G37" s="246"/>
    </row>
    <row r="38" spans="1:7" ht="15.75" thickBot="1">
      <c r="A38" s="281"/>
      <c r="B38" s="51"/>
      <c r="C38" s="92"/>
      <c r="D38" s="92"/>
      <c r="E38" s="92"/>
      <c r="F38" s="298" t="s">
        <v>131</v>
      </c>
      <c r="G38" s="247">
        <f>SUM(G35:G37)</f>
        <v>8061</v>
      </c>
    </row>
    <row r="39" spans="1:7" ht="15.75" thickBot="1">
      <c r="A39" s="281"/>
      <c r="B39" s="51"/>
      <c r="C39" s="92"/>
      <c r="D39" s="52"/>
      <c r="E39" s="53"/>
      <c r="F39" s="299" t="s">
        <v>147</v>
      </c>
      <c r="G39" s="262">
        <f>+G21+G27+G32+G38</f>
        <v>8261</v>
      </c>
    </row>
    <row r="40" spans="1:7">
      <c r="A40" s="281"/>
      <c r="B40" s="51"/>
      <c r="C40" s="92"/>
      <c r="D40" s="52"/>
      <c r="E40" s="53"/>
      <c r="F40" s="299"/>
      <c r="G40" s="55"/>
    </row>
    <row r="41" spans="1:7">
      <c r="A41" s="281"/>
      <c r="B41" s="95"/>
      <c r="C41" s="95"/>
      <c r="D41" s="300"/>
      <c r="E41" s="98"/>
      <c r="F41" s="301"/>
      <c r="G41" s="95"/>
    </row>
    <row r="42" spans="1:7">
      <c r="A42" s="281"/>
      <c r="B42" s="99" t="s">
        <v>283</v>
      </c>
      <c r="C42" s="43" t="s">
        <v>160</v>
      </c>
      <c r="D42" s="302"/>
      <c r="E42" s="45"/>
      <c r="F42" s="301"/>
      <c r="G42" s="45" t="s">
        <v>34</v>
      </c>
    </row>
    <row r="43" spans="1:7">
      <c r="A43" s="281"/>
      <c r="B43" s="88" t="s">
        <v>161</v>
      </c>
      <c r="C43" s="396" t="s">
        <v>161</v>
      </c>
      <c r="D43" s="302"/>
      <c r="E43" s="48"/>
      <c r="F43" s="301"/>
      <c r="G43" s="48" t="s">
        <v>36</v>
      </c>
    </row>
    <row r="44" spans="1:7">
      <c r="A44" s="281"/>
      <c r="B44" s="101" t="s">
        <v>37</v>
      </c>
      <c r="C44" s="101" t="s">
        <v>37</v>
      </c>
      <c r="D44" s="302"/>
      <c r="E44" s="50"/>
      <c r="F44" s="301"/>
      <c r="G44" s="50" t="s">
        <v>38</v>
      </c>
    </row>
    <row r="45" spans="1:7" ht="15.75" thickBot="1">
      <c r="A45" s="281"/>
      <c r="B45" s="51"/>
      <c r="C45" s="51"/>
      <c r="D45" s="303"/>
      <c r="E45" s="53"/>
      <c r="F45" s="301"/>
      <c r="G45" s="55"/>
    </row>
    <row r="46" spans="1:7">
      <c r="B46" s="665" t="s">
        <v>39</v>
      </c>
      <c r="C46" s="666"/>
      <c r="D46" s="666"/>
      <c r="E46" s="666"/>
      <c r="F46" s="666"/>
      <c r="G46" s="667"/>
    </row>
    <row r="47" spans="1:7">
      <c r="B47" s="668"/>
      <c r="C47" s="683"/>
      <c r="D47" s="683"/>
      <c r="E47" s="683"/>
      <c r="F47" s="683"/>
      <c r="G47" s="670"/>
    </row>
    <row r="48" spans="1:7" ht="15.75" thickBot="1">
      <c r="B48" s="671"/>
      <c r="C48" s="672"/>
      <c r="D48" s="672"/>
      <c r="E48" s="672"/>
      <c r="F48" s="672"/>
      <c r="G48" s="673"/>
    </row>
  </sheetData>
  <mergeCells count="14">
    <mergeCell ref="B46:G48"/>
    <mergeCell ref="B13:C13"/>
    <mergeCell ref="D13:G13"/>
    <mergeCell ref="B2:E3"/>
    <mergeCell ref="F2:G6"/>
    <mergeCell ref="B4:E6"/>
    <mergeCell ref="B7:G8"/>
    <mergeCell ref="B9:G11"/>
    <mergeCell ref="B23:C23"/>
    <mergeCell ref="B14:C14"/>
    <mergeCell ref="D14:G14"/>
    <mergeCell ref="B18:C18"/>
    <mergeCell ref="B19:C19"/>
    <mergeCell ref="B20:C20"/>
  </mergeCells>
  <pageMargins left="0.7" right="0.7" top="0.75" bottom="0.75" header="0.3" footer="0.3"/>
  <pageSetup scale="76" fitToHeight="0" orientation="portrait" horizontalDpi="360" verticalDpi="36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B1:Q64"/>
  <sheetViews>
    <sheetView view="pageBreakPreview" zoomScale="70" zoomScaleNormal="70" zoomScaleSheetLayoutView="70" workbookViewId="0">
      <selection activeCell="N12" sqref="N12:Q18"/>
    </sheetView>
  </sheetViews>
  <sheetFormatPr baseColWidth="10" defaultColWidth="10.7109375" defaultRowHeight="15"/>
  <cols>
    <col min="2" max="2" width="1.85546875" customWidth="1"/>
    <col min="3" max="3" width="2" bestFit="1" customWidth="1"/>
    <col min="4" max="4" width="44.42578125" customWidth="1"/>
    <col min="5" max="5" width="23.42578125" customWidth="1"/>
    <col min="6" max="7" width="18.5703125" customWidth="1"/>
    <col min="8" max="8" width="7.5703125" customWidth="1"/>
    <col min="9" max="9" width="17.85546875" customWidth="1"/>
    <col min="10" max="10" width="10.28515625" customWidth="1"/>
    <col min="11" max="11" width="23.85546875" customWidth="1"/>
    <col min="12" max="12" width="18.140625" customWidth="1"/>
    <col min="13" max="13" width="2.140625" customWidth="1"/>
    <col min="14" max="14" width="18.28515625" customWidth="1"/>
    <col min="15" max="15" width="17.85546875" customWidth="1"/>
    <col min="16" max="16" width="17.140625" bestFit="1" customWidth="1"/>
    <col min="17" max="17" width="14.5703125" bestFit="1" customWidth="1"/>
  </cols>
  <sheetData>
    <row r="1" spans="2:17">
      <c r="B1" s="125"/>
      <c r="C1" s="126"/>
      <c r="D1" s="125"/>
      <c r="E1" s="125"/>
      <c r="F1" s="125"/>
      <c r="G1" s="125"/>
      <c r="H1" s="127"/>
      <c r="I1" s="128"/>
      <c r="J1" s="128"/>
      <c r="K1" s="125"/>
      <c r="L1" s="129"/>
      <c r="M1" s="130"/>
      <c r="N1" s="125"/>
      <c r="O1" s="125"/>
      <c r="P1" s="125"/>
      <c r="Q1" s="125"/>
    </row>
    <row r="2" spans="2:17">
      <c r="B2" s="125"/>
      <c r="C2" s="126"/>
      <c r="D2" s="712" t="s">
        <v>0</v>
      </c>
      <c r="E2" s="712"/>
      <c r="F2" s="712"/>
      <c r="G2" s="712"/>
      <c r="H2" s="712"/>
      <c r="I2" s="712"/>
      <c r="J2" s="712"/>
      <c r="K2" s="761"/>
      <c r="L2" s="761"/>
      <c r="M2" s="131"/>
      <c r="N2" s="125"/>
      <c r="O2" s="125"/>
      <c r="P2" s="125"/>
      <c r="Q2" s="125"/>
    </row>
    <row r="3" spans="2:17">
      <c r="B3" s="125"/>
      <c r="C3" s="126"/>
      <c r="D3" s="712"/>
      <c r="E3" s="712"/>
      <c r="F3" s="712"/>
      <c r="G3" s="712"/>
      <c r="H3" s="712"/>
      <c r="I3" s="712"/>
      <c r="J3" s="712"/>
      <c r="K3" s="761"/>
      <c r="L3" s="761"/>
      <c r="M3" s="131"/>
      <c r="N3" s="125"/>
      <c r="O3" s="125"/>
      <c r="P3" s="125"/>
      <c r="Q3" s="125"/>
    </row>
    <row r="4" spans="2:17">
      <c r="B4" s="125"/>
      <c r="C4" s="126"/>
      <c r="D4" s="720" t="s">
        <v>1</v>
      </c>
      <c r="E4" s="720"/>
      <c r="F4" s="720"/>
      <c r="G4" s="720"/>
      <c r="H4" s="720"/>
      <c r="I4" s="720"/>
      <c r="J4" s="720"/>
      <c r="K4" s="761"/>
      <c r="L4" s="761"/>
      <c r="M4" s="131"/>
      <c r="N4" s="125"/>
      <c r="O4" s="125"/>
      <c r="P4" s="125"/>
      <c r="Q4" s="125"/>
    </row>
    <row r="5" spans="2:17">
      <c r="B5" s="125"/>
      <c r="C5" s="126"/>
      <c r="D5" s="720"/>
      <c r="E5" s="720"/>
      <c r="F5" s="720"/>
      <c r="G5" s="720"/>
      <c r="H5" s="720"/>
      <c r="I5" s="720"/>
      <c r="J5" s="720"/>
      <c r="K5" s="761"/>
      <c r="L5" s="761"/>
      <c r="M5" s="131"/>
      <c r="N5" s="125"/>
      <c r="O5" s="125"/>
      <c r="P5" s="125"/>
      <c r="Q5" s="125"/>
    </row>
    <row r="6" spans="2:17">
      <c r="B6" s="125"/>
      <c r="C6" s="126"/>
      <c r="D6" s="720"/>
      <c r="E6" s="720"/>
      <c r="F6" s="720"/>
      <c r="G6" s="720"/>
      <c r="H6" s="720"/>
      <c r="I6" s="720"/>
      <c r="J6" s="720"/>
      <c r="K6" s="761"/>
      <c r="L6" s="761"/>
      <c r="M6" s="131"/>
      <c r="N6" s="125"/>
      <c r="O6" s="125"/>
      <c r="P6" s="125"/>
      <c r="Q6" s="125"/>
    </row>
    <row r="7" spans="2:17">
      <c r="B7" s="125"/>
      <c r="C7" s="126"/>
      <c r="D7" s="692" t="str">
        <f>'PRESUPUESTO GENERAL'!C7</f>
        <v>SECRETARÍA DE INFRAESTRUCTURA - DEPARTAMENTO DE CÓRDOBA</v>
      </c>
      <c r="E7" s="692"/>
      <c r="F7" s="692"/>
      <c r="G7" s="692"/>
      <c r="H7" s="692"/>
      <c r="I7" s="692"/>
      <c r="J7" s="692"/>
      <c r="K7" s="692"/>
      <c r="L7" s="692"/>
      <c r="M7" s="132"/>
      <c r="N7" s="125"/>
      <c r="O7" s="125"/>
      <c r="P7" s="125"/>
      <c r="Q7" s="125"/>
    </row>
    <row r="8" spans="2:17">
      <c r="B8" s="125"/>
      <c r="C8" s="126"/>
      <c r="D8" s="692"/>
      <c r="E8" s="692"/>
      <c r="F8" s="692"/>
      <c r="G8" s="692"/>
      <c r="H8" s="692"/>
      <c r="I8" s="692"/>
      <c r="J8" s="692"/>
      <c r="K8" s="692"/>
      <c r="L8" s="692"/>
      <c r="M8" s="132"/>
      <c r="N8" s="125"/>
      <c r="O8" s="125"/>
      <c r="P8" s="125"/>
      <c r="Q8" s="125"/>
    </row>
    <row r="9" spans="2:17">
      <c r="B9" s="125"/>
      <c r="C9" s="126"/>
      <c r="D9" s="762" t="str">
        <f>'PRESUPUESTO GENERAL'!C9</f>
        <v>MANTENIMIENTO Y ADECUACIÓN DE LA CASA DE LA MUJER UBICADA EN EL MUNICIPIO DE MONTERÍA - CÓRDOBA</v>
      </c>
      <c r="E9" s="762"/>
      <c r="F9" s="762"/>
      <c r="G9" s="762"/>
      <c r="H9" s="762"/>
      <c r="I9" s="762"/>
      <c r="J9" s="762"/>
      <c r="K9" s="762"/>
      <c r="L9" s="762"/>
      <c r="M9" s="133"/>
      <c r="N9" s="125"/>
      <c r="O9" s="125"/>
      <c r="P9" s="125"/>
      <c r="Q9" s="125"/>
    </row>
    <row r="10" spans="2:17">
      <c r="B10" s="125"/>
      <c r="C10" s="126"/>
      <c r="D10" s="762"/>
      <c r="E10" s="762"/>
      <c r="F10" s="762"/>
      <c r="G10" s="762"/>
      <c r="H10" s="762"/>
      <c r="I10" s="762"/>
      <c r="J10" s="762"/>
      <c r="K10" s="762"/>
      <c r="L10" s="762"/>
      <c r="M10" s="133"/>
      <c r="N10" s="125"/>
      <c r="O10" s="125"/>
      <c r="P10" s="125"/>
      <c r="Q10" s="125"/>
    </row>
    <row r="11" spans="2:17">
      <c r="B11" s="125"/>
      <c r="C11" s="126"/>
      <c r="D11" s="762"/>
      <c r="E11" s="762"/>
      <c r="F11" s="762"/>
      <c r="G11" s="762"/>
      <c r="H11" s="762"/>
      <c r="I11" s="762"/>
      <c r="J11" s="762"/>
      <c r="K11" s="762"/>
      <c r="L11" s="762"/>
      <c r="M11" s="133"/>
      <c r="N11" s="134"/>
      <c r="O11" s="125"/>
      <c r="P11" s="125"/>
      <c r="Q11" s="125"/>
    </row>
    <row r="12" spans="2:17">
      <c r="B12" s="125"/>
      <c r="C12" s="126"/>
      <c r="D12" s="135"/>
      <c r="E12" s="135"/>
      <c r="F12" s="135"/>
      <c r="G12" s="135"/>
      <c r="H12" s="135"/>
      <c r="I12" s="135"/>
      <c r="J12" s="135"/>
      <c r="K12" s="135"/>
      <c r="L12" s="136"/>
      <c r="M12" s="135"/>
      <c r="N12" s="137"/>
      <c r="O12" s="138"/>
      <c r="P12" s="125"/>
      <c r="Q12" s="125"/>
    </row>
    <row r="13" spans="2:17">
      <c r="B13" s="125"/>
      <c r="C13" s="126"/>
      <c r="D13" s="125"/>
      <c r="E13" s="138"/>
      <c r="F13" s="138"/>
      <c r="G13" s="138"/>
      <c r="H13" s="139"/>
      <c r="I13" s="139"/>
      <c r="J13" s="139"/>
      <c r="K13" s="138"/>
      <c r="L13" s="140"/>
      <c r="M13" s="141"/>
      <c r="N13" s="142"/>
      <c r="O13" s="138"/>
      <c r="P13" s="125"/>
      <c r="Q13" s="125"/>
    </row>
    <row r="14" spans="2:17">
      <c r="B14" s="125"/>
      <c r="C14" s="126"/>
      <c r="D14" s="138" t="s">
        <v>111</v>
      </c>
      <c r="E14" s="143">
        <f>+'PRESUPUESTO GENERAL'!I67</f>
        <v>194815151.24980712</v>
      </c>
      <c r="F14" s="144"/>
      <c r="G14" s="144"/>
      <c r="H14" s="127"/>
      <c r="I14" s="145"/>
      <c r="J14" s="138" t="s">
        <v>3</v>
      </c>
      <c r="K14" s="125"/>
      <c r="L14" s="140">
        <v>0.25</v>
      </c>
      <c r="M14" s="146"/>
      <c r="N14" s="147"/>
      <c r="O14" s="148"/>
      <c r="P14" s="149"/>
      <c r="Q14" s="149"/>
    </row>
    <row r="15" spans="2:17">
      <c r="B15" s="125"/>
      <c r="C15" s="126"/>
      <c r="D15" s="138" t="s">
        <v>4</v>
      </c>
      <c r="E15" s="150">
        <v>2</v>
      </c>
      <c r="F15" s="150" t="s">
        <v>5</v>
      </c>
      <c r="G15" s="150"/>
      <c r="H15" s="127"/>
      <c r="I15" s="150"/>
      <c r="J15" s="138" t="s">
        <v>6</v>
      </c>
      <c r="K15" s="125"/>
      <c r="L15" s="140">
        <v>0.01</v>
      </c>
      <c r="M15" s="146"/>
      <c r="N15" s="147"/>
      <c r="O15" s="148"/>
      <c r="P15" s="149"/>
      <c r="Q15" s="125"/>
    </row>
    <row r="16" spans="2:17">
      <c r="B16" s="125"/>
      <c r="C16" s="126"/>
      <c r="D16" s="138" t="s">
        <v>7</v>
      </c>
      <c r="E16" s="2">
        <f>+L14+L15+L16</f>
        <v>0.3</v>
      </c>
      <c r="F16" s="3"/>
      <c r="G16" s="4"/>
      <c r="H16" s="150"/>
      <c r="I16" s="150"/>
      <c r="J16" s="138" t="s">
        <v>8</v>
      </c>
      <c r="K16" s="125"/>
      <c r="L16" s="140">
        <v>0.04</v>
      </c>
      <c r="M16" s="146"/>
      <c r="N16" s="147"/>
      <c r="O16" s="148"/>
      <c r="P16" s="149"/>
      <c r="Q16" s="125"/>
    </row>
    <row r="17" spans="2:17">
      <c r="B17" s="125"/>
      <c r="C17" s="126"/>
      <c r="D17" s="151" t="s">
        <v>9</v>
      </c>
      <c r="E17" s="5">
        <f>+E16</f>
        <v>0.3</v>
      </c>
      <c r="F17" s="3"/>
      <c r="G17" s="3"/>
      <c r="H17" s="150"/>
      <c r="I17" s="150"/>
      <c r="J17" s="145"/>
      <c r="K17" s="138"/>
      <c r="L17" s="140"/>
      <c r="M17" s="146"/>
      <c r="N17" s="147"/>
      <c r="O17" s="148"/>
      <c r="P17" s="149"/>
      <c r="Q17" s="125"/>
    </row>
    <row r="18" spans="2:17">
      <c r="B18" s="125"/>
      <c r="C18" s="126"/>
      <c r="D18" s="138"/>
      <c r="E18" s="138"/>
      <c r="F18" s="138"/>
      <c r="G18" s="138"/>
      <c r="H18" s="139"/>
      <c r="I18" s="139"/>
      <c r="J18" s="139"/>
      <c r="K18" s="138"/>
      <c r="L18" s="140"/>
      <c r="M18" s="141"/>
      <c r="N18" s="147"/>
      <c r="O18" s="148"/>
      <c r="P18" s="149"/>
      <c r="Q18" s="125"/>
    </row>
    <row r="19" spans="2:17" ht="38.25">
      <c r="B19" s="125"/>
      <c r="C19" s="126"/>
      <c r="D19" s="152" t="s">
        <v>10</v>
      </c>
      <c r="E19" s="153" t="s">
        <v>11</v>
      </c>
      <c r="F19" s="153" t="s">
        <v>12</v>
      </c>
      <c r="G19" s="153" t="s">
        <v>13</v>
      </c>
      <c r="H19" s="154" t="s">
        <v>14</v>
      </c>
      <c r="I19" s="154" t="s">
        <v>15</v>
      </c>
      <c r="J19" s="154" t="s">
        <v>5</v>
      </c>
      <c r="K19" s="153" t="s">
        <v>16</v>
      </c>
      <c r="L19" s="155" t="s">
        <v>17</v>
      </c>
      <c r="M19" s="156"/>
      <c r="N19" s="138"/>
      <c r="O19" s="138"/>
      <c r="P19" s="125"/>
      <c r="Q19" s="125"/>
    </row>
    <row r="20" spans="2:17" ht="15.75" thickBot="1">
      <c r="B20" s="125"/>
      <c r="C20" s="126"/>
      <c r="D20" s="157"/>
      <c r="E20" s="158"/>
      <c r="F20" s="158"/>
      <c r="G20" s="158"/>
      <c r="H20" s="159"/>
      <c r="I20" s="159"/>
      <c r="J20" s="159"/>
      <c r="K20" s="158"/>
      <c r="L20" s="160"/>
      <c r="M20" s="156"/>
      <c r="N20" s="138"/>
      <c r="O20" s="138"/>
      <c r="P20" s="125"/>
      <c r="Q20" s="125"/>
    </row>
    <row r="21" spans="2:17" ht="15.75" thickBot="1">
      <c r="B21" s="161"/>
      <c r="C21" s="6">
        <v>1</v>
      </c>
      <c r="D21" s="7" t="s">
        <v>18</v>
      </c>
      <c r="E21" s="8"/>
      <c r="F21" s="9">
        <v>0.85</v>
      </c>
      <c r="G21" s="10"/>
      <c r="H21" s="11"/>
      <c r="I21" s="162"/>
      <c r="J21" s="162"/>
      <c r="K21" s="163">
        <f>SUM(K22:K26)</f>
        <v>10092863.293999996</v>
      </c>
      <c r="L21" s="164">
        <f>SUM(L22:L26)</f>
        <v>5.1807383713488184E-2</v>
      </c>
      <c r="M21" s="165"/>
      <c r="N21" s="166"/>
      <c r="O21" s="161"/>
      <c r="P21" s="161"/>
      <c r="Q21" s="161"/>
    </row>
    <row r="22" spans="2:17">
      <c r="B22" s="161"/>
      <c r="C22" s="167"/>
      <c r="D22" s="12" t="s">
        <v>19</v>
      </c>
      <c r="E22" s="13">
        <v>4433940</v>
      </c>
      <c r="F22" s="13">
        <f>+E22*85%</f>
        <v>3768849</v>
      </c>
      <c r="G22" s="13">
        <f>+F22+E22</f>
        <v>8202789</v>
      </c>
      <c r="H22" s="14">
        <v>1</v>
      </c>
      <c r="I22" s="15">
        <v>0.2</v>
      </c>
      <c r="J22" s="14">
        <f>+$E$15</f>
        <v>2</v>
      </c>
      <c r="K22" s="168">
        <f>+J22*I22*H22*G22</f>
        <v>3281115.6</v>
      </c>
      <c r="L22" s="16">
        <f>+K22/$E$14</f>
        <v>1.6842199279422054E-2</v>
      </c>
      <c r="M22" s="17"/>
      <c r="N22" s="161"/>
      <c r="O22" s="161"/>
      <c r="P22" s="161"/>
      <c r="Q22" s="161"/>
    </row>
    <row r="23" spans="2:17">
      <c r="B23" s="161"/>
      <c r="C23" s="167"/>
      <c r="D23" s="12" t="s">
        <v>20</v>
      </c>
      <c r="E23" s="13">
        <v>1534177.4085585577</v>
      </c>
      <c r="F23" s="13">
        <f t="shared" ref="F23:F25" si="0">+E23*85%</f>
        <v>1304050.7972747739</v>
      </c>
      <c r="G23" s="13">
        <f t="shared" ref="G23:G25" si="1">+F23+E23</f>
        <v>2838228.2058333317</v>
      </c>
      <c r="H23" s="14">
        <v>1</v>
      </c>
      <c r="I23" s="15">
        <v>1</v>
      </c>
      <c r="J23" s="14">
        <f t="shared" ref="J23:J25" si="2">+$E$15</f>
        <v>2</v>
      </c>
      <c r="K23" s="168">
        <f t="shared" ref="K23:K25" si="3">+J23*I23*H23*G23</f>
        <v>5676456.4116666634</v>
      </c>
      <c r="L23" s="16">
        <f t="shared" ref="L23:L25" si="4">+K23/$E$14</f>
        <v>2.9137653695055114E-2</v>
      </c>
      <c r="M23" s="17"/>
      <c r="N23" s="161"/>
      <c r="O23" s="161"/>
      <c r="P23" s="625"/>
      <c r="Q23" s="161"/>
    </row>
    <row r="24" spans="2:17">
      <c r="B24" s="161"/>
      <c r="C24" s="167"/>
      <c r="D24" s="12" t="s">
        <v>21</v>
      </c>
      <c r="E24" s="13">
        <f>+E23</f>
        <v>1534177.4085585577</v>
      </c>
      <c r="F24" s="13">
        <f t="shared" si="0"/>
        <v>1304050.7972747739</v>
      </c>
      <c r="G24" s="13">
        <f t="shared" si="1"/>
        <v>2838228.2058333317</v>
      </c>
      <c r="H24" s="14">
        <v>1</v>
      </c>
      <c r="I24" s="15">
        <v>0.1</v>
      </c>
      <c r="J24" s="14">
        <f t="shared" si="2"/>
        <v>2</v>
      </c>
      <c r="K24" s="168">
        <f t="shared" si="3"/>
        <v>567645.64116666641</v>
      </c>
      <c r="L24" s="16">
        <f t="shared" si="4"/>
        <v>2.9137653695055117E-3</v>
      </c>
      <c r="M24" s="17"/>
      <c r="N24" s="161"/>
      <c r="O24" s="161"/>
      <c r="P24" s="161"/>
      <c r="Q24" s="161"/>
    </row>
    <row r="25" spans="2:17">
      <c r="B25" s="161"/>
      <c r="C25" s="167"/>
      <c r="D25" s="12" t="s">
        <v>284</v>
      </c>
      <c r="E25" s="13">
        <f>+E23</f>
        <v>1534177.4085585577</v>
      </c>
      <c r="F25" s="13">
        <f t="shared" si="0"/>
        <v>1304050.7972747739</v>
      </c>
      <c r="G25" s="13">
        <f t="shared" si="1"/>
        <v>2838228.2058333317</v>
      </c>
      <c r="H25" s="14">
        <v>1</v>
      </c>
      <c r="I25" s="15">
        <v>0.1</v>
      </c>
      <c r="J25" s="14">
        <f t="shared" si="2"/>
        <v>2</v>
      </c>
      <c r="K25" s="168">
        <f t="shared" si="3"/>
        <v>567645.64116666641</v>
      </c>
      <c r="L25" s="16">
        <f t="shared" si="4"/>
        <v>2.9137653695055117E-3</v>
      </c>
      <c r="M25" s="17"/>
      <c r="N25" s="161"/>
      <c r="O25" s="161"/>
      <c r="P25" s="161"/>
      <c r="Q25" s="161"/>
    </row>
    <row r="26" spans="2:17" ht="15.75" thickBot="1">
      <c r="B26" s="161"/>
      <c r="C26" s="167"/>
      <c r="D26" s="12"/>
      <c r="E26" s="13"/>
      <c r="F26" s="13"/>
      <c r="G26" s="13"/>
      <c r="H26" s="14"/>
      <c r="I26" s="15"/>
      <c r="J26" s="14"/>
      <c r="K26" s="168"/>
      <c r="L26" s="16"/>
      <c r="M26" s="17"/>
      <c r="N26" s="161"/>
      <c r="O26" s="161"/>
      <c r="P26" s="161"/>
      <c r="Q26" s="161"/>
    </row>
    <row r="27" spans="2:17" ht="15.75" thickBot="1">
      <c r="B27" s="161"/>
      <c r="C27" s="6">
        <v>2</v>
      </c>
      <c r="D27" s="169"/>
      <c r="E27" s="170"/>
      <c r="F27" s="170"/>
      <c r="G27" s="170"/>
      <c r="H27" s="171"/>
      <c r="I27" s="19"/>
      <c r="J27" s="171"/>
      <c r="K27" s="172"/>
      <c r="L27" s="20"/>
      <c r="M27" s="165"/>
      <c r="N27" s="166"/>
      <c r="O27" s="161"/>
      <c r="P27" s="161"/>
      <c r="Q27" s="161"/>
    </row>
    <row r="28" spans="2:17" ht="15.75" thickBot="1">
      <c r="B28" s="161"/>
      <c r="C28" s="167"/>
      <c r="D28" s="7" t="s">
        <v>22</v>
      </c>
      <c r="E28" s="8"/>
      <c r="F28" s="9"/>
      <c r="G28" s="10"/>
      <c r="H28" s="11"/>
      <c r="I28" s="162"/>
      <c r="J28" s="162"/>
      <c r="K28" s="163">
        <f>SUM(K29:K29)</f>
        <v>1756316.66</v>
      </c>
      <c r="L28" s="164">
        <f>SUM(L29:L29)</f>
        <v>9.0152980850442908E-3</v>
      </c>
      <c r="M28" s="17"/>
      <c r="N28" s="166"/>
      <c r="O28" s="161"/>
      <c r="P28" s="161"/>
      <c r="Q28" s="161"/>
    </row>
    <row r="29" spans="2:17" ht="38.25">
      <c r="B29" s="161"/>
      <c r="C29" s="167"/>
      <c r="D29" s="18" t="s">
        <v>23</v>
      </c>
      <c r="E29" s="13">
        <v>878158.33</v>
      </c>
      <c r="F29" s="13"/>
      <c r="G29" s="13"/>
      <c r="H29" s="14">
        <v>1</v>
      </c>
      <c r="I29" s="15">
        <v>1</v>
      </c>
      <c r="J29" s="14">
        <f>+E15</f>
        <v>2</v>
      </c>
      <c r="K29" s="168">
        <f>+J29*I29*H29*E29</f>
        <v>1756316.66</v>
      </c>
      <c r="L29" s="16">
        <f>+K29/$E$14</f>
        <v>9.0152980850442908E-3</v>
      </c>
      <c r="M29" s="17"/>
      <c r="N29" s="166"/>
      <c r="O29" s="161"/>
      <c r="P29" s="161"/>
      <c r="Q29" s="161"/>
    </row>
    <row r="30" spans="2:17" ht="15.75" thickBot="1">
      <c r="B30" s="161"/>
      <c r="C30" s="167"/>
      <c r="D30" s="169"/>
      <c r="E30" s="170"/>
      <c r="F30" s="170"/>
      <c r="G30" s="170"/>
      <c r="H30" s="171"/>
      <c r="I30" s="19"/>
      <c r="J30" s="171"/>
      <c r="K30" s="172"/>
      <c r="L30" s="20"/>
      <c r="M30" s="17"/>
      <c r="N30" s="161"/>
      <c r="O30" s="161"/>
      <c r="P30" s="161"/>
      <c r="Q30" s="161"/>
    </row>
    <row r="31" spans="2:17" ht="15.75" thickBot="1">
      <c r="B31" s="161"/>
      <c r="C31" s="6">
        <v>3</v>
      </c>
      <c r="D31" s="7" t="s">
        <v>481</v>
      </c>
      <c r="E31" s="8"/>
      <c r="F31" s="9"/>
      <c r="G31" s="10"/>
      <c r="H31" s="11"/>
      <c r="I31" s="162"/>
      <c r="J31" s="162"/>
      <c r="K31" s="163">
        <f>SUM(K32:K32)</f>
        <v>562493.32999999996</v>
      </c>
      <c r="L31" s="164">
        <f>SUM(L32:L32)</f>
        <v>2.8873181905586355E-3</v>
      </c>
      <c r="M31" s="21"/>
      <c r="N31" s="174"/>
      <c r="O31" s="161"/>
      <c r="P31" s="161"/>
      <c r="Q31" s="161"/>
    </row>
    <row r="32" spans="2:17">
      <c r="B32" s="161"/>
      <c r="C32" s="167"/>
      <c r="D32" s="12" t="s">
        <v>482</v>
      </c>
      <c r="E32" s="13">
        <v>562493.32999999996</v>
      </c>
      <c r="F32" s="13"/>
      <c r="G32" s="13"/>
      <c r="H32" s="14">
        <v>1</v>
      </c>
      <c r="I32" s="15"/>
      <c r="J32" s="14"/>
      <c r="K32" s="615">
        <f>+E32*H32</f>
        <v>562493.32999999996</v>
      </c>
      <c r="L32" s="16">
        <f>+K32/$E$14</f>
        <v>2.8873181905586355E-3</v>
      </c>
      <c r="M32" s="17"/>
      <c r="N32" s="176"/>
      <c r="O32" s="161"/>
      <c r="P32" s="161"/>
      <c r="Q32" s="161"/>
    </row>
    <row r="33" spans="2:17" ht="15.75" thickBot="1">
      <c r="B33" s="161"/>
      <c r="C33" s="167"/>
      <c r="D33" s="173"/>
      <c r="E33" s="170"/>
      <c r="F33" s="170"/>
      <c r="G33" s="170"/>
      <c r="H33" s="171"/>
      <c r="I33" s="19"/>
      <c r="J33" s="171"/>
      <c r="K33" s="172"/>
      <c r="L33" s="20"/>
      <c r="M33" s="17"/>
      <c r="N33" s="177"/>
      <c r="O33" s="161"/>
      <c r="P33" s="161"/>
      <c r="Q33" s="161"/>
    </row>
    <row r="34" spans="2:17" ht="15.75" thickBot="1">
      <c r="B34" s="161"/>
      <c r="C34" s="167"/>
      <c r="D34" s="7" t="s">
        <v>24</v>
      </c>
      <c r="E34" s="8"/>
      <c r="F34" s="9"/>
      <c r="G34" s="10"/>
      <c r="H34" s="11"/>
      <c r="I34" s="162"/>
      <c r="J34" s="162"/>
      <c r="K34" s="163">
        <f>ROUND((SUM(K35:K41)),2)</f>
        <v>36292114.530000001</v>
      </c>
      <c r="L34" s="164">
        <f>SUM(L35:L41)</f>
        <v>0.18629000000000001</v>
      </c>
      <c r="M34" s="17"/>
      <c r="N34" s="177"/>
      <c r="O34" s="161"/>
      <c r="P34" s="161"/>
      <c r="Q34" s="161"/>
    </row>
    <row r="35" spans="2:17">
      <c r="B35" s="161"/>
      <c r="C35" s="167"/>
      <c r="D35" s="22" t="s">
        <v>25</v>
      </c>
      <c r="E35" s="23" t="s">
        <v>26</v>
      </c>
      <c r="F35" s="24"/>
      <c r="G35" s="24"/>
      <c r="H35" s="24"/>
      <c r="I35" s="24"/>
      <c r="J35" s="25">
        <v>5.0000000000000001E-3</v>
      </c>
      <c r="K35" s="175">
        <f>+(1+0.3)*J35*$E$14</f>
        <v>1266298.4831237465</v>
      </c>
      <c r="L35" s="26">
        <f>+K35/$E$14</f>
        <v>6.5000000000000006E-3</v>
      </c>
      <c r="M35" s="17"/>
      <c r="N35" s="177"/>
      <c r="O35" s="161"/>
      <c r="P35" s="161"/>
      <c r="Q35" s="161"/>
    </row>
    <row r="36" spans="2:17">
      <c r="B36" s="161"/>
      <c r="C36" s="167"/>
      <c r="D36" s="27" t="s">
        <v>27</v>
      </c>
      <c r="E36" s="28" t="s">
        <v>26</v>
      </c>
      <c r="F36" s="29"/>
      <c r="G36" s="29"/>
      <c r="H36" s="29"/>
      <c r="I36" s="29"/>
      <c r="J36" s="30">
        <v>0.03</v>
      </c>
      <c r="K36" s="175">
        <f t="shared" ref="K36:K41" si="5">+(1+0.3)*J36*$E$14</f>
        <v>7597790.8987424774</v>
      </c>
      <c r="L36" s="26">
        <f t="shared" ref="L36:L41" si="6">+K36/$E$14</f>
        <v>3.9E-2</v>
      </c>
      <c r="M36" s="17"/>
      <c r="N36" s="181"/>
      <c r="O36" s="161"/>
      <c r="P36" s="161"/>
      <c r="Q36" s="161"/>
    </row>
    <row r="37" spans="2:17" ht="38.25">
      <c r="B37" s="182"/>
      <c r="C37" s="126"/>
      <c r="D37" s="27" t="s">
        <v>483</v>
      </c>
      <c r="E37" s="28" t="s">
        <v>26</v>
      </c>
      <c r="F37" s="29"/>
      <c r="G37" s="29"/>
      <c r="H37" s="29"/>
      <c r="I37" s="29"/>
      <c r="J37" s="30">
        <v>0.02</v>
      </c>
      <c r="K37" s="175">
        <f t="shared" si="5"/>
        <v>5065193.9324949859</v>
      </c>
      <c r="L37" s="26">
        <f t="shared" si="6"/>
        <v>2.6000000000000002E-2</v>
      </c>
      <c r="M37" s="36"/>
      <c r="N37" s="174"/>
      <c r="O37" s="185"/>
      <c r="P37" s="182"/>
      <c r="Q37" s="182"/>
    </row>
    <row r="38" spans="2:17">
      <c r="B38" s="125"/>
      <c r="C38" s="126"/>
      <c r="D38" s="27" t="s">
        <v>28</v>
      </c>
      <c r="E38" s="28" t="s">
        <v>26</v>
      </c>
      <c r="F38" s="29"/>
      <c r="G38" s="29"/>
      <c r="H38" s="29"/>
      <c r="I38" s="29"/>
      <c r="J38" s="30">
        <v>0.02</v>
      </c>
      <c r="K38" s="175">
        <f t="shared" si="5"/>
        <v>5065193.9324949859</v>
      </c>
      <c r="L38" s="26">
        <f t="shared" si="6"/>
        <v>2.6000000000000002E-2</v>
      </c>
      <c r="M38" s="39"/>
      <c r="N38" s="149"/>
      <c r="O38" s="185"/>
      <c r="P38" s="125"/>
      <c r="Q38" s="125"/>
    </row>
    <row r="39" spans="2:17">
      <c r="B39" s="125"/>
      <c r="C39" s="126"/>
      <c r="D39" s="27" t="s">
        <v>484</v>
      </c>
      <c r="E39" s="28" t="s">
        <v>26</v>
      </c>
      <c r="F39" s="29"/>
      <c r="G39" s="29"/>
      <c r="H39" s="29"/>
      <c r="I39" s="29"/>
      <c r="J39" s="30">
        <v>0.01</v>
      </c>
      <c r="K39" s="175">
        <f t="shared" si="5"/>
        <v>2532596.9662474929</v>
      </c>
      <c r="L39" s="26">
        <f t="shared" si="6"/>
        <v>1.3000000000000001E-2</v>
      </c>
      <c r="M39" s="186"/>
      <c r="N39" s="149"/>
      <c r="O39" s="185"/>
      <c r="P39" s="125"/>
      <c r="Q39" s="125"/>
    </row>
    <row r="40" spans="2:17" ht="15.75" thickBot="1">
      <c r="B40" s="125"/>
      <c r="C40" s="126"/>
      <c r="D40" s="27" t="s">
        <v>485</v>
      </c>
      <c r="E40" s="28" t="s">
        <v>26</v>
      </c>
      <c r="F40" s="29"/>
      <c r="G40" s="29"/>
      <c r="H40" s="29"/>
      <c r="I40" s="29"/>
      <c r="J40" s="30">
        <v>8.3000000000000001E-3</v>
      </c>
      <c r="K40" s="175">
        <f t="shared" si="5"/>
        <v>2102055.4819854191</v>
      </c>
      <c r="L40" s="26">
        <f t="shared" si="6"/>
        <v>1.0790000000000001E-2</v>
      </c>
      <c r="M40" s="186"/>
      <c r="N40" s="149"/>
      <c r="O40" s="193"/>
      <c r="P40" s="125"/>
      <c r="Q40" s="125"/>
    </row>
    <row r="41" spans="2:17" ht="15.75" thickBot="1">
      <c r="B41" s="125"/>
      <c r="C41" s="126"/>
      <c r="D41" s="27" t="s">
        <v>486</v>
      </c>
      <c r="E41" s="28" t="s">
        <v>26</v>
      </c>
      <c r="F41" s="29"/>
      <c r="G41" s="29"/>
      <c r="H41" s="29"/>
      <c r="I41" s="29"/>
      <c r="J41" s="30">
        <v>0.05</v>
      </c>
      <c r="K41" s="175">
        <f t="shared" si="5"/>
        <v>12662984.831237463</v>
      </c>
      <c r="L41" s="26">
        <f t="shared" si="6"/>
        <v>6.5000000000000002E-2</v>
      </c>
      <c r="M41" s="186"/>
      <c r="N41" s="197">
        <v>155619580</v>
      </c>
      <c r="O41" s="185"/>
      <c r="P41" s="197">
        <f>+'[5]PRESUPUESTO GRAL'!F150</f>
        <v>155619580</v>
      </c>
      <c r="Q41" s="125"/>
    </row>
    <row r="42" spans="2:17">
      <c r="B42" s="125"/>
      <c r="C42" s="126"/>
      <c r="D42" s="178"/>
      <c r="E42" s="179"/>
      <c r="F42" s="179"/>
      <c r="G42" s="179"/>
      <c r="H42" s="179"/>
      <c r="I42" s="179"/>
      <c r="J42" s="31"/>
      <c r="K42" s="180"/>
      <c r="L42" s="32"/>
      <c r="M42" s="186"/>
      <c r="N42" s="125"/>
      <c r="O42" s="125"/>
      <c r="P42" s="125"/>
      <c r="Q42" s="125"/>
    </row>
    <row r="43" spans="2:17">
      <c r="B43" s="125"/>
      <c r="C43" s="126"/>
      <c r="D43" s="183" t="s">
        <v>29</v>
      </c>
      <c r="E43" s="33"/>
      <c r="F43" s="33"/>
      <c r="G43" s="33"/>
      <c r="H43" s="34"/>
      <c r="I43" s="35"/>
      <c r="J43" s="184"/>
      <c r="K43" s="35">
        <f>ROUND((K34+K31+K28+K21),2)</f>
        <v>48703787.810000002</v>
      </c>
      <c r="L43" s="616">
        <f>+L21+L28+L31+L34</f>
        <v>0.24999999998909112</v>
      </c>
      <c r="M43" s="186"/>
      <c r="N43" s="125">
        <v>48703787.81245178</v>
      </c>
      <c r="O43" s="125">
        <v>25</v>
      </c>
      <c r="P43" s="125"/>
      <c r="Q43" s="125"/>
    </row>
    <row r="44" spans="2:17">
      <c r="B44" s="125"/>
      <c r="C44" s="126"/>
      <c r="D44" s="183" t="s">
        <v>30</v>
      </c>
      <c r="E44" s="37"/>
      <c r="F44" s="37"/>
      <c r="G44" s="37"/>
      <c r="H44" s="38"/>
      <c r="I44" s="35"/>
      <c r="J44" s="184"/>
      <c r="K44" s="35">
        <f>ROUND((+L44*E14),0)</f>
        <v>1948152</v>
      </c>
      <c r="L44" s="617">
        <v>0.01</v>
      </c>
      <c r="M44" s="45"/>
      <c r="N44" s="198"/>
      <c r="O44" s="125"/>
      <c r="P44" s="125"/>
      <c r="Q44" s="125"/>
    </row>
    <row r="45" spans="2:17">
      <c r="B45" s="125"/>
      <c r="C45" s="126"/>
      <c r="D45" s="183" t="s">
        <v>31</v>
      </c>
      <c r="E45" s="37"/>
      <c r="F45" s="37"/>
      <c r="G45" s="37"/>
      <c r="H45" s="38"/>
      <c r="I45" s="35"/>
      <c r="J45" s="184"/>
      <c r="K45" s="35">
        <f>ROUND((+L45*E14),0)</f>
        <v>7792606</v>
      </c>
      <c r="L45" s="618">
        <v>0.04</v>
      </c>
      <c r="M45" s="48"/>
      <c r="N45" s="125"/>
      <c r="O45" s="125"/>
      <c r="P45" s="125"/>
      <c r="Q45" s="125"/>
    </row>
    <row r="46" spans="2:17" ht="15.75" thickBot="1">
      <c r="B46" s="125"/>
      <c r="C46" s="126"/>
      <c r="D46" s="187"/>
      <c r="E46" s="188"/>
      <c r="F46" s="188"/>
      <c r="G46" s="188"/>
      <c r="H46" s="189"/>
      <c r="I46" s="190"/>
      <c r="J46" s="190"/>
      <c r="K46" s="191"/>
      <c r="L46" s="192"/>
      <c r="M46" s="50"/>
      <c r="N46" s="125"/>
      <c r="O46" s="125"/>
      <c r="P46" s="125"/>
      <c r="Q46" s="125"/>
    </row>
    <row r="47" spans="2:17" ht="15.75" thickBot="1">
      <c r="B47" s="125"/>
      <c r="C47" s="126"/>
      <c r="D47" s="194" t="s">
        <v>32</v>
      </c>
      <c r="E47" s="40"/>
      <c r="F47" s="40"/>
      <c r="G47" s="40"/>
      <c r="H47" s="41"/>
      <c r="I47" s="195"/>
      <c r="J47" s="196"/>
      <c r="K47" s="42">
        <f>SUM(K43:K45)</f>
        <v>58444545.810000002</v>
      </c>
      <c r="L47" s="619">
        <f>+L43+L44+L45</f>
        <v>0.2999999999890911</v>
      </c>
      <c r="M47" s="48"/>
      <c r="N47" s="125">
        <v>58444545.810000002</v>
      </c>
      <c r="O47" s="125"/>
      <c r="P47" s="125"/>
      <c r="Q47" s="125"/>
    </row>
    <row r="48" spans="2:17">
      <c r="B48" s="125"/>
      <c r="C48" s="126"/>
      <c r="D48" s="187"/>
      <c r="E48" s="620"/>
      <c r="F48" s="620"/>
      <c r="G48" s="620"/>
      <c r="H48" s="621"/>
      <c r="I48" s="190"/>
      <c r="J48" s="622"/>
      <c r="K48" s="623"/>
      <c r="L48" s="624"/>
      <c r="M48" s="48"/>
      <c r="N48" s="125"/>
      <c r="O48" s="125"/>
      <c r="P48" s="125"/>
      <c r="Q48" s="125"/>
    </row>
    <row r="49" spans="2:17">
      <c r="B49" s="125"/>
      <c r="C49" s="126"/>
      <c r="D49" s="187"/>
      <c r="E49" s="620"/>
      <c r="F49" s="620"/>
      <c r="G49" s="620"/>
      <c r="H49" s="621"/>
      <c r="I49" s="190"/>
      <c r="J49" s="622"/>
      <c r="K49" s="623"/>
      <c r="L49" s="624"/>
      <c r="M49" s="48"/>
      <c r="N49" s="125">
        <f>+K47-N47</f>
        <v>0</v>
      </c>
      <c r="O49" s="125"/>
      <c r="P49" s="125"/>
      <c r="Q49" s="125"/>
    </row>
    <row r="50" spans="2:17">
      <c r="B50" s="125"/>
      <c r="C50" s="126"/>
      <c r="D50" s="187"/>
      <c r="E50" s="620"/>
      <c r="F50" s="620"/>
      <c r="G50" s="620"/>
      <c r="H50" s="621"/>
      <c r="I50" s="190"/>
      <c r="J50" s="622"/>
      <c r="K50" s="623"/>
      <c r="L50" s="624"/>
      <c r="M50" s="48"/>
      <c r="N50" s="125"/>
      <c r="O50" s="125"/>
      <c r="P50" s="125"/>
      <c r="Q50" s="125"/>
    </row>
    <row r="51" spans="2:17">
      <c r="B51" s="125"/>
      <c r="C51" s="126"/>
      <c r="D51" s="187"/>
      <c r="E51" s="620"/>
      <c r="F51" s="620"/>
      <c r="G51" s="620"/>
      <c r="H51" s="621"/>
      <c r="I51" s="190"/>
      <c r="J51" s="622"/>
      <c r="K51" s="623"/>
      <c r="L51" s="624"/>
      <c r="M51" s="48"/>
      <c r="N51" s="125"/>
      <c r="O51" s="125"/>
      <c r="P51" s="125"/>
      <c r="Q51" s="125"/>
    </row>
    <row r="52" spans="2:17">
      <c r="B52" s="125"/>
      <c r="C52" s="126"/>
      <c r="D52" s="187"/>
      <c r="E52" s="620"/>
      <c r="F52" s="620"/>
      <c r="G52" s="620"/>
      <c r="H52" s="621"/>
      <c r="I52" s="190"/>
      <c r="J52" s="622"/>
      <c r="K52" s="623"/>
      <c r="L52" s="624"/>
      <c r="M52" s="48"/>
      <c r="N52" s="125"/>
      <c r="O52" s="125"/>
      <c r="P52" s="125"/>
      <c r="Q52" s="125"/>
    </row>
    <row r="53" spans="2:17">
      <c r="B53" s="125"/>
      <c r="C53" s="126"/>
      <c r="D53" s="626" t="s">
        <v>468</v>
      </c>
      <c r="E53" s="627"/>
      <c r="F53" s="627"/>
      <c r="G53" s="627"/>
      <c r="H53" s="628"/>
      <c r="I53" s="629"/>
      <c r="K53" s="45"/>
      <c r="L53" s="629" t="s">
        <v>470</v>
      </c>
      <c r="M53" s="45"/>
      <c r="N53" s="125"/>
      <c r="O53" s="125"/>
      <c r="P53" s="125"/>
      <c r="Q53" s="125"/>
    </row>
    <row r="54" spans="2:17">
      <c r="B54" s="125"/>
      <c r="C54" s="126"/>
      <c r="D54" s="630" t="s">
        <v>469</v>
      </c>
      <c r="E54" s="631"/>
      <c r="F54" s="631"/>
      <c r="G54" s="631"/>
      <c r="H54" s="631"/>
      <c r="I54" s="632"/>
      <c r="K54" s="48"/>
      <c r="L54" s="632" t="s">
        <v>471</v>
      </c>
      <c r="M54" s="48"/>
      <c r="N54" s="201"/>
      <c r="O54" s="125"/>
      <c r="P54" s="125"/>
      <c r="Q54" s="125"/>
    </row>
    <row r="55" spans="2:17">
      <c r="B55" s="125"/>
      <c r="C55" s="126"/>
      <c r="D55" s="627" t="s">
        <v>37</v>
      </c>
      <c r="E55" s="631"/>
      <c r="F55" s="631"/>
      <c r="G55" s="631"/>
      <c r="H55" s="631"/>
      <c r="I55" s="633"/>
      <c r="K55" s="50"/>
      <c r="L55" s="633" t="s">
        <v>38</v>
      </c>
      <c r="M55" s="50"/>
      <c r="N55" s="201"/>
      <c r="O55" s="125"/>
      <c r="P55" s="125"/>
      <c r="Q55" s="125"/>
    </row>
    <row r="56" spans="2:17">
      <c r="B56" s="125"/>
      <c r="C56" s="126"/>
      <c r="D56" s="631"/>
      <c r="E56" s="631"/>
      <c r="F56" s="631"/>
      <c r="G56" s="631"/>
      <c r="H56" s="631"/>
      <c r="I56" s="631"/>
      <c r="J56" s="631"/>
      <c r="K56" s="360"/>
      <c r="L56" s="361"/>
      <c r="M56" s="362"/>
      <c r="N56" s="204"/>
      <c r="O56" s="125"/>
      <c r="P56" s="125"/>
      <c r="Q56" s="125"/>
    </row>
    <row r="57" spans="2:17" ht="15" customHeight="1">
      <c r="B57" s="125"/>
      <c r="C57" s="126"/>
      <c r="D57" s="626" t="s">
        <v>472</v>
      </c>
      <c r="E57" s="631"/>
      <c r="F57" s="631"/>
      <c r="G57" s="631"/>
      <c r="H57" s="631"/>
      <c r="I57" s="631"/>
      <c r="J57" s="631"/>
      <c r="K57" s="363"/>
      <c r="L57" s="363"/>
      <c r="M57" s="362"/>
      <c r="N57" s="204"/>
      <c r="O57" s="125"/>
      <c r="P57" s="125"/>
      <c r="Q57" s="125"/>
    </row>
    <row r="58" spans="2:17">
      <c r="B58" s="125"/>
      <c r="C58" s="126"/>
      <c r="D58" s="630" t="s">
        <v>473</v>
      </c>
      <c r="E58" s="631"/>
      <c r="F58" s="631"/>
      <c r="G58" s="631"/>
      <c r="H58" s="631"/>
      <c r="I58" s="631"/>
      <c r="J58" s="631"/>
      <c r="K58" s="363"/>
      <c r="L58" s="363"/>
      <c r="M58" s="364"/>
      <c r="N58" s="205"/>
      <c r="O58" s="125"/>
      <c r="P58" s="125"/>
      <c r="Q58" s="125"/>
    </row>
    <row r="59" spans="2:17">
      <c r="B59" s="125"/>
      <c r="C59" s="126"/>
      <c r="D59" s="627" t="s">
        <v>37</v>
      </c>
      <c r="E59" s="631"/>
      <c r="F59" s="631"/>
      <c r="G59" s="631"/>
      <c r="H59" s="631"/>
      <c r="I59" s="631"/>
      <c r="J59" s="631"/>
      <c r="K59" s="363"/>
      <c r="L59" s="363"/>
      <c r="M59" s="364"/>
      <c r="N59" s="205"/>
      <c r="O59" s="125"/>
      <c r="P59" s="125"/>
      <c r="Q59" s="125"/>
    </row>
    <row r="60" spans="2:17">
      <c r="D60" s="187"/>
      <c r="E60" s="188"/>
      <c r="F60" s="365"/>
      <c r="G60" s="365"/>
      <c r="H60" s="365"/>
      <c r="I60" s="365"/>
      <c r="J60" s="365"/>
      <c r="K60" s="365"/>
      <c r="L60" s="365"/>
      <c r="M60" s="365"/>
    </row>
    <row r="61" spans="2:17" ht="15.75" thickBot="1">
      <c r="D61" s="203"/>
      <c r="E61" s="203"/>
    </row>
    <row r="62" spans="2:17" ht="31.5" customHeight="1">
      <c r="D62" s="665" t="s">
        <v>39</v>
      </c>
      <c r="E62" s="666"/>
      <c r="F62" s="666"/>
      <c r="G62" s="666"/>
      <c r="H62" s="666"/>
      <c r="I62" s="666"/>
      <c r="J62" s="666"/>
      <c r="K62" s="666"/>
      <c r="L62" s="667"/>
    </row>
    <row r="63" spans="2:17">
      <c r="D63" s="668"/>
      <c r="E63" s="683"/>
      <c r="F63" s="683"/>
      <c r="G63" s="683"/>
      <c r="H63" s="683"/>
      <c r="I63" s="683"/>
      <c r="J63" s="683"/>
      <c r="K63" s="683"/>
      <c r="L63" s="670"/>
    </row>
    <row r="64" spans="2:17" ht="15.75" thickBot="1">
      <c r="D64" s="671"/>
      <c r="E64" s="672"/>
      <c r="F64" s="672"/>
      <c r="G64" s="672"/>
      <c r="H64" s="672"/>
      <c r="I64" s="672"/>
      <c r="J64" s="672"/>
      <c r="K64" s="672"/>
      <c r="L64" s="673"/>
    </row>
  </sheetData>
  <mergeCells count="6">
    <mergeCell ref="D62:L64"/>
    <mergeCell ref="D2:J3"/>
    <mergeCell ref="K2:L6"/>
    <mergeCell ref="D4:J6"/>
    <mergeCell ref="D7:L8"/>
    <mergeCell ref="D9:L11"/>
  </mergeCells>
  <pageMargins left="0.7" right="0.7" top="0.75" bottom="0.75" header="0.3" footer="0.3"/>
  <pageSetup scale="45" fitToHeight="0" orientation="portrait" horizontalDpi="360" verticalDpi="36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B1:G46"/>
  <sheetViews>
    <sheetView view="pageBreakPreview" topLeftCell="A25" zoomScaleNormal="60" zoomScaleSheetLayoutView="100" workbookViewId="0">
      <selection activeCell="G40" sqref="G40:G42"/>
    </sheetView>
  </sheetViews>
  <sheetFormatPr baseColWidth="10" defaultColWidth="10.7109375" defaultRowHeight="15"/>
  <cols>
    <col min="2" max="2" width="30.140625" customWidth="1"/>
    <col min="3" max="3" width="21" customWidth="1"/>
    <col min="4" max="4" width="19.5703125" customWidth="1"/>
    <col min="5" max="5" width="26" customWidth="1"/>
    <col min="6" max="6" width="12.5703125" customWidth="1"/>
    <col min="7" max="7" width="17.42578125" customWidth="1"/>
  </cols>
  <sheetData>
    <row r="1" spans="2:7" ht="15.75" thickBot="1"/>
    <row r="2" spans="2:7">
      <c r="B2" s="709" t="s">
        <v>120</v>
      </c>
      <c r="C2" s="710"/>
      <c r="D2" s="710"/>
      <c r="E2" s="710"/>
      <c r="F2" s="713"/>
      <c r="G2" s="714"/>
    </row>
    <row r="3" spans="2:7">
      <c r="B3" s="711"/>
      <c r="C3" s="712"/>
      <c r="D3" s="712"/>
      <c r="E3" s="712"/>
      <c r="F3" s="715"/>
      <c r="G3" s="716"/>
    </row>
    <row r="4" spans="2:7">
      <c r="B4" s="771" t="s">
        <v>1</v>
      </c>
      <c r="C4" s="772"/>
      <c r="D4" s="772"/>
      <c r="E4" s="772"/>
      <c r="F4" s="715"/>
      <c r="G4" s="716"/>
    </row>
    <row r="5" spans="2:7">
      <c r="B5" s="771"/>
      <c r="C5" s="772"/>
      <c r="D5" s="772"/>
      <c r="E5" s="772"/>
      <c r="F5" s="715"/>
      <c r="G5" s="716"/>
    </row>
    <row r="6" spans="2:7">
      <c r="B6" s="771"/>
      <c r="C6" s="772"/>
      <c r="D6" s="772"/>
      <c r="E6" s="772"/>
      <c r="F6" s="717"/>
      <c r="G6" s="718"/>
    </row>
    <row r="7" spans="2:7">
      <c r="B7" s="721"/>
      <c r="C7" s="722"/>
      <c r="D7" s="722"/>
      <c r="E7" s="722"/>
      <c r="F7" s="722"/>
      <c r="G7" s="723"/>
    </row>
    <row r="8" spans="2:7" ht="15.75" thickBot="1">
      <c r="B8" s="773"/>
      <c r="C8" s="715"/>
      <c r="D8" s="715"/>
      <c r="E8" s="715"/>
      <c r="F8" s="715"/>
      <c r="G8" s="716"/>
    </row>
    <row r="9" spans="2:7">
      <c r="B9" s="774" t="s">
        <v>438</v>
      </c>
      <c r="C9" s="775"/>
      <c r="D9" s="775"/>
      <c r="E9" s="775"/>
      <c r="F9" s="775"/>
      <c r="G9" s="776"/>
    </row>
    <row r="10" spans="2:7">
      <c r="B10" s="749"/>
      <c r="C10" s="750"/>
      <c r="D10" s="750"/>
      <c r="E10" s="750"/>
      <c r="F10" s="750"/>
      <c r="G10" s="751"/>
    </row>
    <row r="11" spans="2:7" ht="15.75" thickBot="1">
      <c r="B11" s="752"/>
      <c r="C11" s="753"/>
      <c r="D11" s="753"/>
      <c r="E11" s="753"/>
      <c r="F11" s="753"/>
      <c r="G11" s="754"/>
    </row>
    <row r="12" spans="2:7" ht="15.75" thickBot="1">
      <c r="B12" s="227"/>
      <c r="C12" s="227"/>
      <c r="D12" s="228"/>
      <c r="E12" s="228"/>
      <c r="F12" s="228"/>
      <c r="G12" s="228"/>
    </row>
    <row r="13" spans="2:7">
      <c r="B13" s="728" t="s">
        <v>121</v>
      </c>
      <c r="C13" s="729"/>
      <c r="D13" s="730" t="s">
        <v>151</v>
      </c>
      <c r="E13" s="731"/>
      <c r="F13" s="731"/>
      <c r="G13" s="732"/>
    </row>
    <row r="14" spans="2:7" ht="68.25" customHeight="1">
      <c r="B14" s="733" t="str">
        <f>+B9</f>
        <v>MANTENIMIENTO Y ADECUACIÓN DE LA CASA DE LA MUJER UBICADA EN EL MUNICIPIO DE MONTERÍA - CÓRDOBA</v>
      </c>
      <c r="C14" s="734"/>
      <c r="D14" s="735" t="str">
        <f>'PRESUPUESTO GENERAL'!D15</f>
        <v xml:space="preserve">Desmonte de cielo raso </v>
      </c>
      <c r="E14" s="736"/>
      <c r="F14" s="736"/>
      <c r="G14" s="737"/>
    </row>
    <row r="15" spans="2:7" ht="15.75" thickBot="1">
      <c r="B15" s="229" t="s">
        <v>123</v>
      </c>
      <c r="C15" s="310" t="s">
        <v>152</v>
      </c>
      <c r="D15" s="231" t="s">
        <v>150</v>
      </c>
      <c r="E15" s="232" t="s">
        <v>302</v>
      </c>
      <c r="F15" s="282" t="s">
        <v>124</v>
      </c>
      <c r="G15" s="234">
        <v>717.76</v>
      </c>
    </row>
    <row r="16" spans="2:7">
      <c r="B16" s="92"/>
      <c r="C16" s="92"/>
      <c r="D16" s="92"/>
      <c r="E16" s="92"/>
      <c r="F16" s="92"/>
      <c r="G16" s="92"/>
    </row>
    <row r="17" spans="2:7" ht="15.75" thickBot="1">
      <c r="B17" s="228" t="s">
        <v>125</v>
      </c>
      <c r="C17" s="92"/>
      <c r="D17" s="92"/>
      <c r="E17" s="92"/>
      <c r="F17" s="283"/>
      <c r="G17" s="92"/>
    </row>
    <row r="18" spans="2:7">
      <c r="B18" s="755" t="s">
        <v>126</v>
      </c>
      <c r="C18" s="756"/>
      <c r="D18" s="236" t="s">
        <v>127</v>
      </c>
      <c r="E18" s="237" t="s">
        <v>128</v>
      </c>
      <c r="F18" s="238" t="s">
        <v>129</v>
      </c>
      <c r="G18" s="239" t="s">
        <v>130</v>
      </c>
    </row>
    <row r="19" spans="2:7">
      <c r="B19" s="767" t="s">
        <v>176</v>
      </c>
      <c r="C19" s="768"/>
      <c r="D19" s="240" t="s">
        <v>174</v>
      </c>
      <c r="E19" s="248">
        <v>2000</v>
      </c>
      <c r="F19" s="308">
        <v>5</v>
      </c>
      <c r="G19" s="242">
        <f>E19/F19</f>
        <v>400</v>
      </c>
    </row>
    <row r="20" spans="2:7">
      <c r="B20" s="769"/>
      <c r="C20" s="770"/>
      <c r="D20" s="240"/>
      <c r="E20" s="248"/>
      <c r="F20" s="308"/>
      <c r="G20" s="242"/>
    </row>
    <row r="21" spans="2:7" ht="15.75" thickBot="1">
      <c r="B21" s="759"/>
      <c r="C21" s="760"/>
      <c r="D21" s="243"/>
      <c r="E21" s="244"/>
      <c r="F21" s="284"/>
      <c r="G21" s="246"/>
    </row>
    <row r="22" spans="2:7" ht="15.75" thickBot="1">
      <c r="B22" s="51"/>
      <c r="C22" s="92"/>
      <c r="D22" s="92"/>
      <c r="E22" s="92"/>
      <c r="F22" s="93" t="s">
        <v>131</v>
      </c>
      <c r="G22" s="247">
        <f>SUM(G19:G21)</f>
        <v>400</v>
      </c>
    </row>
    <row r="23" spans="2:7" ht="15.75" thickBot="1">
      <c r="B23" s="228" t="s">
        <v>132</v>
      </c>
      <c r="C23" s="92"/>
      <c r="D23" s="92"/>
      <c r="E23" s="92"/>
      <c r="F23" s="283"/>
      <c r="G23" s="92"/>
    </row>
    <row r="24" spans="2:7">
      <c r="B24" s="763" t="s">
        <v>126</v>
      </c>
      <c r="C24" s="764"/>
      <c r="D24" s="333" t="s">
        <v>133</v>
      </c>
      <c r="E24" s="334" t="s">
        <v>134</v>
      </c>
      <c r="F24" s="335" t="s">
        <v>135</v>
      </c>
      <c r="G24" s="336" t="s">
        <v>130</v>
      </c>
    </row>
    <row r="25" spans="2:7">
      <c r="B25" s="765"/>
      <c r="C25" s="766"/>
      <c r="D25" s="248"/>
      <c r="E25" s="248"/>
      <c r="F25" s="241"/>
      <c r="G25" s="337"/>
    </row>
    <row r="26" spans="2:7" ht="15.75" thickBot="1">
      <c r="B26" s="51"/>
      <c r="C26" s="92"/>
      <c r="D26" s="92"/>
      <c r="E26" s="92"/>
      <c r="F26" s="93" t="s">
        <v>131</v>
      </c>
      <c r="G26" s="338">
        <f>SUM(G25:G25)</f>
        <v>0</v>
      </c>
    </row>
    <row r="27" spans="2:7" ht="15.75" thickBot="1">
      <c r="B27" s="228" t="s">
        <v>136</v>
      </c>
      <c r="C27" s="92"/>
      <c r="D27" s="92"/>
      <c r="E27" s="92"/>
      <c r="F27" s="283"/>
      <c r="G27" s="92"/>
    </row>
    <row r="28" spans="2:7">
      <c r="B28" s="249" t="s">
        <v>137</v>
      </c>
      <c r="C28" s="250"/>
      <c r="D28" s="236" t="s">
        <v>135</v>
      </c>
      <c r="E28" s="237" t="s">
        <v>156</v>
      </c>
      <c r="F28" s="238" t="s">
        <v>141</v>
      </c>
      <c r="G28" s="239" t="s">
        <v>130</v>
      </c>
    </row>
    <row r="29" spans="2:7">
      <c r="B29" s="251"/>
      <c r="C29" s="292"/>
      <c r="D29" s="253"/>
      <c r="E29" s="306"/>
      <c r="F29" s="241"/>
      <c r="G29" s="242"/>
    </row>
    <row r="30" spans="2:7" ht="15.75" thickBot="1">
      <c r="B30" s="254"/>
      <c r="C30" s="255"/>
      <c r="D30" s="256"/>
      <c r="E30" s="256"/>
      <c r="F30" s="245"/>
      <c r="G30" s="246"/>
    </row>
    <row r="31" spans="2:7" ht="15.75" thickBot="1">
      <c r="B31" s="51"/>
      <c r="C31" s="92"/>
      <c r="D31" s="92"/>
      <c r="E31" s="92"/>
      <c r="F31" s="93" t="s">
        <v>131</v>
      </c>
      <c r="G31" s="247">
        <f>SUM(G29:G30)</f>
        <v>0</v>
      </c>
    </row>
    <row r="32" spans="2:7" ht="15.75" thickBot="1">
      <c r="B32" s="228" t="s">
        <v>142</v>
      </c>
      <c r="C32" s="92"/>
      <c r="D32" s="92"/>
      <c r="E32" s="92"/>
      <c r="F32" s="283"/>
      <c r="G32" s="92"/>
    </row>
    <row r="33" spans="2:7">
      <c r="B33" s="249" t="s">
        <v>143</v>
      </c>
      <c r="C33" s="236" t="s">
        <v>144</v>
      </c>
      <c r="D33" s="236" t="s">
        <v>145</v>
      </c>
      <c r="E33" s="237" t="s">
        <v>146</v>
      </c>
      <c r="F33" s="238" t="s">
        <v>129</v>
      </c>
      <c r="G33" s="239" t="s">
        <v>130</v>
      </c>
    </row>
    <row r="34" spans="2:7" ht="25.5">
      <c r="B34" s="293" t="str">
        <f>Personal!D25</f>
        <v>CUADRILLA ( 2 AYUDANTES) (JR)</v>
      </c>
      <c r="C34" s="339">
        <v>65361.211380000001</v>
      </c>
      <c r="D34" s="339">
        <v>55557.029672999997</v>
      </c>
      <c r="E34" s="339">
        <v>120918.24105300001</v>
      </c>
      <c r="F34" s="241">
        <v>5</v>
      </c>
      <c r="G34" s="242">
        <f>ROUND(E34/F34,0)</f>
        <v>24184</v>
      </c>
    </row>
    <row r="35" spans="2:7">
      <c r="B35" s="294"/>
      <c r="C35" s="248"/>
      <c r="D35" s="248"/>
      <c r="E35" s="257"/>
      <c r="F35" s="287"/>
      <c r="G35" s="242"/>
    </row>
    <row r="36" spans="2:7" ht="15.75" thickBot="1">
      <c r="B36" s="295"/>
      <c r="C36" s="296"/>
      <c r="D36" s="297"/>
      <c r="E36" s="289"/>
      <c r="F36" s="284"/>
      <c r="G36" s="246"/>
    </row>
    <row r="37" spans="2:7" ht="15.75" thickBot="1">
      <c r="B37" s="51"/>
      <c r="C37" s="92"/>
      <c r="D37" s="92"/>
      <c r="E37" s="92"/>
      <c r="F37" s="298" t="s">
        <v>131</v>
      </c>
      <c r="G37" s="247">
        <f>SUM(G34:G36)</f>
        <v>24184</v>
      </c>
    </row>
    <row r="38" spans="2:7" ht="15.75" thickBot="1">
      <c r="B38" s="51"/>
      <c r="C38" s="92"/>
      <c r="D38" s="52"/>
      <c r="E38" s="53"/>
      <c r="F38" s="299" t="s">
        <v>147</v>
      </c>
      <c r="G38" s="262">
        <f>+G22+G26+G31+G37</f>
        <v>24584</v>
      </c>
    </row>
    <row r="39" spans="2:7">
      <c r="B39" s="95"/>
      <c r="C39" s="95"/>
      <c r="D39" s="300"/>
      <c r="E39" s="98"/>
      <c r="F39" s="301"/>
      <c r="G39" s="95"/>
    </row>
    <row r="40" spans="2:7">
      <c r="B40" s="99" t="s">
        <v>468</v>
      </c>
      <c r="C40" s="43"/>
      <c r="D40" s="302"/>
      <c r="E40" s="45"/>
      <c r="F40" s="301"/>
      <c r="G40" s="45" t="s">
        <v>470</v>
      </c>
    </row>
    <row r="41" spans="2:7">
      <c r="B41" s="88" t="s">
        <v>469</v>
      </c>
      <c r="C41" s="396"/>
      <c r="D41" s="302"/>
      <c r="E41" s="48"/>
      <c r="F41" s="301"/>
      <c r="G41" s="48" t="s">
        <v>471</v>
      </c>
    </row>
    <row r="42" spans="2:7">
      <c r="B42" s="101" t="s">
        <v>37</v>
      </c>
      <c r="C42" s="101"/>
      <c r="D42" s="302"/>
      <c r="E42" s="50"/>
      <c r="F42" s="301"/>
      <c r="G42" s="50" t="s">
        <v>38</v>
      </c>
    </row>
    <row r="43" spans="2:7" ht="15.75" thickBot="1"/>
    <row r="44" spans="2:7">
      <c r="B44" s="665" t="s">
        <v>39</v>
      </c>
      <c r="C44" s="666"/>
      <c r="D44" s="666"/>
      <c r="E44" s="666"/>
      <c r="F44" s="666"/>
      <c r="G44" s="667"/>
    </row>
    <row r="45" spans="2:7">
      <c r="B45" s="668"/>
      <c r="C45" s="683"/>
      <c r="D45" s="683"/>
      <c r="E45" s="683"/>
      <c r="F45" s="683"/>
      <c r="G45" s="670"/>
    </row>
    <row r="46" spans="2:7" ht="15.75" thickBot="1">
      <c r="B46" s="671"/>
      <c r="C46" s="672"/>
      <c r="D46" s="672"/>
      <c r="E46" s="672"/>
      <c r="F46" s="672"/>
      <c r="G46" s="673"/>
    </row>
  </sheetData>
  <mergeCells count="16">
    <mergeCell ref="B13:C13"/>
    <mergeCell ref="D13:G13"/>
    <mergeCell ref="B2:E3"/>
    <mergeCell ref="F2:G6"/>
    <mergeCell ref="B4:E6"/>
    <mergeCell ref="B7:G8"/>
    <mergeCell ref="B9:G11"/>
    <mergeCell ref="B44:G46"/>
    <mergeCell ref="B21:C21"/>
    <mergeCell ref="B24:C24"/>
    <mergeCell ref="B25:C25"/>
    <mergeCell ref="B14:C14"/>
    <mergeCell ref="D14:G14"/>
    <mergeCell ref="B18:C18"/>
    <mergeCell ref="B19:C19"/>
    <mergeCell ref="B20:C20"/>
  </mergeCells>
  <pageMargins left="0.7" right="0.7" top="0.75" bottom="0.75" header="0.3" footer="0.3"/>
  <pageSetup scale="66" fitToHeight="0" orientation="portrait" horizontalDpi="360" verticalDpi="36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B1:G45"/>
  <sheetViews>
    <sheetView view="pageBreakPreview" topLeftCell="A12" zoomScale="60" zoomScaleNormal="60" workbookViewId="0">
      <selection activeCell="B39" sqref="B39:B41"/>
    </sheetView>
  </sheetViews>
  <sheetFormatPr baseColWidth="10" defaultColWidth="10.7109375" defaultRowHeight="15"/>
  <cols>
    <col min="2" max="2" width="27.5703125" customWidth="1"/>
    <col min="3" max="3" width="30.7109375" customWidth="1"/>
    <col min="4" max="4" width="24.140625" customWidth="1"/>
    <col min="5" max="5" width="20.7109375" customWidth="1"/>
    <col min="6" max="6" width="24.140625" bestFit="1" customWidth="1"/>
    <col min="7" max="7" width="18.28515625" customWidth="1"/>
  </cols>
  <sheetData>
    <row r="1" spans="2:7" ht="15.75" thickBot="1"/>
    <row r="2" spans="2:7">
      <c r="B2" s="709" t="s">
        <v>120</v>
      </c>
      <c r="C2" s="710"/>
      <c r="D2" s="710"/>
      <c r="E2" s="710"/>
      <c r="F2" s="713"/>
      <c r="G2" s="714"/>
    </row>
    <row r="3" spans="2:7">
      <c r="B3" s="711"/>
      <c r="C3" s="712"/>
      <c r="D3" s="712"/>
      <c r="E3" s="712"/>
      <c r="F3" s="715"/>
      <c r="G3" s="716"/>
    </row>
    <row r="4" spans="2:7">
      <c r="B4" s="771" t="s">
        <v>1</v>
      </c>
      <c r="C4" s="772"/>
      <c r="D4" s="772"/>
      <c r="E4" s="772"/>
      <c r="F4" s="715"/>
      <c r="G4" s="716"/>
    </row>
    <row r="5" spans="2:7">
      <c r="B5" s="771"/>
      <c r="C5" s="772"/>
      <c r="D5" s="772"/>
      <c r="E5" s="772"/>
      <c r="F5" s="715"/>
      <c r="G5" s="716"/>
    </row>
    <row r="6" spans="2:7">
      <c r="B6" s="771"/>
      <c r="C6" s="772"/>
      <c r="D6" s="772"/>
      <c r="E6" s="772"/>
      <c r="F6" s="717"/>
      <c r="G6" s="718"/>
    </row>
    <row r="7" spans="2:7">
      <c r="B7" s="721"/>
      <c r="C7" s="722"/>
      <c r="D7" s="722"/>
      <c r="E7" s="722"/>
      <c r="F7" s="722"/>
      <c r="G7" s="723"/>
    </row>
    <row r="8" spans="2:7" ht="15.75" thickBot="1">
      <c r="B8" s="724"/>
      <c r="C8" s="717"/>
      <c r="D8" s="717"/>
      <c r="E8" s="717"/>
      <c r="F8" s="717"/>
      <c r="G8" s="718"/>
    </row>
    <row r="9" spans="2:7" ht="15" customHeight="1">
      <c r="B9" s="774" t="s">
        <v>438</v>
      </c>
      <c r="C9" s="775"/>
      <c r="D9" s="775"/>
      <c r="E9" s="775"/>
      <c r="F9" s="775"/>
      <c r="G9" s="776"/>
    </row>
    <row r="10" spans="2:7">
      <c r="B10" s="749"/>
      <c r="C10" s="750"/>
      <c r="D10" s="750"/>
      <c r="E10" s="750"/>
      <c r="F10" s="750"/>
      <c r="G10" s="751"/>
    </row>
    <row r="11" spans="2:7" ht="15.75" thickBot="1">
      <c r="B11" s="752"/>
      <c r="C11" s="753"/>
      <c r="D11" s="753"/>
      <c r="E11" s="753"/>
      <c r="F11" s="753"/>
      <c r="G11" s="754"/>
    </row>
    <row r="12" spans="2:7" ht="15.75" thickBot="1">
      <c r="B12" s="227"/>
      <c r="C12" s="227"/>
      <c r="D12" s="228"/>
      <c r="E12" s="228"/>
      <c r="F12" s="228"/>
      <c r="G12" s="228"/>
    </row>
    <row r="13" spans="2:7">
      <c r="B13" s="728" t="s">
        <v>121</v>
      </c>
      <c r="C13" s="729"/>
      <c r="D13" s="730" t="s">
        <v>151</v>
      </c>
      <c r="E13" s="731"/>
      <c r="F13" s="731"/>
      <c r="G13" s="732"/>
    </row>
    <row r="14" spans="2:7" ht="58.5" customHeight="1">
      <c r="B14" s="733" t="str">
        <f>B9</f>
        <v>MANTENIMIENTO Y ADECUACIÓN DE LA CASA DE LA MUJER UBICADA EN EL MUNICIPIO DE MONTERÍA - CÓRDOBA</v>
      </c>
      <c r="C14" s="734"/>
      <c r="D14" s="735" t="str">
        <f>'PRESUPUESTO GENERAL'!D16</f>
        <v>Desmonte y retiro de puertas y ventanas existentes</v>
      </c>
      <c r="E14" s="736"/>
      <c r="F14" s="736"/>
      <c r="G14" s="737"/>
    </row>
    <row r="15" spans="2:7" ht="15.75" thickBot="1">
      <c r="B15" s="229" t="s">
        <v>123</v>
      </c>
      <c r="C15" s="230" t="s">
        <v>158</v>
      </c>
      <c r="D15" s="231" t="s">
        <v>150</v>
      </c>
      <c r="E15" s="232" t="s">
        <v>159</v>
      </c>
      <c r="F15" s="282" t="s">
        <v>124</v>
      </c>
      <c r="G15" s="234">
        <v>22</v>
      </c>
    </row>
    <row r="16" spans="2:7">
      <c r="B16" s="92"/>
      <c r="C16" s="92"/>
      <c r="D16" s="92"/>
      <c r="E16" s="92"/>
      <c r="F16" s="92"/>
      <c r="G16" s="92"/>
    </row>
    <row r="17" spans="2:7" ht="15.75" thickBot="1">
      <c r="B17" s="228" t="s">
        <v>125</v>
      </c>
      <c r="C17" s="92"/>
      <c r="D17" s="92"/>
      <c r="E17" s="92"/>
      <c r="F17" s="283"/>
      <c r="G17" s="92"/>
    </row>
    <row r="18" spans="2:7">
      <c r="B18" s="755" t="s">
        <v>126</v>
      </c>
      <c r="C18" s="756"/>
      <c r="D18" s="236" t="s">
        <v>127</v>
      </c>
      <c r="E18" s="237" t="s">
        <v>128</v>
      </c>
      <c r="F18" s="238" t="s">
        <v>129</v>
      </c>
      <c r="G18" s="239" t="s">
        <v>130</v>
      </c>
    </row>
    <row r="19" spans="2:7">
      <c r="B19" s="767" t="s">
        <v>177</v>
      </c>
      <c r="C19" s="768"/>
      <c r="D19" s="240" t="s">
        <v>174</v>
      </c>
      <c r="E19" s="248">
        <v>2000</v>
      </c>
      <c r="F19" s="308">
        <v>2</v>
      </c>
      <c r="G19" s="242">
        <f>E19/F19</f>
        <v>1000</v>
      </c>
    </row>
    <row r="20" spans="2:7" ht="15.75" thickBot="1">
      <c r="B20" s="759"/>
      <c r="C20" s="760"/>
      <c r="D20" s="243"/>
      <c r="E20" s="244"/>
      <c r="F20" s="284"/>
      <c r="G20" s="246"/>
    </row>
    <row r="21" spans="2:7" ht="15.75" thickBot="1">
      <c r="B21" s="51"/>
      <c r="C21" s="92"/>
      <c r="D21" s="92"/>
      <c r="E21" s="92"/>
      <c r="F21" s="93" t="s">
        <v>131</v>
      </c>
      <c r="G21" s="247">
        <f>SUM(G19:G20)</f>
        <v>1000</v>
      </c>
    </row>
    <row r="22" spans="2:7" ht="15.75" thickBot="1">
      <c r="B22" s="228" t="s">
        <v>132</v>
      </c>
      <c r="C22" s="92"/>
      <c r="D22" s="92"/>
      <c r="E22" s="92"/>
      <c r="F22" s="283"/>
      <c r="G22" s="92"/>
    </row>
    <row r="23" spans="2:7">
      <c r="B23" s="763" t="s">
        <v>126</v>
      </c>
      <c r="C23" s="764"/>
      <c r="D23" s="333" t="s">
        <v>133</v>
      </c>
      <c r="E23" s="334" t="s">
        <v>134</v>
      </c>
      <c r="F23" s="335" t="s">
        <v>135</v>
      </c>
      <c r="G23" s="336" t="s">
        <v>130</v>
      </c>
    </row>
    <row r="24" spans="2:7">
      <c r="B24" s="765"/>
      <c r="C24" s="766"/>
      <c r="D24" s="248"/>
      <c r="E24" s="248"/>
      <c r="F24" s="241"/>
      <c r="G24" s="337"/>
    </row>
    <row r="25" spans="2:7" ht="15.75" thickBot="1">
      <c r="B25" s="51"/>
      <c r="C25" s="92"/>
      <c r="D25" s="92"/>
      <c r="E25" s="92"/>
      <c r="F25" s="93" t="s">
        <v>131</v>
      </c>
      <c r="G25" s="338">
        <f>SUM(G24:G24)</f>
        <v>0</v>
      </c>
    </row>
    <row r="26" spans="2:7" ht="15.75" thickBot="1">
      <c r="B26" s="228" t="s">
        <v>136</v>
      </c>
      <c r="C26" s="92"/>
      <c r="D26" s="92"/>
      <c r="E26" s="92"/>
      <c r="F26" s="283"/>
      <c r="G26" s="92"/>
    </row>
    <row r="27" spans="2:7">
      <c r="B27" s="249" t="s">
        <v>137</v>
      </c>
      <c r="C27" s="250"/>
      <c r="D27" s="236" t="s">
        <v>135</v>
      </c>
      <c r="E27" s="237" t="s">
        <v>156</v>
      </c>
      <c r="F27" s="238" t="s">
        <v>141</v>
      </c>
      <c r="G27" s="239" t="s">
        <v>130</v>
      </c>
    </row>
    <row r="28" spans="2:7">
      <c r="B28" s="251"/>
      <c r="C28" s="292"/>
      <c r="D28" s="253"/>
      <c r="E28" s="306"/>
      <c r="F28" s="241"/>
      <c r="G28" s="242"/>
    </row>
    <row r="29" spans="2:7" ht="15.75" thickBot="1">
      <c r="B29" s="254"/>
      <c r="C29" s="255"/>
      <c r="D29" s="256"/>
      <c r="E29" s="256"/>
      <c r="F29" s="245"/>
      <c r="G29" s="246"/>
    </row>
    <row r="30" spans="2:7" ht="15.75" thickBot="1">
      <c r="B30" s="51"/>
      <c r="C30" s="92"/>
      <c r="D30" s="92"/>
      <c r="E30" s="92"/>
      <c r="F30" s="93" t="s">
        <v>131</v>
      </c>
      <c r="G30" s="247">
        <f>SUM(G28:G29)</f>
        <v>0</v>
      </c>
    </row>
    <row r="31" spans="2:7" ht="15.75" thickBot="1">
      <c r="B31" s="228" t="s">
        <v>142</v>
      </c>
      <c r="C31" s="92"/>
      <c r="D31" s="92"/>
      <c r="E31" s="92"/>
      <c r="F31" s="283"/>
      <c r="G31" s="92"/>
    </row>
    <row r="32" spans="2:7">
      <c r="B32" s="249" t="s">
        <v>143</v>
      </c>
      <c r="C32" s="236" t="s">
        <v>144</v>
      </c>
      <c r="D32" s="236" t="s">
        <v>145</v>
      </c>
      <c r="E32" s="237" t="s">
        <v>146</v>
      </c>
      <c r="F32" s="238" t="s">
        <v>129</v>
      </c>
      <c r="G32" s="239" t="s">
        <v>130</v>
      </c>
    </row>
    <row r="33" spans="2:7" ht="25.5">
      <c r="B33" s="293" t="str">
        <f>Personal!D25</f>
        <v>CUADRILLA ( 2 AYUDANTES) (JR)</v>
      </c>
      <c r="C33" s="339">
        <v>65361.211380000001</v>
      </c>
      <c r="D33" s="339">
        <v>55557.029672999997</v>
      </c>
      <c r="E33" s="339">
        <v>120918.24105300001</v>
      </c>
      <c r="F33" s="241">
        <v>6</v>
      </c>
      <c r="G33" s="242">
        <f>ROUND(E33/F33,0)</f>
        <v>20153</v>
      </c>
    </row>
    <row r="34" spans="2:7">
      <c r="B34" s="294"/>
      <c r="C34" s="248"/>
      <c r="D34" s="248"/>
      <c r="E34" s="257"/>
      <c r="F34" s="287"/>
      <c r="G34" s="242"/>
    </row>
    <row r="35" spans="2:7" ht="15.75" thickBot="1">
      <c r="B35" s="295"/>
      <c r="C35" s="296"/>
      <c r="D35" s="297"/>
      <c r="E35" s="289"/>
      <c r="F35" s="284"/>
      <c r="G35" s="246"/>
    </row>
    <row r="36" spans="2:7" ht="15.75" thickBot="1">
      <c r="B36" s="51"/>
      <c r="C36" s="92"/>
      <c r="D36" s="92"/>
      <c r="E36" s="92"/>
      <c r="F36" s="298" t="s">
        <v>131</v>
      </c>
      <c r="G36" s="247">
        <f>SUM(G33:G35)</f>
        <v>20153</v>
      </c>
    </row>
    <row r="37" spans="2:7" ht="15.75" thickBot="1">
      <c r="B37" s="51"/>
      <c r="C37" s="92"/>
      <c r="D37" s="52"/>
      <c r="E37" s="53"/>
      <c r="F37" s="299" t="s">
        <v>147</v>
      </c>
      <c r="G37" s="262">
        <f>+G21+G25+G30+G36</f>
        <v>21153</v>
      </c>
    </row>
    <row r="38" spans="2:7">
      <c r="B38" s="95"/>
      <c r="C38" s="95"/>
      <c r="D38" s="300"/>
      <c r="E38" s="98"/>
      <c r="F38" s="301"/>
      <c r="G38" s="95"/>
    </row>
    <row r="39" spans="2:7">
      <c r="B39" s="99" t="s">
        <v>468</v>
      </c>
      <c r="C39" s="43"/>
      <c r="D39" s="302"/>
      <c r="E39" s="45"/>
      <c r="F39" s="301"/>
      <c r="G39" s="45" t="s">
        <v>470</v>
      </c>
    </row>
    <row r="40" spans="2:7">
      <c r="B40" s="88" t="s">
        <v>469</v>
      </c>
      <c r="C40" s="540"/>
      <c r="D40" s="302"/>
      <c r="E40" s="48"/>
      <c r="F40" s="301"/>
      <c r="G40" s="48" t="s">
        <v>471</v>
      </c>
    </row>
    <row r="41" spans="2:7">
      <c r="B41" s="101" t="s">
        <v>37</v>
      </c>
      <c r="C41" s="101"/>
      <c r="D41" s="302"/>
      <c r="E41" s="50"/>
      <c r="F41" s="301"/>
      <c r="G41" s="50" t="s">
        <v>38</v>
      </c>
    </row>
    <row r="42" spans="2:7" ht="15.75" thickBot="1"/>
    <row r="43" spans="2:7">
      <c r="B43" s="665" t="s">
        <v>39</v>
      </c>
      <c r="C43" s="666"/>
      <c r="D43" s="666"/>
      <c r="E43" s="666"/>
      <c r="F43" s="666"/>
      <c r="G43" s="667"/>
    </row>
    <row r="44" spans="2:7">
      <c r="B44" s="668"/>
      <c r="C44" s="683"/>
      <c r="D44" s="683"/>
      <c r="E44" s="683"/>
      <c r="F44" s="683"/>
      <c r="G44" s="670"/>
    </row>
    <row r="45" spans="2:7" ht="15.75" thickBot="1">
      <c r="B45" s="671"/>
      <c r="C45" s="672"/>
      <c r="D45" s="672"/>
      <c r="E45" s="672"/>
      <c r="F45" s="672"/>
      <c r="G45" s="673"/>
    </row>
  </sheetData>
  <mergeCells count="15">
    <mergeCell ref="B13:C13"/>
    <mergeCell ref="D13:G13"/>
    <mergeCell ref="B2:E3"/>
    <mergeCell ref="F2:G6"/>
    <mergeCell ref="B4:E6"/>
    <mergeCell ref="B7:G8"/>
    <mergeCell ref="B9:G11"/>
    <mergeCell ref="B14:C14"/>
    <mergeCell ref="D14:G14"/>
    <mergeCell ref="B18:C18"/>
    <mergeCell ref="B19:C19"/>
    <mergeCell ref="B43:G45"/>
    <mergeCell ref="B20:C20"/>
    <mergeCell ref="B23:C23"/>
    <mergeCell ref="B24:C24"/>
  </mergeCells>
  <pageMargins left="0.7" right="0.7" top="0.75" bottom="0.75" header="0.3" footer="0.3"/>
  <pageSetup scale="58" fitToHeight="0" orientation="portrait" horizontalDpi="360" verticalDpi="36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B1:G50"/>
  <sheetViews>
    <sheetView view="pageBreakPreview" topLeftCell="A7" zoomScale="60" zoomScaleNormal="80" workbookViewId="0">
      <selection activeCell="B7" sqref="B7:G8"/>
    </sheetView>
  </sheetViews>
  <sheetFormatPr baseColWidth="10" defaultColWidth="10.7109375" defaultRowHeight="15"/>
  <cols>
    <col min="2" max="2" width="48.28515625" customWidth="1"/>
    <col min="3" max="3" width="18.42578125" customWidth="1"/>
    <col min="4" max="4" width="13.42578125" customWidth="1"/>
    <col min="5" max="5" width="16.28515625" customWidth="1"/>
    <col min="6" max="6" width="13.42578125" customWidth="1"/>
    <col min="7" max="7" width="15.85546875" customWidth="1"/>
  </cols>
  <sheetData>
    <row r="1" spans="2:7" ht="15.75" thickBot="1"/>
    <row r="2" spans="2:7" ht="15" customHeight="1">
      <c r="B2" s="684" t="s">
        <v>120</v>
      </c>
      <c r="C2" s="685"/>
      <c r="D2" s="685"/>
      <c r="E2" s="686"/>
      <c r="F2" s="787"/>
      <c r="G2" s="714"/>
    </row>
    <row r="3" spans="2:7" ht="15" customHeight="1">
      <c r="B3" s="687"/>
      <c r="C3" s="688"/>
      <c r="D3" s="688"/>
      <c r="E3" s="689"/>
      <c r="F3" s="788"/>
      <c r="G3" s="716"/>
    </row>
    <row r="4" spans="2:7" ht="15" customHeight="1">
      <c r="B4" s="694" t="s">
        <v>1</v>
      </c>
      <c r="C4" s="695"/>
      <c r="D4" s="695"/>
      <c r="E4" s="696"/>
      <c r="F4" s="788"/>
      <c r="G4" s="716"/>
    </row>
    <row r="5" spans="2:7">
      <c r="B5" s="697"/>
      <c r="C5" s="698"/>
      <c r="D5" s="698"/>
      <c r="E5" s="699"/>
      <c r="F5" s="788"/>
      <c r="G5" s="716"/>
    </row>
    <row r="6" spans="2:7">
      <c r="B6" s="700"/>
      <c r="C6" s="701"/>
      <c r="D6" s="701"/>
      <c r="E6" s="702"/>
      <c r="F6" s="789"/>
      <c r="G6" s="718"/>
    </row>
    <row r="7" spans="2:7">
      <c r="B7" s="721"/>
      <c r="C7" s="722"/>
      <c r="D7" s="722"/>
      <c r="E7" s="722"/>
      <c r="F7" s="722"/>
      <c r="G7" s="723"/>
    </row>
    <row r="8" spans="2:7" ht="15.75" thickBot="1">
      <c r="B8" s="724"/>
      <c r="C8" s="717"/>
      <c r="D8" s="717"/>
      <c r="E8" s="717"/>
      <c r="F8" s="717"/>
      <c r="G8" s="718"/>
    </row>
    <row r="9" spans="2:7" ht="15" customHeight="1">
      <c r="B9" s="774" t="s">
        <v>438</v>
      </c>
      <c r="C9" s="775"/>
      <c r="D9" s="775"/>
      <c r="E9" s="775"/>
      <c r="F9" s="775"/>
      <c r="G9" s="776"/>
    </row>
    <row r="10" spans="2:7">
      <c r="B10" s="749"/>
      <c r="C10" s="750"/>
      <c r="D10" s="750"/>
      <c r="E10" s="750"/>
      <c r="F10" s="750"/>
      <c r="G10" s="751"/>
    </row>
    <row r="11" spans="2:7" ht="15.75" thickBot="1">
      <c r="B11" s="752"/>
      <c r="C11" s="753"/>
      <c r="D11" s="753"/>
      <c r="E11" s="753"/>
      <c r="F11" s="753"/>
      <c r="G11" s="754"/>
    </row>
    <row r="12" spans="2:7" ht="15.75" thickBot="1">
      <c r="B12" s="227"/>
      <c r="C12" s="227"/>
      <c r="D12" s="228"/>
      <c r="E12" s="228"/>
      <c r="F12" s="228"/>
      <c r="G12" s="228"/>
    </row>
    <row r="13" spans="2:7">
      <c r="B13" s="728" t="s">
        <v>121</v>
      </c>
      <c r="C13" s="790"/>
      <c r="D13" s="791" t="s">
        <v>151</v>
      </c>
      <c r="E13" s="730"/>
      <c r="F13" s="730"/>
      <c r="G13" s="792"/>
    </row>
    <row r="14" spans="2:7" ht="55.5" customHeight="1">
      <c r="B14" s="733" t="str">
        <f>B9</f>
        <v>MANTENIMIENTO Y ADECUACIÓN DE LA CASA DE LA MUJER UBICADA EN EL MUNICIPIO DE MONTERÍA - CÓRDOBA</v>
      </c>
      <c r="C14" s="793"/>
      <c r="D14" s="794" t="str">
        <f>'PRESUPUESTO GENERAL'!D19</f>
        <v xml:space="preserve">Pañete en mortero 1:4  allanado para muros, incluye junta de dilatación </v>
      </c>
      <c r="E14" s="735"/>
      <c r="F14" s="735"/>
      <c r="G14" s="795"/>
    </row>
    <row r="15" spans="2:7" ht="15.75" thickBot="1">
      <c r="B15" s="229" t="s">
        <v>123</v>
      </c>
      <c r="C15" s="230" t="str">
        <f>'PRESUPUESTO GENERAL'!C19</f>
        <v>2.1</v>
      </c>
      <c r="D15" s="231" t="s">
        <v>150</v>
      </c>
      <c r="E15" s="232" t="str">
        <f>'PRESUPUESTO GENERAL'!E19</f>
        <v>m2</v>
      </c>
      <c r="F15" s="282" t="s">
        <v>124</v>
      </c>
      <c r="G15" s="317">
        <f>'PRESUPUESTO GENERAL'!F19</f>
        <v>30</v>
      </c>
    </row>
    <row r="16" spans="2:7">
      <c r="B16" s="92"/>
      <c r="C16" s="92"/>
      <c r="D16" s="92"/>
      <c r="E16" s="92"/>
      <c r="F16" s="92"/>
      <c r="G16" s="92"/>
    </row>
    <row r="17" spans="2:7" ht="15.75" thickBot="1">
      <c r="B17" s="228" t="s">
        <v>125</v>
      </c>
      <c r="C17" s="92"/>
      <c r="D17" s="92"/>
      <c r="E17" s="92"/>
      <c r="F17" s="283"/>
      <c r="G17" s="92"/>
    </row>
    <row r="18" spans="2:7">
      <c r="B18" s="755" t="s">
        <v>126</v>
      </c>
      <c r="C18" s="786"/>
      <c r="D18" s="236" t="s">
        <v>135</v>
      </c>
      <c r="E18" s="237" t="s">
        <v>154</v>
      </c>
      <c r="F18" s="238" t="s">
        <v>129</v>
      </c>
      <c r="G18" s="239" t="s">
        <v>130</v>
      </c>
    </row>
    <row r="19" spans="2:7">
      <c r="B19" s="767" t="s">
        <v>157</v>
      </c>
      <c r="C19" s="768"/>
      <c r="D19" s="240">
        <v>1</v>
      </c>
      <c r="E19" s="248">
        <v>3000</v>
      </c>
      <c r="F19" s="265">
        <v>10</v>
      </c>
      <c r="G19" s="313">
        <f>(D19*E19)/F19</f>
        <v>300</v>
      </c>
    </row>
    <row r="20" spans="2:7">
      <c r="B20" s="315" t="s">
        <v>297</v>
      </c>
      <c r="C20" s="316"/>
      <c r="D20" s="240">
        <v>1</v>
      </c>
      <c r="E20" s="248">
        <v>1000</v>
      </c>
      <c r="F20" s="265">
        <v>1</v>
      </c>
      <c r="G20" s="313">
        <f>(D20*E20)/F20</f>
        <v>1000</v>
      </c>
    </row>
    <row r="21" spans="2:7" ht="15.75" thickBot="1">
      <c r="B21" s="759"/>
      <c r="C21" s="796"/>
      <c r="D21" s="243"/>
      <c r="E21" s="244"/>
      <c r="F21" s="284"/>
      <c r="G21" s="246"/>
    </row>
    <row r="22" spans="2:7" ht="15.75" thickBot="1">
      <c r="B22" s="51"/>
      <c r="C22" s="92"/>
      <c r="D22" s="92"/>
      <c r="E22" s="92"/>
      <c r="F22" s="93" t="s">
        <v>131</v>
      </c>
      <c r="G22" s="314">
        <f>SUM(G19:G21)</f>
        <v>1300</v>
      </c>
    </row>
    <row r="23" spans="2:7" ht="15.75" thickBot="1">
      <c r="B23" s="228" t="s">
        <v>132</v>
      </c>
      <c r="C23" s="92"/>
      <c r="D23" s="92"/>
      <c r="E23" s="92"/>
      <c r="F23" s="283"/>
      <c r="G23" s="92"/>
    </row>
    <row r="24" spans="2:7">
      <c r="B24" s="755" t="s">
        <v>126</v>
      </c>
      <c r="C24" s="786"/>
      <c r="D24" s="236" t="s">
        <v>133</v>
      </c>
      <c r="E24" s="237" t="s">
        <v>134</v>
      </c>
      <c r="F24" s="238" t="s">
        <v>135</v>
      </c>
      <c r="G24" s="239" t="s">
        <v>130</v>
      </c>
    </row>
    <row r="25" spans="2:7">
      <c r="B25" s="285" t="s">
        <v>298</v>
      </c>
      <c r="C25" s="286"/>
      <c r="D25" s="248" t="s">
        <v>299</v>
      </c>
      <c r="E25" s="248">
        <v>382841</v>
      </c>
      <c r="F25" s="287">
        <v>0.03</v>
      </c>
      <c r="G25" s="288">
        <f>E25*F25</f>
        <v>11485.23</v>
      </c>
    </row>
    <row r="26" spans="2:7">
      <c r="B26" s="263"/>
      <c r="C26" s="268"/>
      <c r="D26" s="248" t="s">
        <v>48</v>
      </c>
      <c r="E26" s="248">
        <f>+G25</f>
        <v>11485.23</v>
      </c>
      <c r="F26" s="287">
        <f>+F25</f>
        <v>0.03</v>
      </c>
      <c r="G26" s="288">
        <f>E26*F26</f>
        <v>344.55689999999998</v>
      </c>
    </row>
    <row r="27" spans="2:7">
      <c r="B27" s="263"/>
      <c r="C27" s="268"/>
      <c r="D27" s="248"/>
      <c r="E27" s="248"/>
      <c r="F27" s="287"/>
      <c r="G27" s="288"/>
    </row>
    <row r="28" spans="2:7">
      <c r="B28" s="307"/>
      <c r="C28" s="268"/>
      <c r="D28" s="248"/>
      <c r="E28" s="248"/>
      <c r="F28" s="287"/>
      <c r="G28" s="288"/>
    </row>
    <row r="29" spans="2:7" ht="15.75" thickBot="1">
      <c r="B29" s="264"/>
      <c r="C29" s="269"/>
      <c r="D29" s="289"/>
      <c r="E29" s="289"/>
      <c r="F29" s="290"/>
      <c r="G29" s="291">
        <f>ROUND(E29*F29,0)</f>
        <v>0</v>
      </c>
    </row>
    <row r="30" spans="2:7" ht="15.75" thickBot="1">
      <c r="B30" s="51"/>
      <c r="C30" s="92"/>
      <c r="D30" s="92"/>
      <c r="E30" s="92"/>
      <c r="F30" s="93" t="s">
        <v>131</v>
      </c>
      <c r="G30" s="278">
        <f>SUM(G25:G29)</f>
        <v>11829.786899999999</v>
      </c>
    </row>
    <row r="31" spans="2:7" ht="15.75" thickBot="1">
      <c r="B31" s="228" t="s">
        <v>136</v>
      </c>
      <c r="C31" s="92"/>
      <c r="D31" s="92"/>
      <c r="E31" s="92"/>
      <c r="F31" s="283"/>
      <c r="G31" s="92"/>
    </row>
    <row r="32" spans="2:7">
      <c r="B32" s="249" t="s">
        <v>137</v>
      </c>
      <c r="C32" s="250"/>
      <c r="D32" s="236" t="s">
        <v>135</v>
      </c>
      <c r="E32" s="237" t="s">
        <v>156</v>
      </c>
      <c r="F32" s="238" t="s">
        <v>141</v>
      </c>
      <c r="G32" s="239" t="s">
        <v>130</v>
      </c>
    </row>
    <row r="33" spans="2:7">
      <c r="B33" s="251"/>
      <c r="C33" s="292"/>
      <c r="D33" s="253"/>
      <c r="E33" s="308"/>
      <c r="F33" s="241"/>
      <c r="G33" s="242"/>
    </row>
    <row r="34" spans="2:7" ht="15.75" thickBot="1">
      <c r="B34" s="254"/>
      <c r="C34" s="255"/>
      <c r="D34" s="256"/>
      <c r="E34" s="256"/>
      <c r="F34" s="245"/>
      <c r="G34" s="246"/>
    </row>
    <row r="35" spans="2:7" ht="15.75" thickBot="1">
      <c r="B35" s="51"/>
      <c r="C35" s="92"/>
      <c r="D35" s="92"/>
      <c r="E35" s="92"/>
      <c r="F35" s="93"/>
      <c r="G35" s="247">
        <f>SUM(G33:G34)</f>
        <v>0</v>
      </c>
    </row>
    <row r="36" spans="2:7" ht="15.75" thickBot="1">
      <c r="B36" s="228" t="s">
        <v>142</v>
      </c>
      <c r="C36" s="92"/>
      <c r="D36" s="92"/>
      <c r="E36" s="92"/>
      <c r="F36" s="283"/>
      <c r="G36" s="92"/>
    </row>
    <row r="37" spans="2:7">
      <c r="B37" s="249" t="s">
        <v>143</v>
      </c>
      <c r="C37" s="270" t="s">
        <v>144</v>
      </c>
      <c r="D37" s="270" t="s">
        <v>145</v>
      </c>
      <c r="E37" s="271" t="s">
        <v>146</v>
      </c>
      <c r="F37" s="238" t="s">
        <v>129</v>
      </c>
      <c r="G37" s="239" t="s">
        <v>130</v>
      </c>
    </row>
    <row r="38" spans="2:7">
      <c r="B38" s="309" t="str">
        <f>Personal!D35</f>
        <v>CUADRILLA ( OFICIAL + AYUDANTE) (JR)</v>
      </c>
      <c r="C38" s="248">
        <v>79991.261379999996</v>
      </c>
      <c r="D38" s="248">
        <v>67992.572172999993</v>
      </c>
      <c r="E38" s="248">
        <v>147983.833553</v>
      </c>
      <c r="F38" s="287">
        <v>10</v>
      </c>
      <c r="G38" s="242">
        <f>ROUND(E38/F38,0)</f>
        <v>14798</v>
      </c>
    </row>
    <row r="39" spans="2:7" ht="15.75" thickBot="1">
      <c r="B39" s="295"/>
      <c r="C39" s="296"/>
      <c r="D39" s="297"/>
      <c r="E39" s="289"/>
      <c r="F39" s="284"/>
      <c r="G39" s="246"/>
    </row>
    <row r="40" spans="2:7" ht="15.75" thickBot="1">
      <c r="B40" s="51"/>
      <c r="C40" s="92"/>
      <c r="D40" s="92"/>
      <c r="E40" s="92"/>
      <c r="F40" s="298" t="s">
        <v>131</v>
      </c>
      <c r="G40" s="247">
        <f>SUM(G38:G39)</f>
        <v>14798</v>
      </c>
    </row>
    <row r="41" spans="2:7" ht="15.75" thickBot="1">
      <c r="B41" s="51"/>
      <c r="C41" s="92"/>
      <c r="D41" s="52"/>
      <c r="E41" s="53"/>
      <c r="F41" s="299" t="s">
        <v>147</v>
      </c>
      <c r="G41" s="262">
        <f>+G22+G30+G35+G40</f>
        <v>27927.786899999999</v>
      </c>
    </row>
    <row r="44" spans="2:7">
      <c r="B44" s="99" t="s">
        <v>468</v>
      </c>
      <c r="C44" s="43"/>
      <c r="D44" s="302"/>
      <c r="E44" s="45"/>
      <c r="F44" s="301"/>
      <c r="G44" s="45" t="s">
        <v>470</v>
      </c>
    </row>
    <row r="45" spans="2:7">
      <c r="B45" s="88" t="s">
        <v>469</v>
      </c>
      <c r="C45" s="540"/>
      <c r="D45" s="302"/>
      <c r="E45" s="48"/>
      <c r="F45" s="301"/>
      <c r="G45" s="48" t="s">
        <v>471</v>
      </c>
    </row>
    <row r="46" spans="2:7">
      <c r="B46" s="101" t="s">
        <v>37</v>
      </c>
      <c r="C46" s="101"/>
      <c r="D46" s="302"/>
      <c r="E46" s="50"/>
      <c r="F46" s="301"/>
      <c r="G46" s="50" t="s">
        <v>38</v>
      </c>
    </row>
    <row r="47" spans="2:7" ht="15.75" thickBot="1"/>
    <row r="48" spans="2:7">
      <c r="B48" s="777" t="s">
        <v>39</v>
      </c>
      <c r="C48" s="778"/>
      <c r="D48" s="778"/>
      <c r="E48" s="778"/>
      <c r="F48" s="778"/>
      <c r="G48" s="779"/>
    </row>
    <row r="49" spans="2:7">
      <c r="B49" s="780"/>
      <c r="C49" s="781"/>
      <c r="D49" s="781"/>
      <c r="E49" s="781"/>
      <c r="F49" s="781"/>
      <c r="G49" s="782"/>
    </row>
    <row r="50" spans="2:7" ht="15.75" thickBot="1">
      <c r="B50" s="783"/>
      <c r="C50" s="784"/>
      <c r="D50" s="784"/>
      <c r="E50" s="784"/>
      <c r="F50" s="784"/>
      <c r="G50" s="785"/>
    </row>
  </sheetData>
  <mergeCells count="14">
    <mergeCell ref="B48:G50"/>
    <mergeCell ref="B24:C24"/>
    <mergeCell ref="B2:E3"/>
    <mergeCell ref="F2:G6"/>
    <mergeCell ref="B4:E6"/>
    <mergeCell ref="B7:G8"/>
    <mergeCell ref="B9:G11"/>
    <mergeCell ref="B13:C13"/>
    <mergeCell ref="D13:G13"/>
    <mergeCell ref="B14:C14"/>
    <mergeCell ref="D14:G14"/>
    <mergeCell ref="B18:C18"/>
    <mergeCell ref="B19:C19"/>
    <mergeCell ref="B21:C21"/>
  </mergeCells>
  <pageMargins left="0.7" right="0.7" top="0.75" bottom="0.75" header="0.3" footer="0.3"/>
  <pageSetup scale="66" fitToHeight="0" orientation="portrait" horizontalDpi="360" verticalDpi="36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B1:G50"/>
  <sheetViews>
    <sheetView view="pageBreakPreview" topLeftCell="A3" zoomScale="60" zoomScaleNormal="70" workbookViewId="0">
      <selection activeCell="B7" sqref="B7:G8"/>
    </sheetView>
  </sheetViews>
  <sheetFormatPr baseColWidth="10" defaultColWidth="10.7109375" defaultRowHeight="15"/>
  <cols>
    <col min="2" max="2" width="30.5703125" customWidth="1"/>
    <col min="3" max="3" width="22.42578125" customWidth="1"/>
    <col min="4" max="4" width="21.42578125" customWidth="1"/>
    <col min="5" max="5" width="18.5703125" customWidth="1"/>
    <col min="6" max="6" width="21.42578125" customWidth="1"/>
    <col min="7" max="7" width="21" customWidth="1"/>
  </cols>
  <sheetData>
    <row r="1" spans="2:7" ht="15.75" thickBot="1"/>
    <row r="2" spans="2:7">
      <c r="B2" s="684" t="s">
        <v>120</v>
      </c>
      <c r="C2" s="685"/>
      <c r="D2" s="685"/>
      <c r="E2" s="686"/>
      <c r="F2" s="787"/>
      <c r="G2" s="714"/>
    </row>
    <row r="3" spans="2:7">
      <c r="B3" s="687"/>
      <c r="C3" s="688"/>
      <c r="D3" s="688"/>
      <c r="E3" s="689"/>
      <c r="F3" s="788"/>
      <c r="G3" s="716"/>
    </row>
    <row r="4" spans="2:7">
      <c r="B4" s="797" t="s">
        <v>1</v>
      </c>
      <c r="C4" s="798"/>
      <c r="D4" s="798"/>
      <c r="E4" s="799"/>
      <c r="F4" s="788"/>
      <c r="G4" s="716"/>
    </row>
    <row r="5" spans="2:7">
      <c r="B5" s="800"/>
      <c r="C5" s="801"/>
      <c r="D5" s="801"/>
      <c r="E5" s="802"/>
      <c r="F5" s="788"/>
      <c r="G5" s="716"/>
    </row>
    <row r="6" spans="2:7">
      <c r="B6" s="803"/>
      <c r="C6" s="804"/>
      <c r="D6" s="804"/>
      <c r="E6" s="805"/>
      <c r="F6" s="789"/>
      <c r="G6" s="718"/>
    </row>
    <row r="7" spans="2:7">
      <c r="B7" s="721"/>
      <c r="C7" s="722"/>
      <c r="D7" s="722"/>
      <c r="E7" s="722"/>
      <c r="F7" s="722"/>
      <c r="G7" s="723"/>
    </row>
    <row r="8" spans="2:7" ht="15.75" thickBot="1">
      <c r="B8" s="724"/>
      <c r="C8" s="717"/>
      <c r="D8" s="717"/>
      <c r="E8" s="717"/>
      <c r="F8" s="717"/>
      <c r="G8" s="718"/>
    </row>
    <row r="9" spans="2:7">
      <c r="B9" s="774" t="s">
        <v>438</v>
      </c>
      <c r="C9" s="775"/>
      <c r="D9" s="775"/>
      <c r="E9" s="775"/>
      <c r="F9" s="775"/>
      <c r="G9" s="776"/>
    </row>
    <row r="10" spans="2:7">
      <c r="B10" s="749"/>
      <c r="C10" s="750"/>
      <c r="D10" s="750"/>
      <c r="E10" s="750"/>
      <c r="F10" s="750"/>
      <c r="G10" s="751"/>
    </row>
    <row r="11" spans="2:7" ht="15.75" thickBot="1">
      <c r="B11" s="752"/>
      <c r="C11" s="753"/>
      <c r="D11" s="753"/>
      <c r="E11" s="753"/>
      <c r="F11" s="753"/>
      <c r="G11" s="754"/>
    </row>
    <row r="12" spans="2:7" ht="15.75" thickBot="1">
      <c r="B12" s="227"/>
      <c r="C12" s="227"/>
      <c r="D12" s="228"/>
      <c r="E12" s="228"/>
      <c r="F12" s="228"/>
      <c r="G12" s="228"/>
    </row>
    <row r="13" spans="2:7">
      <c r="B13" s="728" t="s">
        <v>121</v>
      </c>
      <c r="C13" s="790"/>
      <c r="D13" s="791" t="s">
        <v>151</v>
      </c>
      <c r="E13" s="730"/>
      <c r="F13" s="730"/>
      <c r="G13" s="792"/>
    </row>
    <row r="14" spans="2:7" ht="52.5" customHeight="1">
      <c r="B14" s="733" t="str">
        <f>+B9</f>
        <v>MANTENIMIENTO Y ADECUACIÓN DE LA CASA DE LA MUJER UBICADA EN EL MUNICIPIO DE MONTERÍA - CÓRDOBA</v>
      </c>
      <c r="C14" s="793"/>
      <c r="D14" s="794" t="str">
        <f>'PRESUPUESTO GENERAL'!D22</f>
        <v xml:space="preserve">Reparacion de cubierta y caballerte en eternit </v>
      </c>
      <c r="E14" s="809"/>
      <c r="F14" s="809"/>
      <c r="G14" s="810"/>
    </row>
    <row r="15" spans="2:7" ht="15.75" thickBot="1">
      <c r="B15" s="229" t="s">
        <v>123</v>
      </c>
      <c r="C15" s="230" t="str">
        <f>'PRESUPUESTO GENERAL'!C22</f>
        <v>3.1</v>
      </c>
      <c r="D15" s="231" t="s">
        <v>150</v>
      </c>
      <c r="E15" s="232" t="str">
        <f>'PRESUPUESTO GENERAL'!E22</f>
        <v>m2</v>
      </c>
      <c r="F15" s="282" t="s">
        <v>124</v>
      </c>
      <c r="G15" s="317">
        <f>'PRESUPUESTO GENERAL'!F22</f>
        <v>702.63621999999998</v>
      </c>
    </row>
    <row r="16" spans="2:7">
      <c r="B16" s="92"/>
      <c r="C16" s="92"/>
      <c r="D16" s="92"/>
      <c r="E16" s="92"/>
      <c r="F16" s="92"/>
      <c r="G16" s="92"/>
    </row>
    <row r="17" spans="2:7" ht="15.75" thickBot="1">
      <c r="B17" s="228" t="s">
        <v>125</v>
      </c>
      <c r="C17" s="92"/>
      <c r="D17" s="92"/>
      <c r="E17" s="92"/>
      <c r="F17" s="283"/>
      <c r="G17" s="92"/>
    </row>
    <row r="18" spans="2:7">
      <c r="B18" s="755" t="s">
        <v>126</v>
      </c>
      <c r="C18" s="786"/>
      <c r="D18" s="236" t="s">
        <v>135</v>
      </c>
      <c r="E18" s="237" t="s">
        <v>154</v>
      </c>
      <c r="F18" s="238" t="s">
        <v>129</v>
      </c>
      <c r="G18" s="239" t="s">
        <v>130</v>
      </c>
    </row>
    <row r="19" spans="2:7">
      <c r="B19" s="767" t="s">
        <v>153</v>
      </c>
      <c r="C19" s="768"/>
      <c r="D19" s="240">
        <v>1</v>
      </c>
      <c r="E19" s="400">
        <v>1600</v>
      </c>
      <c r="F19" s="397">
        <v>0.2</v>
      </c>
      <c r="G19" s="242">
        <f>E19*F19</f>
        <v>320</v>
      </c>
    </row>
    <row r="20" spans="2:7">
      <c r="B20" s="769" t="s">
        <v>228</v>
      </c>
      <c r="C20" s="770"/>
      <c r="D20" s="331">
        <v>1</v>
      </c>
      <c r="E20" s="401">
        <v>1100</v>
      </c>
      <c r="F20" s="308">
        <v>0.3</v>
      </c>
      <c r="G20" s="242">
        <f>E20*F20</f>
        <v>330</v>
      </c>
    </row>
    <row r="21" spans="2:7" ht="15.75" thickBot="1">
      <c r="B21" s="759" t="s">
        <v>229</v>
      </c>
      <c r="C21" s="796"/>
      <c r="D21" s="243">
        <v>1</v>
      </c>
      <c r="E21" s="398">
        <v>100</v>
      </c>
      <c r="F21" s="284">
        <v>0.2</v>
      </c>
      <c r="G21" s="242">
        <f>E21*F21</f>
        <v>20</v>
      </c>
    </row>
    <row r="22" spans="2:7" ht="15.75" thickBot="1">
      <c r="B22" s="51"/>
      <c r="C22" s="92"/>
      <c r="D22" s="92"/>
      <c r="E22" s="92"/>
      <c r="F22" s="93" t="s">
        <v>131</v>
      </c>
      <c r="G22" s="247">
        <f>SUM(G19:G21)</f>
        <v>670</v>
      </c>
    </row>
    <row r="23" spans="2:7" ht="15.75" thickBot="1">
      <c r="B23" s="228" t="s">
        <v>132</v>
      </c>
      <c r="C23" s="92"/>
      <c r="D23" s="92"/>
      <c r="E23" s="92"/>
      <c r="F23" s="283"/>
      <c r="G23" s="92"/>
    </row>
    <row r="24" spans="2:7">
      <c r="B24" s="763" t="s">
        <v>126</v>
      </c>
      <c r="C24" s="806"/>
      <c r="D24" s="333" t="s">
        <v>133</v>
      </c>
      <c r="E24" s="334" t="s">
        <v>134</v>
      </c>
      <c r="F24" s="335" t="s">
        <v>135</v>
      </c>
      <c r="G24" s="336" t="s">
        <v>130</v>
      </c>
    </row>
    <row r="25" spans="2:7">
      <c r="B25" s="765" t="s">
        <v>226</v>
      </c>
      <c r="C25" s="766"/>
      <c r="D25" s="248" t="s">
        <v>159</v>
      </c>
      <c r="E25" s="248">
        <v>353</v>
      </c>
      <c r="F25" s="241">
        <v>2</v>
      </c>
      <c r="G25" s="337">
        <f>ROUND(E25*F25,0)</f>
        <v>706</v>
      </c>
    </row>
    <row r="26" spans="2:7">
      <c r="B26" s="376" t="s">
        <v>227</v>
      </c>
      <c r="C26" s="286"/>
      <c r="D26" s="248" t="s">
        <v>159</v>
      </c>
      <c r="E26" s="248">
        <v>25900</v>
      </c>
      <c r="F26" s="241">
        <v>1</v>
      </c>
      <c r="G26" s="337">
        <f>ROUND(E26*F26,0)</f>
        <v>25900</v>
      </c>
    </row>
    <row r="27" spans="2:7">
      <c r="B27" s="394"/>
      <c r="C27" s="395"/>
      <c r="D27" s="248"/>
      <c r="E27" s="248"/>
      <c r="F27" s="287"/>
      <c r="G27" s="337"/>
    </row>
    <row r="28" spans="2:7" ht="15.75" thickBot="1">
      <c r="B28" s="807"/>
      <c r="C28" s="808"/>
      <c r="D28" s="296"/>
      <c r="E28" s="296"/>
      <c r="F28" s="341"/>
      <c r="G28" s="340"/>
    </row>
    <row r="29" spans="2:7" ht="15.75" thickBot="1">
      <c r="B29" s="51"/>
      <c r="C29" s="92"/>
      <c r="D29" s="92"/>
      <c r="E29" s="92"/>
      <c r="F29" s="93" t="s">
        <v>131</v>
      </c>
      <c r="G29" s="338">
        <f>SUM(G25:G28)</f>
        <v>26606</v>
      </c>
    </row>
    <row r="30" spans="2:7" ht="15.75" thickBot="1">
      <c r="B30" s="228" t="s">
        <v>136</v>
      </c>
      <c r="C30" s="92"/>
      <c r="D30" s="92"/>
      <c r="E30" s="92"/>
      <c r="F30" s="283"/>
      <c r="G30" s="92"/>
    </row>
    <row r="31" spans="2:7">
      <c r="B31" s="249" t="s">
        <v>137</v>
      </c>
      <c r="C31" s="250"/>
      <c r="D31" s="236" t="s">
        <v>135</v>
      </c>
      <c r="E31" s="237" t="s">
        <v>156</v>
      </c>
      <c r="F31" s="238" t="s">
        <v>141</v>
      </c>
      <c r="G31" s="239" t="s">
        <v>130</v>
      </c>
    </row>
    <row r="32" spans="2:7">
      <c r="B32" s="251"/>
      <c r="C32" s="292"/>
      <c r="D32" s="253"/>
      <c r="E32" s="306"/>
      <c r="F32" s="241"/>
      <c r="G32" s="242"/>
    </row>
    <row r="33" spans="2:7" ht="15.75" thickBot="1">
      <c r="B33" s="254"/>
      <c r="C33" s="255"/>
      <c r="D33" s="256"/>
      <c r="E33" s="256"/>
      <c r="F33" s="245"/>
      <c r="G33" s="246"/>
    </row>
    <row r="34" spans="2:7" ht="15.75" thickBot="1">
      <c r="B34" s="51"/>
      <c r="C34" s="92"/>
      <c r="D34" s="92"/>
      <c r="E34" s="92"/>
      <c r="F34" s="93" t="s">
        <v>131</v>
      </c>
      <c r="G34" s="247">
        <f>SUM(G32:G33)</f>
        <v>0</v>
      </c>
    </row>
    <row r="35" spans="2:7" ht="15.75" thickBot="1">
      <c r="B35" s="228" t="s">
        <v>142</v>
      </c>
      <c r="C35" s="92"/>
      <c r="D35" s="92"/>
      <c r="E35" s="92"/>
      <c r="F35" s="283"/>
      <c r="G35" s="92"/>
    </row>
    <row r="36" spans="2:7">
      <c r="B36" s="249" t="s">
        <v>143</v>
      </c>
      <c r="C36" s="236" t="s">
        <v>144</v>
      </c>
      <c r="D36" s="236" t="s">
        <v>145</v>
      </c>
      <c r="E36" s="237" t="s">
        <v>146</v>
      </c>
      <c r="F36" s="238" t="s">
        <v>129</v>
      </c>
      <c r="G36" s="239" t="s">
        <v>130</v>
      </c>
    </row>
    <row r="37" spans="2:7" ht="25.5">
      <c r="B37" s="293" t="s">
        <v>105</v>
      </c>
      <c r="C37" s="339">
        <v>79991.261379999996</v>
      </c>
      <c r="D37" s="339">
        <v>67992.572172999993</v>
      </c>
      <c r="E37" s="339">
        <v>147983.833553</v>
      </c>
      <c r="F37" s="241">
        <v>15</v>
      </c>
      <c r="G37" s="242">
        <f>ROUND(E37/F37,0)</f>
        <v>9866</v>
      </c>
    </row>
    <row r="38" spans="2:7">
      <c r="B38" s="294"/>
      <c r="C38" s="248"/>
      <c r="D38" s="248"/>
      <c r="E38" s="257"/>
      <c r="F38" s="287"/>
      <c r="G38" s="242"/>
    </row>
    <row r="39" spans="2:7" ht="15.75" thickBot="1">
      <c r="B39" s="295"/>
      <c r="C39" s="296"/>
      <c r="D39" s="297"/>
      <c r="E39" s="289"/>
      <c r="F39" s="284"/>
      <c r="G39" s="246"/>
    </row>
    <row r="40" spans="2:7" ht="15.75" thickBot="1">
      <c r="B40" s="51"/>
      <c r="C40" s="92"/>
      <c r="D40" s="92"/>
      <c r="E40" s="92"/>
      <c r="F40" s="298" t="s">
        <v>131</v>
      </c>
      <c r="G40" s="247">
        <f>SUM(G37:G39)</f>
        <v>9866</v>
      </c>
    </row>
    <row r="41" spans="2:7" ht="15.75" thickBot="1">
      <c r="B41" s="51"/>
      <c r="C41" s="92"/>
      <c r="D41" s="52"/>
      <c r="E41" s="53"/>
      <c r="F41" s="299" t="s">
        <v>147</v>
      </c>
      <c r="G41" s="262">
        <f>+G22+G29+G34+G40</f>
        <v>37142</v>
      </c>
    </row>
    <row r="44" spans="2:7">
      <c r="B44" s="99" t="s">
        <v>468</v>
      </c>
      <c r="C44" s="43"/>
      <c r="D44" s="302"/>
      <c r="E44" s="45"/>
      <c r="F44" s="301"/>
      <c r="G44" s="45" t="s">
        <v>470</v>
      </c>
    </row>
    <row r="45" spans="2:7">
      <c r="B45" s="88" t="s">
        <v>469</v>
      </c>
      <c r="C45" s="540"/>
      <c r="D45" s="302"/>
      <c r="E45" s="48"/>
      <c r="F45" s="301"/>
      <c r="G45" s="48" t="s">
        <v>471</v>
      </c>
    </row>
    <row r="46" spans="2:7">
      <c r="B46" s="101" t="s">
        <v>37</v>
      </c>
      <c r="C46" s="101"/>
      <c r="D46" s="302"/>
      <c r="E46" s="50"/>
      <c r="F46" s="301"/>
      <c r="G46" s="50" t="s">
        <v>38</v>
      </c>
    </row>
    <row r="47" spans="2:7" ht="15.75" thickBot="1"/>
    <row r="48" spans="2:7">
      <c r="B48" s="777" t="s">
        <v>39</v>
      </c>
      <c r="C48" s="778"/>
      <c r="D48" s="778"/>
      <c r="E48" s="778"/>
      <c r="F48" s="778"/>
      <c r="G48" s="779"/>
    </row>
    <row r="49" spans="2:7">
      <c r="B49" s="780"/>
      <c r="C49" s="781"/>
      <c r="D49" s="781"/>
      <c r="E49" s="781"/>
      <c r="F49" s="781"/>
      <c r="G49" s="782"/>
    </row>
    <row r="50" spans="2:7" ht="15.75" thickBot="1">
      <c r="B50" s="783"/>
      <c r="C50" s="784"/>
      <c r="D50" s="784"/>
      <c r="E50" s="784"/>
      <c r="F50" s="784"/>
      <c r="G50" s="785"/>
    </row>
  </sheetData>
  <mergeCells count="17">
    <mergeCell ref="B24:C24"/>
    <mergeCell ref="B25:C25"/>
    <mergeCell ref="B28:C28"/>
    <mergeCell ref="B48:G50"/>
    <mergeCell ref="B14:C14"/>
    <mergeCell ref="D14:G14"/>
    <mergeCell ref="B18:C18"/>
    <mergeCell ref="B19:C19"/>
    <mergeCell ref="B20:C20"/>
    <mergeCell ref="B21:C21"/>
    <mergeCell ref="B13:C13"/>
    <mergeCell ref="D13:G13"/>
    <mergeCell ref="B2:E3"/>
    <mergeCell ref="F2:G6"/>
    <mergeCell ref="B4:E6"/>
    <mergeCell ref="B7:G8"/>
    <mergeCell ref="B9:G11"/>
  </mergeCells>
  <pageMargins left="0.7" right="0.7" top="0.75" bottom="0.75" header="0.3" footer="0.3"/>
  <pageSetup scale="61"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pageSetUpPr fitToPage="1"/>
  </sheetPr>
  <dimension ref="B1:G49"/>
  <sheetViews>
    <sheetView topLeftCell="A7" zoomScale="70" zoomScaleNormal="70" workbookViewId="0">
      <selection activeCell="B7" sqref="B7:G8"/>
    </sheetView>
  </sheetViews>
  <sheetFormatPr baseColWidth="10" defaultColWidth="10.7109375" defaultRowHeight="15"/>
  <cols>
    <col min="2" max="2" width="30.5703125" customWidth="1"/>
    <col min="3" max="3" width="22.42578125" customWidth="1"/>
    <col min="4" max="4" width="21.42578125" customWidth="1"/>
    <col min="5" max="5" width="18.5703125" customWidth="1"/>
    <col min="6" max="6" width="21.42578125" customWidth="1"/>
    <col min="7" max="7" width="21" customWidth="1"/>
  </cols>
  <sheetData>
    <row r="1" spans="2:7" ht="15.75" thickBot="1"/>
    <row r="2" spans="2:7">
      <c r="B2" s="709" t="s">
        <v>120</v>
      </c>
      <c r="C2" s="710"/>
      <c r="D2" s="710"/>
      <c r="E2" s="710"/>
      <c r="F2" s="713"/>
      <c r="G2" s="714"/>
    </row>
    <row r="3" spans="2:7">
      <c r="B3" s="711"/>
      <c r="C3" s="712"/>
      <c r="D3" s="712"/>
      <c r="E3" s="712"/>
      <c r="F3" s="715"/>
      <c r="G3" s="716"/>
    </row>
    <row r="4" spans="2:7">
      <c r="B4" s="771" t="s">
        <v>1</v>
      </c>
      <c r="C4" s="772"/>
      <c r="D4" s="772"/>
      <c r="E4" s="772"/>
      <c r="F4" s="715"/>
      <c r="G4" s="716"/>
    </row>
    <row r="5" spans="2:7">
      <c r="B5" s="771"/>
      <c r="C5" s="772"/>
      <c r="D5" s="772"/>
      <c r="E5" s="772"/>
      <c r="F5" s="715"/>
      <c r="G5" s="716"/>
    </row>
    <row r="6" spans="2:7">
      <c r="B6" s="771"/>
      <c r="C6" s="772"/>
      <c r="D6" s="772"/>
      <c r="E6" s="772"/>
      <c r="F6" s="717"/>
      <c r="G6" s="718"/>
    </row>
    <row r="7" spans="2:7">
      <c r="B7" s="721"/>
      <c r="C7" s="722"/>
      <c r="D7" s="722"/>
      <c r="E7" s="722"/>
      <c r="F7" s="722"/>
      <c r="G7" s="723"/>
    </row>
    <row r="8" spans="2:7" ht="15.75" thickBot="1">
      <c r="B8" s="724"/>
      <c r="C8" s="717"/>
      <c r="D8" s="717"/>
      <c r="E8" s="717"/>
      <c r="F8" s="717"/>
      <c r="G8" s="718"/>
    </row>
    <row r="9" spans="2:7">
      <c r="B9" s="774" t="s">
        <v>438</v>
      </c>
      <c r="C9" s="775"/>
      <c r="D9" s="775"/>
      <c r="E9" s="775"/>
      <c r="F9" s="775"/>
      <c r="G9" s="776"/>
    </row>
    <row r="10" spans="2:7">
      <c r="B10" s="749"/>
      <c r="C10" s="750"/>
      <c r="D10" s="750"/>
      <c r="E10" s="750"/>
      <c r="F10" s="750"/>
      <c r="G10" s="751"/>
    </row>
    <row r="11" spans="2:7" ht="15.75" thickBot="1">
      <c r="B11" s="752"/>
      <c r="C11" s="753"/>
      <c r="D11" s="753"/>
      <c r="E11" s="753"/>
      <c r="F11" s="753"/>
      <c r="G11" s="754"/>
    </row>
    <row r="12" spans="2:7" ht="15.75" thickBot="1">
      <c r="B12" s="227"/>
      <c r="C12" s="227"/>
      <c r="D12" s="228"/>
      <c r="E12" s="228"/>
      <c r="F12" s="228"/>
      <c r="G12" s="228"/>
    </row>
    <row r="13" spans="2:7">
      <c r="B13" s="728" t="s">
        <v>121</v>
      </c>
      <c r="C13" s="729"/>
      <c r="D13" s="730" t="s">
        <v>151</v>
      </c>
      <c r="E13" s="731"/>
      <c r="F13" s="731"/>
      <c r="G13" s="732"/>
    </row>
    <row r="14" spans="2:7" ht="66" customHeight="1">
      <c r="B14" s="733" t="str">
        <f>+B9</f>
        <v>MANTENIMIENTO Y ADECUACIÓN DE LA CASA DE LA MUJER UBICADA EN EL MUNICIPIO DE MONTERÍA - CÓRDOBA</v>
      </c>
      <c r="C14" s="734"/>
      <c r="D14" s="809" t="str">
        <f>+'PRESUPUESTO GENERAL'!D23</f>
        <v xml:space="preserve">Impermeabilizacion manto real </v>
      </c>
      <c r="E14" s="736"/>
      <c r="F14" s="736"/>
      <c r="G14" s="737"/>
    </row>
    <row r="15" spans="2:7" ht="15.75" thickBot="1">
      <c r="B15" s="229" t="s">
        <v>123</v>
      </c>
      <c r="C15" s="230" t="s">
        <v>164</v>
      </c>
      <c r="D15" s="231" t="s">
        <v>150</v>
      </c>
      <c r="E15" s="232" t="str">
        <f>+'PRESUPUESTO GENERAL'!E23</f>
        <v>ml</v>
      </c>
      <c r="F15" s="282" t="s">
        <v>124</v>
      </c>
      <c r="G15" s="317">
        <v>20</v>
      </c>
    </row>
    <row r="16" spans="2:7">
      <c r="B16" s="92"/>
      <c r="C16" s="92"/>
      <c r="D16" s="92"/>
      <c r="E16" s="92"/>
      <c r="F16" s="92"/>
      <c r="G16" s="92"/>
    </row>
    <row r="17" spans="2:7" ht="15.75" thickBot="1">
      <c r="B17" s="228" t="s">
        <v>125</v>
      </c>
      <c r="C17" s="92"/>
      <c r="D17" s="92"/>
      <c r="E17" s="92"/>
      <c r="F17" s="283"/>
      <c r="G17" s="92"/>
    </row>
    <row r="18" spans="2:7">
      <c r="B18" s="755" t="s">
        <v>126</v>
      </c>
      <c r="C18" s="756"/>
      <c r="D18" s="236" t="s">
        <v>135</v>
      </c>
      <c r="E18" s="237" t="s">
        <v>154</v>
      </c>
      <c r="F18" s="238" t="s">
        <v>129</v>
      </c>
      <c r="G18" s="239" t="s">
        <v>130</v>
      </c>
    </row>
    <row r="19" spans="2:7">
      <c r="B19" s="767" t="s">
        <v>153</v>
      </c>
      <c r="C19" s="768"/>
      <c r="D19" s="240">
        <v>1</v>
      </c>
      <c r="E19" s="248">
        <v>3000</v>
      </c>
      <c r="F19" s="308">
        <v>10</v>
      </c>
      <c r="G19" s="242">
        <f>(D19*E19)/F19</f>
        <v>300</v>
      </c>
    </row>
    <row r="20" spans="2:7">
      <c r="B20" s="474" t="s">
        <v>297</v>
      </c>
      <c r="C20" s="475"/>
      <c r="D20" s="240">
        <v>1</v>
      </c>
      <c r="E20" s="248">
        <v>1000</v>
      </c>
      <c r="F20" s="265">
        <v>1</v>
      </c>
      <c r="G20" s="242">
        <f>(D20*E20)/F20</f>
        <v>1000</v>
      </c>
    </row>
    <row r="21" spans="2:7" ht="15.75" thickBot="1">
      <c r="B21" s="759"/>
      <c r="C21" s="760"/>
      <c r="D21" s="243"/>
      <c r="E21" s="244"/>
      <c r="F21" s="284"/>
      <c r="G21" s="246"/>
    </row>
    <row r="22" spans="2:7" ht="15.75" thickBot="1">
      <c r="B22" s="51"/>
      <c r="C22" s="92"/>
      <c r="D22" s="92"/>
      <c r="E22" s="92"/>
      <c r="F22" s="93" t="s">
        <v>131</v>
      </c>
      <c r="G22" s="247">
        <f>SUM(G19:G21)</f>
        <v>1300</v>
      </c>
    </row>
    <row r="23" spans="2:7" ht="15.75" thickBot="1">
      <c r="B23" s="228" t="s">
        <v>132</v>
      </c>
      <c r="C23" s="92"/>
      <c r="D23" s="92"/>
      <c r="E23" s="92"/>
      <c r="F23" s="283"/>
      <c r="G23" s="92"/>
    </row>
    <row r="24" spans="2:7">
      <c r="B24" s="763" t="s">
        <v>126</v>
      </c>
      <c r="C24" s="764"/>
      <c r="D24" s="333" t="s">
        <v>133</v>
      </c>
      <c r="E24" s="334" t="s">
        <v>134</v>
      </c>
      <c r="F24" s="335" t="s">
        <v>135</v>
      </c>
      <c r="G24" s="336" t="s">
        <v>130</v>
      </c>
    </row>
    <row r="25" spans="2:7">
      <c r="B25" s="765" t="s">
        <v>310</v>
      </c>
      <c r="C25" s="766"/>
      <c r="D25" s="248" t="s">
        <v>159</v>
      </c>
      <c r="E25" s="481">
        <v>185000</v>
      </c>
      <c r="F25" s="241">
        <v>1</v>
      </c>
      <c r="G25" s="337">
        <f>ROUND(E25*F25,0)</f>
        <v>185000</v>
      </c>
    </row>
    <row r="26" spans="2:7">
      <c r="B26" s="349"/>
      <c r="C26" s="369"/>
      <c r="D26" s="248"/>
      <c r="E26" s="248"/>
      <c r="F26" s="287"/>
      <c r="G26" s="288">
        <f>E26*F26</f>
        <v>0</v>
      </c>
    </row>
    <row r="27" spans="2:7" ht="15.75" thickBot="1">
      <c r="B27" s="807"/>
      <c r="C27" s="808"/>
      <c r="D27" s="296"/>
      <c r="E27" s="296"/>
      <c r="F27" s="241"/>
      <c r="G27" s="340"/>
    </row>
    <row r="28" spans="2:7" ht="15.75" thickBot="1">
      <c r="B28" s="51"/>
      <c r="C28" s="92"/>
      <c r="D28" s="92"/>
      <c r="E28" s="92"/>
      <c r="F28" s="93" t="s">
        <v>131</v>
      </c>
      <c r="G28" s="338">
        <f>SUM(G25:G27)</f>
        <v>185000</v>
      </c>
    </row>
    <row r="29" spans="2:7" ht="15.75" thickBot="1">
      <c r="B29" s="228" t="s">
        <v>136</v>
      </c>
      <c r="C29" s="92"/>
      <c r="D29" s="92"/>
      <c r="E29" s="92"/>
      <c r="F29" s="283"/>
      <c r="G29" s="92"/>
    </row>
    <row r="30" spans="2:7">
      <c r="B30" s="249" t="s">
        <v>137</v>
      </c>
      <c r="C30" s="250"/>
      <c r="D30" s="236" t="s">
        <v>135</v>
      </c>
      <c r="E30" s="237" t="s">
        <v>156</v>
      </c>
      <c r="F30" s="238" t="s">
        <v>141</v>
      </c>
      <c r="G30" s="239" t="s">
        <v>130</v>
      </c>
    </row>
    <row r="31" spans="2:7">
      <c r="B31" s="251"/>
      <c r="C31" s="292"/>
      <c r="D31" s="253"/>
      <c r="E31" s="306"/>
      <c r="F31" s="241"/>
      <c r="G31" s="242"/>
    </row>
    <row r="32" spans="2:7" ht="15.75" thickBot="1">
      <c r="B32" s="254"/>
      <c r="C32" s="255"/>
      <c r="D32" s="256"/>
      <c r="E32" s="256"/>
      <c r="F32" s="245"/>
      <c r="G32" s="246"/>
    </row>
    <row r="33" spans="2:7" ht="15.75" thickBot="1">
      <c r="B33" s="51"/>
      <c r="C33" s="92"/>
      <c r="D33" s="92"/>
      <c r="E33" s="92"/>
      <c r="F33" s="93" t="s">
        <v>131</v>
      </c>
      <c r="G33" s="247">
        <f>SUM(G31:G32)</f>
        <v>0</v>
      </c>
    </row>
    <row r="34" spans="2:7" ht="15.75" thickBot="1">
      <c r="B34" s="228" t="s">
        <v>142</v>
      </c>
      <c r="C34" s="92"/>
      <c r="D34" s="92"/>
      <c r="E34" s="92"/>
      <c r="F34" s="283"/>
      <c r="G34" s="92"/>
    </row>
    <row r="35" spans="2:7">
      <c r="B35" s="249" t="s">
        <v>143</v>
      </c>
      <c r="C35" s="236" t="s">
        <v>144</v>
      </c>
      <c r="D35" s="236" t="s">
        <v>145</v>
      </c>
      <c r="E35" s="237" t="s">
        <v>146</v>
      </c>
      <c r="F35" s="238" t="s">
        <v>129</v>
      </c>
      <c r="G35" s="239" t="s">
        <v>130</v>
      </c>
    </row>
    <row r="36" spans="2:7" ht="25.5">
      <c r="B36" s="293" t="s">
        <v>105</v>
      </c>
      <c r="C36" s="339">
        <v>79991.261379999996</v>
      </c>
      <c r="D36" s="339">
        <v>67992.572172999993</v>
      </c>
      <c r="E36" s="339">
        <v>147983.833553</v>
      </c>
      <c r="F36" s="241">
        <v>10</v>
      </c>
      <c r="G36" s="242">
        <f>ROUND(E36/F36,0)</f>
        <v>14798</v>
      </c>
    </row>
    <row r="37" spans="2:7">
      <c r="B37" s="294"/>
      <c r="C37" s="248"/>
      <c r="D37" s="248"/>
      <c r="E37" s="257"/>
      <c r="F37" s="287"/>
      <c r="G37" s="242"/>
    </row>
    <row r="38" spans="2:7" ht="15.75" thickBot="1">
      <c r="B38" s="295"/>
      <c r="C38" s="296"/>
      <c r="D38" s="297"/>
      <c r="E38" s="289"/>
      <c r="F38" s="284"/>
      <c r="G38" s="246"/>
    </row>
    <row r="39" spans="2:7" ht="15.75" thickBot="1">
      <c r="B39" s="51"/>
      <c r="C39" s="92"/>
      <c r="D39" s="92"/>
      <c r="E39" s="92"/>
      <c r="F39" s="298" t="s">
        <v>131</v>
      </c>
      <c r="G39" s="247">
        <f>SUM(G36:G38)</f>
        <v>14798</v>
      </c>
    </row>
    <row r="40" spans="2:7" ht="15.75" thickBot="1">
      <c r="B40" s="51"/>
      <c r="C40" s="92"/>
      <c r="D40" s="52"/>
      <c r="E40" s="53"/>
      <c r="F40" s="299" t="s">
        <v>147</v>
      </c>
      <c r="G40" s="262">
        <f>+G22+G28+G33+G39</f>
        <v>201098</v>
      </c>
    </row>
    <row r="43" spans="2:7">
      <c r="B43" s="99" t="s">
        <v>468</v>
      </c>
      <c r="C43" s="43"/>
      <c r="D43" s="302"/>
      <c r="E43" s="45"/>
      <c r="F43" s="301"/>
      <c r="G43" s="45" t="s">
        <v>470</v>
      </c>
    </row>
    <row r="44" spans="2:7">
      <c r="B44" s="88" t="s">
        <v>469</v>
      </c>
      <c r="C44" s="540"/>
      <c r="D44" s="302"/>
      <c r="E44" s="48"/>
      <c r="F44" s="301"/>
      <c r="G44" s="48" t="s">
        <v>471</v>
      </c>
    </row>
    <row r="45" spans="2:7">
      <c r="B45" s="101" t="s">
        <v>37</v>
      </c>
      <c r="C45" s="101"/>
      <c r="D45" s="302"/>
      <c r="E45" s="50"/>
      <c r="F45" s="301"/>
      <c r="G45" s="50" t="s">
        <v>38</v>
      </c>
    </row>
    <row r="46" spans="2:7" ht="15.75" thickBot="1"/>
    <row r="47" spans="2:7">
      <c r="B47" s="777" t="s">
        <v>39</v>
      </c>
      <c r="C47" s="778"/>
      <c r="D47" s="778"/>
      <c r="E47" s="778"/>
      <c r="F47" s="778"/>
      <c r="G47" s="779"/>
    </row>
    <row r="48" spans="2:7">
      <c r="B48" s="780"/>
      <c r="C48" s="781"/>
      <c r="D48" s="781"/>
      <c r="E48" s="781"/>
      <c r="F48" s="781"/>
      <c r="G48" s="782"/>
    </row>
    <row r="49" spans="2:7" ht="15.75" thickBot="1">
      <c r="B49" s="783"/>
      <c r="C49" s="784"/>
      <c r="D49" s="784"/>
      <c r="E49" s="784"/>
      <c r="F49" s="784"/>
      <c r="G49" s="785"/>
    </row>
  </sheetData>
  <mergeCells count="16">
    <mergeCell ref="B2:E3"/>
    <mergeCell ref="F2:G6"/>
    <mergeCell ref="B4:E6"/>
    <mergeCell ref="B7:G8"/>
    <mergeCell ref="B9:G11"/>
    <mergeCell ref="B14:C14"/>
    <mergeCell ref="D14:G14"/>
    <mergeCell ref="B18:C18"/>
    <mergeCell ref="B19:C19"/>
    <mergeCell ref="B13:C13"/>
    <mergeCell ref="D13:G13"/>
    <mergeCell ref="B47:G49"/>
    <mergeCell ref="B27:C27"/>
    <mergeCell ref="B21:C21"/>
    <mergeCell ref="B24:C24"/>
    <mergeCell ref="B25:C25"/>
  </mergeCells>
  <pageMargins left="0.7" right="0.7" top="0.75" bottom="0.75" header="0.3" footer="0.3"/>
  <pageSetup scale="62" fitToHeight="0" orientation="portrait" horizontalDpi="360" verticalDpi="36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pageSetUpPr fitToPage="1"/>
  </sheetPr>
  <dimension ref="B1:G56"/>
  <sheetViews>
    <sheetView topLeftCell="A4" zoomScale="70" zoomScaleNormal="70" workbookViewId="0">
      <selection activeCell="B7" sqref="B7:G8"/>
    </sheetView>
  </sheetViews>
  <sheetFormatPr baseColWidth="10" defaultColWidth="10.7109375" defaultRowHeight="15"/>
  <cols>
    <col min="2" max="2" width="48.28515625" customWidth="1"/>
    <col min="3" max="3" width="18.42578125" customWidth="1"/>
    <col min="4" max="4" width="13.42578125" customWidth="1"/>
    <col min="5" max="5" width="19.42578125" customWidth="1"/>
    <col min="6" max="6" width="13.42578125" customWidth="1"/>
    <col min="7" max="7" width="15.85546875" customWidth="1"/>
  </cols>
  <sheetData>
    <row r="1" spans="2:7" ht="15.75" thickBot="1"/>
    <row r="2" spans="2:7" ht="15" customHeight="1">
      <c r="B2" s="709" t="s">
        <v>120</v>
      </c>
      <c r="C2" s="710"/>
      <c r="D2" s="710"/>
      <c r="E2" s="710"/>
      <c r="F2" s="713"/>
      <c r="G2" s="714"/>
    </row>
    <row r="3" spans="2:7" ht="15" customHeight="1">
      <c r="B3" s="711"/>
      <c r="C3" s="712"/>
      <c r="D3" s="712"/>
      <c r="E3" s="712"/>
      <c r="F3" s="715"/>
      <c r="G3" s="716"/>
    </row>
    <row r="4" spans="2:7" ht="15" customHeight="1">
      <c r="B4" s="719" t="s">
        <v>1</v>
      </c>
      <c r="C4" s="720"/>
      <c r="D4" s="720"/>
      <c r="E4" s="720"/>
      <c r="F4" s="715"/>
      <c r="G4" s="716"/>
    </row>
    <row r="5" spans="2:7">
      <c r="B5" s="719"/>
      <c r="C5" s="720"/>
      <c r="D5" s="720"/>
      <c r="E5" s="720"/>
      <c r="F5" s="715"/>
      <c r="G5" s="716"/>
    </row>
    <row r="6" spans="2:7">
      <c r="B6" s="719"/>
      <c r="C6" s="720"/>
      <c r="D6" s="720"/>
      <c r="E6" s="720"/>
      <c r="F6" s="717"/>
      <c r="G6" s="718"/>
    </row>
    <row r="7" spans="2:7">
      <c r="B7" s="721"/>
      <c r="C7" s="722"/>
      <c r="D7" s="722"/>
      <c r="E7" s="722"/>
      <c r="F7" s="722"/>
      <c r="G7" s="723"/>
    </row>
    <row r="8" spans="2:7" ht="15.75" thickBot="1">
      <c r="B8" s="724"/>
      <c r="C8" s="717"/>
      <c r="D8" s="717"/>
      <c r="E8" s="717"/>
      <c r="F8" s="717"/>
      <c r="G8" s="718"/>
    </row>
    <row r="9" spans="2:7" ht="15" customHeight="1">
      <c r="B9" s="774" t="s">
        <v>438</v>
      </c>
      <c r="C9" s="775"/>
      <c r="D9" s="775"/>
      <c r="E9" s="775"/>
      <c r="F9" s="775"/>
      <c r="G9" s="776"/>
    </row>
    <row r="10" spans="2:7">
      <c r="B10" s="749"/>
      <c r="C10" s="750"/>
      <c r="D10" s="750"/>
      <c r="E10" s="750"/>
      <c r="F10" s="750"/>
      <c r="G10" s="751"/>
    </row>
    <row r="11" spans="2:7" ht="15.75" thickBot="1">
      <c r="B11" s="752"/>
      <c r="C11" s="753"/>
      <c r="D11" s="753"/>
      <c r="E11" s="753"/>
      <c r="F11" s="753"/>
      <c r="G11" s="754"/>
    </row>
    <row r="12" spans="2:7" ht="15.75" thickBot="1">
      <c r="B12" s="227"/>
      <c r="C12" s="227"/>
      <c r="D12" s="228"/>
      <c r="E12" s="228"/>
      <c r="F12" s="228"/>
      <c r="G12" s="228"/>
    </row>
    <row r="13" spans="2:7">
      <c r="B13" s="728" t="s">
        <v>121</v>
      </c>
      <c r="C13" s="729"/>
      <c r="D13" s="730" t="s">
        <v>151</v>
      </c>
      <c r="E13" s="731"/>
      <c r="F13" s="731"/>
      <c r="G13" s="732"/>
    </row>
    <row r="14" spans="2:7" ht="53.25" customHeight="1">
      <c r="B14" s="733" t="str">
        <f>B9</f>
        <v>MANTENIMIENTO Y ADECUACIÓN DE LA CASA DE LA MUJER UBICADA EN EL MUNICIPIO DE MONTERÍA - CÓRDOBA</v>
      </c>
      <c r="C14" s="734"/>
      <c r="D14" s="735" t="str">
        <f>'PRESUPUESTO GENERAL'!D24</f>
        <v>Suministro e instalación de cielo raso en Dry wall, incluye estructura de soporte y pintura a 3 manos</v>
      </c>
      <c r="E14" s="736"/>
      <c r="F14" s="736"/>
      <c r="G14" s="737"/>
    </row>
    <row r="15" spans="2:7" ht="15.75" thickBot="1">
      <c r="B15" s="229" t="s">
        <v>123</v>
      </c>
      <c r="C15" s="310">
        <v>3.3</v>
      </c>
      <c r="D15" s="231" t="s">
        <v>150</v>
      </c>
      <c r="E15" s="232" t="str">
        <f>'PRESUPUESTO GENERAL'!E24</f>
        <v>m2</v>
      </c>
      <c r="F15" s="282" t="s">
        <v>124</v>
      </c>
      <c r="G15" s="317">
        <f>'PRESUPUESTO GENERAL'!F24</f>
        <v>717.76</v>
      </c>
    </row>
    <row r="16" spans="2:7">
      <c r="B16" s="92"/>
      <c r="C16" s="92"/>
      <c r="D16" s="92"/>
      <c r="E16" s="92"/>
      <c r="F16" s="92"/>
      <c r="G16" s="92"/>
    </row>
    <row r="17" spans="2:7" ht="15.75" thickBot="1">
      <c r="B17" s="228" t="s">
        <v>125</v>
      </c>
      <c r="C17" s="92"/>
      <c r="D17" s="92"/>
      <c r="E17" s="92"/>
      <c r="F17" s="283"/>
      <c r="G17" s="92"/>
    </row>
    <row r="18" spans="2:7">
      <c r="B18" s="763" t="s">
        <v>126</v>
      </c>
      <c r="C18" s="764"/>
      <c r="D18" s="333" t="s">
        <v>127</v>
      </c>
      <c r="E18" s="334" t="s">
        <v>128</v>
      </c>
      <c r="F18" s="335" t="s">
        <v>129</v>
      </c>
      <c r="G18" s="336" t="s">
        <v>130</v>
      </c>
    </row>
    <row r="19" spans="2:7">
      <c r="B19" s="811" t="s">
        <v>157</v>
      </c>
      <c r="C19" s="768"/>
      <c r="D19" s="240" t="s">
        <v>174</v>
      </c>
      <c r="E19" s="420">
        <v>23074</v>
      </c>
      <c r="F19" s="265">
        <v>0.05</v>
      </c>
      <c r="G19" s="427">
        <f>E19*F19</f>
        <v>1153.7</v>
      </c>
    </row>
    <row r="20" spans="2:7" ht="15.75" thickBot="1">
      <c r="B20" s="421" t="s">
        <v>179</v>
      </c>
      <c r="C20" s="422"/>
      <c r="D20" s="423" t="s">
        <v>180</v>
      </c>
      <c r="E20" s="424">
        <v>500</v>
      </c>
      <c r="F20" s="425">
        <v>2.5</v>
      </c>
      <c r="G20" s="426">
        <f>E20/F20</f>
        <v>200</v>
      </c>
    </row>
    <row r="21" spans="2:7" ht="15.75" thickBot="1">
      <c r="B21" s="51"/>
      <c r="C21" s="92"/>
      <c r="D21" s="92"/>
      <c r="E21" s="92"/>
      <c r="F21" s="93" t="s">
        <v>131</v>
      </c>
      <c r="G21" s="314">
        <f>SUM(G19:G20)</f>
        <v>1353.7</v>
      </c>
    </row>
    <row r="22" spans="2:7" ht="15.75" thickBot="1">
      <c r="B22" s="228" t="s">
        <v>132</v>
      </c>
      <c r="C22" s="92"/>
      <c r="D22" s="92"/>
      <c r="E22" s="92"/>
      <c r="F22" s="283"/>
      <c r="G22" s="92"/>
    </row>
    <row r="23" spans="2:7">
      <c r="B23" s="738" t="s">
        <v>126</v>
      </c>
      <c r="C23" s="739"/>
      <c r="D23" s="437" t="s">
        <v>133</v>
      </c>
      <c r="E23" s="438" t="s">
        <v>134</v>
      </c>
      <c r="F23" s="439" t="s">
        <v>135</v>
      </c>
      <c r="G23" s="440" t="s">
        <v>130</v>
      </c>
    </row>
    <row r="24" spans="2:7">
      <c r="B24" s="458" t="s">
        <v>270</v>
      </c>
      <c r="C24" s="454"/>
      <c r="D24" s="455" t="s">
        <v>281</v>
      </c>
      <c r="E24" s="455">
        <v>3500</v>
      </c>
      <c r="F24" s="456">
        <v>0.68</v>
      </c>
      <c r="G24" s="459">
        <f>E24*F24</f>
        <v>2380</v>
      </c>
    </row>
    <row r="25" spans="2:7">
      <c r="B25" s="458" t="s">
        <v>271</v>
      </c>
      <c r="C25" s="454"/>
      <c r="D25" s="455" t="s">
        <v>281</v>
      </c>
      <c r="E25" s="455">
        <v>9000</v>
      </c>
      <c r="F25" s="456">
        <v>0.02</v>
      </c>
      <c r="G25" s="459">
        <f t="shared" ref="G25:G34" si="0">E25*F25</f>
        <v>180</v>
      </c>
    </row>
    <row r="26" spans="2:7">
      <c r="B26" s="458" t="s">
        <v>272</v>
      </c>
      <c r="C26" s="454"/>
      <c r="D26" s="455" t="s">
        <v>281</v>
      </c>
      <c r="E26" s="455">
        <v>700</v>
      </c>
      <c r="F26" s="456">
        <v>1.5</v>
      </c>
      <c r="G26" s="459">
        <f t="shared" si="0"/>
        <v>1050</v>
      </c>
    </row>
    <row r="27" spans="2:7">
      <c r="B27" s="458" t="s">
        <v>273</v>
      </c>
      <c r="C27" s="454"/>
      <c r="D27" s="455" t="s">
        <v>281</v>
      </c>
      <c r="E27" s="455">
        <v>1900</v>
      </c>
      <c r="F27" s="456">
        <v>0.05</v>
      </c>
      <c r="G27" s="459">
        <f t="shared" si="0"/>
        <v>95</v>
      </c>
    </row>
    <row r="28" spans="2:7">
      <c r="B28" s="458" t="s">
        <v>274</v>
      </c>
      <c r="C28" s="454"/>
      <c r="D28" s="455" t="s">
        <v>281</v>
      </c>
      <c r="E28" s="455">
        <v>15000</v>
      </c>
      <c r="F28" s="456">
        <v>0.9</v>
      </c>
      <c r="G28" s="459">
        <f t="shared" si="0"/>
        <v>13500</v>
      </c>
    </row>
    <row r="29" spans="2:7">
      <c r="B29" s="458" t="s">
        <v>275</v>
      </c>
      <c r="C29" s="454"/>
      <c r="D29" s="455" t="s">
        <v>281</v>
      </c>
      <c r="E29" s="455">
        <v>15000</v>
      </c>
      <c r="F29" s="456">
        <v>0.43</v>
      </c>
      <c r="G29" s="459">
        <f t="shared" si="0"/>
        <v>6450</v>
      </c>
    </row>
    <row r="30" spans="2:7">
      <c r="B30" s="458" t="s">
        <v>276</v>
      </c>
      <c r="C30" s="454"/>
      <c r="D30" s="455" t="s">
        <v>281</v>
      </c>
      <c r="E30" s="457">
        <v>19200</v>
      </c>
      <c r="F30" s="456">
        <v>0.4</v>
      </c>
      <c r="G30" s="459">
        <f t="shared" si="0"/>
        <v>7680</v>
      </c>
    </row>
    <row r="31" spans="2:7">
      <c r="B31" s="458" t="s">
        <v>277</v>
      </c>
      <c r="C31" s="454"/>
      <c r="D31" s="455" t="s">
        <v>281</v>
      </c>
      <c r="E31" s="455">
        <v>400</v>
      </c>
      <c r="F31" s="456">
        <v>23</v>
      </c>
      <c r="G31" s="459">
        <f t="shared" si="0"/>
        <v>9200</v>
      </c>
    </row>
    <row r="32" spans="2:7">
      <c r="B32" s="458" t="s">
        <v>278</v>
      </c>
      <c r="C32" s="454"/>
      <c r="D32" s="455" t="s">
        <v>282</v>
      </c>
      <c r="E32" s="455">
        <v>57780</v>
      </c>
      <c r="F32" s="456">
        <v>0.04</v>
      </c>
      <c r="G32" s="459">
        <f t="shared" si="0"/>
        <v>2311.2000000000003</v>
      </c>
    </row>
    <row r="33" spans="2:7">
      <c r="B33" s="458" t="s">
        <v>279</v>
      </c>
      <c r="C33" s="454"/>
      <c r="D33" s="455" t="s">
        <v>282</v>
      </c>
      <c r="E33" s="455">
        <v>25200</v>
      </c>
      <c r="F33" s="456">
        <v>0.01</v>
      </c>
      <c r="G33" s="459">
        <f t="shared" si="0"/>
        <v>252</v>
      </c>
    </row>
    <row r="34" spans="2:7">
      <c r="B34" s="458" t="s">
        <v>280</v>
      </c>
      <c r="C34" s="454"/>
      <c r="D34" s="455" t="s">
        <v>48</v>
      </c>
      <c r="E34" s="455">
        <f>SUM(G24:G33)</f>
        <v>43098.2</v>
      </c>
      <c r="F34" s="456">
        <v>0.05</v>
      </c>
      <c r="G34" s="459">
        <f t="shared" si="0"/>
        <v>2154.91</v>
      </c>
    </row>
    <row r="35" spans="2:7" ht="15.75" thickBot="1">
      <c r="B35" s="460"/>
      <c r="C35" s="461"/>
      <c r="D35" s="462"/>
      <c r="E35" s="462"/>
      <c r="F35" s="463"/>
      <c r="G35" s="464"/>
    </row>
    <row r="36" spans="2:7" ht="15.75" thickBot="1">
      <c r="B36" s="51"/>
      <c r="C36" s="92"/>
      <c r="D36" s="92"/>
      <c r="E36" s="92"/>
      <c r="F36" s="93" t="s">
        <v>131</v>
      </c>
      <c r="G36" s="428">
        <f>SUM(G24:G35)</f>
        <v>45253.11</v>
      </c>
    </row>
    <row r="37" spans="2:7" ht="15.75" thickBot="1">
      <c r="B37" s="228" t="s">
        <v>136</v>
      </c>
      <c r="C37" s="92"/>
      <c r="D37" s="92"/>
      <c r="E37" s="92"/>
      <c r="F37" s="283"/>
      <c r="G37" s="92"/>
    </row>
    <row r="38" spans="2:7" ht="15.75" thickBot="1">
      <c r="B38" s="465" t="s">
        <v>137</v>
      </c>
      <c r="C38" s="466"/>
      <c r="D38" s="450" t="s">
        <v>135</v>
      </c>
      <c r="E38" s="451" t="s">
        <v>156</v>
      </c>
      <c r="F38" s="452" t="s">
        <v>141</v>
      </c>
      <c r="G38" s="453" t="s">
        <v>130</v>
      </c>
    </row>
    <row r="39" spans="2:7">
      <c r="B39" s="251"/>
      <c r="C39" s="292"/>
      <c r="D39" s="253"/>
      <c r="E39" s="306"/>
      <c r="F39" s="241"/>
      <c r="G39" s="242"/>
    </row>
    <row r="40" spans="2:7" ht="15.75" thickBot="1">
      <c r="B40" s="254"/>
      <c r="C40" s="255"/>
      <c r="D40" s="256"/>
      <c r="E40" s="256"/>
      <c r="F40" s="245"/>
      <c r="G40" s="246"/>
    </row>
    <row r="41" spans="2:7" ht="15.75" thickBot="1">
      <c r="B41" s="51"/>
      <c r="C41" s="92"/>
      <c r="D41" s="92"/>
      <c r="E41" s="92"/>
      <c r="F41" s="93" t="s">
        <v>131</v>
      </c>
      <c r="G41" s="247">
        <f>SUM(G39:G40)</f>
        <v>0</v>
      </c>
    </row>
    <row r="42" spans="2:7" ht="15.75" thickBot="1">
      <c r="B42" s="228" t="s">
        <v>142</v>
      </c>
      <c r="C42" s="92"/>
      <c r="D42" s="92"/>
      <c r="E42" s="92"/>
      <c r="F42" s="283"/>
      <c r="G42" s="92"/>
    </row>
    <row r="43" spans="2:7" ht="15.75" thickBot="1">
      <c r="B43" s="465" t="s">
        <v>143</v>
      </c>
      <c r="C43" s="450" t="s">
        <v>144</v>
      </c>
      <c r="D43" s="450" t="s">
        <v>145</v>
      </c>
      <c r="E43" s="451" t="s">
        <v>146</v>
      </c>
      <c r="F43" s="452" t="s">
        <v>129</v>
      </c>
      <c r="G43" s="453" t="s">
        <v>130</v>
      </c>
    </row>
    <row r="44" spans="2:7">
      <c r="B44" s="293" t="str">
        <f>Personal!D14</f>
        <v>MAESTRO (JR)</v>
      </c>
      <c r="C44" s="467">
        <v>61940.705689999995</v>
      </c>
      <c r="D44" s="467">
        <v>52649.599836499998</v>
      </c>
      <c r="E44" s="467">
        <v>114590.30552649999</v>
      </c>
      <c r="F44" s="287">
        <v>14</v>
      </c>
      <c r="G44" s="242">
        <f>ROUND(E44/F44,0)</f>
        <v>8185</v>
      </c>
    </row>
    <row r="45" spans="2:7">
      <c r="B45" s="294" t="str">
        <f>Personal!D27</f>
        <v>CUADRILLA ( OFICIAL + 2 AYUDANTES) (JR)</v>
      </c>
      <c r="C45" s="248">
        <v>112671.86707000001</v>
      </c>
      <c r="D45" s="248">
        <v>95771.087009499999</v>
      </c>
      <c r="E45" s="257">
        <v>208442.95407949999</v>
      </c>
      <c r="F45" s="287">
        <v>14</v>
      </c>
      <c r="G45" s="242">
        <f>ROUND(E45/F45,0)</f>
        <v>14889</v>
      </c>
    </row>
    <row r="46" spans="2:7" ht="15.75" thickBot="1">
      <c r="B46" s="295"/>
      <c r="C46" s="296"/>
      <c r="D46" s="297"/>
      <c r="E46" s="289"/>
      <c r="F46" s="284"/>
      <c r="G46" s="246"/>
    </row>
    <row r="47" spans="2:7" ht="15.75" thickBot="1">
      <c r="B47" s="51"/>
      <c r="C47" s="92"/>
      <c r="D47" s="92"/>
      <c r="E47" s="92"/>
      <c r="F47" s="298" t="s">
        <v>131</v>
      </c>
      <c r="G47" s="247">
        <f>SUM(G44:G46)</f>
        <v>23074</v>
      </c>
    </row>
    <row r="48" spans="2:7" ht="15.75" thickBot="1">
      <c r="B48" s="51"/>
      <c r="C48" s="92"/>
      <c r="D48" s="52"/>
      <c r="E48" s="53"/>
      <c r="F48" s="299" t="s">
        <v>147</v>
      </c>
      <c r="G48" s="370">
        <f>+G21+G36+G41+G47</f>
        <v>69680.81</v>
      </c>
    </row>
    <row r="49" spans="2:7">
      <c r="B49" s="101"/>
      <c r="C49" s="101"/>
      <c r="D49" s="312"/>
      <c r="E49" s="50"/>
      <c r="F49" s="311"/>
      <c r="G49" s="50"/>
    </row>
    <row r="50" spans="2:7">
      <c r="B50" s="99" t="s">
        <v>468</v>
      </c>
      <c r="C50" s="43"/>
      <c r="D50" s="302"/>
      <c r="E50" s="45"/>
      <c r="F50" s="301"/>
      <c r="G50" s="45" t="s">
        <v>470</v>
      </c>
    </row>
    <row r="51" spans="2:7">
      <c r="B51" s="88" t="s">
        <v>469</v>
      </c>
      <c r="C51" s="540"/>
      <c r="D51" s="302"/>
      <c r="E51" s="48"/>
      <c r="F51" s="301"/>
      <c r="G51" s="48" t="s">
        <v>471</v>
      </c>
    </row>
    <row r="52" spans="2:7">
      <c r="B52" s="101" t="s">
        <v>37</v>
      </c>
      <c r="C52" s="101"/>
      <c r="D52" s="302"/>
      <c r="E52" s="50"/>
      <c r="F52" s="301"/>
      <c r="G52" s="50" t="s">
        <v>38</v>
      </c>
    </row>
    <row r="53" spans="2:7" ht="15.75" thickBot="1"/>
    <row r="54" spans="2:7">
      <c r="B54" s="665" t="s">
        <v>39</v>
      </c>
      <c r="C54" s="666"/>
      <c r="D54" s="666"/>
      <c r="E54" s="666"/>
      <c r="F54" s="666"/>
      <c r="G54" s="667"/>
    </row>
    <row r="55" spans="2:7">
      <c r="B55" s="668"/>
      <c r="C55" s="683"/>
      <c r="D55" s="683"/>
      <c r="E55" s="683"/>
      <c r="F55" s="683"/>
      <c r="G55" s="670"/>
    </row>
    <row r="56" spans="2:7" ht="15.75" thickBot="1">
      <c r="B56" s="671"/>
      <c r="C56" s="672"/>
      <c r="D56" s="672"/>
      <c r="E56" s="672"/>
      <c r="F56" s="672"/>
      <c r="G56" s="673"/>
    </row>
  </sheetData>
  <mergeCells count="13">
    <mergeCell ref="B54:G56"/>
    <mergeCell ref="B23:C23"/>
    <mergeCell ref="B2:E3"/>
    <mergeCell ref="F2:G6"/>
    <mergeCell ref="B4:E6"/>
    <mergeCell ref="B7:G8"/>
    <mergeCell ref="B9:G11"/>
    <mergeCell ref="D13:G13"/>
    <mergeCell ref="B18:C18"/>
    <mergeCell ref="B19:C19"/>
    <mergeCell ref="B13:C13"/>
    <mergeCell ref="B14:C14"/>
    <mergeCell ref="D14:G14"/>
  </mergeCells>
  <pageMargins left="0.7" right="0.7" top="0.75" bottom="0.75" header="0.3" footer="0.3"/>
  <pageSetup scale="64" fitToHeight="0" orientation="portrait" horizontalDpi="360" verticalDpi="36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B1:G52"/>
  <sheetViews>
    <sheetView topLeftCell="A9" zoomScale="70" zoomScaleNormal="70" workbookViewId="0">
      <selection activeCell="B25" sqref="B25:C25"/>
    </sheetView>
  </sheetViews>
  <sheetFormatPr baseColWidth="10" defaultColWidth="10.7109375" defaultRowHeight="15"/>
  <cols>
    <col min="2" max="2" width="30.5703125" customWidth="1"/>
    <col min="3" max="3" width="22.42578125" customWidth="1"/>
    <col min="4" max="4" width="21.42578125" customWidth="1"/>
    <col min="5" max="5" width="18.5703125" customWidth="1"/>
    <col min="6" max="6" width="21.42578125" customWidth="1"/>
    <col min="7" max="7" width="21" customWidth="1"/>
  </cols>
  <sheetData>
    <row r="1" spans="2:7" ht="15.75" thickBot="1"/>
    <row r="2" spans="2:7" ht="15" customHeight="1">
      <c r="B2" s="684" t="s">
        <v>120</v>
      </c>
      <c r="C2" s="685"/>
      <c r="D2" s="685"/>
      <c r="E2" s="686"/>
      <c r="F2" s="787"/>
      <c r="G2" s="714"/>
    </row>
    <row r="3" spans="2:7" ht="15" customHeight="1">
      <c r="B3" s="687"/>
      <c r="C3" s="688"/>
      <c r="D3" s="688"/>
      <c r="E3" s="689"/>
      <c r="F3" s="788"/>
      <c r="G3" s="716"/>
    </row>
    <row r="4" spans="2:7" ht="15" customHeight="1">
      <c r="B4" s="797" t="s">
        <v>1</v>
      </c>
      <c r="C4" s="798"/>
      <c r="D4" s="798"/>
      <c r="E4" s="799"/>
      <c r="F4" s="788"/>
      <c r="G4" s="716"/>
    </row>
    <row r="5" spans="2:7">
      <c r="B5" s="800"/>
      <c r="C5" s="801"/>
      <c r="D5" s="801"/>
      <c r="E5" s="802"/>
      <c r="F5" s="788"/>
      <c r="G5" s="716"/>
    </row>
    <row r="6" spans="2:7">
      <c r="B6" s="803"/>
      <c r="C6" s="804"/>
      <c r="D6" s="804"/>
      <c r="E6" s="805"/>
      <c r="F6" s="789"/>
      <c r="G6" s="718"/>
    </row>
    <row r="7" spans="2:7">
      <c r="B7" s="721" t="s">
        <v>173</v>
      </c>
      <c r="C7" s="722"/>
      <c r="D7" s="722"/>
      <c r="E7" s="722"/>
      <c r="F7" s="722"/>
      <c r="G7" s="723"/>
    </row>
    <row r="8" spans="2:7">
      <c r="B8" s="724"/>
      <c r="C8" s="717"/>
      <c r="D8" s="717"/>
      <c r="E8" s="717"/>
      <c r="F8" s="717"/>
      <c r="G8" s="718"/>
    </row>
    <row r="9" spans="2:7" ht="15" customHeight="1">
      <c r="B9" s="704" t="s">
        <v>289</v>
      </c>
      <c r="C9" s="705"/>
      <c r="D9" s="705"/>
      <c r="E9" s="705"/>
      <c r="F9" s="705"/>
      <c r="G9" s="706"/>
    </row>
    <row r="10" spans="2:7">
      <c r="B10" s="725"/>
      <c r="C10" s="726"/>
      <c r="D10" s="726"/>
      <c r="E10" s="726"/>
      <c r="F10" s="726"/>
      <c r="G10" s="727"/>
    </row>
    <row r="11" spans="2:7" ht="15.75" thickBot="1">
      <c r="B11" s="650"/>
      <c r="C11" s="651"/>
      <c r="D11" s="651"/>
      <c r="E11" s="651"/>
      <c r="F11" s="651"/>
      <c r="G11" s="652"/>
    </row>
    <row r="12" spans="2:7" ht="15.75" thickBot="1">
      <c r="B12" s="227"/>
      <c r="C12" s="227"/>
      <c r="D12" s="228"/>
      <c r="E12" s="228"/>
      <c r="F12" s="228"/>
      <c r="G12" s="228"/>
    </row>
    <row r="13" spans="2:7">
      <c r="B13" s="728" t="s">
        <v>121</v>
      </c>
      <c r="C13" s="790"/>
      <c r="D13" s="791" t="s">
        <v>151</v>
      </c>
      <c r="E13" s="730"/>
      <c r="F13" s="730"/>
      <c r="G13" s="792"/>
    </row>
    <row r="14" spans="2:7" ht="65.25" customHeight="1">
      <c r="B14" s="733" t="str">
        <f>B9</f>
        <v xml:space="preserve">MANTENIMIENTO Y MEJORAS LOCATIVAS EN DIFERENTES PUNTOS DEL BIBLIOPARQUE DAVID SANCHEZ JULIAO UBICADO EN EL BARRIO VILLA MELISA, DEL MUNICIPIO DE MONTERÍA-CORDOBA </v>
      </c>
      <c r="C14" s="793"/>
      <c r="D14" s="794" t="e">
        <f>'PRESUPUESTO GENERAL'!#REF!</f>
        <v>#REF!</v>
      </c>
      <c r="E14" s="809"/>
      <c r="F14" s="809"/>
      <c r="G14" s="810"/>
    </row>
    <row r="15" spans="2:7" ht="15.75" thickBot="1">
      <c r="B15" s="229" t="s">
        <v>123</v>
      </c>
      <c r="C15" s="230" t="e">
        <f>'PRESUPUESTO GENERAL'!#REF!</f>
        <v>#REF!</v>
      </c>
      <c r="D15" s="231" t="s">
        <v>150</v>
      </c>
      <c r="E15" s="232" t="e">
        <f>'PRESUPUESTO GENERAL'!#REF!</f>
        <v>#REF!</v>
      </c>
      <c r="F15" s="282" t="s">
        <v>124</v>
      </c>
      <c r="G15" s="317" t="e">
        <f>'PRESUPUESTO GENERAL'!#REF!</f>
        <v>#REF!</v>
      </c>
    </row>
    <row r="16" spans="2:7">
      <c r="B16" s="92"/>
      <c r="C16" s="92"/>
      <c r="D16" s="92"/>
      <c r="E16" s="92"/>
      <c r="F16" s="92"/>
      <c r="G16" s="92"/>
    </row>
    <row r="17" spans="2:7" ht="15.75" thickBot="1">
      <c r="B17" s="228" t="s">
        <v>125</v>
      </c>
      <c r="C17" s="92"/>
      <c r="D17" s="92"/>
      <c r="E17" s="92"/>
      <c r="F17" s="283"/>
      <c r="G17" s="92"/>
    </row>
    <row r="18" spans="2:7">
      <c r="B18" s="755" t="s">
        <v>126</v>
      </c>
      <c r="C18" s="786"/>
      <c r="D18" s="236" t="s">
        <v>135</v>
      </c>
      <c r="E18" s="237" t="s">
        <v>128</v>
      </c>
      <c r="F18" s="238" t="s">
        <v>129</v>
      </c>
      <c r="G18" s="239" t="s">
        <v>130</v>
      </c>
    </row>
    <row r="19" spans="2:7">
      <c r="B19" s="767" t="s">
        <v>153</v>
      </c>
      <c r="C19" s="768"/>
      <c r="D19" s="240">
        <v>1</v>
      </c>
      <c r="E19" s="248">
        <v>2000</v>
      </c>
      <c r="F19" s="308">
        <v>1</v>
      </c>
      <c r="G19" s="242">
        <f>(D19*E19)/F19</f>
        <v>2000</v>
      </c>
    </row>
    <row r="20" spans="2:7">
      <c r="B20" s="769"/>
      <c r="C20" s="770"/>
      <c r="D20" s="331"/>
      <c r="E20" s="332"/>
      <c r="F20" s="308"/>
      <c r="G20" s="242"/>
    </row>
    <row r="21" spans="2:7" ht="15.75" thickBot="1">
      <c r="B21" s="759"/>
      <c r="C21" s="796"/>
      <c r="D21" s="243"/>
      <c r="E21" s="244"/>
      <c r="F21" s="284"/>
      <c r="G21" s="246"/>
    </row>
    <row r="22" spans="2:7" ht="15.75" thickBot="1">
      <c r="B22" s="51"/>
      <c r="C22" s="92"/>
      <c r="D22" s="92"/>
      <c r="E22" s="92"/>
      <c r="F22" s="93" t="s">
        <v>131</v>
      </c>
      <c r="G22" s="247">
        <f>SUM(G19:G21)</f>
        <v>2000</v>
      </c>
    </row>
    <row r="23" spans="2:7" ht="15.75" thickBot="1">
      <c r="B23" s="228" t="s">
        <v>132</v>
      </c>
      <c r="C23" s="92"/>
      <c r="D23" s="92"/>
      <c r="E23" s="92"/>
      <c r="F23" s="283"/>
      <c r="G23" s="92"/>
    </row>
    <row r="24" spans="2:7">
      <c r="B24" s="763" t="s">
        <v>126</v>
      </c>
      <c r="C24" s="806"/>
      <c r="D24" s="333" t="s">
        <v>133</v>
      </c>
      <c r="E24" s="334" t="s">
        <v>134</v>
      </c>
      <c r="F24" s="335" t="s">
        <v>135</v>
      </c>
      <c r="G24" s="336" t="s">
        <v>130</v>
      </c>
    </row>
    <row r="25" spans="2:7">
      <c r="B25" s="765" t="s">
        <v>190</v>
      </c>
      <c r="C25" s="766"/>
      <c r="D25" s="248" t="s">
        <v>159</v>
      </c>
      <c r="E25" s="248">
        <v>250000</v>
      </c>
      <c r="F25" s="241">
        <v>1</v>
      </c>
      <c r="G25" s="337">
        <f>ROUND(E25*F25,0)</f>
        <v>250000</v>
      </c>
    </row>
    <row r="26" spans="2:7">
      <c r="B26" s="376" t="s">
        <v>186</v>
      </c>
      <c r="C26" s="286"/>
      <c r="D26" s="248" t="s">
        <v>159</v>
      </c>
      <c r="E26" s="248">
        <v>10000</v>
      </c>
      <c r="F26" s="241">
        <v>1</v>
      </c>
      <c r="G26" s="337">
        <f>ROUND(E26*F26,0)</f>
        <v>10000</v>
      </c>
    </row>
    <row r="27" spans="2:7">
      <c r="B27" s="376" t="s">
        <v>187</v>
      </c>
      <c r="C27" s="286"/>
      <c r="D27" s="248" t="s">
        <v>181</v>
      </c>
      <c r="E27" s="248">
        <v>2500</v>
      </c>
      <c r="F27" s="241">
        <v>3.45</v>
      </c>
      <c r="G27" s="337">
        <f>ROUND(E27*F27,0)</f>
        <v>8625</v>
      </c>
    </row>
    <row r="28" spans="2:7">
      <c r="B28" s="376" t="s">
        <v>188</v>
      </c>
      <c r="C28" s="286"/>
      <c r="D28" s="248" t="s">
        <v>159</v>
      </c>
      <c r="E28" s="248">
        <v>12000</v>
      </c>
      <c r="F28" s="241">
        <v>0.5</v>
      </c>
      <c r="G28" s="337">
        <f>ROUND(E28*F28,0)</f>
        <v>6000</v>
      </c>
    </row>
    <row r="29" spans="2:7">
      <c r="B29" s="368" t="s">
        <v>189</v>
      </c>
      <c r="C29" s="369"/>
      <c r="D29" s="248" t="s">
        <v>159</v>
      </c>
      <c r="E29" s="248">
        <v>1200</v>
      </c>
      <c r="F29" s="287">
        <v>1</v>
      </c>
      <c r="G29" s="337">
        <f>ROUND(E29*F29,0)</f>
        <v>1200</v>
      </c>
    </row>
    <row r="30" spans="2:7" ht="15.75" thickBot="1">
      <c r="B30" s="807"/>
      <c r="C30" s="808"/>
      <c r="D30" s="296"/>
      <c r="E30" s="296"/>
      <c r="F30" s="341"/>
      <c r="G30" s="340"/>
    </row>
    <row r="31" spans="2:7" ht="15.75" thickBot="1">
      <c r="B31" s="51"/>
      <c r="C31" s="92"/>
      <c r="D31" s="92"/>
      <c r="E31" s="92"/>
      <c r="F31" s="93" t="s">
        <v>131</v>
      </c>
      <c r="G31" s="338">
        <f>SUM(G25:G30)</f>
        <v>275825</v>
      </c>
    </row>
    <row r="32" spans="2:7" ht="15.75" thickBot="1">
      <c r="B32" s="228" t="s">
        <v>136</v>
      </c>
      <c r="C32" s="92"/>
      <c r="D32" s="92"/>
      <c r="E32" s="92"/>
      <c r="F32" s="283"/>
      <c r="G32" s="92"/>
    </row>
    <row r="33" spans="2:7">
      <c r="B33" s="249" t="s">
        <v>137</v>
      </c>
      <c r="C33" s="250"/>
      <c r="D33" s="236" t="s">
        <v>135</v>
      </c>
      <c r="E33" s="237" t="s">
        <v>156</v>
      </c>
      <c r="F33" s="238" t="s">
        <v>141</v>
      </c>
      <c r="G33" s="239" t="s">
        <v>130</v>
      </c>
    </row>
    <row r="34" spans="2:7">
      <c r="B34" s="251"/>
      <c r="C34" s="292"/>
      <c r="D34" s="253"/>
      <c r="E34" s="306"/>
      <c r="F34" s="241"/>
      <c r="G34" s="242"/>
    </row>
    <row r="35" spans="2:7" ht="15.75" thickBot="1">
      <c r="B35" s="254"/>
      <c r="C35" s="255"/>
      <c r="D35" s="256"/>
      <c r="E35" s="256"/>
      <c r="F35" s="245"/>
      <c r="G35" s="246"/>
    </row>
    <row r="36" spans="2:7" ht="15.75" thickBot="1">
      <c r="B36" s="51"/>
      <c r="C36" s="92"/>
      <c r="D36" s="92"/>
      <c r="E36" s="92"/>
      <c r="F36" s="93" t="s">
        <v>131</v>
      </c>
      <c r="G36" s="247">
        <f>SUM(G34:G35)</f>
        <v>0</v>
      </c>
    </row>
    <row r="37" spans="2:7" ht="15.75" thickBot="1">
      <c r="B37" s="228" t="s">
        <v>142</v>
      </c>
      <c r="C37" s="92"/>
      <c r="D37" s="92"/>
      <c r="E37" s="92"/>
      <c r="F37" s="283"/>
      <c r="G37" s="92"/>
    </row>
    <row r="38" spans="2:7">
      <c r="B38" s="249" t="s">
        <v>143</v>
      </c>
      <c r="C38" s="236" t="s">
        <v>144</v>
      </c>
      <c r="D38" s="236" t="s">
        <v>145</v>
      </c>
      <c r="E38" s="237" t="s">
        <v>146</v>
      </c>
      <c r="F38" s="238" t="s">
        <v>129</v>
      </c>
      <c r="G38" s="239" t="s">
        <v>130</v>
      </c>
    </row>
    <row r="39" spans="2:7" ht="25.5">
      <c r="B39" s="293" t="s">
        <v>105</v>
      </c>
      <c r="C39" s="339">
        <v>79991.261379999996</v>
      </c>
      <c r="D39" s="339">
        <v>67992.572172999993</v>
      </c>
      <c r="E39" s="339">
        <v>147983.833553</v>
      </c>
      <c r="F39" s="241">
        <v>2.5</v>
      </c>
      <c r="G39" s="242">
        <f>ROUND(E39/F39,0)</f>
        <v>59194</v>
      </c>
    </row>
    <row r="40" spans="2:7">
      <c r="B40" s="294"/>
      <c r="C40" s="248"/>
      <c r="D40" s="248"/>
      <c r="E40" s="257"/>
      <c r="F40" s="287"/>
      <c r="G40" s="242"/>
    </row>
    <row r="41" spans="2:7" ht="15.75" thickBot="1">
      <c r="B41" s="295"/>
      <c r="C41" s="296"/>
      <c r="D41" s="297"/>
      <c r="E41" s="289"/>
      <c r="F41" s="284"/>
      <c r="G41" s="246"/>
    </row>
    <row r="42" spans="2:7" ht="15.75" thickBot="1">
      <c r="B42" s="51"/>
      <c r="C42" s="92"/>
      <c r="D42" s="92"/>
      <c r="E42" s="92"/>
      <c r="F42" s="298" t="s">
        <v>131</v>
      </c>
      <c r="G42" s="247">
        <f>SUM(G39:G41)</f>
        <v>59194</v>
      </c>
    </row>
    <row r="43" spans="2:7" ht="15.75" thickBot="1">
      <c r="B43" s="51"/>
      <c r="C43" s="92"/>
      <c r="D43" s="52"/>
      <c r="E43" s="53"/>
      <c r="F43" s="299" t="s">
        <v>147</v>
      </c>
      <c r="G43" s="262">
        <f>+G22+G31+G36+G42</f>
        <v>337019</v>
      </c>
    </row>
    <row r="46" spans="2:7">
      <c r="B46" s="99" t="s">
        <v>283</v>
      </c>
      <c r="C46" s="43" t="s">
        <v>160</v>
      </c>
      <c r="D46" s="302"/>
      <c r="E46" s="45"/>
      <c r="F46" s="301"/>
      <c r="G46" s="45" t="s">
        <v>34</v>
      </c>
    </row>
    <row r="47" spans="2:7">
      <c r="B47" s="88" t="s">
        <v>161</v>
      </c>
      <c r="C47" s="396" t="s">
        <v>161</v>
      </c>
      <c r="D47" s="302"/>
      <c r="E47" s="48"/>
      <c r="F47" s="301"/>
      <c r="G47" s="48" t="s">
        <v>36</v>
      </c>
    </row>
    <row r="48" spans="2:7">
      <c r="B48" s="101" t="s">
        <v>37</v>
      </c>
      <c r="C48" s="101" t="s">
        <v>37</v>
      </c>
      <c r="D48" s="302"/>
      <c r="E48" s="50"/>
      <c r="F48" s="301"/>
      <c r="G48" s="50" t="s">
        <v>38</v>
      </c>
    </row>
    <row r="49" spans="2:7" ht="15.75" thickBot="1"/>
    <row r="50" spans="2:7" ht="15" customHeight="1">
      <c r="B50" s="777" t="s">
        <v>39</v>
      </c>
      <c r="C50" s="778"/>
      <c r="D50" s="778"/>
      <c r="E50" s="778"/>
      <c r="F50" s="778"/>
      <c r="G50" s="779"/>
    </row>
    <row r="51" spans="2:7">
      <c r="B51" s="780"/>
      <c r="C51" s="781"/>
      <c r="D51" s="781"/>
      <c r="E51" s="781"/>
      <c r="F51" s="781"/>
      <c r="G51" s="782"/>
    </row>
    <row r="52" spans="2:7" ht="15.75" thickBot="1">
      <c r="B52" s="783"/>
      <c r="C52" s="784"/>
      <c r="D52" s="784"/>
      <c r="E52" s="784"/>
      <c r="F52" s="784"/>
      <c r="G52" s="785"/>
    </row>
  </sheetData>
  <mergeCells count="17">
    <mergeCell ref="B24:C24"/>
    <mergeCell ref="B25:C25"/>
    <mergeCell ref="B30:C30"/>
    <mergeCell ref="B50:G52"/>
    <mergeCell ref="B14:C14"/>
    <mergeCell ref="D14:G14"/>
    <mergeCell ref="B18:C18"/>
    <mergeCell ref="B19:C19"/>
    <mergeCell ref="B20:C20"/>
    <mergeCell ref="B21:C21"/>
    <mergeCell ref="B13:C13"/>
    <mergeCell ref="D13:G13"/>
    <mergeCell ref="B2:E3"/>
    <mergeCell ref="F2:G6"/>
    <mergeCell ref="B4:E6"/>
    <mergeCell ref="B7:G8"/>
    <mergeCell ref="B9:G11"/>
  </mergeCells>
  <pageMargins left="0.7" right="0.7" top="0.75" bottom="0.75" header="0.3" footer="0.3"/>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B1:G51"/>
  <sheetViews>
    <sheetView zoomScale="60" zoomScaleNormal="60" workbookViewId="0">
      <selection activeCell="L19" sqref="L19"/>
    </sheetView>
  </sheetViews>
  <sheetFormatPr baseColWidth="10" defaultColWidth="10.7109375" defaultRowHeight="15"/>
  <cols>
    <col min="2" max="2" width="30.5703125" customWidth="1"/>
    <col min="3" max="3" width="22.42578125" customWidth="1"/>
    <col min="4" max="4" width="21.42578125" customWidth="1"/>
    <col min="5" max="5" width="18.5703125" customWidth="1"/>
    <col min="6" max="6" width="21.42578125" customWidth="1"/>
    <col min="7" max="7" width="21" customWidth="1"/>
  </cols>
  <sheetData>
    <row r="1" spans="2:7" ht="15.75" thickBot="1"/>
    <row r="2" spans="2:7">
      <c r="B2" s="684" t="s">
        <v>120</v>
      </c>
      <c r="C2" s="685"/>
      <c r="D2" s="685"/>
      <c r="E2" s="686"/>
      <c r="F2" s="787"/>
      <c r="G2" s="714"/>
    </row>
    <row r="3" spans="2:7">
      <c r="B3" s="687"/>
      <c r="C3" s="688"/>
      <c r="D3" s="688"/>
      <c r="E3" s="689"/>
      <c r="F3" s="788"/>
      <c r="G3" s="716"/>
    </row>
    <row r="4" spans="2:7">
      <c r="B4" s="797" t="s">
        <v>1</v>
      </c>
      <c r="C4" s="798"/>
      <c r="D4" s="798"/>
      <c r="E4" s="799"/>
      <c r="F4" s="788"/>
      <c r="G4" s="716"/>
    </row>
    <row r="5" spans="2:7">
      <c r="B5" s="800"/>
      <c r="C5" s="801"/>
      <c r="D5" s="801"/>
      <c r="E5" s="802"/>
      <c r="F5" s="788"/>
      <c r="G5" s="716"/>
    </row>
    <row r="6" spans="2:7">
      <c r="B6" s="803"/>
      <c r="C6" s="804"/>
      <c r="D6" s="804"/>
      <c r="E6" s="805"/>
      <c r="F6" s="789"/>
      <c r="G6" s="718"/>
    </row>
    <row r="7" spans="2:7">
      <c r="B7" s="721" t="s">
        <v>173</v>
      </c>
      <c r="C7" s="722"/>
      <c r="D7" s="722"/>
      <c r="E7" s="722"/>
      <c r="F7" s="722"/>
      <c r="G7" s="723"/>
    </row>
    <row r="8" spans="2:7">
      <c r="B8" s="724"/>
      <c r="C8" s="717"/>
      <c r="D8" s="717"/>
      <c r="E8" s="717"/>
      <c r="F8" s="717"/>
      <c r="G8" s="718"/>
    </row>
    <row r="9" spans="2:7">
      <c r="B9" s="704" t="s">
        <v>289</v>
      </c>
      <c r="C9" s="705"/>
      <c r="D9" s="705"/>
      <c r="E9" s="705"/>
      <c r="F9" s="705"/>
      <c r="G9" s="706"/>
    </row>
    <row r="10" spans="2:7">
      <c r="B10" s="725"/>
      <c r="C10" s="726"/>
      <c r="D10" s="726"/>
      <c r="E10" s="726"/>
      <c r="F10" s="726"/>
      <c r="G10" s="727"/>
    </row>
    <row r="11" spans="2:7" ht="15.75" thickBot="1">
      <c r="B11" s="650"/>
      <c r="C11" s="651"/>
      <c r="D11" s="651"/>
      <c r="E11" s="651"/>
      <c r="F11" s="651"/>
      <c r="G11" s="652"/>
    </row>
    <row r="12" spans="2:7" ht="15.75" thickBot="1">
      <c r="B12" s="227"/>
      <c r="C12" s="227"/>
      <c r="D12" s="228"/>
      <c r="E12" s="228"/>
      <c r="F12" s="228"/>
      <c r="G12" s="228"/>
    </row>
    <row r="13" spans="2:7">
      <c r="B13" s="728" t="s">
        <v>121</v>
      </c>
      <c r="C13" s="790"/>
      <c r="D13" s="791" t="s">
        <v>151</v>
      </c>
      <c r="E13" s="730"/>
      <c r="F13" s="730"/>
      <c r="G13" s="792"/>
    </row>
    <row r="14" spans="2:7" ht="58.5" customHeight="1">
      <c r="B14" s="733" t="str">
        <f>B9</f>
        <v xml:space="preserve">MANTENIMIENTO Y MEJORAS LOCATIVAS EN DIFERENTES PUNTOS DEL BIBLIOPARQUE DAVID SANCHEZ JULIAO UBICADO EN EL BARRIO VILLA MELISA, DEL MUNICIPIO DE MONTERÍA-CORDOBA </v>
      </c>
      <c r="C14" s="793"/>
      <c r="D14" s="794" t="e">
        <f>'PRESUPUESTO GENERAL'!#REF!</f>
        <v>#REF!</v>
      </c>
      <c r="E14" s="809"/>
      <c r="F14" s="809"/>
      <c r="G14" s="810"/>
    </row>
    <row r="15" spans="2:7" ht="15.75" thickBot="1">
      <c r="B15" s="229" t="s">
        <v>123</v>
      </c>
      <c r="C15" s="230" t="e">
        <f>'PRESUPUESTO GENERAL'!#REF!</f>
        <v>#REF!</v>
      </c>
      <c r="D15" s="231" t="s">
        <v>150</v>
      </c>
      <c r="E15" s="232" t="e">
        <f>'PRESUPUESTO GENERAL'!#REF!</f>
        <v>#REF!</v>
      </c>
      <c r="F15" s="282" t="s">
        <v>124</v>
      </c>
      <c r="G15" s="317" t="e">
        <f>'PRESUPUESTO GENERAL'!#REF!</f>
        <v>#REF!</v>
      </c>
    </row>
    <row r="16" spans="2:7">
      <c r="B16" s="92"/>
      <c r="C16" s="92"/>
      <c r="D16" s="92"/>
      <c r="E16" s="92"/>
      <c r="F16" s="92"/>
      <c r="G16" s="92"/>
    </row>
    <row r="17" spans="2:7" ht="15.75" thickBot="1">
      <c r="B17" s="228" t="s">
        <v>125</v>
      </c>
      <c r="C17" s="92"/>
      <c r="D17" s="92"/>
      <c r="E17" s="92"/>
      <c r="F17" s="283"/>
      <c r="G17" s="92"/>
    </row>
    <row r="18" spans="2:7">
      <c r="B18" s="755" t="s">
        <v>126</v>
      </c>
      <c r="C18" s="786"/>
      <c r="D18" s="236" t="s">
        <v>135</v>
      </c>
      <c r="E18" s="237" t="s">
        <v>128</v>
      </c>
      <c r="F18" s="238" t="s">
        <v>129</v>
      </c>
      <c r="G18" s="239" t="s">
        <v>130</v>
      </c>
    </row>
    <row r="19" spans="2:7">
      <c r="B19" s="767" t="s">
        <v>153</v>
      </c>
      <c r="C19" s="768"/>
      <c r="D19" s="240">
        <v>1</v>
      </c>
      <c r="E19" s="248">
        <v>2000</v>
      </c>
      <c r="F19" s="308">
        <v>1</v>
      </c>
      <c r="G19" s="242">
        <f>(D19*E19)/F19</f>
        <v>2000</v>
      </c>
    </row>
    <row r="20" spans="2:7">
      <c r="B20" s="769"/>
      <c r="C20" s="770"/>
      <c r="D20" s="331"/>
      <c r="E20" s="332"/>
      <c r="F20" s="308"/>
      <c r="G20" s="242"/>
    </row>
    <row r="21" spans="2:7" ht="15.75" thickBot="1">
      <c r="B21" s="759"/>
      <c r="C21" s="796"/>
      <c r="D21" s="243"/>
      <c r="E21" s="244"/>
      <c r="F21" s="284"/>
      <c r="G21" s="246"/>
    </row>
    <row r="22" spans="2:7" ht="15.75" thickBot="1">
      <c r="B22" s="51"/>
      <c r="C22" s="92"/>
      <c r="D22" s="92"/>
      <c r="E22" s="92"/>
      <c r="F22" s="93" t="s">
        <v>131</v>
      </c>
      <c r="G22" s="247">
        <f>SUM(G19:G21)</f>
        <v>2000</v>
      </c>
    </row>
    <row r="23" spans="2:7" ht="15.75" thickBot="1">
      <c r="B23" s="228" t="s">
        <v>132</v>
      </c>
      <c r="C23" s="92"/>
      <c r="D23" s="92"/>
      <c r="E23" s="92"/>
      <c r="F23" s="283"/>
      <c r="G23" s="92"/>
    </row>
    <row r="24" spans="2:7">
      <c r="B24" s="763" t="s">
        <v>126</v>
      </c>
      <c r="C24" s="806"/>
      <c r="D24" s="333" t="s">
        <v>133</v>
      </c>
      <c r="E24" s="334" t="s">
        <v>134</v>
      </c>
      <c r="F24" s="335" t="s">
        <v>135</v>
      </c>
      <c r="G24" s="336" t="s">
        <v>130</v>
      </c>
    </row>
    <row r="25" spans="2:7">
      <c r="B25" s="765" t="s">
        <v>191</v>
      </c>
      <c r="C25" s="766"/>
      <c r="D25" s="248" t="s">
        <v>159</v>
      </c>
      <c r="E25" s="248">
        <v>180000</v>
      </c>
      <c r="F25" s="241">
        <v>1</v>
      </c>
      <c r="G25" s="337">
        <f>ROUND(E25*F25,0)</f>
        <v>180000</v>
      </c>
    </row>
    <row r="26" spans="2:7">
      <c r="B26" s="376" t="s">
        <v>192</v>
      </c>
      <c r="C26" s="286"/>
      <c r="D26" s="248" t="s">
        <v>159</v>
      </c>
      <c r="E26" s="248">
        <v>8400</v>
      </c>
      <c r="F26" s="241">
        <v>1</v>
      </c>
      <c r="G26" s="337">
        <f>ROUND(E26*F26,0)</f>
        <v>8400</v>
      </c>
    </row>
    <row r="27" spans="2:7">
      <c r="B27" s="376" t="s">
        <v>188</v>
      </c>
      <c r="C27" s="286"/>
      <c r="D27" s="248" t="s">
        <v>159</v>
      </c>
      <c r="E27" s="248">
        <v>12000</v>
      </c>
      <c r="F27" s="241">
        <v>0.5</v>
      </c>
      <c r="G27" s="337">
        <f>ROUND(E27*F27,0)</f>
        <v>6000</v>
      </c>
    </row>
    <row r="28" spans="2:7">
      <c r="B28" s="368" t="s">
        <v>189</v>
      </c>
      <c r="C28" s="369"/>
      <c r="D28" s="248" t="s">
        <v>159</v>
      </c>
      <c r="E28" s="248">
        <v>1200</v>
      </c>
      <c r="F28" s="287">
        <v>1</v>
      </c>
      <c r="G28" s="337">
        <f>ROUND(E28*F28,0)</f>
        <v>1200</v>
      </c>
    </row>
    <row r="29" spans="2:7" ht="15.75" thickBot="1">
      <c r="B29" s="807"/>
      <c r="C29" s="808"/>
      <c r="D29" s="296"/>
      <c r="E29" s="296"/>
      <c r="F29" s="341"/>
      <c r="G29" s="340"/>
    </row>
    <row r="30" spans="2:7" ht="15.75" thickBot="1">
      <c r="B30" s="51"/>
      <c r="C30" s="92"/>
      <c r="D30" s="92"/>
      <c r="E30" s="92"/>
      <c r="F30" s="93" t="s">
        <v>131</v>
      </c>
      <c r="G30" s="338">
        <f>SUM(G25:G29)</f>
        <v>195600</v>
      </c>
    </row>
    <row r="31" spans="2:7" ht="15.75" thickBot="1">
      <c r="B31" s="228" t="s">
        <v>136</v>
      </c>
      <c r="C31" s="92"/>
      <c r="D31" s="92"/>
      <c r="E31" s="92"/>
      <c r="F31" s="283"/>
      <c r="G31" s="92"/>
    </row>
    <row r="32" spans="2:7">
      <c r="B32" s="249" t="s">
        <v>137</v>
      </c>
      <c r="C32" s="250"/>
      <c r="D32" s="236" t="s">
        <v>135</v>
      </c>
      <c r="E32" s="237" t="s">
        <v>156</v>
      </c>
      <c r="F32" s="238" t="s">
        <v>141</v>
      </c>
      <c r="G32" s="239" t="s">
        <v>130</v>
      </c>
    </row>
    <row r="33" spans="2:7">
      <c r="B33" s="251"/>
      <c r="C33" s="292"/>
      <c r="D33" s="253"/>
      <c r="E33" s="306"/>
      <c r="F33" s="241"/>
      <c r="G33" s="242"/>
    </row>
    <row r="34" spans="2:7" ht="15.75" thickBot="1">
      <c r="B34" s="254"/>
      <c r="C34" s="255"/>
      <c r="D34" s="256"/>
      <c r="E34" s="256"/>
      <c r="F34" s="245"/>
      <c r="G34" s="246"/>
    </row>
    <row r="35" spans="2:7" ht="15.75" thickBot="1">
      <c r="B35" s="51"/>
      <c r="C35" s="92"/>
      <c r="D35" s="92"/>
      <c r="E35" s="92"/>
      <c r="F35" s="93" t="s">
        <v>131</v>
      </c>
      <c r="G35" s="247">
        <f>SUM(G33:G34)</f>
        <v>0</v>
      </c>
    </row>
    <row r="36" spans="2:7" ht="15.75" thickBot="1">
      <c r="B36" s="228" t="s">
        <v>142</v>
      </c>
      <c r="C36" s="92"/>
      <c r="D36" s="92"/>
      <c r="E36" s="92"/>
      <c r="F36" s="283"/>
      <c r="G36" s="92"/>
    </row>
    <row r="37" spans="2:7">
      <c r="B37" s="249" t="s">
        <v>143</v>
      </c>
      <c r="C37" s="236" t="s">
        <v>144</v>
      </c>
      <c r="D37" s="236" t="s">
        <v>145</v>
      </c>
      <c r="E37" s="237" t="s">
        <v>146</v>
      </c>
      <c r="F37" s="238" t="s">
        <v>129</v>
      </c>
      <c r="G37" s="239" t="s">
        <v>130</v>
      </c>
    </row>
    <row r="38" spans="2:7" ht="25.5">
      <c r="B38" s="293" t="s">
        <v>105</v>
      </c>
      <c r="C38" s="339">
        <v>79991.261379999996</v>
      </c>
      <c r="D38" s="339">
        <v>67992.572172999993</v>
      </c>
      <c r="E38" s="339">
        <v>147983.833553</v>
      </c>
      <c r="F38" s="241">
        <v>2.5</v>
      </c>
      <c r="G38" s="242">
        <f>ROUND(E38/F38,0)</f>
        <v>59194</v>
      </c>
    </row>
    <row r="39" spans="2:7">
      <c r="B39" s="294"/>
      <c r="C39" s="248"/>
      <c r="D39" s="248"/>
      <c r="E39" s="257"/>
      <c r="F39" s="287"/>
      <c r="G39" s="242"/>
    </row>
    <row r="40" spans="2:7" ht="15.75" thickBot="1">
      <c r="B40" s="295"/>
      <c r="C40" s="296"/>
      <c r="D40" s="297"/>
      <c r="E40" s="289"/>
      <c r="F40" s="284"/>
      <c r="G40" s="246"/>
    </row>
    <row r="41" spans="2:7" ht="15.75" thickBot="1">
      <c r="B41" s="51"/>
      <c r="C41" s="92"/>
      <c r="D41" s="92"/>
      <c r="E41" s="92"/>
      <c r="F41" s="298" t="s">
        <v>131</v>
      </c>
      <c r="G41" s="247">
        <f>SUM(G38:G40)</f>
        <v>59194</v>
      </c>
    </row>
    <row r="42" spans="2:7" ht="15.75" thickBot="1">
      <c r="B42" s="51"/>
      <c r="C42" s="92"/>
      <c r="D42" s="52"/>
      <c r="E42" s="53"/>
      <c r="F42" s="299" t="s">
        <v>147</v>
      </c>
      <c r="G42" s="262">
        <f>+G22+G30+G35+G41</f>
        <v>256794</v>
      </c>
    </row>
    <row r="45" spans="2:7">
      <c r="B45" s="99" t="s">
        <v>283</v>
      </c>
      <c r="C45" s="43" t="s">
        <v>160</v>
      </c>
      <c r="D45" s="302"/>
      <c r="E45" s="45"/>
      <c r="F45" s="301"/>
      <c r="G45" s="45" t="s">
        <v>34</v>
      </c>
    </row>
    <row r="46" spans="2:7">
      <c r="B46" s="88" t="s">
        <v>161</v>
      </c>
      <c r="C46" s="396" t="s">
        <v>161</v>
      </c>
      <c r="D46" s="302"/>
      <c r="E46" s="48"/>
      <c r="F46" s="301"/>
      <c r="G46" s="48" t="s">
        <v>36</v>
      </c>
    </row>
    <row r="47" spans="2:7">
      <c r="B47" s="101" t="s">
        <v>37</v>
      </c>
      <c r="C47" s="101" t="s">
        <v>37</v>
      </c>
      <c r="D47" s="302"/>
      <c r="E47" s="50"/>
      <c r="F47" s="301"/>
      <c r="G47" s="50" t="s">
        <v>38</v>
      </c>
    </row>
    <row r="48" spans="2:7" ht="15.75" thickBot="1"/>
    <row r="49" spans="2:7">
      <c r="B49" s="777" t="s">
        <v>39</v>
      </c>
      <c r="C49" s="778"/>
      <c r="D49" s="778"/>
      <c r="E49" s="778"/>
      <c r="F49" s="778"/>
      <c r="G49" s="779"/>
    </row>
    <row r="50" spans="2:7">
      <c r="B50" s="780"/>
      <c r="C50" s="781"/>
      <c r="D50" s="781"/>
      <c r="E50" s="781"/>
      <c r="F50" s="781"/>
      <c r="G50" s="782"/>
    </row>
    <row r="51" spans="2:7" ht="15.75" thickBot="1">
      <c r="B51" s="783"/>
      <c r="C51" s="784"/>
      <c r="D51" s="784"/>
      <c r="E51" s="784"/>
      <c r="F51" s="784"/>
      <c r="G51" s="785"/>
    </row>
  </sheetData>
  <mergeCells count="17">
    <mergeCell ref="B24:C24"/>
    <mergeCell ref="B25:C25"/>
    <mergeCell ref="B29:C29"/>
    <mergeCell ref="B49:G51"/>
    <mergeCell ref="B14:C14"/>
    <mergeCell ref="D14:G14"/>
    <mergeCell ref="B18:C18"/>
    <mergeCell ref="B19:C19"/>
    <mergeCell ref="B20:C20"/>
    <mergeCell ref="B21:C21"/>
    <mergeCell ref="B13:C13"/>
    <mergeCell ref="D13:G13"/>
    <mergeCell ref="B2:E3"/>
    <mergeCell ref="F2:G6"/>
    <mergeCell ref="B4:E6"/>
    <mergeCell ref="B7:G8"/>
    <mergeCell ref="B9:G11"/>
  </mergeCells>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B1:G50"/>
  <sheetViews>
    <sheetView topLeftCell="A19" zoomScale="80" zoomScaleNormal="80" workbookViewId="0">
      <selection activeCell="I15" sqref="I15"/>
    </sheetView>
  </sheetViews>
  <sheetFormatPr baseColWidth="10" defaultColWidth="10.7109375" defaultRowHeight="15"/>
  <cols>
    <col min="2" max="2" width="30.5703125" customWidth="1"/>
    <col min="3" max="3" width="22.42578125" customWidth="1"/>
    <col min="4" max="4" width="21.42578125" customWidth="1"/>
    <col min="5" max="5" width="18.5703125" customWidth="1"/>
    <col min="6" max="6" width="21.42578125" customWidth="1"/>
    <col min="7" max="7" width="21" customWidth="1"/>
  </cols>
  <sheetData>
    <row r="1" spans="2:7" ht="15.75" thickBot="1"/>
    <row r="2" spans="2:7">
      <c r="B2" s="684" t="s">
        <v>120</v>
      </c>
      <c r="C2" s="685"/>
      <c r="D2" s="685"/>
      <c r="E2" s="686"/>
      <c r="F2" s="787"/>
      <c r="G2" s="714"/>
    </row>
    <row r="3" spans="2:7">
      <c r="B3" s="687"/>
      <c r="C3" s="688"/>
      <c r="D3" s="688"/>
      <c r="E3" s="689"/>
      <c r="F3" s="788"/>
      <c r="G3" s="716"/>
    </row>
    <row r="4" spans="2:7">
      <c r="B4" s="797" t="s">
        <v>1</v>
      </c>
      <c r="C4" s="798"/>
      <c r="D4" s="798"/>
      <c r="E4" s="799"/>
      <c r="F4" s="788"/>
      <c r="G4" s="716"/>
    </row>
    <row r="5" spans="2:7">
      <c r="B5" s="800"/>
      <c r="C5" s="801"/>
      <c r="D5" s="801"/>
      <c r="E5" s="802"/>
      <c r="F5" s="788"/>
      <c r="G5" s="716"/>
    </row>
    <row r="6" spans="2:7">
      <c r="B6" s="803"/>
      <c r="C6" s="804"/>
      <c r="D6" s="804"/>
      <c r="E6" s="805"/>
      <c r="F6" s="789"/>
      <c r="G6" s="718"/>
    </row>
    <row r="7" spans="2:7">
      <c r="B7" s="721" t="s">
        <v>173</v>
      </c>
      <c r="C7" s="722"/>
      <c r="D7" s="722"/>
      <c r="E7" s="722"/>
      <c r="F7" s="722"/>
      <c r="G7" s="723"/>
    </row>
    <row r="8" spans="2:7">
      <c r="B8" s="724"/>
      <c r="C8" s="717"/>
      <c r="D8" s="717"/>
      <c r="E8" s="717"/>
      <c r="F8" s="717"/>
      <c r="G8" s="718"/>
    </row>
    <row r="9" spans="2:7">
      <c r="B9" s="704" t="s">
        <v>289</v>
      </c>
      <c r="C9" s="705"/>
      <c r="D9" s="705"/>
      <c r="E9" s="705"/>
      <c r="F9" s="705"/>
      <c r="G9" s="706"/>
    </row>
    <row r="10" spans="2:7">
      <c r="B10" s="725"/>
      <c r="C10" s="726"/>
      <c r="D10" s="726"/>
      <c r="E10" s="726"/>
      <c r="F10" s="726"/>
      <c r="G10" s="727"/>
    </row>
    <row r="11" spans="2:7" ht="15.75" thickBot="1">
      <c r="B11" s="650"/>
      <c r="C11" s="651"/>
      <c r="D11" s="651"/>
      <c r="E11" s="651"/>
      <c r="F11" s="651"/>
      <c r="G11" s="652"/>
    </row>
    <row r="12" spans="2:7" ht="15.75" thickBot="1">
      <c r="B12" s="227"/>
      <c r="C12" s="227"/>
      <c r="D12" s="228"/>
      <c r="E12" s="228"/>
      <c r="F12" s="228"/>
      <c r="G12" s="228"/>
    </row>
    <row r="13" spans="2:7">
      <c r="B13" s="728" t="s">
        <v>121</v>
      </c>
      <c r="C13" s="790"/>
      <c r="D13" s="791" t="s">
        <v>151</v>
      </c>
      <c r="E13" s="730"/>
      <c r="F13" s="730"/>
      <c r="G13" s="792"/>
    </row>
    <row r="14" spans="2:7" ht="54.75" customHeight="1">
      <c r="B14" s="733" t="str">
        <f>B9</f>
        <v xml:space="preserve">MANTENIMIENTO Y MEJORAS LOCATIVAS EN DIFERENTES PUNTOS DEL BIBLIOPARQUE DAVID SANCHEZ JULIAO UBICADO EN EL BARRIO VILLA MELISA, DEL MUNICIPIO DE MONTERÍA-CORDOBA </v>
      </c>
      <c r="C14" s="793"/>
      <c r="D14" s="794" t="str">
        <f>'PRESUPUESTO GENERAL'!D23</f>
        <v xml:space="preserve">Impermeabilizacion manto real </v>
      </c>
      <c r="E14" s="809"/>
      <c r="F14" s="809"/>
      <c r="G14" s="810"/>
    </row>
    <row r="15" spans="2:7" ht="15.75" thickBot="1">
      <c r="B15" s="229" t="s">
        <v>123</v>
      </c>
      <c r="C15" s="230" t="str">
        <f>'PRESUPUESTO GENERAL'!C24</f>
        <v>3.3</v>
      </c>
      <c r="D15" s="231" t="s">
        <v>150</v>
      </c>
      <c r="E15" s="232" t="e">
        <f>'PRESUPUESTO GENERAL'!#REF!</f>
        <v>#REF!</v>
      </c>
      <c r="F15" s="282" t="s">
        <v>124</v>
      </c>
      <c r="G15" s="317" t="e">
        <f>'PRESUPUESTO GENERAL'!#REF!</f>
        <v>#REF!</v>
      </c>
    </row>
    <row r="16" spans="2:7">
      <c r="B16" s="92"/>
      <c r="C16" s="92"/>
      <c r="D16" s="92"/>
      <c r="E16" s="92"/>
      <c r="F16" s="92"/>
      <c r="G16" s="92"/>
    </row>
    <row r="17" spans="2:7" ht="15.75" thickBot="1">
      <c r="B17" s="228" t="s">
        <v>125</v>
      </c>
      <c r="C17" s="92"/>
      <c r="D17" s="92"/>
      <c r="E17" s="92"/>
      <c r="F17" s="283"/>
      <c r="G17" s="92"/>
    </row>
    <row r="18" spans="2:7">
      <c r="B18" s="755" t="s">
        <v>126</v>
      </c>
      <c r="C18" s="786"/>
      <c r="D18" s="236" t="s">
        <v>135</v>
      </c>
      <c r="E18" s="237" t="s">
        <v>154</v>
      </c>
      <c r="F18" s="238" t="s">
        <v>129</v>
      </c>
      <c r="G18" s="239" t="s">
        <v>130</v>
      </c>
    </row>
    <row r="19" spans="2:7">
      <c r="B19" s="767" t="s">
        <v>153</v>
      </c>
      <c r="C19" s="768"/>
      <c r="D19" s="240">
        <v>1</v>
      </c>
      <c r="E19" s="400">
        <v>1600</v>
      </c>
      <c r="F19" s="397">
        <v>0.5</v>
      </c>
      <c r="G19" s="242">
        <f>E19*F19</f>
        <v>800</v>
      </c>
    </row>
    <row r="20" spans="2:7">
      <c r="B20" s="769"/>
      <c r="C20" s="770"/>
      <c r="D20" s="331"/>
      <c r="E20" s="401"/>
      <c r="F20" s="308"/>
      <c r="G20" s="242">
        <f>E20*F20</f>
        <v>0</v>
      </c>
    </row>
    <row r="21" spans="2:7" ht="15.75" thickBot="1">
      <c r="B21" s="759"/>
      <c r="C21" s="796"/>
      <c r="D21" s="243"/>
      <c r="E21" s="398"/>
      <c r="F21" s="284"/>
      <c r="G21" s="242">
        <f>E21*F21</f>
        <v>0</v>
      </c>
    </row>
    <row r="22" spans="2:7" ht="15.75" thickBot="1">
      <c r="B22" s="51"/>
      <c r="C22" s="92"/>
      <c r="D22" s="92"/>
      <c r="E22" s="92"/>
      <c r="F22" s="93" t="s">
        <v>131</v>
      </c>
      <c r="G22" s="247">
        <f>SUM(G19:G21)</f>
        <v>800</v>
      </c>
    </row>
    <row r="23" spans="2:7" ht="15.75" thickBot="1">
      <c r="B23" s="228" t="s">
        <v>132</v>
      </c>
      <c r="C23" s="92"/>
      <c r="D23" s="92"/>
      <c r="E23" s="92"/>
      <c r="F23" s="283"/>
      <c r="G23" s="92"/>
    </row>
    <row r="24" spans="2:7">
      <c r="B24" s="763" t="s">
        <v>126</v>
      </c>
      <c r="C24" s="806"/>
      <c r="D24" s="333" t="s">
        <v>133</v>
      </c>
      <c r="E24" s="334" t="s">
        <v>134</v>
      </c>
      <c r="F24" s="335" t="s">
        <v>135</v>
      </c>
      <c r="G24" s="336" t="s">
        <v>130</v>
      </c>
    </row>
    <row r="25" spans="2:7">
      <c r="B25" s="765" t="s">
        <v>287</v>
      </c>
      <c r="C25" s="766"/>
      <c r="D25" s="248" t="s">
        <v>159</v>
      </c>
      <c r="E25" s="248">
        <v>35200</v>
      </c>
      <c r="F25" s="241">
        <v>2</v>
      </c>
      <c r="G25" s="337">
        <f>ROUND(E25*F25,0)</f>
        <v>70400</v>
      </c>
    </row>
    <row r="26" spans="2:7">
      <c r="B26" s="376" t="s">
        <v>288</v>
      </c>
      <c r="C26" s="286"/>
      <c r="D26" s="248" t="s">
        <v>159</v>
      </c>
      <c r="E26" s="248">
        <v>6000</v>
      </c>
      <c r="F26" s="241">
        <v>1</v>
      </c>
      <c r="G26" s="337">
        <f>ROUND(E26*F26,0)</f>
        <v>6000</v>
      </c>
    </row>
    <row r="27" spans="2:7">
      <c r="B27" s="394"/>
      <c r="C27" s="395"/>
      <c r="D27" s="248"/>
      <c r="E27" s="248"/>
      <c r="F27" s="241"/>
      <c r="G27" s="337">
        <f>ROUND(E27*F27,0)</f>
        <v>0</v>
      </c>
    </row>
    <row r="28" spans="2:7" ht="15.75" thickBot="1">
      <c r="B28" s="807"/>
      <c r="C28" s="808"/>
      <c r="D28" s="296"/>
      <c r="E28" s="296"/>
      <c r="F28" s="341"/>
      <c r="G28" s="337">
        <f>ROUND(E28*F28,0)</f>
        <v>0</v>
      </c>
    </row>
    <row r="29" spans="2:7" ht="15.75" thickBot="1">
      <c r="B29" s="51"/>
      <c r="C29" s="92"/>
      <c r="D29" s="92"/>
      <c r="E29" s="92"/>
      <c r="F29" s="93" t="s">
        <v>131</v>
      </c>
      <c r="G29" s="338">
        <f>SUM(G25:G28)</f>
        <v>76400</v>
      </c>
    </row>
    <row r="30" spans="2:7" ht="15.75" thickBot="1">
      <c r="B30" s="228" t="s">
        <v>136</v>
      </c>
      <c r="C30" s="92"/>
      <c r="D30" s="92"/>
      <c r="E30" s="92"/>
      <c r="F30" s="283"/>
      <c r="G30" s="92"/>
    </row>
    <row r="31" spans="2:7">
      <c r="B31" s="249" t="s">
        <v>137</v>
      </c>
      <c r="C31" s="250"/>
      <c r="D31" s="236" t="s">
        <v>135</v>
      </c>
      <c r="E31" s="237" t="s">
        <v>156</v>
      </c>
      <c r="F31" s="238" t="s">
        <v>141</v>
      </c>
      <c r="G31" s="239" t="s">
        <v>130</v>
      </c>
    </row>
    <row r="32" spans="2:7">
      <c r="B32" s="251"/>
      <c r="C32" s="292"/>
      <c r="D32" s="253"/>
      <c r="E32" s="306"/>
      <c r="F32" s="241"/>
      <c r="G32" s="242"/>
    </row>
    <row r="33" spans="2:7" ht="15.75" thickBot="1">
      <c r="B33" s="254"/>
      <c r="C33" s="255"/>
      <c r="D33" s="256"/>
      <c r="E33" s="256"/>
      <c r="F33" s="245"/>
      <c r="G33" s="246"/>
    </row>
    <row r="34" spans="2:7" ht="15.75" thickBot="1">
      <c r="B34" s="51"/>
      <c r="C34" s="92"/>
      <c r="D34" s="92"/>
      <c r="E34" s="92"/>
      <c r="F34" s="93" t="s">
        <v>131</v>
      </c>
      <c r="G34" s="247">
        <f>SUM(G32:G33)</f>
        <v>0</v>
      </c>
    </row>
    <row r="35" spans="2:7" ht="15.75" thickBot="1">
      <c r="B35" s="228" t="s">
        <v>142</v>
      </c>
      <c r="C35" s="92"/>
      <c r="D35" s="92"/>
      <c r="E35" s="92"/>
      <c r="F35" s="283"/>
      <c r="G35" s="92"/>
    </row>
    <row r="36" spans="2:7">
      <c r="B36" s="249" t="s">
        <v>143</v>
      </c>
      <c r="C36" s="236" t="s">
        <v>144</v>
      </c>
      <c r="D36" s="236" t="s">
        <v>145</v>
      </c>
      <c r="E36" s="237" t="s">
        <v>146</v>
      </c>
      <c r="F36" s="238" t="s">
        <v>129</v>
      </c>
      <c r="G36" s="239" t="s">
        <v>130</v>
      </c>
    </row>
    <row r="37" spans="2:7" ht="25.5">
      <c r="B37" s="293" t="s">
        <v>105</v>
      </c>
      <c r="C37" s="339">
        <v>79991.261379999996</v>
      </c>
      <c r="D37" s="339">
        <v>67992.572172999993</v>
      </c>
      <c r="E37" s="339">
        <v>147983.833553</v>
      </c>
      <c r="F37" s="241">
        <v>25</v>
      </c>
      <c r="G37" s="242">
        <f>ROUND(E37/F37,0)</f>
        <v>5919</v>
      </c>
    </row>
    <row r="38" spans="2:7">
      <c r="B38" s="294"/>
      <c r="C38" s="248"/>
      <c r="D38" s="248"/>
      <c r="E38" s="257"/>
      <c r="F38" s="287"/>
      <c r="G38" s="242"/>
    </row>
    <row r="39" spans="2:7" ht="15.75" thickBot="1">
      <c r="B39" s="295"/>
      <c r="C39" s="296"/>
      <c r="D39" s="297"/>
      <c r="E39" s="289"/>
      <c r="F39" s="284"/>
      <c r="G39" s="246"/>
    </row>
    <row r="40" spans="2:7" ht="15.75" thickBot="1">
      <c r="B40" s="51"/>
      <c r="C40" s="92"/>
      <c r="D40" s="92"/>
      <c r="E40" s="92"/>
      <c r="F40" s="298" t="s">
        <v>131</v>
      </c>
      <c r="G40" s="247">
        <f>SUM(G37:G39)</f>
        <v>5919</v>
      </c>
    </row>
    <row r="41" spans="2:7" ht="15.75" thickBot="1">
      <c r="B41" s="51"/>
      <c r="C41" s="92"/>
      <c r="D41" s="52"/>
      <c r="E41" s="53"/>
      <c r="F41" s="299" t="s">
        <v>147</v>
      </c>
      <c r="G41" s="262">
        <f>+G22+G29+G34+G40</f>
        <v>83119</v>
      </c>
    </row>
    <row r="44" spans="2:7">
      <c r="B44" s="99" t="s">
        <v>283</v>
      </c>
      <c r="C44" s="43"/>
      <c r="D44" s="43" t="s">
        <v>160</v>
      </c>
      <c r="E44" s="45"/>
      <c r="F44" s="301"/>
      <c r="G44" s="45" t="s">
        <v>34</v>
      </c>
    </row>
    <row r="45" spans="2:7">
      <c r="B45" s="88" t="s">
        <v>161</v>
      </c>
      <c r="C45" s="396"/>
      <c r="D45" s="396" t="s">
        <v>161</v>
      </c>
      <c r="E45" s="48"/>
      <c r="F45" s="301"/>
      <c r="G45" s="48" t="s">
        <v>36</v>
      </c>
    </row>
    <row r="46" spans="2:7">
      <c r="B46" s="101" t="s">
        <v>37</v>
      </c>
      <c r="C46" s="101"/>
      <c r="D46" s="101" t="s">
        <v>37</v>
      </c>
      <c r="E46" s="50"/>
      <c r="F46" s="301"/>
      <c r="G46" s="50" t="s">
        <v>38</v>
      </c>
    </row>
    <row r="47" spans="2:7" ht="15.75" thickBot="1"/>
    <row r="48" spans="2:7">
      <c r="B48" s="777" t="s">
        <v>39</v>
      </c>
      <c r="C48" s="778"/>
      <c r="D48" s="778"/>
      <c r="E48" s="778"/>
      <c r="F48" s="778"/>
      <c r="G48" s="779"/>
    </row>
    <row r="49" spans="2:7">
      <c r="B49" s="780"/>
      <c r="C49" s="781"/>
      <c r="D49" s="781"/>
      <c r="E49" s="781"/>
      <c r="F49" s="781"/>
      <c r="G49" s="782"/>
    </row>
    <row r="50" spans="2:7" ht="15.75" thickBot="1">
      <c r="B50" s="783"/>
      <c r="C50" s="784"/>
      <c r="D50" s="784"/>
      <c r="E50" s="784"/>
      <c r="F50" s="784"/>
      <c r="G50" s="785"/>
    </row>
  </sheetData>
  <mergeCells count="17">
    <mergeCell ref="B24:C24"/>
    <mergeCell ref="B25:C25"/>
    <mergeCell ref="B28:C28"/>
    <mergeCell ref="B48:G50"/>
    <mergeCell ref="B14:C14"/>
    <mergeCell ref="D14:G14"/>
    <mergeCell ref="B18:C18"/>
    <mergeCell ref="B19:C19"/>
    <mergeCell ref="B20:C20"/>
    <mergeCell ref="B21:C21"/>
    <mergeCell ref="B13:C13"/>
    <mergeCell ref="D13:G13"/>
    <mergeCell ref="B2:E3"/>
    <mergeCell ref="F2:G6"/>
    <mergeCell ref="B4:E6"/>
    <mergeCell ref="B7:G8"/>
    <mergeCell ref="B9:G11"/>
  </mergeCells>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B1:G50"/>
  <sheetViews>
    <sheetView topLeftCell="A2" zoomScale="80" zoomScaleNormal="80" workbookViewId="0">
      <selection activeCell="B7" sqref="B7:G8"/>
    </sheetView>
  </sheetViews>
  <sheetFormatPr baseColWidth="10" defaultColWidth="10.7109375" defaultRowHeight="15"/>
  <cols>
    <col min="2" max="2" width="30.5703125" customWidth="1"/>
    <col min="3" max="3" width="22.42578125" customWidth="1"/>
    <col min="4" max="4" width="21.42578125" customWidth="1"/>
    <col min="5" max="5" width="18.5703125" customWidth="1"/>
    <col min="6" max="6" width="21.42578125" customWidth="1"/>
    <col min="7" max="7" width="21" customWidth="1"/>
  </cols>
  <sheetData>
    <row r="1" spans="2:7" ht="15.75" thickBot="1"/>
    <row r="2" spans="2:7">
      <c r="B2" s="684" t="s">
        <v>120</v>
      </c>
      <c r="C2" s="685"/>
      <c r="D2" s="685"/>
      <c r="E2" s="686"/>
      <c r="F2" s="787"/>
      <c r="G2" s="714"/>
    </row>
    <row r="3" spans="2:7">
      <c r="B3" s="687"/>
      <c r="C3" s="688"/>
      <c r="D3" s="688"/>
      <c r="E3" s="689"/>
      <c r="F3" s="788"/>
      <c r="G3" s="716"/>
    </row>
    <row r="4" spans="2:7">
      <c r="B4" s="797" t="s">
        <v>1</v>
      </c>
      <c r="C4" s="798"/>
      <c r="D4" s="798"/>
      <c r="E4" s="799"/>
      <c r="F4" s="788"/>
      <c r="G4" s="716"/>
    </row>
    <row r="5" spans="2:7">
      <c r="B5" s="800"/>
      <c r="C5" s="801"/>
      <c r="D5" s="801"/>
      <c r="E5" s="802"/>
      <c r="F5" s="788"/>
      <c r="G5" s="716"/>
    </row>
    <row r="6" spans="2:7">
      <c r="B6" s="803"/>
      <c r="C6" s="804"/>
      <c r="D6" s="804"/>
      <c r="E6" s="805"/>
      <c r="F6" s="789"/>
      <c r="G6" s="718"/>
    </row>
    <row r="7" spans="2:7">
      <c r="B7" s="721"/>
      <c r="C7" s="722"/>
      <c r="D7" s="722"/>
      <c r="E7" s="722"/>
      <c r="F7" s="722"/>
      <c r="G7" s="723"/>
    </row>
    <row r="8" spans="2:7" ht="15.75" thickBot="1">
      <c r="B8" s="724"/>
      <c r="C8" s="717"/>
      <c r="D8" s="717"/>
      <c r="E8" s="717"/>
      <c r="F8" s="717"/>
      <c r="G8" s="718"/>
    </row>
    <row r="9" spans="2:7">
      <c r="B9" s="774" t="s">
        <v>438</v>
      </c>
      <c r="C9" s="775"/>
      <c r="D9" s="775"/>
      <c r="E9" s="775"/>
      <c r="F9" s="775"/>
      <c r="G9" s="776"/>
    </row>
    <row r="10" spans="2:7">
      <c r="B10" s="749"/>
      <c r="C10" s="750"/>
      <c r="D10" s="750"/>
      <c r="E10" s="750"/>
      <c r="F10" s="750"/>
      <c r="G10" s="751"/>
    </row>
    <row r="11" spans="2:7" ht="15.75" thickBot="1">
      <c r="B11" s="752"/>
      <c r="C11" s="753"/>
      <c r="D11" s="753"/>
      <c r="E11" s="753"/>
      <c r="F11" s="753"/>
      <c r="G11" s="754"/>
    </row>
    <row r="12" spans="2:7" ht="15.75" thickBot="1">
      <c r="B12" s="227"/>
      <c r="C12" s="227"/>
      <c r="D12" s="228"/>
      <c r="E12" s="228"/>
      <c r="F12" s="228"/>
      <c r="G12" s="228"/>
    </row>
    <row r="13" spans="2:7">
      <c r="B13" s="728" t="s">
        <v>121</v>
      </c>
      <c r="C13" s="790"/>
      <c r="D13" s="791" t="s">
        <v>151</v>
      </c>
      <c r="E13" s="730"/>
      <c r="F13" s="730"/>
      <c r="G13" s="792"/>
    </row>
    <row r="14" spans="2:7" ht="47.25" customHeight="1">
      <c r="B14" s="733" t="str">
        <f>+B9</f>
        <v>MANTENIMIENTO Y ADECUACIÓN DE LA CASA DE LA MUJER UBICADA EN EL MUNICIPIO DE MONTERÍA - CÓRDOBA</v>
      </c>
      <c r="C14" s="793"/>
      <c r="D14" s="794" t="str">
        <f>'PRESUPUESTO GENERAL'!D27</f>
        <v>Pintura tipo 1 para muros interiores y exteriores (3 manos)</v>
      </c>
      <c r="E14" s="809"/>
      <c r="F14" s="809"/>
      <c r="G14" s="810"/>
    </row>
    <row r="15" spans="2:7" ht="15.75" thickBot="1">
      <c r="B15" s="229" t="s">
        <v>123</v>
      </c>
      <c r="C15" s="230" t="str">
        <f>'PRESUPUESTO GENERAL'!C27</f>
        <v>4.1</v>
      </c>
      <c r="D15" s="231" t="s">
        <v>150</v>
      </c>
      <c r="E15" s="232" t="str">
        <f>'PRESUPUESTO GENERAL'!E27</f>
        <v>m2</v>
      </c>
      <c r="F15" s="282" t="s">
        <v>124</v>
      </c>
      <c r="G15" s="317">
        <f>'PRESUPUESTO GENERAL'!F27</f>
        <v>2397</v>
      </c>
    </row>
    <row r="16" spans="2:7">
      <c r="B16" s="92"/>
      <c r="C16" s="92"/>
      <c r="D16" s="92"/>
      <c r="E16" s="92"/>
      <c r="F16" s="92"/>
      <c r="G16" s="92"/>
    </row>
    <row r="17" spans="2:7" ht="15.75" thickBot="1">
      <c r="B17" s="228" t="s">
        <v>125</v>
      </c>
      <c r="C17" s="92"/>
      <c r="D17" s="92"/>
      <c r="E17" s="92"/>
      <c r="F17" s="283"/>
      <c r="G17" s="92"/>
    </row>
    <row r="18" spans="2:7">
      <c r="B18" s="755" t="s">
        <v>126</v>
      </c>
      <c r="C18" s="786"/>
      <c r="D18" s="236" t="s">
        <v>135</v>
      </c>
      <c r="E18" s="237" t="s">
        <v>128</v>
      </c>
      <c r="F18" s="238" t="s">
        <v>129</v>
      </c>
      <c r="G18" s="239" t="s">
        <v>130</v>
      </c>
    </row>
    <row r="19" spans="2:7">
      <c r="B19" s="767" t="s">
        <v>153</v>
      </c>
      <c r="C19" s="768"/>
      <c r="D19" s="240">
        <v>1</v>
      </c>
      <c r="E19" s="248">
        <v>7000</v>
      </c>
      <c r="F19" s="308">
        <v>14</v>
      </c>
      <c r="G19" s="242">
        <f>(D19*E19)/F19</f>
        <v>500</v>
      </c>
    </row>
    <row r="20" spans="2:7">
      <c r="B20" s="769" t="s">
        <v>179</v>
      </c>
      <c r="C20" s="770"/>
      <c r="D20" s="331">
        <v>1</v>
      </c>
      <c r="E20" s="332">
        <v>7000</v>
      </c>
      <c r="F20" s="308">
        <v>14</v>
      </c>
      <c r="G20" s="242">
        <f>(D20*E20)/F20</f>
        <v>500</v>
      </c>
    </row>
    <row r="21" spans="2:7" ht="15.75" thickBot="1">
      <c r="B21" s="759"/>
      <c r="C21" s="796"/>
      <c r="D21" s="243"/>
      <c r="E21" s="244"/>
      <c r="F21" s="284"/>
      <c r="G21" s="246"/>
    </row>
    <row r="22" spans="2:7" ht="15.75" thickBot="1">
      <c r="B22" s="51"/>
      <c r="C22" s="92"/>
      <c r="D22" s="92"/>
      <c r="E22" s="92"/>
      <c r="F22" s="93" t="s">
        <v>131</v>
      </c>
      <c r="G22" s="247">
        <f>SUM(G19:G21)</f>
        <v>1000</v>
      </c>
    </row>
    <row r="23" spans="2:7" ht="15.75" thickBot="1">
      <c r="B23" s="228" t="s">
        <v>132</v>
      </c>
      <c r="C23" s="92"/>
      <c r="D23" s="92"/>
      <c r="E23" s="92"/>
      <c r="F23" s="283"/>
      <c r="G23" s="92"/>
    </row>
    <row r="24" spans="2:7">
      <c r="B24" s="763" t="s">
        <v>126</v>
      </c>
      <c r="C24" s="806"/>
      <c r="D24" s="333" t="s">
        <v>133</v>
      </c>
      <c r="E24" s="334" t="s">
        <v>134</v>
      </c>
      <c r="F24" s="335" t="s">
        <v>135</v>
      </c>
      <c r="G24" s="336" t="s">
        <v>130</v>
      </c>
    </row>
    <row r="25" spans="2:7">
      <c r="B25" s="765" t="s">
        <v>199</v>
      </c>
      <c r="C25" s="766"/>
      <c r="D25" s="248" t="s">
        <v>118</v>
      </c>
      <c r="E25" s="248">
        <v>3200</v>
      </c>
      <c r="F25" s="241">
        <v>1</v>
      </c>
      <c r="G25" s="337">
        <f>ROUND(E25*F25,0)</f>
        <v>3200</v>
      </c>
    </row>
    <row r="26" spans="2:7">
      <c r="B26" s="376" t="s">
        <v>200</v>
      </c>
      <c r="C26" s="286"/>
      <c r="D26" s="248" t="s">
        <v>201</v>
      </c>
      <c r="E26" s="248">
        <v>200</v>
      </c>
      <c r="F26" s="241">
        <v>1</v>
      </c>
      <c r="G26" s="337">
        <f>ROUND(E26*F26,0)</f>
        <v>200</v>
      </c>
    </row>
    <row r="27" spans="2:7">
      <c r="B27" s="381" t="s">
        <v>202</v>
      </c>
      <c r="C27" s="382"/>
      <c r="D27" s="248"/>
      <c r="E27" s="248"/>
      <c r="F27" s="287"/>
      <c r="G27" s="337">
        <f>(G25+G26)*5%</f>
        <v>170</v>
      </c>
    </row>
    <row r="28" spans="2:7" ht="15.75" thickBot="1">
      <c r="B28" s="807"/>
      <c r="C28" s="808"/>
      <c r="D28" s="296"/>
      <c r="E28" s="296"/>
      <c r="F28" s="341"/>
      <c r="G28" s="340"/>
    </row>
    <row r="29" spans="2:7" ht="15.75" thickBot="1">
      <c r="B29" s="51"/>
      <c r="C29" s="92"/>
      <c r="D29" s="92"/>
      <c r="E29" s="92"/>
      <c r="F29" s="93" t="s">
        <v>131</v>
      </c>
      <c r="G29" s="338">
        <f>SUM(G25:G28)</f>
        <v>3570</v>
      </c>
    </row>
    <row r="30" spans="2:7" ht="15.75" thickBot="1">
      <c r="B30" s="228" t="s">
        <v>136</v>
      </c>
      <c r="C30" s="92"/>
      <c r="D30" s="92"/>
      <c r="E30" s="92"/>
      <c r="F30" s="283"/>
      <c r="G30" s="92"/>
    </row>
    <row r="31" spans="2:7">
      <c r="B31" s="249" t="s">
        <v>137</v>
      </c>
      <c r="C31" s="250"/>
      <c r="D31" s="236" t="s">
        <v>135</v>
      </c>
      <c r="E31" s="237" t="s">
        <v>156</v>
      </c>
      <c r="F31" s="238" t="s">
        <v>141</v>
      </c>
      <c r="G31" s="239" t="s">
        <v>130</v>
      </c>
    </row>
    <row r="32" spans="2:7">
      <c r="B32" s="251"/>
      <c r="C32" s="292"/>
      <c r="D32" s="253"/>
      <c r="E32" s="306"/>
      <c r="F32" s="241"/>
      <c r="G32" s="242"/>
    </row>
    <row r="33" spans="2:7" ht="15.75" thickBot="1">
      <c r="B33" s="254"/>
      <c r="C33" s="255"/>
      <c r="D33" s="256"/>
      <c r="E33" s="256"/>
      <c r="F33" s="245"/>
      <c r="G33" s="246"/>
    </row>
    <row r="34" spans="2:7" ht="15.75" thickBot="1">
      <c r="B34" s="51"/>
      <c r="C34" s="92"/>
      <c r="D34" s="92"/>
      <c r="E34" s="92"/>
      <c r="F34" s="93" t="s">
        <v>131</v>
      </c>
      <c r="G34" s="247">
        <f>SUM(G32:G33)</f>
        <v>0</v>
      </c>
    </row>
    <row r="35" spans="2:7" ht="15.75" thickBot="1">
      <c r="B35" s="228" t="s">
        <v>142</v>
      </c>
      <c r="C35" s="92"/>
      <c r="D35" s="92"/>
      <c r="E35" s="92"/>
      <c r="F35" s="283"/>
      <c r="G35" s="92"/>
    </row>
    <row r="36" spans="2:7">
      <c r="B36" s="249" t="s">
        <v>143</v>
      </c>
      <c r="C36" s="236" t="s">
        <v>144</v>
      </c>
      <c r="D36" s="236" t="s">
        <v>145</v>
      </c>
      <c r="E36" s="237" t="s">
        <v>146</v>
      </c>
      <c r="F36" s="238" t="s">
        <v>129</v>
      </c>
      <c r="G36" s="239" t="s">
        <v>130</v>
      </c>
    </row>
    <row r="37" spans="2:7" ht="25.5">
      <c r="B37" s="293" t="s">
        <v>105</v>
      </c>
      <c r="C37" s="339">
        <v>79991.261379999996</v>
      </c>
      <c r="D37" s="339">
        <v>67992.572172999993</v>
      </c>
      <c r="E37" s="339">
        <v>147983.833553</v>
      </c>
      <c r="F37" s="241">
        <v>22</v>
      </c>
      <c r="G37" s="242">
        <f>ROUND(E37/F37,0)</f>
        <v>6727</v>
      </c>
    </row>
    <row r="38" spans="2:7">
      <c r="B38" s="294"/>
      <c r="C38" s="248"/>
      <c r="D38" s="248"/>
      <c r="E38" s="257"/>
      <c r="F38" s="287"/>
      <c r="G38" s="242"/>
    </row>
    <row r="39" spans="2:7" ht="15.75" thickBot="1">
      <c r="B39" s="295"/>
      <c r="C39" s="296"/>
      <c r="D39" s="297"/>
      <c r="E39" s="289"/>
      <c r="F39" s="284"/>
      <c r="G39" s="246"/>
    </row>
    <row r="40" spans="2:7" ht="15.75" thickBot="1">
      <c r="B40" s="51"/>
      <c r="C40" s="92"/>
      <c r="D40" s="92"/>
      <c r="E40" s="92"/>
      <c r="F40" s="298" t="s">
        <v>131</v>
      </c>
      <c r="G40" s="247">
        <f>SUM(G37:G39)</f>
        <v>6727</v>
      </c>
    </row>
    <row r="41" spans="2:7" ht="15.75" thickBot="1">
      <c r="B41" s="51"/>
      <c r="C41" s="92"/>
      <c r="D41" s="52"/>
      <c r="E41" s="53"/>
      <c r="F41" s="299" t="s">
        <v>147</v>
      </c>
      <c r="G41" s="262">
        <f>+G22+G29+G34+G40</f>
        <v>11297</v>
      </c>
    </row>
    <row r="44" spans="2:7">
      <c r="B44" s="99" t="s">
        <v>468</v>
      </c>
      <c r="C44" s="43"/>
      <c r="D44" s="302"/>
      <c r="E44" s="45"/>
      <c r="F44" s="301"/>
      <c r="G44" s="45" t="s">
        <v>470</v>
      </c>
    </row>
    <row r="45" spans="2:7">
      <c r="B45" s="88" t="s">
        <v>469</v>
      </c>
      <c r="C45" s="540"/>
      <c r="D45" s="302"/>
      <c r="E45" s="48"/>
      <c r="F45" s="301"/>
      <c r="G45" s="48" t="s">
        <v>471</v>
      </c>
    </row>
    <row r="46" spans="2:7">
      <c r="B46" s="101" t="s">
        <v>37</v>
      </c>
      <c r="C46" s="101"/>
      <c r="D46" s="302"/>
      <c r="E46" s="50"/>
      <c r="F46" s="301"/>
      <c r="G46" s="50" t="s">
        <v>38</v>
      </c>
    </row>
    <row r="47" spans="2:7" ht="15.75" thickBot="1"/>
    <row r="48" spans="2:7">
      <c r="B48" s="777" t="s">
        <v>39</v>
      </c>
      <c r="C48" s="778"/>
      <c r="D48" s="778"/>
      <c r="E48" s="778"/>
      <c r="F48" s="778"/>
      <c r="G48" s="779"/>
    </row>
    <row r="49" spans="2:7">
      <c r="B49" s="780"/>
      <c r="C49" s="781"/>
      <c r="D49" s="781"/>
      <c r="E49" s="781"/>
      <c r="F49" s="781"/>
      <c r="G49" s="782"/>
    </row>
    <row r="50" spans="2:7" ht="15.75" thickBot="1">
      <c r="B50" s="783"/>
      <c r="C50" s="784"/>
      <c r="D50" s="784"/>
      <c r="E50" s="784"/>
      <c r="F50" s="784"/>
      <c r="G50" s="785"/>
    </row>
  </sheetData>
  <mergeCells count="17">
    <mergeCell ref="B13:C13"/>
    <mergeCell ref="D13:G13"/>
    <mergeCell ref="B2:E3"/>
    <mergeCell ref="F2:G6"/>
    <mergeCell ref="B4:E6"/>
    <mergeCell ref="B7:G8"/>
    <mergeCell ref="B9:G11"/>
    <mergeCell ref="B24:C24"/>
    <mergeCell ref="B25:C25"/>
    <mergeCell ref="B28:C28"/>
    <mergeCell ref="B48:G50"/>
    <mergeCell ref="B14:C14"/>
    <mergeCell ref="D14:G14"/>
    <mergeCell ref="B18:C18"/>
    <mergeCell ref="B19:C19"/>
    <mergeCell ref="B20:C20"/>
    <mergeCell ref="B21:C21"/>
  </mergeCells>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B1:G50"/>
  <sheetViews>
    <sheetView topLeftCell="A7" zoomScale="80" zoomScaleNormal="80" workbookViewId="0">
      <selection activeCell="B7" sqref="B7:G8"/>
    </sheetView>
  </sheetViews>
  <sheetFormatPr baseColWidth="10" defaultColWidth="10.7109375" defaultRowHeight="15"/>
  <cols>
    <col min="2" max="2" width="30.5703125" customWidth="1"/>
    <col min="3" max="3" width="22.42578125" customWidth="1"/>
    <col min="4" max="4" width="21.42578125" customWidth="1"/>
    <col min="5" max="5" width="18.5703125" customWidth="1"/>
    <col min="6" max="6" width="21.42578125" customWidth="1"/>
    <col min="7" max="7" width="21" customWidth="1"/>
  </cols>
  <sheetData>
    <row r="1" spans="2:7" ht="15.75" thickBot="1"/>
    <row r="2" spans="2:7">
      <c r="B2" s="684" t="s">
        <v>120</v>
      </c>
      <c r="C2" s="685"/>
      <c r="D2" s="685"/>
      <c r="E2" s="686"/>
      <c r="F2" s="787"/>
      <c r="G2" s="714"/>
    </row>
    <row r="3" spans="2:7">
      <c r="B3" s="687"/>
      <c r="C3" s="688"/>
      <c r="D3" s="688"/>
      <c r="E3" s="689"/>
      <c r="F3" s="788"/>
      <c r="G3" s="716"/>
    </row>
    <row r="4" spans="2:7">
      <c r="B4" s="797" t="s">
        <v>1</v>
      </c>
      <c r="C4" s="798"/>
      <c r="D4" s="798"/>
      <c r="E4" s="799"/>
      <c r="F4" s="788"/>
      <c r="G4" s="716"/>
    </row>
    <row r="5" spans="2:7">
      <c r="B5" s="800"/>
      <c r="C5" s="801"/>
      <c r="D5" s="801"/>
      <c r="E5" s="802"/>
      <c r="F5" s="788"/>
      <c r="G5" s="716"/>
    </row>
    <row r="6" spans="2:7">
      <c r="B6" s="803"/>
      <c r="C6" s="804"/>
      <c r="D6" s="804"/>
      <c r="E6" s="805"/>
      <c r="F6" s="789"/>
      <c r="G6" s="718"/>
    </row>
    <row r="7" spans="2:7">
      <c r="B7" s="721"/>
      <c r="C7" s="722"/>
      <c r="D7" s="722"/>
      <c r="E7" s="722"/>
      <c r="F7" s="722"/>
      <c r="G7" s="723"/>
    </row>
    <row r="8" spans="2:7" ht="15.75" thickBot="1">
      <c r="B8" s="724"/>
      <c r="C8" s="717"/>
      <c r="D8" s="717"/>
      <c r="E8" s="717"/>
      <c r="F8" s="717"/>
      <c r="G8" s="718"/>
    </row>
    <row r="9" spans="2:7" ht="15" customHeight="1">
      <c r="B9" s="774" t="s">
        <v>438</v>
      </c>
      <c r="C9" s="775"/>
      <c r="D9" s="775"/>
      <c r="E9" s="775"/>
      <c r="F9" s="775"/>
      <c r="G9" s="776"/>
    </row>
    <row r="10" spans="2:7">
      <c r="B10" s="749"/>
      <c r="C10" s="750"/>
      <c r="D10" s="750"/>
      <c r="E10" s="750"/>
      <c r="F10" s="750"/>
      <c r="G10" s="751"/>
    </row>
    <row r="11" spans="2:7" ht="15.75" thickBot="1">
      <c r="B11" s="752"/>
      <c r="C11" s="753"/>
      <c r="D11" s="753"/>
      <c r="E11" s="753"/>
      <c r="F11" s="753"/>
      <c r="G11" s="754"/>
    </row>
    <row r="12" spans="2:7" ht="15.75" thickBot="1">
      <c r="B12" s="227"/>
      <c r="C12" s="227"/>
      <c r="D12" s="228"/>
      <c r="E12" s="228"/>
      <c r="F12" s="228"/>
      <c r="G12" s="228"/>
    </row>
    <row r="13" spans="2:7">
      <c r="B13" s="728" t="s">
        <v>121</v>
      </c>
      <c r="C13" s="790"/>
      <c r="D13" s="791" t="s">
        <v>151</v>
      </c>
      <c r="E13" s="730"/>
      <c r="F13" s="730"/>
      <c r="G13" s="792"/>
    </row>
    <row r="14" spans="2:7" ht="56.25" customHeight="1">
      <c r="B14" s="733" t="str">
        <f>B9</f>
        <v>MANTENIMIENTO Y ADECUACIÓN DE LA CASA DE LA MUJER UBICADA EN EL MUNICIPIO DE MONTERÍA - CÓRDOBA</v>
      </c>
      <c r="C14" s="793"/>
      <c r="D14" s="794" t="str">
        <f>'PRESUPUESTO GENERAL'!D28</f>
        <v>Estuco plastico para muros</v>
      </c>
      <c r="E14" s="809"/>
      <c r="F14" s="809"/>
      <c r="G14" s="810"/>
    </row>
    <row r="15" spans="2:7" ht="15.75" thickBot="1">
      <c r="B15" s="229" t="s">
        <v>123</v>
      </c>
      <c r="C15" s="230" t="str">
        <f>'PRESUPUESTO GENERAL'!C28</f>
        <v>4.2</v>
      </c>
      <c r="D15" s="231" t="s">
        <v>150</v>
      </c>
      <c r="E15" s="232" t="str">
        <f>'PRESUPUESTO GENERAL'!E27</f>
        <v>m2</v>
      </c>
      <c r="F15" s="282" t="s">
        <v>124</v>
      </c>
      <c r="G15" s="317">
        <f>'PRESUPUESTO GENERAL'!F28</f>
        <v>30</v>
      </c>
    </row>
    <row r="16" spans="2:7">
      <c r="B16" s="92"/>
      <c r="C16" s="92"/>
      <c r="D16" s="92"/>
      <c r="E16" s="92"/>
      <c r="F16" s="92"/>
      <c r="G16" s="92"/>
    </row>
    <row r="17" spans="2:7" ht="15.75" thickBot="1">
      <c r="B17" s="228" t="s">
        <v>125</v>
      </c>
      <c r="C17" s="92"/>
      <c r="D17" s="92"/>
      <c r="E17" s="92"/>
      <c r="F17" s="283"/>
      <c r="G17" s="92"/>
    </row>
    <row r="18" spans="2:7">
      <c r="B18" s="755" t="s">
        <v>126</v>
      </c>
      <c r="C18" s="786"/>
      <c r="D18" s="236" t="s">
        <v>135</v>
      </c>
      <c r="E18" s="237" t="s">
        <v>154</v>
      </c>
      <c r="F18" s="238" t="s">
        <v>129</v>
      </c>
      <c r="G18" s="239" t="s">
        <v>130</v>
      </c>
    </row>
    <row r="19" spans="2:7">
      <c r="B19" s="767" t="s">
        <v>153</v>
      </c>
      <c r="C19" s="768"/>
      <c r="D19" s="240">
        <v>1</v>
      </c>
      <c r="E19" s="248">
        <v>7000</v>
      </c>
      <c r="F19" s="308">
        <v>6.5</v>
      </c>
      <c r="G19" s="242">
        <f>(D19*E19)/F19</f>
        <v>1076.9230769230769</v>
      </c>
    </row>
    <row r="20" spans="2:7">
      <c r="B20" s="769" t="s">
        <v>179</v>
      </c>
      <c r="C20" s="770"/>
      <c r="D20" s="331">
        <v>1</v>
      </c>
      <c r="E20" s="332">
        <v>7000</v>
      </c>
      <c r="F20" s="308">
        <v>8</v>
      </c>
      <c r="G20" s="242">
        <f>(D20*E20)/F20</f>
        <v>875</v>
      </c>
    </row>
    <row r="21" spans="2:7" ht="15.75" thickBot="1">
      <c r="B21" s="759"/>
      <c r="C21" s="796"/>
      <c r="D21" s="243"/>
      <c r="E21" s="244"/>
      <c r="F21" s="284"/>
      <c r="G21" s="246"/>
    </row>
    <row r="22" spans="2:7" ht="15.75" thickBot="1">
      <c r="B22" s="51"/>
      <c r="C22" s="92"/>
      <c r="D22" s="92"/>
      <c r="E22" s="92"/>
      <c r="F22" s="93" t="s">
        <v>131</v>
      </c>
      <c r="G22" s="247">
        <f>SUM(G19:G21)</f>
        <v>1951.9230769230769</v>
      </c>
    </row>
    <row r="23" spans="2:7" ht="15.75" thickBot="1">
      <c r="B23" s="228" t="s">
        <v>132</v>
      </c>
      <c r="C23" s="92"/>
      <c r="D23" s="92"/>
      <c r="E23" s="92"/>
      <c r="F23" s="283"/>
      <c r="G23" s="92"/>
    </row>
    <row r="24" spans="2:7">
      <c r="B24" s="763" t="s">
        <v>126</v>
      </c>
      <c r="C24" s="806"/>
      <c r="D24" s="333" t="s">
        <v>133</v>
      </c>
      <c r="E24" s="334" t="s">
        <v>134</v>
      </c>
      <c r="F24" s="335" t="s">
        <v>135</v>
      </c>
      <c r="G24" s="336" t="s">
        <v>130</v>
      </c>
    </row>
    <row r="25" spans="2:7">
      <c r="B25" s="765" t="s">
        <v>204</v>
      </c>
      <c r="C25" s="766"/>
      <c r="D25" s="248" t="s">
        <v>183</v>
      </c>
      <c r="E25" s="248">
        <v>70000</v>
      </c>
      <c r="F25" s="241">
        <v>0.15</v>
      </c>
      <c r="G25" s="337">
        <f>ROUND(E25*F25,0)</f>
        <v>10500</v>
      </c>
    </row>
    <row r="26" spans="2:7">
      <c r="B26" s="376" t="s">
        <v>205</v>
      </c>
      <c r="C26" s="286"/>
      <c r="D26" s="248" t="s">
        <v>159</v>
      </c>
      <c r="E26" s="248">
        <v>1200</v>
      </c>
      <c r="F26" s="241">
        <v>0.3</v>
      </c>
      <c r="G26" s="337">
        <f>ROUND(E26*F26,0)</f>
        <v>360</v>
      </c>
    </row>
    <row r="27" spans="2:7">
      <c r="B27" s="381" t="s">
        <v>202</v>
      </c>
      <c r="C27" s="382"/>
      <c r="D27" s="248"/>
      <c r="E27" s="248"/>
      <c r="F27" s="287"/>
      <c r="G27" s="337">
        <f>(G25+G26)*5%</f>
        <v>543</v>
      </c>
    </row>
    <row r="28" spans="2:7" ht="15.75" thickBot="1">
      <c r="B28" s="807"/>
      <c r="C28" s="808"/>
      <c r="D28" s="296"/>
      <c r="E28" s="296"/>
      <c r="F28" s="341"/>
      <c r="G28" s="340"/>
    </row>
    <row r="29" spans="2:7" ht="15.75" thickBot="1">
      <c r="B29" s="51"/>
      <c r="C29" s="92"/>
      <c r="D29" s="92"/>
      <c r="E29" s="92"/>
      <c r="F29" s="93" t="s">
        <v>131</v>
      </c>
      <c r="G29" s="338">
        <f>SUM(G25:G28)</f>
        <v>11403</v>
      </c>
    </row>
    <row r="30" spans="2:7" ht="15.75" thickBot="1">
      <c r="B30" s="228" t="s">
        <v>136</v>
      </c>
      <c r="C30" s="92"/>
      <c r="D30" s="92"/>
      <c r="E30" s="92"/>
      <c r="F30" s="283"/>
      <c r="G30" s="92"/>
    </row>
    <row r="31" spans="2:7">
      <c r="B31" s="249" t="s">
        <v>137</v>
      </c>
      <c r="C31" s="250"/>
      <c r="D31" s="236" t="s">
        <v>135</v>
      </c>
      <c r="E31" s="237" t="s">
        <v>156</v>
      </c>
      <c r="F31" s="238" t="s">
        <v>141</v>
      </c>
      <c r="G31" s="239" t="s">
        <v>130</v>
      </c>
    </row>
    <row r="32" spans="2:7">
      <c r="B32" s="251"/>
      <c r="C32" s="292"/>
      <c r="D32" s="253"/>
      <c r="E32" s="306"/>
      <c r="F32" s="241"/>
      <c r="G32" s="242"/>
    </row>
    <row r="33" spans="2:7" ht="15.75" thickBot="1">
      <c r="B33" s="254"/>
      <c r="C33" s="255"/>
      <c r="D33" s="256"/>
      <c r="E33" s="256"/>
      <c r="F33" s="245"/>
      <c r="G33" s="246"/>
    </row>
    <row r="34" spans="2:7" ht="15.75" thickBot="1">
      <c r="B34" s="51"/>
      <c r="C34" s="92"/>
      <c r="D34" s="92"/>
      <c r="E34" s="92"/>
      <c r="F34" s="93" t="s">
        <v>131</v>
      </c>
      <c r="G34" s="247">
        <f>SUM(G32:G33)</f>
        <v>0</v>
      </c>
    </row>
    <row r="35" spans="2:7" ht="15.75" thickBot="1">
      <c r="B35" s="228" t="s">
        <v>142</v>
      </c>
      <c r="C35" s="92"/>
      <c r="D35" s="92"/>
      <c r="E35" s="92"/>
      <c r="F35" s="283"/>
      <c r="G35" s="92"/>
    </row>
    <row r="36" spans="2:7">
      <c r="B36" s="249" t="s">
        <v>143</v>
      </c>
      <c r="C36" s="236" t="s">
        <v>144</v>
      </c>
      <c r="D36" s="236" t="s">
        <v>145</v>
      </c>
      <c r="E36" s="237" t="s">
        <v>146</v>
      </c>
      <c r="F36" s="238" t="s">
        <v>129</v>
      </c>
      <c r="G36" s="239" t="s">
        <v>130</v>
      </c>
    </row>
    <row r="37" spans="2:7" ht="25.5">
      <c r="B37" s="293" t="s">
        <v>105</v>
      </c>
      <c r="C37" s="339">
        <v>79991.261379999996</v>
      </c>
      <c r="D37" s="339">
        <v>67992.572172999993</v>
      </c>
      <c r="E37" s="339">
        <v>147983.833553</v>
      </c>
      <c r="F37" s="241">
        <v>13</v>
      </c>
      <c r="G37" s="242">
        <f>ROUND(E37/F37,0)</f>
        <v>11383</v>
      </c>
    </row>
    <row r="38" spans="2:7">
      <c r="B38" s="294"/>
      <c r="C38" s="248"/>
      <c r="D38" s="248"/>
      <c r="E38" s="257"/>
      <c r="F38" s="287"/>
      <c r="G38" s="242"/>
    </row>
    <row r="39" spans="2:7" ht="15.75" thickBot="1">
      <c r="B39" s="295"/>
      <c r="C39" s="296"/>
      <c r="D39" s="297"/>
      <c r="E39" s="289"/>
      <c r="F39" s="284"/>
      <c r="G39" s="246"/>
    </row>
    <row r="40" spans="2:7" ht="15.75" thickBot="1">
      <c r="B40" s="51"/>
      <c r="C40" s="92"/>
      <c r="D40" s="92"/>
      <c r="E40" s="92"/>
      <c r="F40" s="298" t="s">
        <v>131</v>
      </c>
      <c r="G40" s="247">
        <f>SUM(G37:G39)</f>
        <v>11383</v>
      </c>
    </row>
    <row r="41" spans="2:7" ht="15.75" thickBot="1">
      <c r="B41" s="51"/>
      <c r="C41" s="92"/>
      <c r="D41" s="52"/>
      <c r="E41" s="53"/>
      <c r="F41" s="299" t="s">
        <v>147</v>
      </c>
      <c r="G41" s="262">
        <f>+G22+G29+G34+G40</f>
        <v>24737.923076923078</v>
      </c>
    </row>
    <row r="44" spans="2:7">
      <c r="B44" s="99" t="s">
        <v>468</v>
      </c>
      <c r="C44" s="43"/>
      <c r="D44" s="302"/>
      <c r="E44" s="45"/>
      <c r="F44" s="301"/>
      <c r="G44" s="45" t="s">
        <v>470</v>
      </c>
    </row>
    <row r="45" spans="2:7">
      <c r="B45" s="88" t="s">
        <v>469</v>
      </c>
      <c r="C45" s="540"/>
      <c r="D45" s="302"/>
      <c r="E45" s="48"/>
      <c r="F45" s="301"/>
      <c r="G45" s="48" t="s">
        <v>471</v>
      </c>
    </row>
    <row r="46" spans="2:7">
      <c r="B46" s="101" t="s">
        <v>37</v>
      </c>
      <c r="C46" s="101"/>
      <c r="D46" s="302"/>
      <c r="E46" s="50"/>
      <c r="F46" s="301"/>
      <c r="G46" s="50" t="s">
        <v>38</v>
      </c>
    </row>
    <row r="47" spans="2:7" ht="15.75" thickBot="1"/>
    <row r="48" spans="2:7">
      <c r="B48" s="777" t="s">
        <v>39</v>
      </c>
      <c r="C48" s="778"/>
      <c r="D48" s="778"/>
      <c r="E48" s="778"/>
      <c r="F48" s="778"/>
      <c r="G48" s="779"/>
    </row>
    <row r="49" spans="2:7">
      <c r="B49" s="780"/>
      <c r="C49" s="781"/>
      <c r="D49" s="781"/>
      <c r="E49" s="781"/>
      <c r="F49" s="781"/>
      <c r="G49" s="782"/>
    </row>
    <row r="50" spans="2:7" ht="15.75" thickBot="1">
      <c r="B50" s="783"/>
      <c r="C50" s="784"/>
      <c r="D50" s="784"/>
      <c r="E50" s="784"/>
      <c r="F50" s="784"/>
      <c r="G50" s="785"/>
    </row>
  </sheetData>
  <mergeCells count="17">
    <mergeCell ref="B13:C13"/>
    <mergeCell ref="D13:G13"/>
    <mergeCell ref="B2:E3"/>
    <mergeCell ref="F2:G6"/>
    <mergeCell ref="B4:E6"/>
    <mergeCell ref="B7:G8"/>
    <mergeCell ref="B9:G11"/>
    <mergeCell ref="B24:C24"/>
    <mergeCell ref="B25:C25"/>
    <mergeCell ref="B28:C28"/>
    <mergeCell ref="B48:G50"/>
    <mergeCell ref="B14:C14"/>
    <mergeCell ref="D14:G14"/>
    <mergeCell ref="B18:C18"/>
    <mergeCell ref="B19:C19"/>
    <mergeCell ref="B20:C20"/>
    <mergeCell ref="B21:C21"/>
  </mergeCells>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B1:G54"/>
  <sheetViews>
    <sheetView topLeftCell="A13" zoomScale="80" zoomScaleNormal="80" workbookViewId="0">
      <selection activeCell="B7" sqref="B7:G8"/>
    </sheetView>
  </sheetViews>
  <sheetFormatPr baseColWidth="10" defaultColWidth="10.7109375" defaultRowHeight="15"/>
  <cols>
    <col min="2" max="2" width="30.5703125" customWidth="1"/>
    <col min="3" max="3" width="22.42578125" customWidth="1"/>
    <col min="4" max="4" width="21.42578125" customWidth="1"/>
    <col min="5" max="5" width="18.5703125" customWidth="1"/>
    <col min="6" max="6" width="21.42578125" customWidth="1"/>
    <col min="7" max="7" width="21" customWidth="1"/>
  </cols>
  <sheetData>
    <row r="1" spans="2:7" ht="15.75" thickBot="1"/>
    <row r="2" spans="2:7">
      <c r="B2" s="684" t="s">
        <v>120</v>
      </c>
      <c r="C2" s="685"/>
      <c r="D2" s="685"/>
      <c r="E2" s="686"/>
      <c r="F2" s="787"/>
      <c r="G2" s="714"/>
    </row>
    <row r="3" spans="2:7">
      <c r="B3" s="687"/>
      <c r="C3" s="688"/>
      <c r="D3" s="688"/>
      <c r="E3" s="689"/>
      <c r="F3" s="788"/>
      <c r="G3" s="716"/>
    </row>
    <row r="4" spans="2:7">
      <c r="B4" s="797" t="s">
        <v>1</v>
      </c>
      <c r="C4" s="798"/>
      <c r="D4" s="798"/>
      <c r="E4" s="799"/>
      <c r="F4" s="788"/>
      <c r="G4" s="716"/>
    </row>
    <row r="5" spans="2:7">
      <c r="B5" s="800"/>
      <c r="C5" s="801"/>
      <c r="D5" s="801"/>
      <c r="E5" s="802"/>
      <c r="F5" s="788"/>
      <c r="G5" s="716"/>
    </row>
    <row r="6" spans="2:7">
      <c r="B6" s="803"/>
      <c r="C6" s="804"/>
      <c r="D6" s="804"/>
      <c r="E6" s="805"/>
      <c r="F6" s="789"/>
      <c r="G6" s="718"/>
    </row>
    <row r="7" spans="2:7">
      <c r="B7" s="721"/>
      <c r="C7" s="722"/>
      <c r="D7" s="722"/>
      <c r="E7" s="722"/>
      <c r="F7" s="722"/>
      <c r="G7" s="723"/>
    </row>
    <row r="8" spans="2:7" ht="15.75" thickBot="1">
      <c r="B8" s="724"/>
      <c r="C8" s="717"/>
      <c r="D8" s="717"/>
      <c r="E8" s="717"/>
      <c r="F8" s="717"/>
      <c r="G8" s="718"/>
    </row>
    <row r="9" spans="2:7" ht="15" customHeight="1">
      <c r="B9" s="774" t="s">
        <v>438</v>
      </c>
      <c r="C9" s="775"/>
      <c r="D9" s="775"/>
      <c r="E9" s="775"/>
      <c r="F9" s="775"/>
      <c r="G9" s="776"/>
    </row>
    <row r="10" spans="2:7">
      <c r="B10" s="749"/>
      <c r="C10" s="750"/>
      <c r="D10" s="750"/>
      <c r="E10" s="750"/>
      <c r="F10" s="750"/>
      <c r="G10" s="751"/>
    </row>
    <row r="11" spans="2:7" ht="15.75" thickBot="1">
      <c r="B11" s="752"/>
      <c r="C11" s="753"/>
      <c r="D11" s="753"/>
      <c r="E11" s="753"/>
      <c r="F11" s="753"/>
      <c r="G11" s="754"/>
    </row>
    <row r="12" spans="2:7" ht="15.75" thickBot="1">
      <c r="B12" s="227"/>
      <c r="C12" s="227"/>
      <c r="D12" s="228"/>
      <c r="E12" s="228"/>
      <c r="F12" s="228"/>
      <c r="G12" s="228"/>
    </row>
    <row r="13" spans="2:7">
      <c r="B13" s="728" t="s">
        <v>121</v>
      </c>
      <c r="C13" s="790"/>
      <c r="D13" s="791" t="s">
        <v>151</v>
      </c>
      <c r="E13" s="730"/>
      <c r="F13" s="730"/>
      <c r="G13" s="792"/>
    </row>
    <row r="14" spans="2:7" ht="54.75" customHeight="1">
      <c r="B14" s="733" t="str">
        <f>B9</f>
        <v>MANTENIMIENTO Y ADECUACIÓN DE LA CASA DE LA MUJER UBICADA EN EL MUNICIPIO DE MONTERÍA - CÓRDOBA</v>
      </c>
      <c r="C14" s="793"/>
      <c r="D14" s="794" t="str">
        <f>+'PRESUPUESTO GENERAL'!D31</f>
        <v>suministro e instalacion de puertas en madera 2,64 x 1,6 (fachada)</v>
      </c>
      <c r="E14" s="809"/>
      <c r="F14" s="809"/>
      <c r="G14" s="810"/>
    </row>
    <row r="15" spans="2:7" ht="15.75" thickBot="1">
      <c r="B15" s="229" t="s">
        <v>123</v>
      </c>
      <c r="C15" s="230" t="str">
        <f>+'PRESUPUESTO GENERAL'!C31</f>
        <v>5.1</v>
      </c>
      <c r="D15" s="231" t="s">
        <v>150</v>
      </c>
      <c r="E15" s="232" t="str">
        <f>+'PRESUPUESTO GENERAL'!E31</f>
        <v>und</v>
      </c>
      <c r="F15" s="282" t="s">
        <v>124</v>
      </c>
      <c r="G15" s="317">
        <f>+'PRESUPUESTO GENERAL'!F31</f>
        <v>2</v>
      </c>
    </row>
    <row r="16" spans="2:7">
      <c r="B16" s="92"/>
      <c r="C16" s="92"/>
      <c r="D16" s="92"/>
      <c r="E16" s="92"/>
      <c r="F16" s="92"/>
      <c r="G16" s="92"/>
    </row>
    <row r="17" spans="2:7" ht="15.75" thickBot="1">
      <c r="B17" s="228" t="s">
        <v>125</v>
      </c>
      <c r="C17" s="92"/>
      <c r="D17" s="92"/>
      <c r="E17" s="92"/>
      <c r="F17" s="283"/>
      <c r="G17" s="92"/>
    </row>
    <row r="18" spans="2:7">
      <c r="B18" s="755" t="s">
        <v>126</v>
      </c>
      <c r="C18" s="786"/>
      <c r="D18" s="236" t="s">
        <v>135</v>
      </c>
      <c r="E18" s="237" t="s">
        <v>154</v>
      </c>
      <c r="F18" s="238" t="s">
        <v>129</v>
      </c>
      <c r="G18" s="239" t="s">
        <v>130</v>
      </c>
    </row>
    <row r="19" spans="2:7">
      <c r="B19" s="767" t="s">
        <v>153</v>
      </c>
      <c r="C19" s="768"/>
      <c r="D19" s="240">
        <v>1</v>
      </c>
      <c r="E19" s="248">
        <v>7000</v>
      </c>
      <c r="F19" s="308">
        <v>5</v>
      </c>
      <c r="G19" s="242">
        <f>(D19*E19)/F19</f>
        <v>1400</v>
      </c>
    </row>
    <row r="20" spans="2:7">
      <c r="B20" s="769"/>
      <c r="C20" s="770"/>
      <c r="D20" s="331"/>
      <c r="E20" s="332"/>
      <c r="F20" s="308"/>
      <c r="G20" s="242"/>
    </row>
    <row r="21" spans="2:7" ht="15.75" thickBot="1">
      <c r="B21" s="759"/>
      <c r="C21" s="796"/>
      <c r="D21" s="243"/>
      <c r="E21" s="244"/>
      <c r="F21" s="284"/>
      <c r="G21" s="246"/>
    </row>
    <row r="22" spans="2:7" ht="15.75" thickBot="1">
      <c r="B22" s="51"/>
      <c r="C22" s="92"/>
      <c r="D22" s="92"/>
      <c r="E22" s="92"/>
      <c r="F22" s="93" t="s">
        <v>131</v>
      </c>
      <c r="G22" s="247">
        <f>SUM(G19:G21)</f>
        <v>1400</v>
      </c>
    </row>
    <row r="23" spans="2:7" ht="15.75" thickBot="1">
      <c r="B23" s="228" t="s">
        <v>132</v>
      </c>
      <c r="C23" s="92"/>
      <c r="D23" s="92"/>
      <c r="E23" s="92"/>
      <c r="F23" s="283"/>
      <c r="G23" s="92"/>
    </row>
    <row r="24" spans="2:7">
      <c r="B24" s="763" t="s">
        <v>126</v>
      </c>
      <c r="C24" s="806"/>
      <c r="D24" s="333" t="s">
        <v>133</v>
      </c>
      <c r="E24" s="334" t="s">
        <v>134</v>
      </c>
      <c r="F24" s="335" t="s">
        <v>135</v>
      </c>
      <c r="G24" s="336" t="s">
        <v>130</v>
      </c>
    </row>
    <row r="25" spans="2:7">
      <c r="B25" s="765" t="s">
        <v>360</v>
      </c>
      <c r="C25" s="766"/>
      <c r="D25" s="248" t="s">
        <v>159</v>
      </c>
      <c r="E25" s="248">
        <v>60000</v>
      </c>
      <c r="F25" s="241">
        <v>1</v>
      </c>
      <c r="G25" s="337">
        <f>ROUND(E25*F25,0)</f>
        <v>60000</v>
      </c>
    </row>
    <row r="26" spans="2:7">
      <c r="B26" s="376" t="s">
        <v>361</v>
      </c>
      <c r="C26" s="286"/>
      <c r="D26" s="248" t="s">
        <v>159</v>
      </c>
      <c r="E26" s="248">
        <v>400000</v>
      </c>
      <c r="F26" s="241">
        <v>2</v>
      </c>
      <c r="G26" s="337">
        <f t="shared" ref="G26:G31" si="0">ROUND(E26*F26,0)</f>
        <v>800000</v>
      </c>
    </row>
    <row r="27" spans="2:7">
      <c r="B27" s="376" t="s">
        <v>362</v>
      </c>
      <c r="C27" s="286"/>
      <c r="D27" s="248" t="s">
        <v>366</v>
      </c>
      <c r="E27" s="248">
        <v>4000</v>
      </c>
      <c r="F27" s="241">
        <v>11</v>
      </c>
      <c r="G27" s="337">
        <f t="shared" si="0"/>
        <v>44000</v>
      </c>
    </row>
    <row r="28" spans="2:7">
      <c r="B28" s="376" t="s">
        <v>363</v>
      </c>
      <c r="C28" s="286"/>
      <c r="D28" s="248" t="s">
        <v>159</v>
      </c>
      <c r="E28" s="248">
        <v>6</v>
      </c>
      <c r="F28" s="241">
        <v>13000</v>
      </c>
      <c r="G28" s="337">
        <f t="shared" si="0"/>
        <v>78000</v>
      </c>
    </row>
    <row r="29" spans="2:7" ht="44.25" customHeight="1">
      <c r="B29" s="502" t="s">
        <v>364</v>
      </c>
      <c r="C29" s="286"/>
      <c r="D29" s="248" t="s">
        <v>159</v>
      </c>
      <c r="E29" s="248">
        <v>35000</v>
      </c>
      <c r="F29" s="241">
        <v>1</v>
      </c>
      <c r="G29" s="337">
        <f t="shared" si="0"/>
        <v>35000</v>
      </c>
    </row>
    <row r="30" spans="2:7">
      <c r="B30" s="376" t="s">
        <v>365</v>
      </c>
      <c r="C30" s="286"/>
      <c r="D30" s="248" t="s">
        <v>159</v>
      </c>
      <c r="E30" s="248">
        <v>135000</v>
      </c>
      <c r="F30" s="241">
        <v>2</v>
      </c>
      <c r="G30" s="337">
        <f t="shared" si="0"/>
        <v>270000</v>
      </c>
    </row>
    <row r="31" spans="2:7">
      <c r="B31" s="765" t="s">
        <v>206</v>
      </c>
      <c r="C31" s="766"/>
      <c r="D31" s="248" t="s">
        <v>207</v>
      </c>
      <c r="E31" s="248">
        <v>67000</v>
      </c>
      <c r="F31" s="241">
        <v>2.1999999999999999E-2</v>
      </c>
      <c r="G31" s="337">
        <f t="shared" si="0"/>
        <v>1474</v>
      </c>
    </row>
    <row r="32" spans="2:7" ht="15.75" thickBot="1">
      <c r="B32" s="807"/>
      <c r="C32" s="808"/>
      <c r="D32" s="296"/>
      <c r="E32" s="296"/>
      <c r="F32" s="341"/>
      <c r="G32" s="337"/>
    </row>
    <row r="33" spans="2:7" ht="15.75" thickBot="1">
      <c r="B33" s="51"/>
      <c r="C33" s="92"/>
      <c r="D33" s="92"/>
      <c r="E33" s="92"/>
      <c r="F33" s="93" t="s">
        <v>131</v>
      </c>
      <c r="G33" s="338">
        <f>SUM(G25:G32)</f>
        <v>1288474</v>
      </c>
    </row>
    <row r="34" spans="2:7" ht="15.75" thickBot="1">
      <c r="B34" s="228" t="s">
        <v>136</v>
      </c>
      <c r="C34" s="92"/>
      <c r="D34" s="92"/>
      <c r="E34" s="92"/>
      <c r="F34" s="283"/>
      <c r="G34" s="92"/>
    </row>
    <row r="35" spans="2:7">
      <c r="B35" s="249" t="s">
        <v>137</v>
      </c>
      <c r="C35" s="250"/>
      <c r="D35" s="236" t="s">
        <v>135</v>
      </c>
      <c r="E35" s="237" t="s">
        <v>156</v>
      </c>
      <c r="F35" s="238" t="s">
        <v>141</v>
      </c>
      <c r="G35" s="239" t="s">
        <v>130</v>
      </c>
    </row>
    <row r="36" spans="2:7">
      <c r="B36" s="251"/>
      <c r="C36" s="292"/>
      <c r="D36" s="253"/>
      <c r="E36" s="306"/>
      <c r="F36" s="241"/>
      <c r="G36" s="242"/>
    </row>
    <row r="37" spans="2:7" ht="15.75" thickBot="1">
      <c r="B37" s="254"/>
      <c r="C37" s="255"/>
      <c r="D37" s="256"/>
      <c r="E37" s="256"/>
      <c r="F37" s="245"/>
      <c r="G37" s="246"/>
    </row>
    <row r="38" spans="2:7" ht="15.75" thickBot="1">
      <c r="B38" s="51"/>
      <c r="C38" s="92"/>
      <c r="D38" s="92"/>
      <c r="E38" s="92"/>
      <c r="F38" s="93" t="s">
        <v>131</v>
      </c>
      <c r="G38" s="247">
        <f>SUM(G36:G37)</f>
        <v>0</v>
      </c>
    </row>
    <row r="39" spans="2:7" ht="15.75" thickBot="1">
      <c r="B39" s="228" t="s">
        <v>142</v>
      </c>
      <c r="C39" s="92"/>
      <c r="D39" s="92"/>
      <c r="E39" s="92"/>
      <c r="F39" s="283"/>
      <c r="G39" s="92"/>
    </row>
    <row r="40" spans="2:7">
      <c r="B40" s="249" t="s">
        <v>143</v>
      </c>
      <c r="C40" s="236" t="s">
        <v>144</v>
      </c>
      <c r="D40" s="236" t="s">
        <v>145</v>
      </c>
      <c r="E40" s="237" t="s">
        <v>146</v>
      </c>
      <c r="F40" s="238" t="s">
        <v>129</v>
      </c>
      <c r="G40" s="239" t="s">
        <v>130</v>
      </c>
    </row>
    <row r="41" spans="2:7" ht="25.5">
      <c r="B41" s="293" t="s">
        <v>105</v>
      </c>
      <c r="C41" s="339">
        <v>79991.261379999996</v>
      </c>
      <c r="D41" s="339">
        <v>67992.572172999993</v>
      </c>
      <c r="E41" s="339">
        <v>147983.833553</v>
      </c>
      <c r="F41" s="241">
        <v>100</v>
      </c>
      <c r="G41" s="242">
        <f>ROUND(E41/F41,0)</f>
        <v>1480</v>
      </c>
    </row>
    <row r="42" spans="2:7">
      <c r="B42" s="294"/>
      <c r="C42" s="248"/>
      <c r="D42" s="248"/>
      <c r="E42" s="257"/>
      <c r="F42" s="287"/>
      <c r="G42" s="242"/>
    </row>
    <row r="43" spans="2:7" ht="15.75" thickBot="1">
      <c r="B43" s="295"/>
      <c r="C43" s="296"/>
      <c r="D43" s="297"/>
      <c r="E43" s="289"/>
      <c r="F43" s="284"/>
      <c r="G43" s="246"/>
    </row>
    <row r="44" spans="2:7" ht="15.75" thickBot="1">
      <c r="B44" s="51"/>
      <c r="C44" s="92"/>
      <c r="D44" s="92"/>
      <c r="E44" s="92"/>
      <c r="F44" s="298" t="s">
        <v>131</v>
      </c>
      <c r="G44" s="247">
        <f>SUM(G41:G43)</f>
        <v>1480</v>
      </c>
    </row>
    <row r="45" spans="2:7" ht="15.75" thickBot="1">
      <c r="B45" s="51"/>
      <c r="C45" s="92"/>
      <c r="D45" s="52"/>
      <c r="E45" s="53"/>
      <c r="F45" s="299" t="s">
        <v>147</v>
      </c>
      <c r="G45" s="262">
        <f>+G22+G33+G38+G44</f>
        <v>1291354</v>
      </c>
    </row>
    <row r="48" spans="2:7">
      <c r="B48" s="99" t="s">
        <v>468</v>
      </c>
      <c r="C48" s="43"/>
      <c r="D48" s="302"/>
      <c r="E48" s="45"/>
      <c r="F48" s="301"/>
      <c r="G48" s="45" t="s">
        <v>470</v>
      </c>
    </row>
    <row r="49" spans="2:7">
      <c r="B49" s="88" t="s">
        <v>469</v>
      </c>
      <c r="C49" s="540"/>
      <c r="D49" s="302"/>
      <c r="E49" s="48"/>
      <c r="F49" s="301"/>
      <c r="G49" s="48" t="s">
        <v>471</v>
      </c>
    </row>
    <row r="50" spans="2:7">
      <c r="B50" s="101" t="s">
        <v>37</v>
      </c>
      <c r="C50" s="101"/>
      <c r="D50" s="302"/>
      <c r="E50" s="50"/>
      <c r="F50" s="301"/>
      <c r="G50" s="50" t="s">
        <v>38</v>
      </c>
    </row>
    <row r="51" spans="2:7" ht="15.75" thickBot="1"/>
    <row r="52" spans="2:7">
      <c r="B52" s="777" t="s">
        <v>39</v>
      </c>
      <c r="C52" s="778"/>
      <c r="D52" s="778"/>
      <c r="E52" s="778"/>
      <c r="F52" s="778"/>
      <c r="G52" s="779"/>
    </row>
    <row r="53" spans="2:7">
      <c r="B53" s="780"/>
      <c r="C53" s="781"/>
      <c r="D53" s="781"/>
      <c r="E53" s="781"/>
      <c r="F53" s="781"/>
      <c r="G53" s="782"/>
    </row>
    <row r="54" spans="2:7" ht="15.75" thickBot="1">
      <c r="B54" s="783"/>
      <c r="C54" s="784"/>
      <c r="D54" s="784"/>
      <c r="E54" s="784"/>
      <c r="F54" s="784"/>
      <c r="G54" s="785"/>
    </row>
  </sheetData>
  <mergeCells count="18">
    <mergeCell ref="B21:C21"/>
    <mergeCell ref="B2:E3"/>
    <mergeCell ref="F2:G6"/>
    <mergeCell ref="B4:E6"/>
    <mergeCell ref="B7:G8"/>
    <mergeCell ref="B9:G11"/>
    <mergeCell ref="B13:C13"/>
    <mergeCell ref="D13:G13"/>
    <mergeCell ref="B14:C14"/>
    <mergeCell ref="D14:G14"/>
    <mergeCell ref="B18:C18"/>
    <mergeCell ref="B19:C19"/>
    <mergeCell ref="B20:C20"/>
    <mergeCell ref="B24:C24"/>
    <mergeCell ref="B25:C25"/>
    <mergeCell ref="B32:C32"/>
    <mergeCell ref="B52:G54"/>
    <mergeCell ref="B31:C31"/>
  </mergeCells>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B1:G54"/>
  <sheetViews>
    <sheetView topLeftCell="A22" zoomScale="80" zoomScaleNormal="80" workbookViewId="0">
      <selection activeCell="B41" sqref="B41"/>
    </sheetView>
  </sheetViews>
  <sheetFormatPr baseColWidth="10" defaultColWidth="10.7109375" defaultRowHeight="15"/>
  <cols>
    <col min="2" max="2" width="30.5703125" customWidth="1"/>
    <col min="3" max="3" width="22.42578125" customWidth="1"/>
    <col min="4" max="4" width="21.42578125" customWidth="1"/>
    <col min="5" max="5" width="18.5703125" customWidth="1"/>
    <col min="6" max="6" width="21.42578125" customWidth="1"/>
    <col min="7" max="7" width="21" customWidth="1"/>
  </cols>
  <sheetData>
    <row r="1" spans="2:7" ht="15.75" thickBot="1"/>
    <row r="2" spans="2:7">
      <c r="B2" s="684" t="s">
        <v>120</v>
      </c>
      <c r="C2" s="685"/>
      <c r="D2" s="685"/>
      <c r="E2" s="686"/>
      <c r="F2" s="787"/>
      <c r="G2" s="714"/>
    </row>
    <row r="3" spans="2:7">
      <c r="B3" s="687"/>
      <c r="C3" s="688"/>
      <c r="D3" s="688"/>
      <c r="E3" s="689"/>
      <c r="F3" s="788"/>
      <c r="G3" s="716"/>
    </row>
    <row r="4" spans="2:7">
      <c r="B4" s="797" t="s">
        <v>1</v>
      </c>
      <c r="C4" s="798"/>
      <c r="D4" s="798"/>
      <c r="E4" s="799"/>
      <c r="F4" s="788"/>
      <c r="G4" s="716"/>
    </row>
    <row r="5" spans="2:7">
      <c r="B5" s="800"/>
      <c r="C5" s="801"/>
      <c r="D5" s="801"/>
      <c r="E5" s="802"/>
      <c r="F5" s="788"/>
      <c r="G5" s="716"/>
    </row>
    <row r="6" spans="2:7">
      <c r="B6" s="803"/>
      <c r="C6" s="804"/>
      <c r="D6" s="804"/>
      <c r="E6" s="805"/>
      <c r="F6" s="789"/>
      <c r="G6" s="718"/>
    </row>
    <row r="7" spans="2:7">
      <c r="B7" s="721"/>
      <c r="C7" s="722"/>
      <c r="D7" s="722"/>
      <c r="E7" s="722"/>
      <c r="F7" s="722"/>
      <c r="G7" s="723"/>
    </row>
    <row r="8" spans="2:7" ht="15.75" thickBot="1">
      <c r="B8" s="724"/>
      <c r="C8" s="717"/>
      <c r="D8" s="717"/>
      <c r="E8" s="717"/>
      <c r="F8" s="717"/>
      <c r="G8" s="718"/>
    </row>
    <row r="9" spans="2:7" ht="15" customHeight="1">
      <c r="B9" s="774" t="s">
        <v>438</v>
      </c>
      <c r="C9" s="775"/>
      <c r="D9" s="775"/>
      <c r="E9" s="775"/>
      <c r="F9" s="775"/>
      <c r="G9" s="776"/>
    </row>
    <row r="10" spans="2:7">
      <c r="B10" s="749"/>
      <c r="C10" s="750"/>
      <c r="D10" s="750"/>
      <c r="E10" s="750"/>
      <c r="F10" s="750"/>
      <c r="G10" s="751"/>
    </row>
    <row r="11" spans="2:7" ht="15.75" thickBot="1">
      <c r="B11" s="752"/>
      <c r="C11" s="753"/>
      <c r="D11" s="753"/>
      <c r="E11" s="753"/>
      <c r="F11" s="753"/>
      <c r="G11" s="754"/>
    </row>
    <row r="12" spans="2:7" ht="15.75" thickBot="1">
      <c r="B12" s="227"/>
      <c r="C12" s="227"/>
      <c r="D12" s="228"/>
      <c r="E12" s="228"/>
      <c r="F12" s="228"/>
      <c r="G12" s="228"/>
    </row>
    <row r="13" spans="2:7">
      <c r="B13" s="728" t="s">
        <v>121</v>
      </c>
      <c r="C13" s="790"/>
      <c r="D13" s="791" t="s">
        <v>151</v>
      </c>
      <c r="E13" s="730"/>
      <c r="F13" s="730"/>
      <c r="G13" s="792"/>
    </row>
    <row r="14" spans="2:7" ht="54.75" customHeight="1">
      <c r="B14" s="733" t="str">
        <f>B9</f>
        <v>MANTENIMIENTO Y ADECUACIÓN DE LA CASA DE LA MUJER UBICADA EN EL MUNICIPIO DE MONTERÍA - CÓRDOBA</v>
      </c>
      <c r="C14" s="793"/>
      <c r="D14" s="794" t="str">
        <f>+'PRESUPUESTO GENERAL'!D32</f>
        <v>suministro e instalacion de ventanas en madera 2,20 x 1,00 (fachada)</v>
      </c>
      <c r="E14" s="809"/>
      <c r="F14" s="809"/>
      <c r="G14" s="810"/>
    </row>
    <row r="15" spans="2:7" ht="15.75" thickBot="1">
      <c r="B15" s="229" t="s">
        <v>123</v>
      </c>
      <c r="C15" s="230" t="s">
        <v>194</v>
      </c>
      <c r="D15" s="231" t="s">
        <v>150</v>
      </c>
      <c r="E15" s="232" t="str">
        <f>+'PRESUPUESTO GENERAL'!E31</f>
        <v>und</v>
      </c>
      <c r="F15" s="282" t="s">
        <v>124</v>
      </c>
      <c r="G15" s="317">
        <v>4</v>
      </c>
    </row>
    <row r="16" spans="2:7">
      <c r="B16" s="92"/>
      <c r="C16" s="92"/>
      <c r="D16" s="92"/>
      <c r="E16" s="92"/>
      <c r="F16" s="92"/>
      <c r="G16" s="92"/>
    </row>
    <row r="17" spans="2:7" ht="15.75" thickBot="1">
      <c r="B17" s="228" t="s">
        <v>125</v>
      </c>
      <c r="C17" s="92"/>
      <c r="D17" s="92"/>
      <c r="E17" s="92"/>
      <c r="F17" s="283"/>
      <c r="G17" s="92"/>
    </row>
    <row r="18" spans="2:7">
      <c r="B18" s="755" t="s">
        <v>126</v>
      </c>
      <c r="C18" s="786"/>
      <c r="D18" s="236" t="s">
        <v>135</v>
      </c>
      <c r="E18" s="237" t="s">
        <v>154</v>
      </c>
      <c r="F18" s="238" t="s">
        <v>129</v>
      </c>
      <c r="G18" s="239" t="s">
        <v>130</v>
      </c>
    </row>
    <row r="19" spans="2:7">
      <c r="B19" s="767" t="s">
        <v>153</v>
      </c>
      <c r="C19" s="768"/>
      <c r="D19" s="240">
        <v>1</v>
      </c>
      <c r="E19" s="248">
        <v>7000</v>
      </c>
      <c r="F19" s="308">
        <v>5</v>
      </c>
      <c r="G19" s="242">
        <f>(D19*E19)/F19</f>
        <v>1400</v>
      </c>
    </row>
    <row r="20" spans="2:7">
      <c r="B20" s="769"/>
      <c r="C20" s="770"/>
      <c r="D20" s="331"/>
      <c r="E20" s="332"/>
      <c r="F20" s="308"/>
      <c r="G20" s="242"/>
    </row>
    <row r="21" spans="2:7" ht="15.75" thickBot="1">
      <c r="B21" s="759"/>
      <c r="C21" s="796"/>
      <c r="D21" s="243"/>
      <c r="E21" s="244"/>
      <c r="F21" s="284"/>
      <c r="G21" s="246"/>
    </row>
    <row r="22" spans="2:7" ht="15.75" thickBot="1">
      <c r="B22" s="51"/>
      <c r="C22" s="92"/>
      <c r="D22" s="92"/>
      <c r="E22" s="92"/>
      <c r="F22" s="93" t="s">
        <v>131</v>
      </c>
      <c r="G22" s="247">
        <f>SUM(G19:G21)</f>
        <v>1400</v>
      </c>
    </row>
    <row r="23" spans="2:7" ht="15.75" thickBot="1">
      <c r="B23" s="228" t="s">
        <v>132</v>
      </c>
      <c r="C23" s="92"/>
      <c r="D23" s="92"/>
      <c r="E23" s="92"/>
      <c r="F23" s="283"/>
      <c r="G23" s="92"/>
    </row>
    <row r="24" spans="2:7">
      <c r="B24" s="763" t="s">
        <v>126</v>
      </c>
      <c r="C24" s="806"/>
      <c r="D24" s="333" t="s">
        <v>133</v>
      </c>
      <c r="E24" s="334" t="s">
        <v>134</v>
      </c>
      <c r="F24" s="335" t="s">
        <v>135</v>
      </c>
      <c r="G24" s="336" t="s">
        <v>130</v>
      </c>
    </row>
    <row r="25" spans="2:7">
      <c r="B25" s="765" t="s">
        <v>360</v>
      </c>
      <c r="C25" s="766"/>
      <c r="D25" s="248" t="s">
        <v>159</v>
      </c>
      <c r="E25" s="248">
        <v>90000</v>
      </c>
      <c r="F25" s="241">
        <v>1</v>
      </c>
      <c r="G25" s="337">
        <f>ROUND(E25*F25,0)</f>
        <v>90000</v>
      </c>
    </row>
    <row r="26" spans="2:7">
      <c r="B26" s="376" t="s">
        <v>479</v>
      </c>
      <c r="C26" s="286"/>
      <c r="D26" s="248" t="s">
        <v>159</v>
      </c>
      <c r="E26" s="248">
        <v>350000</v>
      </c>
      <c r="F26" s="241">
        <v>1</v>
      </c>
      <c r="G26" s="337">
        <f t="shared" ref="G26:G31" si="0">ROUND(E26*F26,0)</f>
        <v>350000</v>
      </c>
    </row>
    <row r="27" spans="2:7">
      <c r="B27" s="376" t="s">
        <v>362</v>
      </c>
      <c r="C27" s="286"/>
      <c r="D27" s="248" t="s">
        <v>366</v>
      </c>
      <c r="E27" s="248">
        <v>4000</v>
      </c>
      <c r="F27" s="241">
        <v>10</v>
      </c>
      <c r="G27" s="337">
        <f t="shared" si="0"/>
        <v>40000</v>
      </c>
    </row>
    <row r="28" spans="2:7">
      <c r="B28" s="376" t="s">
        <v>363</v>
      </c>
      <c r="C28" s="286"/>
      <c r="D28" s="248" t="s">
        <v>159</v>
      </c>
      <c r="E28" s="248">
        <v>6</v>
      </c>
      <c r="F28" s="241">
        <v>13000</v>
      </c>
      <c r="G28" s="337">
        <f t="shared" si="0"/>
        <v>78000</v>
      </c>
    </row>
    <row r="29" spans="2:7" ht="18.75" customHeight="1">
      <c r="B29" s="502" t="s">
        <v>480</v>
      </c>
      <c r="C29" s="286"/>
      <c r="D29" s="248" t="s">
        <v>159</v>
      </c>
      <c r="E29" s="248">
        <v>35000</v>
      </c>
      <c r="F29" s="241">
        <v>1</v>
      </c>
      <c r="G29" s="337">
        <f t="shared" si="0"/>
        <v>35000</v>
      </c>
    </row>
    <row r="30" spans="2:7">
      <c r="B30" s="376" t="s">
        <v>365</v>
      </c>
      <c r="C30" s="286"/>
      <c r="D30" s="248" t="s">
        <v>159</v>
      </c>
      <c r="E30" s="248">
        <v>135000</v>
      </c>
      <c r="F30" s="241">
        <v>2</v>
      </c>
      <c r="G30" s="337">
        <f t="shared" si="0"/>
        <v>270000</v>
      </c>
    </row>
    <row r="31" spans="2:7">
      <c r="B31" s="765" t="s">
        <v>206</v>
      </c>
      <c r="C31" s="766"/>
      <c r="D31" s="248" t="s">
        <v>207</v>
      </c>
      <c r="E31" s="248">
        <v>67000</v>
      </c>
      <c r="F31" s="241">
        <v>2.1999999999999999E-2</v>
      </c>
      <c r="G31" s="337">
        <f t="shared" si="0"/>
        <v>1474</v>
      </c>
    </row>
    <row r="32" spans="2:7" ht="15.75" thickBot="1">
      <c r="B32" s="807"/>
      <c r="C32" s="808"/>
      <c r="D32" s="296"/>
      <c r="E32" s="296"/>
      <c r="F32" s="341"/>
      <c r="G32" s="337"/>
    </row>
    <row r="33" spans="2:7" ht="15.75" thickBot="1">
      <c r="B33" s="51"/>
      <c r="C33" s="92"/>
      <c r="D33" s="92"/>
      <c r="E33" s="92"/>
      <c r="F33" s="93" t="s">
        <v>131</v>
      </c>
      <c r="G33" s="338">
        <f>SUM(G25:G32)</f>
        <v>864474</v>
      </c>
    </row>
    <row r="34" spans="2:7" ht="15.75" thickBot="1">
      <c r="B34" s="228" t="s">
        <v>136</v>
      </c>
      <c r="C34" s="92"/>
      <c r="D34" s="92"/>
      <c r="E34" s="92"/>
      <c r="F34" s="283"/>
      <c r="G34" s="92"/>
    </row>
    <row r="35" spans="2:7">
      <c r="B35" s="249" t="s">
        <v>137</v>
      </c>
      <c r="C35" s="250"/>
      <c r="D35" s="236" t="s">
        <v>135</v>
      </c>
      <c r="E35" s="237" t="s">
        <v>156</v>
      </c>
      <c r="F35" s="238" t="s">
        <v>141</v>
      </c>
      <c r="G35" s="239" t="s">
        <v>130</v>
      </c>
    </row>
    <row r="36" spans="2:7">
      <c r="B36" s="251"/>
      <c r="C36" s="292"/>
      <c r="D36" s="253"/>
      <c r="E36" s="306"/>
      <c r="F36" s="241"/>
      <c r="G36" s="242"/>
    </row>
    <row r="37" spans="2:7" ht="15.75" thickBot="1">
      <c r="B37" s="254"/>
      <c r="C37" s="255"/>
      <c r="D37" s="256"/>
      <c r="E37" s="256"/>
      <c r="F37" s="245"/>
      <c r="G37" s="246"/>
    </row>
    <row r="38" spans="2:7" ht="15.75" thickBot="1">
      <c r="B38" s="51"/>
      <c r="C38" s="92"/>
      <c r="D38" s="92"/>
      <c r="E38" s="92"/>
      <c r="F38" s="93" t="s">
        <v>131</v>
      </c>
      <c r="G38" s="247">
        <f>SUM(G36:G37)</f>
        <v>0</v>
      </c>
    </row>
    <row r="39" spans="2:7" ht="15.75" thickBot="1">
      <c r="B39" s="228" t="s">
        <v>142</v>
      </c>
      <c r="C39" s="92"/>
      <c r="D39" s="92"/>
      <c r="E39" s="92"/>
      <c r="F39" s="283"/>
      <c r="G39" s="92"/>
    </row>
    <row r="40" spans="2:7">
      <c r="B40" s="249" t="s">
        <v>143</v>
      </c>
      <c r="C40" s="236" t="s">
        <v>144</v>
      </c>
      <c r="D40" s="236" t="s">
        <v>145</v>
      </c>
      <c r="E40" s="237" t="s">
        <v>146</v>
      </c>
      <c r="F40" s="238" t="s">
        <v>129</v>
      </c>
      <c r="G40" s="239" t="s">
        <v>130</v>
      </c>
    </row>
    <row r="41" spans="2:7" ht="25.5">
      <c r="B41" s="293" t="s">
        <v>105</v>
      </c>
      <c r="C41" s="339">
        <v>79991.261379999996</v>
      </c>
      <c r="D41" s="339">
        <v>67992.572172999993</v>
      </c>
      <c r="E41" s="339">
        <v>147983.833553</v>
      </c>
      <c r="F41" s="241">
        <v>100</v>
      </c>
      <c r="G41" s="242">
        <f>ROUND(E41/F41,0)</f>
        <v>1480</v>
      </c>
    </row>
    <row r="42" spans="2:7">
      <c r="B42" s="294"/>
      <c r="C42" s="248"/>
      <c r="D42" s="248"/>
      <c r="E42" s="257"/>
      <c r="F42" s="287"/>
      <c r="G42" s="242"/>
    </row>
    <row r="43" spans="2:7" ht="15.75" thickBot="1">
      <c r="B43" s="295"/>
      <c r="C43" s="296"/>
      <c r="D43" s="297"/>
      <c r="E43" s="289"/>
      <c r="F43" s="284"/>
      <c r="G43" s="246"/>
    </row>
    <row r="44" spans="2:7" ht="15.75" thickBot="1">
      <c r="B44" s="51"/>
      <c r="C44" s="92"/>
      <c r="D44" s="92"/>
      <c r="E44" s="92"/>
      <c r="F44" s="298" t="s">
        <v>131</v>
      </c>
      <c r="G44" s="247">
        <f>SUM(G41:G43)</f>
        <v>1480</v>
      </c>
    </row>
    <row r="45" spans="2:7" ht="15.75" thickBot="1">
      <c r="B45" s="51"/>
      <c r="C45" s="92"/>
      <c r="D45" s="52"/>
      <c r="E45" s="53"/>
      <c r="F45" s="299" t="s">
        <v>147</v>
      </c>
      <c r="G45" s="262">
        <f>+G22+G33+G38+G44</f>
        <v>867354</v>
      </c>
    </row>
    <row r="48" spans="2:7">
      <c r="B48" s="99" t="s">
        <v>468</v>
      </c>
      <c r="C48" s="43"/>
      <c r="D48" s="302"/>
      <c r="E48" s="45"/>
      <c r="F48" s="301"/>
      <c r="G48" s="45" t="s">
        <v>470</v>
      </c>
    </row>
    <row r="49" spans="2:7">
      <c r="B49" s="88" t="s">
        <v>469</v>
      </c>
      <c r="C49" s="540"/>
      <c r="D49" s="302"/>
      <c r="E49" s="48"/>
      <c r="F49" s="301"/>
      <c r="G49" s="48" t="s">
        <v>471</v>
      </c>
    </row>
    <row r="50" spans="2:7">
      <c r="B50" s="101" t="s">
        <v>37</v>
      </c>
      <c r="C50" s="101"/>
      <c r="D50" s="302"/>
      <c r="E50" s="50"/>
      <c r="F50" s="301"/>
      <c r="G50" s="50" t="s">
        <v>38</v>
      </c>
    </row>
    <row r="51" spans="2:7" ht="15.75" thickBot="1"/>
    <row r="52" spans="2:7">
      <c r="B52" s="777" t="s">
        <v>39</v>
      </c>
      <c r="C52" s="778"/>
      <c r="D52" s="778"/>
      <c r="E52" s="778"/>
      <c r="F52" s="778"/>
      <c r="G52" s="779"/>
    </row>
    <row r="53" spans="2:7">
      <c r="B53" s="780"/>
      <c r="C53" s="781"/>
      <c r="D53" s="781"/>
      <c r="E53" s="781"/>
      <c r="F53" s="781"/>
      <c r="G53" s="782"/>
    </row>
    <row r="54" spans="2:7" ht="15.75" thickBot="1">
      <c r="B54" s="783"/>
      <c r="C54" s="784"/>
      <c r="D54" s="784"/>
      <c r="E54" s="784"/>
      <c r="F54" s="784"/>
      <c r="G54" s="785"/>
    </row>
  </sheetData>
  <mergeCells count="18">
    <mergeCell ref="B24:C24"/>
    <mergeCell ref="B25:C25"/>
    <mergeCell ref="B31:C31"/>
    <mergeCell ref="B32:C32"/>
    <mergeCell ref="B52:G54"/>
    <mergeCell ref="B21:C21"/>
    <mergeCell ref="B2:E3"/>
    <mergeCell ref="F2:G6"/>
    <mergeCell ref="B4:E6"/>
    <mergeCell ref="B7:G8"/>
    <mergeCell ref="B9:G11"/>
    <mergeCell ref="B13:C13"/>
    <mergeCell ref="D13:G13"/>
    <mergeCell ref="B14:C14"/>
    <mergeCell ref="D14:G14"/>
    <mergeCell ref="B18:C18"/>
    <mergeCell ref="B19:C19"/>
    <mergeCell ref="B20:C20"/>
  </mergeCells>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B1:G54"/>
  <sheetViews>
    <sheetView zoomScale="80" zoomScaleNormal="80" workbookViewId="0">
      <selection activeCell="C16" sqref="C16"/>
    </sheetView>
  </sheetViews>
  <sheetFormatPr baseColWidth="10" defaultColWidth="10.7109375" defaultRowHeight="15"/>
  <cols>
    <col min="2" max="2" width="30.5703125" customWidth="1"/>
    <col min="3" max="3" width="22.42578125" customWidth="1"/>
    <col min="4" max="4" width="21.42578125" customWidth="1"/>
    <col min="5" max="5" width="18.5703125" customWidth="1"/>
    <col min="6" max="6" width="21.42578125" customWidth="1"/>
    <col min="7" max="7" width="21" customWidth="1"/>
  </cols>
  <sheetData>
    <row r="1" spans="2:7" ht="15.75" thickBot="1"/>
    <row r="2" spans="2:7">
      <c r="B2" s="684" t="s">
        <v>120</v>
      </c>
      <c r="C2" s="685"/>
      <c r="D2" s="685"/>
      <c r="E2" s="686"/>
      <c r="F2" s="787"/>
      <c r="G2" s="714"/>
    </row>
    <row r="3" spans="2:7">
      <c r="B3" s="687"/>
      <c r="C3" s="688"/>
      <c r="D3" s="688"/>
      <c r="E3" s="689"/>
      <c r="F3" s="788"/>
      <c r="G3" s="716"/>
    </row>
    <row r="4" spans="2:7">
      <c r="B4" s="797" t="s">
        <v>1</v>
      </c>
      <c r="C4" s="798"/>
      <c r="D4" s="798"/>
      <c r="E4" s="799"/>
      <c r="F4" s="788"/>
      <c r="G4" s="716"/>
    </row>
    <row r="5" spans="2:7">
      <c r="B5" s="800"/>
      <c r="C5" s="801"/>
      <c r="D5" s="801"/>
      <c r="E5" s="802"/>
      <c r="F5" s="788"/>
      <c r="G5" s="716"/>
    </row>
    <row r="6" spans="2:7">
      <c r="B6" s="803"/>
      <c r="C6" s="804"/>
      <c r="D6" s="804"/>
      <c r="E6" s="805"/>
      <c r="F6" s="789"/>
      <c r="G6" s="718"/>
    </row>
    <row r="7" spans="2:7">
      <c r="B7" s="721"/>
      <c r="C7" s="722"/>
      <c r="D7" s="722"/>
      <c r="E7" s="722"/>
      <c r="F7" s="722"/>
      <c r="G7" s="723"/>
    </row>
    <row r="8" spans="2:7" ht="15.75" thickBot="1">
      <c r="B8" s="724"/>
      <c r="C8" s="717"/>
      <c r="D8" s="717"/>
      <c r="E8" s="717"/>
      <c r="F8" s="717"/>
      <c r="G8" s="718"/>
    </row>
    <row r="9" spans="2:7" ht="15" customHeight="1">
      <c r="B9" s="774" t="s">
        <v>438</v>
      </c>
      <c r="C9" s="775"/>
      <c r="D9" s="775"/>
      <c r="E9" s="775"/>
      <c r="F9" s="775"/>
      <c r="G9" s="776"/>
    </row>
    <row r="10" spans="2:7">
      <c r="B10" s="749"/>
      <c r="C10" s="750"/>
      <c r="D10" s="750"/>
      <c r="E10" s="750"/>
      <c r="F10" s="750"/>
      <c r="G10" s="751"/>
    </row>
    <row r="11" spans="2:7" ht="15.75" thickBot="1">
      <c r="B11" s="752"/>
      <c r="C11" s="753"/>
      <c r="D11" s="753"/>
      <c r="E11" s="753"/>
      <c r="F11" s="753"/>
      <c r="G11" s="754"/>
    </row>
    <row r="12" spans="2:7" ht="15.75" thickBot="1">
      <c r="B12" s="227"/>
      <c r="C12" s="227"/>
      <c r="D12" s="228"/>
      <c r="E12" s="228"/>
      <c r="F12" s="228"/>
      <c r="G12" s="228"/>
    </row>
    <row r="13" spans="2:7">
      <c r="B13" s="728" t="s">
        <v>121</v>
      </c>
      <c r="C13" s="790"/>
      <c r="D13" s="791" t="s">
        <v>151</v>
      </c>
      <c r="E13" s="730"/>
      <c r="F13" s="730"/>
      <c r="G13" s="792"/>
    </row>
    <row r="14" spans="2:7" ht="54.75" customHeight="1">
      <c r="B14" s="733" t="str">
        <f>B9</f>
        <v>MANTENIMIENTO Y ADECUACIÓN DE LA CASA DE LA MUJER UBICADA EN EL MUNICIPIO DE MONTERÍA - CÓRDOBA</v>
      </c>
      <c r="C14" s="793"/>
      <c r="D14" s="794" t="str">
        <f>+'PRESUPUESTO GENERAL'!D33</f>
        <v>suministro e instalacion de puertas en madera 2,00 x 0,90</v>
      </c>
      <c r="E14" s="809"/>
      <c r="F14" s="809"/>
      <c r="G14" s="810"/>
    </row>
    <row r="15" spans="2:7" ht="15.75" thickBot="1">
      <c r="B15" s="229" t="s">
        <v>123</v>
      </c>
      <c r="C15" s="230" t="s">
        <v>303</v>
      </c>
      <c r="D15" s="231" t="s">
        <v>150</v>
      </c>
      <c r="E15" s="232" t="str">
        <f>+'PRESUPUESTO GENERAL'!E31</f>
        <v>und</v>
      </c>
      <c r="F15" s="282" t="s">
        <v>124</v>
      </c>
      <c r="G15" s="317">
        <f>+'PRESUPUESTO GENERAL'!F33</f>
        <v>4</v>
      </c>
    </row>
    <row r="16" spans="2:7">
      <c r="B16" s="92"/>
      <c r="C16" s="92"/>
      <c r="D16" s="92"/>
      <c r="E16" s="92"/>
      <c r="F16" s="92"/>
      <c r="G16" s="92"/>
    </row>
    <row r="17" spans="2:7" ht="15.75" thickBot="1">
      <c r="B17" s="228" t="s">
        <v>125</v>
      </c>
      <c r="C17" s="92"/>
      <c r="D17" s="92"/>
      <c r="E17" s="92"/>
      <c r="F17" s="283"/>
      <c r="G17" s="92"/>
    </row>
    <row r="18" spans="2:7">
      <c r="B18" s="755" t="s">
        <v>126</v>
      </c>
      <c r="C18" s="786"/>
      <c r="D18" s="236" t="s">
        <v>135</v>
      </c>
      <c r="E18" s="237" t="s">
        <v>154</v>
      </c>
      <c r="F18" s="238" t="s">
        <v>129</v>
      </c>
      <c r="G18" s="239" t="s">
        <v>130</v>
      </c>
    </row>
    <row r="19" spans="2:7">
      <c r="B19" s="767" t="s">
        <v>153</v>
      </c>
      <c r="C19" s="768"/>
      <c r="D19" s="240">
        <v>1</v>
      </c>
      <c r="E19" s="248">
        <v>7000</v>
      </c>
      <c r="F19" s="308">
        <v>5</v>
      </c>
      <c r="G19" s="242">
        <f>(D19*E19)/F19</f>
        <v>1400</v>
      </c>
    </row>
    <row r="20" spans="2:7">
      <c r="B20" s="769"/>
      <c r="C20" s="770"/>
      <c r="D20" s="331"/>
      <c r="E20" s="332"/>
      <c r="F20" s="308"/>
      <c r="G20" s="242"/>
    </row>
    <row r="21" spans="2:7" ht="15.75" thickBot="1">
      <c r="B21" s="759"/>
      <c r="C21" s="796"/>
      <c r="D21" s="243"/>
      <c r="E21" s="244"/>
      <c r="F21" s="284"/>
      <c r="G21" s="246"/>
    </row>
    <row r="22" spans="2:7" ht="15.75" thickBot="1">
      <c r="B22" s="51"/>
      <c r="C22" s="92"/>
      <c r="D22" s="92"/>
      <c r="E22" s="92"/>
      <c r="F22" s="93" t="s">
        <v>131</v>
      </c>
      <c r="G22" s="247">
        <f>SUM(G19:G21)</f>
        <v>1400</v>
      </c>
    </row>
    <row r="23" spans="2:7" ht="15.75" thickBot="1">
      <c r="B23" s="228" t="s">
        <v>132</v>
      </c>
      <c r="C23" s="92"/>
      <c r="D23" s="92"/>
      <c r="E23" s="92"/>
      <c r="F23" s="283"/>
      <c r="G23" s="92"/>
    </row>
    <row r="24" spans="2:7">
      <c r="B24" s="763" t="s">
        <v>126</v>
      </c>
      <c r="C24" s="806"/>
      <c r="D24" s="333" t="s">
        <v>133</v>
      </c>
      <c r="E24" s="334" t="s">
        <v>134</v>
      </c>
      <c r="F24" s="335" t="s">
        <v>135</v>
      </c>
      <c r="G24" s="336" t="s">
        <v>130</v>
      </c>
    </row>
    <row r="25" spans="2:7">
      <c r="B25" s="765" t="s">
        <v>360</v>
      </c>
      <c r="C25" s="766"/>
      <c r="D25" s="248" t="s">
        <v>159</v>
      </c>
      <c r="E25" s="248">
        <v>150000</v>
      </c>
      <c r="F25" s="241">
        <v>1</v>
      </c>
      <c r="G25" s="337">
        <f>ROUND(E25*F25,0)</f>
        <v>150000</v>
      </c>
    </row>
    <row r="26" spans="2:7">
      <c r="B26" s="376" t="s">
        <v>361</v>
      </c>
      <c r="C26" s="286"/>
      <c r="D26" s="248" t="s">
        <v>159</v>
      </c>
      <c r="E26" s="248">
        <v>350000</v>
      </c>
      <c r="F26" s="241">
        <v>1</v>
      </c>
      <c r="G26" s="337">
        <f t="shared" ref="G26:G31" si="0">ROUND(E26*F26,0)</f>
        <v>350000</v>
      </c>
    </row>
    <row r="27" spans="2:7">
      <c r="B27" s="376" t="s">
        <v>362</v>
      </c>
      <c r="C27" s="286"/>
      <c r="D27" s="248" t="s">
        <v>366</v>
      </c>
      <c r="E27" s="248">
        <v>4000</v>
      </c>
      <c r="F27" s="241">
        <v>10</v>
      </c>
      <c r="G27" s="337">
        <f t="shared" si="0"/>
        <v>40000</v>
      </c>
    </row>
    <row r="28" spans="2:7">
      <c r="B28" s="376" t="s">
        <v>363</v>
      </c>
      <c r="C28" s="286"/>
      <c r="D28" s="248" t="s">
        <v>159</v>
      </c>
      <c r="E28" s="248">
        <v>6</v>
      </c>
      <c r="F28" s="241">
        <v>13000</v>
      </c>
      <c r="G28" s="337">
        <f t="shared" si="0"/>
        <v>78000</v>
      </c>
    </row>
    <row r="29" spans="2:7" ht="44.25" customHeight="1">
      <c r="B29" s="502" t="s">
        <v>364</v>
      </c>
      <c r="C29" s="286"/>
      <c r="D29" s="248" t="s">
        <v>159</v>
      </c>
      <c r="E29" s="248">
        <v>35000</v>
      </c>
      <c r="F29" s="241">
        <v>1</v>
      </c>
      <c r="G29" s="337">
        <f t="shared" si="0"/>
        <v>35000</v>
      </c>
    </row>
    <row r="30" spans="2:7">
      <c r="B30" s="376" t="s">
        <v>365</v>
      </c>
      <c r="C30" s="286"/>
      <c r="D30" s="248" t="s">
        <v>159</v>
      </c>
      <c r="E30" s="248">
        <v>135000</v>
      </c>
      <c r="F30" s="241">
        <v>2</v>
      </c>
      <c r="G30" s="337">
        <f t="shared" si="0"/>
        <v>270000</v>
      </c>
    </row>
    <row r="31" spans="2:7">
      <c r="B31" s="765" t="s">
        <v>206</v>
      </c>
      <c r="C31" s="766"/>
      <c r="D31" s="248" t="s">
        <v>207</v>
      </c>
      <c r="E31" s="248">
        <v>67000</v>
      </c>
      <c r="F31" s="241">
        <v>2.1999999999999999E-2</v>
      </c>
      <c r="G31" s="337">
        <f t="shared" si="0"/>
        <v>1474</v>
      </c>
    </row>
    <row r="32" spans="2:7" ht="15.75" thickBot="1">
      <c r="B32" s="807"/>
      <c r="C32" s="808"/>
      <c r="D32" s="296"/>
      <c r="E32" s="296"/>
      <c r="F32" s="341"/>
      <c r="G32" s="337"/>
    </row>
    <row r="33" spans="2:7" ht="15.75" thickBot="1">
      <c r="B33" s="51"/>
      <c r="C33" s="92"/>
      <c r="D33" s="92"/>
      <c r="E33" s="92"/>
      <c r="F33" s="93" t="s">
        <v>131</v>
      </c>
      <c r="G33" s="338">
        <f>SUM(G25:G32)</f>
        <v>924474</v>
      </c>
    </row>
    <row r="34" spans="2:7" ht="15.75" thickBot="1">
      <c r="B34" s="228" t="s">
        <v>136</v>
      </c>
      <c r="C34" s="92"/>
      <c r="D34" s="92"/>
      <c r="E34" s="92"/>
      <c r="F34" s="283"/>
      <c r="G34" s="92"/>
    </row>
    <row r="35" spans="2:7">
      <c r="B35" s="249" t="s">
        <v>137</v>
      </c>
      <c r="C35" s="250"/>
      <c r="D35" s="236" t="s">
        <v>135</v>
      </c>
      <c r="E35" s="237" t="s">
        <v>156</v>
      </c>
      <c r="F35" s="238" t="s">
        <v>141</v>
      </c>
      <c r="G35" s="239" t="s">
        <v>130</v>
      </c>
    </row>
    <row r="36" spans="2:7">
      <c r="B36" s="251"/>
      <c r="C36" s="292"/>
      <c r="D36" s="253"/>
      <c r="E36" s="306"/>
      <c r="F36" s="241"/>
      <c r="G36" s="242"/>
    </row>
    <row r="37" spans="2:7" ht="15.75" thickBot="1">
      <c r="B37" s="254"/>
      <c r="C37" s="255"/>
      <c r="D37" s="256"/>
      <c r="E37" s="256"/>
      <c r="F37" s="245"/>
      <c r="G37" s="246"/>
    </row>
    <row r="38" spans="2:7" ht="15.75" thickBot="1">
      <c r="B38" s="51"/>
      <c r="C38" s="92"/>
      <c r="D38" s="92"/>
      <c r="E38" s="92"/>
      <c r="F38" s="93" t="s">
        <v>131</v>
      </c>
      <c r="G38" s="247">
        <f>SUM(G36:G37)</f>
        <v>0</v>
      </c>
    </row>
    <row r="39" spans="2:7" ht="15.75" thickBot="1">
      <c r="B39" s="228" t="s">
        <v>142</v>
      </c>
      <c r="C39" s="92"/>
      <c r="D39" s="92"/>
      <c r="E39" s="92"/>
      <c r="F39" s="283"/>
      <c r="G39" s="92"/>
    </row>
    <row r="40" spans="2:7">
      <c r="B40" s="249" t="s">
        <v>143</v>
      </c>
      <c r="C40" s="236" t="s">
        <v>144</v>
      </c>
      <c r="D40" s="236" t="s">
        <v>145</v>
      </c>
      <c r="E40" s="237" t="s">
        <v>146</v>
      </c>
      <c r="F40" s="238" t="s">
        <v>129</v>
      </c>
      <c r="G40" s="239" t="s">
        <v>130</v>
      </c>
    </row>
    <row r="41" spans="2:7" ht="25.5">
      <c r="B41" s="293" t="s">
        <v>105</v>
      </c>
      <c r="C41" s="339">
        <v>79991.261379999996</v>
      </c>
      <c r="D41" s="339">
        <v>67992.572172999993</v>
      </c>
      <c r="E41" s="339">
        <v>147983.833553</v>
      </c>
      <c r="F41" s="241">
        <v>100</v>
      </c>
      <c r="G41" s="242">
        <f>ROUND(E41/F41,0)</f>
        <v>1480</v>
      </c>
    </row>
    <row r="42" spans="2:7">
      <c r="B42" s="294"/>
      <c r="C42" s="248"/>
      <c r="D42" s="248"/>
      <c r="E42" s="257"/>
      <c r="F42" s="287"/>
      <c r="G42" s="242"/>
    </row>
    <row r="43" spans="2:7" ht="15.75" thickBot="1">
      <c r="B43" s="295"/>
      <c r="C43" s="296"/>
      <c r="D43" s="297"/>
      <c r="E43" s="289"/>
      <c r="F43" s="284"/>
      <c r="G43" s="246"/>
    </row>
    <row r="44" spans="2:7" ht="15.75" thickBot="1">
      <c r="B44" s="51"/>
      <c r="C44" s="92"/>
      <c r="D44" s="92"/>
      <c r="E44" s="92"/>
      <c r="F44" s="298" t="s">
        <v>131</v>
      </c>
      <c r="G44" s="247">
        <f>SUM(G41:G43)</f>
        <v>1480</v>
      </c>
    </row>
    <row r="45" spans="2:7" ht="15.75" thickBot="1">
      <c r="B45" s="51"/>
      <c r="C45" s="92"/>
      <c r="D45" s="52"/>
      <c r="E45" s="53"/>
      <c r="F45" s="299" t="s">
        <v>147</v>
      </c>
      <c r="G45" s="262">
        <f>+G22+G33+G38+G44</f>
        <v>927354</v>
      </c>
    </row>
    <row r="48" spans="2:7">
      <c r="B48" s="99" t="s">
        <v>468</v>
      </c>
      <c r="C48" s="43"/>
      <c r="D48" s="302"/>
      <c r="E48" s="45"/>
      <c r="F48" s="301"/>
      <c r="G48" s="45" t="s">
        <v>470</v>
      </c>
    </row>
    <row r="49" spans="2:7">
      <c r="B49" s="88" t="s">
        <v>469</v>
      </c>
      <c r="C49" s="540"/>
      <c r="D49" s="302"/>
      <c r="E49" s="48"/>
      <c r="F49" s="301"/>
      <c r="G49" s="48" t="s">
        <v>471</v>
      </c>
    </row>
    <row r="50" spans="2:7">
      <c r="B50" s="101" t="s">
        <v>37</v>
      </c>
      <c r="C50" s="101"/>
      <c r="D50" s="302"/>
      <c r="E50" s="50"/>
      <c r="F50" s="301"/>
      <c r="G50" s="50" t="s">
        <v>38</v>
      </c>
    </row>
    <row r="51" spans="2:7" ht="15.75" thickBot="1"/>
    <row r="52" spans="2:7">
      <c r="B52" s="777" t="s">
        <v>39</v>
      </c>
      <c r="C52" s="778"/>
      <c r="D52" s="778"/>
      <c r="E52" s="778"/>
      <c r="F52" s="778"/>
      <c r="G52" s="779"/>
    </row>
    <row r="53" spans="2:7">
      <c r="B53" s="780"/>
      <c r="C53" s="781"/>
      <c r="D53" s="781"/>
      <c r="E53" s="781"/>
      <c r="F53" s="781"/>
      <c r="G53" s="782"/>
    </row>
    <row r="54" spans="2:7" ht="15.75" thickBot="1">
      <c r="B54" s="783"/>
      <c r="C54" s="784"/>
      <c r="D54" s="784"/>
      <c r="E54" s="784"/>
      <c r="F54" s="784"/>
      <c r="G54" s="785"/>
    </row>
  </sheetData>
  <mergeCells count="18">
    <mergeCell ref="B21:C21"/>
    <mergeCell ref="B2:E3"/>
    <mergeCell ref="F2:G6"/>
    <mergeCell ref="B4:E6"/>
    <mergeCell ref="B7:G8"/>
    <mergeCell ref="B9:G11"/>
    <mergeCell ref="B13:C13"/>
    <mergeCell ref="D13:G13"/>
    <mergeCell ref="B14:C14"/>
    <mergeCell ref="D14:G14"/>
    <mergeCell ref="B18:C18"/>
    <mergeCell ref="B19:C19"/>
    <mergeCell ref="B20:C20"/>
    <mergeCell ref="B24:C24"/>
    <mergeCell ref="B25:C25"/>
    <mergeCell ref="B31:C31"/>
    <mergeCell ref="B32:C32"/>
    <mergeCell ref="B52:G54"/>
  </mergeCells>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B1:G54"/>
  <sheetViews>
    <sheetView topLeftCell="A3" zoomScale="80" zoomScaleNormal="80" workbookViewId="0">
      <selection activeCell="C16" sqref="C16"/>
    </sheetView>
  </sheetViews>
  <sheetFormatPr baseColWidth="10" defaultColWidth="10.7109375" defaultRowHeight="15"/>
  <cols>
    <col min="2" max="2" width="30.5703125" customWidth="1"/>
    <col min="3" max="3" width="22.42578125" customWidth="1"/>
    <col min="4" max="4" width="21.42578125" customWidth="1"/>
    <col min="5" max="5" width="18.5703125" customWidth="1"/>
    <col min="6" max="6" width="21.42578125" customWidth="1"/>
    <col min="7" max="7" width="21" customWidth="1"/>
  </cols>
  <sheetData>
    <row r="1" spans="2:7" ht="15.75" thickBot="1"/>
    <row r="2" spans="2:7">
      <c r="B2" s="684" t="s">
        <v>120</v>
      </c>
      <c r="C2" s="685"/>
      <c r="D2" s="685"/>
      <c r="E2" s="686"/>
      <c r="F2" s="787"/>
      <c r="G2" s="714"/>
    </row>
    <row r="3" spans="2:7">
      <c r="B3" s="687"/>
      <c r="C3" s="688"/>
      <c r="D3" s="688"/>
      <c r="E3" s="689"/>
      <c r="F3" s="788"/>
      <c r="G3" s="716"/>
    </row>
    <row r="4" spans="2:7">
      <c r="B4" s="797" t="s">
        <v>1</v>
      </c>
      <c r="C4" s="798"/>
      <c r="D4" s="798"/>
      <c r="E4" s="799"/>
      <c r="F4" s="788"/>
      <c r="G4" s="716"/>
    </row>
    <row r="5" spans="2:7">
      <c r="B5" s="800"/>
      <c r="C5" s="801"/>
      <c r="D5" s="801"/>
      <c r="E5" s="802"/>
      <c r="F5" s="788"/>
      <c r="G5" s="716"/>
    </row>
    <row r="6" spans="2:7">
      <c r="B6" s="803"/>
      <c r="C6" s="804"/>
      <c r="D6" s="804"/>
      <c r="E6" s="805"/>
      <c r="F6" s="789"/>
      <c r="G6" s="718"/>
    </row>
    <row r="7" spans="2:7">
      <c r="B7" s="721"/>
      <c r="C7" s="722"/>
      <c r="D7" s="722"/>
      <c r="E7" s="722"/>
      <c r="F7" s="722"/>
      <c r="G7" s="723"/>
    </row>
    <row r="8" spans="2:7" ht="15.75" thickBot="1">
      <c r="B8" s="724"/>
      <c r="C8" s="717"/>
      <c r="D8" s="717"/>
      <c r="E8" s="717"/>
      <c r="F8" s="717"/>
      <c r="G8" s="718"/>
    </row>
    <row r="9" spans="2:7" ht="15" customHeight="1">
      <c r="B9" s="774" t="s">
        <v>438</v>
      </c>
      <c r="C9" s="775"/>
      <c r="D9" s="775"/>
      <c r="E9" s="775"/>
      <c r="F9" s="775"/>
      <c r="G9" s="776"/>
    </row>
    <row r="10" spans="2:7">
      <c r="B10" s="749"/>
      <c r="C10" s="750"/>
      <c r="D10" s="750"/>
      <c r="E10" s="750"/>
      <c r="F10" s="750"/>
      <c r="G10" s="751"/>
    </row>
    <row r="11" spans="2:7" ht="15.75" thickBot="1">
      <c r="B11" s="752"/>
      <c r="C11" s="753"/>
      <c r="D11" s="753"/>
      <c r="E11" s="753"/>
      <c r="F11" s="753"/>
      <c r="G11" s="754"/>
    </row>
    <row r="12" spans="2:7" ht="15.75" thickBot="1">
      <c r="B12" s="227"/>
      <c r="C12" s="227"/>
      <c r="D12" s="228"/>
      <c r="E12" s="228"/>
      <c r="F12" s="228"/>
      <c r="G12" s="228"/>
    </row>
    <row r="13" spans="2:7">
      <c r="B13" s="728" t="s">
        <v>121</v>
      </c>
      <c r="C13" s="790"/>
      <c r="D13" s="791" t="s">
        <v>151</v>
      </c>
      <c r="E13" s="730"/>
      <c r="F13" s="730"/>
      <c r="G13" s="792"/>
    </row>
    <row r="14" spans="2:7" ht="54.75" customHeight="1">
      <c r="B14" s="733" t="str">
        <f>B9</f>
        <v>MANTENIMIENTO Y ADECUACIÓN DE LA CASA DE LA MUJER UBICADA EN EL MUNICIPIO DE MONTERÍA - CÓRDOBA</v>
      </c>
      <c r="C14" s="793"/>
      <c r="D14" s="794" t="str">
        <f>+'PRESUPUESTO GENERAL'!D34</f>
        <v>suministro e instalacion de puertas en madera 2,00 x 0,80</v>
      </c>
      <c r="E14" s="809"/>
      <c r="F14" s="809"/>
      <c r="G14" s="810"/>
    </row>
    <row r="15" spans="2:7" ht="15.75" thickBot="1">
      <c r="B15" s="229" t="s">
        <v>123</v>
      </c>
      <c r="C15" s="230" t="s">
        <v>304</v>
      </c>
      <c r="D15" s="231" t="s">
        <v>150</v>
      </c>
      <c r="E15" s="232" t="str">
        <f>+'PRESUPUESTO GENERAL'!E31</f>
        <v>und</v>
      </c>
      <c r="F15" s="282" t="s">
        <v>124</v>
      </c>
      <c r="G15" s="317">
        <v>3</v>
      </c>
    </row>
    <row r="16" spans="2:7">
      <c r="B16" s="92"/>
      <c r="C16" s="92"/>
      <c r="D16" s="92"/>
      <c r="E16" s="92"/>
      <c r="F16" s="92"/>
      <c r="G16" s="92"/>
    </row>
    <row r="17" spans="2:7" ht="15.75" thickBot="1">
      <c r="B17" s="228" t="s">
        <v>125</v>
      </c>
      <c r="C17" s="92"/>
      <c r="D17" s="92"/>
      <c r="E17" s="92"/>
      <c r="F17" s="283"/>
      <c r="G17" s="92"/>
    </row>
    <row r="18" spans="2:7">
      <c r="B18" s="755" t="s">
        <v>126</v>
      </c>
      <c r="C18" s="786"/>
      <c r="D18" s="236" t="s">
        <v>135</v>
      </c>
      <c r="E18" s="237" t="s">
        <v>154</v>
      </c>
      <c r="F18" s="238" t="s">
        <v>129</v>
      </c>
      <c r="G18" s="239" t="s">
        <v>130</v>
      </c>
    </row>
    <row r="19" spans="2:7">
      <c r="B19" s="767" t="s">
        <v>153</v>
      </c>
      <c r="C19" s="768"/>
      <c r="D19" s="240">
        <v>1</v>
      </c>
      <c r="E19" s="248">
        <v>7000</v>
      </c>
      <c r="F19" s="308">
        <v>5</v>
      </c>
      <c r="G19" s="242">
        <f>(D19*E19)/F19</f>
        <v>1400</v>
      </c>
    </row>
    <row r="20" spans="2:7">
      <c r="B20" s="769"/>
      <c r="C20" s="770"/>
      <c r="D20" s="331"/>
      <c r="E20" s="332"/>
      <c r="F20" s="308"/>
      <c r="G20" s="242"/>
    </row>
    <row r="21" spans="2:7" ht="15.75" thickBot="1">
      <c r="B21" s="759"/>
      <c r="C21" s="796"/>
      <c r="D21" s="243"/>
      <c r="E21" s="244"/>
      <c r="F21" s="284"/>
      <c r="G21" s="246"/>
    </row>
    <row r="22" spans="2:7" ht="15.75" thickBot="1">
      <c r="B22" s="51"/>
      <c r="C22" s="92"/>
      <c r="D22" s="92"/>
      <c r="E22" s="92"/>
      <c r="F22" s="93" t="s">
        <v>131</v>
      </c>
      <c r="G22" s="247">
        <f>SUM(G19:G21)</f>
        <v>1400</v>
      </c>
    </row>
    <row r="23" spans="2:7" ht="15.75" thickBot="1">
      <c r="B23" s="228" t="s">
        <v>132</v>
      </c>
      <c r="C23" s="92"/>
      <c r="D23" s="92"/>
      <c r="E23" s="92"/>
      <c r="F23" s="283"/>
      <c r="G23" s="92"/>
    </row>
    <row r="24" spans="2:7">
      <c r="B24" s="763" t="s">
        <v>126</v>
      </c>
      <c r="C24" s="806"/>
      <c r="D24" s="333" t="s">
        <v>133</v>
      </c>
      <c r="E24" s="334" t="s">
        <v>134</v>
      </c>
      <c r="F24" s="335" t="s">
        <v>135</v>
      </c>
      <c r="G24" s="336" t="s">
        <v>130</v>
      </c>
    </row>
    <row r="25" spans="2:7">
      <c r="B25" s="765" t="s">
        <v>360</v>
      </c>
      <c r="C25" s="766"/>
      <c r="D25" s="248" t="s">
        <v>159</v>
      </c>
      <c r="E25" s="248">
        <v>100000</v>
      </c>
      <c r="F25" s="241">
        <v>1</v>
      </c>
      <c r="G25" s="337">
        <f>ROUND(E25*F25,0)</f>
        <v>100000</v>
      </c>
    </row>
    <row r="26" spans="2:7">
      <c r="B26" s="376" t="s">
        <v>361</v>
      </c>
      <c r="C26" s="286"/>
      <c r="D26" s="248" t="s">
        <v>159</v>
      </c>
      <c r="E26" s="248">
        <v>340000</v>
      </c>
      <c r="F26" s="241">
        <v>1</v>
      </c>
      <c r="G26" s="337">
        <f t="shared" ref="G26:G31" si="0">ROUND(E26*F26,0)</f>
        <v>340000</v>
      </c>
    </row>
    <row r="27" spans="2:7">
      <c r="B27" s="376" t="s">
        <v>362</v>
      </c>
      <c r="C27" s="286"/>
      <c r="D27" s="248" t="s">
        <v>366</v>
      </c>
      <c r="E27" s="248">
        <v>4000</v>
      </c>
      <c r="F27" s="241">
        <v>10</v>
      </c>
      <c r="G27" s="337">
        <f t="shared" si="0"/>
        <v>40000</v>
      </c>
    </row>
    <row r="28" spans="2:7">
      <c r="B28" s="376" t="s">
        <v>363</v>
      </c>
      <c r="C28" s="286"/>
      <c r="D28" s="248" t="s">
        <v>159</v>
      </c>
      <c r="E28" s="248">
        <v>6</v>
      </c>
      <c r="F28" s="241">
        <v>13000</v>
      </c>
      <c r="G28" s="337">
        <f t="shared" si="0"/>
        <v>78000</v>
      </c>
    </row>
    <row r="29" spans="2:7" ht="44.25" customHeight="1">
      <c r="B29" s="502" t="s">
        <v>364</v>
      </c>
      <c r="C29" s="286"/>
      <c r="D29" s="248" t="s">
        <v>159</v>
      </c>
      <c r="E29" s="248">
        <v>35000</v>
      </c>
      <c r="F29" s="241">
        <v>1</v>
      </c>
      <c r="G29" s="337">
        <f t="shared" si="0"/>
        <v>35000</v>
      </c>
    </row>
    <row r="30" spans="2:7">
      <c r="B30" s="376" t="s">
        <v>365</v>
      </c>
      <c r="C30" s="286"/>
      <c r="D30" s="248" t="s">
        <v>159</v>
      </c>
      <c r="E30" s="248">
        <v>135000</v>
      </c>
      <c r="F30" s="241">
        <v>2</v>
      </c>
      <c r="G30" s="337">
        <f t="shared" si="0"/>
        <v>270000</v>
      </c>
    </row>
    <row r="31" spans="2:7">
      <c r="B31" s="765" t="s">
        <v>206</v>
      </c>
      <c r="C31" s="766"/>
      <c r="D31" s="248" t="s">
        <v>207</v>
      </c>
      <c r="E31" s="248">
        <v>67000</v>
      </c>
      <c r="F31" s="241">
        <v>2.1999999999999999E-2</v>
      </c>
      <c r="G31" s="337">
        <f t="shared" si="0"/>
        <v>1474</v>
      </c>
    </row>
    <row r="32" spans="2:7" ht="15.75" thickBot="1">
      <c r="B32" s="807"/>
      <c r="C32" s="808"/>
      <c r="D32" s="296"/>
      <c r="E32" s="296"/>
      <c r="F32" s="341"/>
      <c r="G32" s="337"/>
    </row>
    <row r="33" spans="2:7" ht="15.75" thickBot="1">
      <c r="B33" s="51"/>
      <c r="C33" s="92"/>
      <c r="D33" s="92"/>
      <c r="E33" s="92"/>
      <c r="F33" s="93" t="s">
        <v>131</v>
      </c>
      <c r="G33" s="338">
        <f>SUM(G25:G32)</f>
        <v>864474</v>
      </c>
    </row>
    <row r="34" spans="2:7" ht="15.75" thickBot="1">
      <c r="B34" s="228" t="s">
        <v>136</v>
      </c>
      <c r="C34" s="92"/>
      <c r="D34" s="92"/>
      <c r="E34" s="92"/>
      <c r="F34" s="283"/>
      <c r="G34" s="92"/>
    </row>
    <row r="35" spans="2:7">
      <c r="B35" s="249" t="s">
        <v>137</v>
      </c>
      <c r="C35" s="250"/>
      <c r="D35" s="236" t="s">
        <v>135</v>
      </c>
      <c r="E35" s="237" t="s">
        <v>156</v>
      </c>
      <c r="F35" s="238" t="s">
        <v>141</v>
      </c>
      <c r="G35" s="239" t="s">
        <v>130</v>
      </c>
    </row>
    <row r="36" spans="2:7">
      <c r="B36" s="251"/>
      <c r="C36" s="292"/>
      <c r="D36" s="253"/>
      <c r="E36" s="306"/>
      <c r="F36" s="241"/>
      <c r="G36" s="242"/>
    </row>
    <row r="37" spans="2:7" ht="15.75" thickBot="1">
      <c r="B37" s="254"/>
      <c r="C37" s="255"/>
      <c r="D37" s="256"/>
      <c r="E37" s="256"/>
      <c r="F37" s="245"/>
      <c r="G37" s="246"/>
    </row>
    <row r="38" spans="2:7" ht="15.75" thickBot="1">
      <c r="B38" s="51"/>
      <c r="C38" s="92"/>
      <c r="D38" s="92"/>
      <c r="E38" s="92"/>
      <c r="F38" s="93" t="s">
        <v>131</v>
      </c>
      <c r="G38" s="247">
        <f>SUM(G36:G37)</f>
        <v>0</v>
      </c>
    </row>
    <row r="39" spans="2:7" ht="15.75" thickBot="1">
      <c r="B39" s="228" t="s">
        <v>142</v>
      </c>
      <c r="C39" s="92"/>
      <c r="D39" s="92"/>
      <c r="E39" s="92"/>
      <c r="F39" s="283"/>
      <c r="G39" s="92"/>
    </row>
    <row r="40" spans="2:7">
      <c r="B40" s="249" t="s">
        <v>143</v>
      </c>
      <c r="C40" s="236" t="s">
        <v>144</v>
      </c>
      <c r="D40" s="236" t="s">
        <v>145</v>
      </c>
      <c r="E40" s="237" t="s">
        <v>146</v>
      </c>
      <c r="F40" s="238" t="s">
        <v>129</v>
      </c>
      <c r="G40" s="239" t="s">
        <v>130</v>
      </c>
    </row>
    <row r="41" spans="2:7" ht="25.5">
      <c r="B41" s="293" t="s">
        <v>105</v>
      </c>
      <c r="C41" s="339">
        <v>79991.261379999996</v>
      </c>
      <c r="D41" s="339">
        <v>67992.572172999993</v>
      </c>
      <c r="E41" s="339">
        <v>147983.833553</v>
      </c>
      <c r="F41" s="241">
        <v>100</v>
      </c>
      <c r="G41" s="242">
        <f>ROUND(E41/F41,0)</f>
        <v>1480</v>
      </c>
    </row>
    <row r="42" spans="2:7">
      <c r="B42" s="294"/>
      <c r="C42" s="248"/>
      <c r="D42" s="248"/>
      <c r="E42" s="257"/>
      <c r="F42" s="287"/>
      <c r="G42" s="242"/>
    </row>
    <row r="43" spans="2:7" ht="15.75" thickBot="1">
      <c r="B43" s="295"/>
      <c r="C43" s="296"/>
      <c r="D43" s="297"/>
      <c r="E43" s="289"/>
      <c r="F43" s="284"/>
      <c r="G43" s="246"/>
    </row>
    <row r="44" spans="2:7" ht="15.75" thickBot="1">
      <c r="B44" s="51"/>
      <c r="C44" s="92"/>
      <c r="D44" s="92"/>
      <c r="E44" s="92"/>
      <c r="F44" s="298" t="s">
        <v>131</v>
      </c>
      <c r="G44" s="247">
        <f>SUM(G41:G43)</f>
        <v>1480</v>
      </c>
    </row>
    <row r="45" spans="2:7" ht="15.75" thickBot="1">
      <c r="B45" s="51"/>
      <c r="C45" s="92"/>
      <c r="D45" s="52"/>
      <c r="E45" s="53"/>
      <c r="F45" s="299" t="s">
        <v>147</v>
      </c>
      <c r="G45" s="262">
        <f>+G22+G33+G38+G44</f>
        <v>867354</v>
      </c>
    </row>
    <row r="48" spans="2:7">
      <c r="B48" s="99" t="s">
        <v>468</v>
      </c>
      <c r="C48" s="43"/>
      <c r="D48" s="302"/>
      <c r="E48" s="45"/>
      <c r="F48" s="301"/>
      <c r="G48" s="45" t="s">
        <v>470</v>
      </c>
    </row>
    <row r="49" spans="2:7">
      <c r="B49" s="88" t="s">
        <v>469</v>
      </c>
      <c r="C49" s="540"/>
      <c r="D49" s="302"/>
      <c r="E49" s="48"/>
      <c r="F49" s="301"/>
      <c r="G49" s="48" t="s">
        <v>471</v>
      </c>
    </row>
    <row r="50" spans="2:7">
      <c r="B50" s="101" t="s">
        <v>37</v>
      </c>
      <c r="C50" s="101"/>
      <c r="D50" s="302"/>
      <c r="E50" s="50"/>
      <c r="F50" s="301"/>
      <c r="G50" s="50" t="s">
        <v>38</v>
      </c>
    </row>
    <row r="51" spans="2:7" ht="15.75" thickBot="1"/>
    <row r="52" spans="2:7">
      <c r="B52" s="777" t="s">
        <v>39</v>
      </c>
      <c r="C52" s="778"/>
      <c r="D52" s="778"/>
      <c r="E52" s="778"/>
      <c r="F52" s="778"/>
      <c r="G52" s="779"/>
    </row>
    <row r="53" spans="2:7">
      <c r="B53" s="780"/>
      <c r="C53" s="781"/>
      <c r="D53" s="781"/>
      <c r="E53" s="781"/>
      <c r="F53" s="781"/>
      <c r="G53" s="782"/>
    </row>
    <row r="54" spans="2:7" ht="15.75" thickBot="1">
      <c r="B54" s="783"/>
      <c r="C54" s="784"/>
      <c r="D54" s="784"/>
      <c r="E54" s="784"/>
      <c r="F54" s="784"/>
      <c r="G54" s="785"/>
    </row>
  </sheetData>
  <mergeCells count="18">
    <mergeCell ref="B21:C21"/>
    <mergeCell ref="B2:E3"/>
    <mergeCell ref="F2:G6"/>
    <mergeCell ref="B4:E6"/>
    <mergeCell ref="B7:G8"/>
    <mergeCell ref="B9:G11"/>
    <mergeCell ref="B13:C13"/>
    <mergeCell ref="D13:G13"/>
    <mergeCell ref="B14:C14"/>
    <mergeCell ref="D14:G14"/>
    <mergeCell ref="B18:C18"/>
    <mergeCell ref="B19:C19"/>
    <mergeCell ref="B20:C20"/>
    <mergeCell ref="B24:C24"/>
    <mergeCell ref="B25:C25"/>
    <mergeCell ref="B31:C31"/>
    <mergeCell ref="B32:C32"/>
    <mergeCell ref="B52:G54"/>
  </mergeCells>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B1:G54"/>
  <sheetViews>
    <sheetView topLeftCell="A13" zoomScale="80" zoomScaleNormal="80" workbookViewId="0">
      <selection activeCell="F25" sqref="F25:F31"/>
    </sheetView>
  </sheetViews>
  <sheetFormatPr baseColWidth="10" defaultColWidth="10.7109375" defaultRowHeight="15"/>
  <cols>
    <col min="2" max="2" width="30.5703125" customWidth="1"/>
    <col min="3" max="3" width="22.42578125" customWidth="1"/>
    <col min="4" max="4" width="21.42578125" customWidth="1"/>
    <col min="5" max="5" width="18.5703125" customWidth="1"/>
    <col min="6" max="6" width="21.42578125" customWidth="1"/>
    <col min="7" max="7" width="21" customWidth="1"/>
  </cols>
  <sheetData>
    <row r="1" spans="2:7" ht="15.75" thickBot="1"/>
    <row r="2" spans="2:7">
      <c r="B2" s="684" t="s">
        <v>120</v>
      </c>
      <c r="C2" s="685"/>
      <c r="D2" s="685"/>
      <c r="E2" s="686"/>
      <c r="F2" s="787"/>
      <c r="G2" s="714"/>
    </row>
    <row r="3" spans="2:7">
      <c r="B3" s="687"/>
      <c r="C3" s="688"/>
      <c r="D3" s="688"/>
      <c r="E3" s="689"/>
      <c r="F3" s="788"/>
      <c r="G3" s="716"/>
    </row>
    <row r="4" spans="2:7">
      <c r="B4" s="797" t="s">
        <v>1</v>
      </c>
      <c r="C4" s="798"/>
      <c r="D4" s="798"/>
      <c r="E4" s="799"/>
      <c r="F4" s="788"/>
      <c r="G4" s="716"/>
    </row>
    <row r="5" spans="2:7">
      <c r="B5" s="800"/>
      <c r="C5" s="801"/>
      <c r="D5" s="801"/>
      <c r="E5" s="802"/>
      <c r="F5" s="788"/>
      <c r="G5" s="716"/>
    </row>
    <row r="6" spans="2:7">
      <c r="B6" s="803"/>
      <c r="C6" s="804"/>
      <c r="D6" s="804"/>
      <c r="E6" s="805"/>
      <c r="F6" s="789"/>
      <c r="G6" s="718"/>
    </row>
    <row r="7" spans="2:7">
      <c r="B7" s="721"/>
      <c r="C7" s="722"/>
      <c r="D7" s="722"/>
      <c r="E7" s="722"/>
      <c r="F7" s="722"/>
      <c r="G7" s="723"/>
    </row>
    <row r="8" spans="2:7" ht="15.75" thickBot="1">
      <c r="B8" s="724"/>
      <c r="C8" s="717"/>
      <c r="D8" s="717"/>
      <c r="E8" s="717"/>
      <c r="F8" s="717"/>
      <c r="G8" s="718"/>
    </row>
    <row r="9" spans="2:7" ht="15" customHeight="1">
      <c r="B9" s="774" t="s">
        <v>438</v>
      </c>
      <c r="C9" s="775"/>
      <c r="D9" s="775"/>
      <c r="E9" s="775"/>
      <c r="F9" s="775"/>
      <c r="G9" s="776"/>
    </row>
    <row r="10" spans="2:7">
      <c r="B10" s="749"/>
      <c r="C10" s="750"/>
      <c r="D10" s="750"/>
      <c r="E10" s="750"/>
      <c r="F10" s="750"/>
      <c r="G10" s="751"/>
    </row>
    <row r="11" spans="2:7" ht="15.75" thickBot="1">
      <c r="B11" s="752"/>
      <c r="C11" s="753"/>
      <c r="D11" s="753"/>
      <c r="E11" s="753"/>
      <c r="F11" s="753"/>
      <c r="G11" s="754"/>
    </row>
    <row r="12" spans="2:7" ht="15.75" thickBot="1">
      <c r="B12" s="227"/>
      <c r="C12" s="227"/>
      <c r="D12" s="228"/>
      <c r="E12" s="228"/>
      <c r="F12" s="228"/>
      <c r="G12" s="228"/>
    </row>
    <row r="13" spans="2:7">
      <c r="B13" s="728" t="s">
        <v>121</v>
      </c>
      <c r="C13" s="790"/>
      <c r="D13" s="791" t="s">
        <v>151</v>
      </c>
      <c r="E13" s="730"/>
      <c r="F13" s="730"/>
      <c r="G13" s="792"/>
    </row>
    <row r="14" spans="2:7" ht="54.75" customHeight="1">
      <c r="B14" s="733" t="str">
        <f>B9</f>
        <v>MANTENIMIENTO Y ADECUACIÓN DE LA CASA DE LA MUJER UBICADA EN EL MUNICIPIO DE MONTERÍA - CÓRDOBA</v>
      </c>
      <c r="C14" s="793"/>
      <c r="D14" s="794" t="str">
        <f>+'PRESUPUESTO GENERAL'!D35</f>
        <v>suministro e instalacion de puertas en madera 2,10 x 1,10</v>
      </c>
      <c r="E14" s="809"/>
      <c r="F14" s="809"/>
      <c r="G14" s="810"/>
    </row>
    <row r="15" spans="2:7" ht="15.75" thickBot="1">
      <c r="B15" s="229" t="s">
        <v>123</v>
      </c>
      <c r="C15" s="230" t="s">
        <v>305</v>
      </c>
      <c r="D15" s="231" t="s">
        <v>150</v>
      </c>
      <c r="E15" s="232" t="str">
        <f>+'PRESUPUESTO GENERAL'!E31</f>
        <v>und</v>
      </c>
      <c r="F15" s="282" t="s">
        <v>124</v>
      </c>
      <c r="G15" s="317">
        <f>+'PRESUPUESTO GENERAL'!F35</f>
        <v>3</v>
      </c>
    </row>
    <row r="16" spans="2:7">
      <c r="B16" s="92"/>
      <c r="C16" s="92"/>
      <c r="D16" s="92"/>
      <c r="E16" s="92"/>
      <c r="F16" s="92"/>
      <c r="G16" s="92"/>
    </row>
    <row r="17" spans="2:7" ht="15.75" thickBot="1">
      <c r="B17" s="228" t="s">
        <v>125</v>
      </c>
      <c r="C17" s="92"/>
      <c r="D17" s="92"/>
      <c r="E17" s="92"/>
      <c r="F17" s="283"/>
      <c r="G17" s="92"/>
    </row>
    <row r="18" spans="2:7">
      <c r="B18" s="755" t="s">
        <v>126</v>
      </c>
      <c r="C18" s="786"/>
      <c r="D18" s="236" t="s">
        <v>135</v>
      </c>
      <c r="E18" s="237" t="s">
        <v>154</v>
      </c>
      <c r="F18" s="238" t="s">
        <v>129</v>
      </c>
      <c r="G18" s="239" t="s">
        <v>130</v>
      </c>
    </row>
    <row r="19" spans="2:7">
      <c r="B19" s="767" t="s">
        <v>153</v>
      </c>
      <c r="C19" s="768"/>
      <c r="D19" s="240">
        <v>1</v>
      </c>
      <c r="E19" s="248">
        <v>7000</v>
      </c>
      <c r="F19" s="308">
        <v>5</v>
      </c>
      <c r="G19" s="242">
        <f>(D19*E19)/F19</f>
        <v>1400</v>
      </c>
    </row>
    <row r="20" spans="2:7">
      <c r="B20" s="769"/>
      <c r="C20" s="770"/>
      <c r="D20" s="331"/>
      <c r="E20" s="332"/>
      <c r="F20" s="308"/>
      <c r="G20" s="242"/>
    </row>
    <row r="21" spans="2:7" ht="15.75" thickBot="1">
      <c r="B21" s="759"/>
      <c r="C21" s="796"/>
      <c r="D21" s="243"/>
      <c r="E21" s="244"/>
      <c r="F21" s="284"/>
      <c r="G21" s="246"/>
    </row>
    <row r="22" spans="2:7" ht="15.75" thickBot="1">
      <c r="B22" s="51"/>
      <c r="C22" s="92"/>
      <c r="D22" s="92"/>
      <c r="E22" s="92"/>
      <c r="F22" s="93" t="s">
        <v>131</v>
      </c>
      <c r="G22" s="247">
        <f>SUM(G19:G21)</f>
        <v>1400</v>
      </c>
    </row>
    <row r="23" spans="2:7" ht="15.75" thickBot="1">
      <c r="B23" s="228" t="s">
        <v>132</v>
      </c>
      <c r="C23" s="92"/>
      <c r="D23" s="92"/>
      <c r="E23" s="92"/>
      <c r="F23" s="283"/>
      <c r="G23" s="92"/>
    </row>
    <row r="24" spans="2:7">
      <c r="B24" s="763" t="s">
        <v>126</v>
      </c>
      <c r="C24" s="806"/>
      <c r="D24" s="333" t="s">
        <v>133</v>
      </c>
      <c r="E24" s="334" t="s">
        <v>134</v>
      </c>
      <c r="F24" s="335" t="s">
        <v>135</v>
      </c>
      <c r="G24" s="336" t="s">
        <v>130</v>
      </c>
    </row>
    <row r="25" spans="2:7">
      <c r="B25" s="765" t="s">
        <v>360</v>
      </c>
      <c r="C25" s="766"/>
      <c r="D25" s="248" t="s">
        <v>159</v>
      </c>
      <c r="E25" s="248">
        <v>90000</v>
      </c>
      <c r="F25" s="241">
        <v>1</v>
      </c>
      <c r="G25" s="337">
        <f>ROUND(E25*F25,0)</f>
        <v>90000</v>
      </c>
    </row>
    <row r="26" spans="2:7">
      <c r="B26" s="376" t="s">
        <v>361</v>
      </c>
      <c r="C26" s="286"/>
      <c r="D26" s="248" t="s">
        <v>159</v>
      </c>
      <c r="E26" s="248">
        <v>350000</v>
      </c>
      <c r="F26" s="241">
        <v>1</v>
      </c>
      <c r="G26" s="337">
        <f t="shared" ref="G26:G31" si="0">ROUND(E26*F26,0)</f>
        <v>350000</v>
      </c>
    </row>
    <row r="27" spans="2:7">
      <c r="B27" s="376" t="s">
        <v>362</v>
      </c>
      <c r="C27" s="286"/>
      <c r="D27" s="248" t="s">
        <v>366</v>
      </c>
      <c r="E27" s="248">
        <v>4000</v>
      </c>
      <c r="F27" s="241">
        <v>10</v>
      </c>
      <c r="G27" s="337">
        <f t="shared" si="0"/>
        <v>40000</v>
      </c>
    </row>
    <row r="28" spans="2:7">
      <c r="B28" s="376" t="s">
        <v>363</v>
      </c>
      <c r="C28" s="286"/>
      <c r="D28" s="248" t="s">
        <v>159</v>
      </c>
      <c r="E28" s="248">
        <v>6</v>
      </c>
      <c r="F28" s="241">
        <v>13000</v>
      </c>
      <c r="G28" s="337">
        <f t="shared" si="0"/>
        <v>78000</v>
      </c>
    </row>
    <row r="29" spans="2:7" ht="44.25" customHeight="1">
      <c r="B29" s="502" t="s">
        <v>364</v>
      </c>
      <c r="C29" s="286"/>
      <c r="D29" s="248" t="s">
        <v>159</v>
      </c>
      <c r="E29" s="248">
        <v>35000</v>
      </c>
      <c r="F29" s="241">
        <v>1</v>
      </c>
      <c r="G29" s="337">
        <f t="shared" si="0"/>
        <v>35000</v>
      </c>
    </row>
    <row r="30" spans="2:7">
      <c r="B30" s="376" t="s">
        <v>365</v>
      </c>
      <c r="C30" s="286"/>
      <c r="D30" s="248" t="s">
        <v>159</v>
      </c>
      <c r="E30" s="248">
        <v>135000</v>
      </c>
      <c r="F30" s="241">
        <v>2</v>
      </c>
      <c r="G30" s="337">
        <f t="shared" si="0"/>
        <v>270000</v>
      </c>
    </row>
    <row r="31" spans="2:7">
      <c r="B31" s="765" t="s">
        <v>206</v>
      </c>
      <c r="C31" s="766"/>
      <c r="D31" s="248" t="s">
        <v>207</v>
      </c>
      <c r="E31" s="248">
        <v>67000</v>
      </c>
      <c r="F31" s="241">
        <v>2.1999999999999999E-2</v>
      </c>
      <c r="G31" s="337">
        <f t="shared" si="0"/>
        <v>1474</v>
      </c>
    </row>
    <row r="32" spans="2:7" ht="15.75" thickBot="1">
      <c r="B32" s="807"/>
      <c r="C32" s="808"/>
      <c r="D32" s="296"/>
      <c r="E32" s="296"/>
      <c r="F32" s="341"/>
      <c r="G32" s="337"/>
    </row>
    <row r="33" spans="2:7" ht="15.75" thickBot="1">
      <c r="B33" s="51"/>
      <c r="C33" s="92"/>
      <c r="D33" s="92"/>
      <c r="E33" s="92"/>
      <c r="F33" s="93" t="s">
        <v>131</v>
      </c>
      <c r="G33" s="338">
        <f>SUM(G25:G32)</f>
        <v>864474</v>
      </c>
    </row>
    <row r="34" spans="2:7" ht="15.75" thickBot="1">
      <c r="B34" s="228" t="s">
        <v>136</v>
      </c>
      <c r="C34" s="92"/>
      <c r="D34" s="92"/>
      <c r="E34" s="92"/>
      <c r="F34" s="283"/>
      <c r="G34" s="92"/>
    </row>
    <row r="35" spans="2:7">
      <c r="B35" s="249" t="s">
        <v>137</v>
      </c>
      <c r="C35" s="250"/>
      <c r="D35" s="236" t="s">
        <v>135</v>
      </c>
      <c r="E35" s="237" t="s">
        <v>156</v>
      </c>
      <c r="F35" s="238" t="s">
        <v>141</v>
      </c>
      <c r="G35" s="239" t="s">
        <v>130</v>
      </c>
    </row>
    <row r="36" spans="2:7">
      <c r="B36" s="251"/>
      <c r="C36" s="292"/>
      <c r="D36" s="253"/>
      <c r="E36" s="306"/>
      <c r="F36" s="241"/>
      <c r="G36" s="242"/>
    </row>
    <row r="37" spans="2:7" ht="15.75" thickBot="1">
      <c r="B37" s="254"/>
      <c r="C37" s="255"/>
      <c r="D37" s="256"/>
      <c r="E37" s="256"/>
      <c r="F37" s="245"/>
      <c r="G37" s="246"/>
    </row>
    <row r="38" spans="2:7" ht="15.75" thickBot="1">
      <c r="B38" s="51"/>
      <c r="C38" s="92"/>
      <c r="D38" s="92"/>
      <c r="E38" s="92"/>
      <c r="F38" s="93" t="s">
        <v>131</v>
      </c>
      <c r="G38" s="247">
        <f>SUM(G36:G37)</f>
        <v>0</v>
      </c>
    </row>
    <row r="39" spans="2:7" ht="15.75" thickBot="1">
      <c r="B39" s="228" t="s">
        <v>142</v>
      </c>
      <c r="C39" s="92"/>
      <c r="D39" s="92"/>
      <c r="E39" s="92"/>
      <c r="F39" s="283"/>
      <c r="G39" s="92"/>
    </row>
    <row r="40" spans="2:7">
      <c r="B40" s="249" t="s">
        <v>143</v>
      </c>
      <c r="C40" s="236" t="s">
        <v>144</v>
      </c>
      <c r="D40" s="236" t="s">
        <v>145</v>
      </c>
      <c r="E40" s="237" t="s">
        <v>146</v>
      </c>
      <c r="F40" s="238" t="s">
        <v>129</v>
      </c>
      <c r="G40" s="239" t="s">
        <v>130</v>
      </c>
    </row>
    <row r="41" spans="2:7" ht="25.5">
      <c r="B41" s="293" t="s">
        <v>105</v>
      </c>
      <c r="C41" s="339">
        <v>79991.261379999996</v>
      </c>
      <c r="D41" s="339">
        <v>67992.572172999993</v>
      </c>
      <c r="E41" s="339">
        <v>147983.833553</v>
      </c>
      <c r="F41" s="241">
        <v>100</v>
      </c>
      <c r="G41" s="242">
        <f>ROUND(E41/F41,0)</f>
        <v>1480</v>
      </c>
    </row>
    <row r="42" spans="2:7">
      <c r="B42" s="294"/>
      <c r="C42" s="248"/>
      <c r="D42" s="248"/>
      <c r="E42" s="257"/>
      <c r="F42" s="287"/>
      <c r="G42" s="242"/>
    </row>
    <row r="43" spans="2:7" ht="15.75" thickBot="1">
      <c r="B43" s="295"/>
      <c r="C43" s="296"/>
      <c r="D43" s="297"/>
      <c r="E43" s="289"/>
      <c r="F43" s="284"/>
      <c r="G43" s="246"/>
    </row>
    <row r="44" spans="2:7" ht="15.75" thickBot="1">
      <c r="B44" s="51"/>
      <c r="C44" s="92"/>
      <c r="D44" s="92"/>
      <c r="E44" s="92"/>
      <c r="F44" s="298" t="s">
        <v>131</v>
      </c>
      <c r="G44" s="247">
        <f>SUM(G41:G43)</f>
        <v>1480</v>
      </c>
    </row>
    <row r="45" spans="2:7" ht="15.75" thickBot="1">
      <c r="B45" s="51"/>
      <c r="C45" s="92"/>
      <c r="D45" s="52"/>
      <c r="E45" s="53"/>
      <c r="F45" s="299" t="s">
        <v>147</v>
      </c>
      <c r="G45" s="262">
        <f>+G22+G33+G38+G44</f>
        <v>867354</v>
      </c>
    </row>
    <row r="48" spans="2:7">
      <c r="B48" s="99" t="s">
        <v>468</v>
      </c>
      <c r="C48" s="43"/>
      <c r="D48" s="302"/>
      <c r="E48" s="45"/>
      <c r="F48" s="301"/>
      <c r="G48" s="45" t="s">
        <v>470</v>
      </c>
    </row>
    <row r="49" spans="2:7">
      <c r="B49" s="88" t="s">
        <v>469</v>
      </c>
      <c r="C49" s="540"/>
      <c r="D49" s="302"/>
      <c r="E49" s="48"/>
      <c r="F49" s="301"/>
      <c r="G49" s="48" t="s">
        <v>471</v>
      </c>
    </row>
    <row r="50" spans="2:7">
      <c r="B50" s="101" t="s">
        <v>37</v>
      </c>
      <c r="C50" s="101"/>
      <c r="D50" s="302"/>
      <c r="E50" s="50"/>
      <c r="F50" s="301"/>
      <c r="G50" s="50" t="s">
        <v>38</v>
      </c>
    </row>
    <row r="51" spans="2:7" ht="15.75" thickBot="1"/>
    <row r="52" spans="2:7">
      <c r="B52" s="777" t="s">
        <v>39</v>
      </c>
      <c r="C52" s="778"/>
      <c r="D52" s="778"/>
      <c r="E52" s="778"/>
      <c r="F52" s="778"/>
      <c r="G52" s="779"/>
    </row>
    <row r="53" spans="2:7">
      <c r="B53" s="780"/>
      <c r="C53" s="781"/>
      <c r="D53" s="781"/>
      <c r="E53" s="781"/>
      <c r="F53" s="781"/>
      <c r="G53" s="782"/>
    </row>
    <row r="54" spans="2:7" ht="15.75" thickBot="1">
      <c r="B54" s="783"/>
      <c r="C54" s="784"/>
      <c r="D54" s="784"/>
      <c r="E54" s="784"/>
      <c r="F54" s="784"/>
      <c r="G54" s="785"/>
    </row>
  </sheetData>
  <mergeCells count="18">
    <mergeCell ref="B21:C21"/>
    <mergeCell ref="B2:E3"/>
    <mergeCell ref="F2:G6"/>
    <mergeCell ref="B4:E6"/>
    <mergeCell ref="B7:G8"/>
    <mergeCell ref="B9:G11"/>
    <mergeCell ref="B13:C13"/>
    <mergeCell ref="D13:G13"/>
    <mergeCell ref="B14:C14"/>
    <mergeCell ref="D14:G14"/>
    <mergeCell ref="B18:C18"/>
    <mergeCell ref="B19:C19"/>
    <mergeCell ref="B20:C20"/>
    <mergeCell ref="B24:C24"/>
    <mergeCell ref="B25:C25"/>
    <mergeCell ref="B31:C31"/>
    <mergeCell ref="B32:C32"/>
    <mergeCell ref="B52:G54"/>
  </mergeCells>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B1:G54"/>
  <sheetViews>
    <sheetView topLeftCell="A4" zoomScale="80" zoomScaleNormal="80" workbookViewId="0">
      <selection activeCell="C16" sqref="C16"/>
    </sheetView>
  </sheetViews>
  <sheetFormatPr baseColWidth="10" defaultColWidth="10.7109375" defaultRowHeight="15"/>
  <cols>
    <col min="2" max="2" width="30.5703125" customWidth="1"/>
    <col min="3" max="3" width="22.42578125" customWidth="1"/>
    <col min="4" max="4" width="21.42578125" customWidth="1"/>
    <col min="5" max="5" width="18.5703125" customWidth="1"/>
    <col min="6" max="6" width="21.42578125" customWidth="1"/>
    <col min="7" max="7" width="21" customWidth="1"/>
  </cols>
  <sheetData>
    <row r="1" spans="2:7" ht="15.75" thickBot="1"/>
    <row r="2" spans="2:7">
      <c r="B2" s="684" t="s">
        <v>120</v>
      </c>
      <c r="C2" s="685"/>
      <c r="D2" s="685"/>
      <c r="E2" s="686"/>
      <c r="F2" s="787"/>
      <c r="G2" s="714"/>
    </row>
    <row r="3" spans="2:7">
      <c r="B3" s="687"/>
      <c r="C3" s="688"/>
      <c r="D3" s="688"/>
      <c r="E3" s="689"/>
      <c r="F3" s="788"/>
      <c r="G3" s="716"/>
    </row>
    <row r="4" spans="2:7">
      <c r="B4" s="797" t="s">
        <v>1</v>
      </c>
      <c r="C4" s="798"/>
      <c r="D4" s="798"/>
      <c r="E4" s="799"/>
      <c r="F4" s="788"/>
      <c r="G4" s="716"/>
    </row>
    <row r="5" spans="2:7">
      <c r="B5" s="800"/>
      <c r="C5" s="801"/>
      <c r="D5" s="801"/>
      <c r="E5" s="802"/>
      <c r="F5" s="788"/>
      <c r="G5" s="716"/>
    </row>
    <row r="6" spans="2:7">
      <c r="B6" s="803"/>
      <c r="C6" s="804"/>
      <c r="D6" s="804"/>
      <c r="E6" s="805"/>
      <c r="F6" s="789"/>
      <c r="G6" s="718"/>
    </row>
    <row r="7" spans="2:7">
      <c r="B7" s="721"/>
      <c r="C7" s="722"/>
      <c r="D7" s="722"/>
      <c r="E7" s="722"/>
      <c r="F7" s="722"/>
      <c r="G7" s="723"/>
    </row>
    <row r="8" spans="2:7" ht="15.75" thickBot="1">
      <c r="B8" s="724"/>
      <c r="C8" s="717"/>
      <c r="D8" s="717"/>
      <c r="E8" s="717"/>
      <c r="F8" s="717"/>
      <c r="G8" s="718"/>
    </row>
    <row r="9" spans="2:7" ht="15" customHeight="1">
      <c r="B9" s="774" t="s">
        <v>438</v>
      </c>
      <c r="C9" s="775"/>
      <c r="D9" s="775"/>
      <c r="E9" s="775"/>
      <c r="F9" s="775"/>
      <c r="G9" s="776"/>
    </row>
    <row r="10" spans="2:7">
      <c r="B10" s="749"/>
      <c r="C10" s="750"/>
      <c r="D10" s="750"/>
      <c r="E10" s="750"/>
      <c r="F10" s="750"/>
      <c r="G10" s="751"/>
    </row>
    <row r="11" spans="2:7" ht="15.75" thickBot="1">
      <c r="B11" s="752"/>
      <c r="C11" s="753"/>
      <c r="D11" s="753"/>
      <c r="E11" s="753"/>
      <c r="F11" s="753"/>
      <c r="G11" s="754"/>
    </row>
    <row r="12" spans="2:7" ht="15.75" thickBot="1">
      <c r="B12" s="227"/>
      <c r="C12" s="227"/>
      <c r="D12" s="228"/>
      <c r="E12" s="228"/>
      <c r="F12" s="228"/>
      <c r="G12" s="228"/>
    </row>
    <row r="13" spans="2:7">
      <c r="B13" s="728" t="s">
        <v>121</v>
      </c>
      <c r="C13" s="790"/>
      <c r="D13" s="791" t="s">
        <v>151</v>
      </c>
      <c r="E13" s="730"/>
      <c r="F13" s="730"/>
      <c r="G13" s="792"/>
    </row>
    <row r="14" spans="2:7" ht="54.75" customHeight="1">
      <c r="B14" s="733" t="str">
        <f>B9</f>
        <v>MANTENIMIENTO Y ADECUACIÓN DE LA CASA DE LA MUJER UBICADA EN EL MUNICIPIO DE MONTERÍA - CÓRDOBA</v>
      </c>
      <c r="C14" s="793"/>
      <c r="D14" s="794" t="str">
        <f>+'PRESUPUESTO GENERAL'!D36</f>
        <v>suministro e instalacion de puertas en madera 2,70 x 1,65</v>
      </c>
      <c r="E14" s="809"/>
      <c r="F14" s="809"/>
      <c r="G14" s="810"/>
    </row>
    <row r="15" spans="2:7" ht="15.75" thickBot="1">
      <c r="B15" s="229" t="s">
        <v>123</v>
      </c>
      <c r="C15" s="230" t="s">
        <v>306</v>
      </c>
      <c r="D15" s="231" t="s">
        <v>150</v>
      </c>
      <c r="E15" s="232" t="str">
        <f>+'PRESUPUESTO GENERAL'!E31</f>
        <v>und</v>
      </c>
      <c r="F15" s="282" t="s">
        <v>124</v>
      </c>
      <c r="G15" s="317">
        <v>3</v>
      </c>
    </row>
    <row r="16" spans="2:7">
      <c r="B16" s="92"/>
      <c r="C16" s="92"/>
      <c r="D16" s="92"/>
      <c r="E16" s="92"/>
      <c r="F16" s="92"/>
      <c r="G16" s="92"/>
    </row>
    <row r="17" spans="2:7" ht="15.75" thickBot="1">
      <c r="B17" s="228" t="s">
        <v>125</v>
      </c>
      <c r="C17" s="92"/>
      <c r="D17" s="92"/>
      <c r="E17" s="92"/>
      <c r="F17" s="283"/>
      <c r="G17" s="92"/>
    </row>
    <row r="18" spans="2:7">
      <c r="B18" s="755" t="s">
        <v>126</v>
      </c>
      <c r="C18" s="786"/>
      <c r="D18" s="236" t="s">
        <v>135</v>
      </c>
      <c r="E18" s="237" t="s">
        <v>154</v>
      </c>
      <c r="F18" s="238" t="s">
        <v>129</v>
      </c>
      <c r="G18" s="239" t="s">
        <v>130</v>
      </c>
    </row>
    <row r="19" spans="2:7">
      <c r="B19" s="767" t="s">
        <v>153</v>
      </c>
      <c r="C19" s="768"/>
      <c r="D19" s="240">
        <v>1</v>
      </c>
      <c r="E19" s="248">
        <v>7000</v>
      </c>
      <c r="F19" s="308">
        <v>5</v>
      </c>
      <c r="G19" s="242">
        <f>(D19*E19)/F19</f>
        <v>1400</v>
      </c>
    </row>
    <row r="20" spans="2:7">
      <c r="B20" s="769"/>
      <c r="C20" s="770"/>
      <c r="D20" s="331"/>
      <c r="E20" s="332"/>
      <c r="F20" s="308"/>
      <c r="G20" s="242"/>
    </row>
    <row r="21" spans="2:7" ht="15.75" thickBot="1">
      <c r="B21" s="759"/>
      <c r="C21" s="796"/>
      <c r="D21" s="243"/>
      <c r="E21" s="244"/>
      <c r="F21" s="284"/>
      <c r="G21" s="246"/>
    </row>
    <row r="22" spans="2:7" ht="15.75" thickBot="1">
      <c r="B22" s="51"/>
      <c r="C22" s="92"/>
      <c r="D22" s="92"/>
      <c r="E22" s="92"/>
      <c r="F22" s="93" t="s">
        <v>131</v>
      </c>
      <c r="G22" s="247">
        <f>SUM(G19:G21)</f>
        <v>1400</v>
      </c>
    </row>
    <row r="23" spans="2:7" ht="15.75" thickBot="1">
      <c r="B23" s="228" t="s">
        <v>132</v>
      </c>
      <c r="C23" s="92"/>
      <c r="D23" s="92"/>
      <c r="E23" s="92"/>
      <c r="F23" s="283"/>
      <c r="G23" s="92"/>
    </row>
    <row r="24" spans="2:7">
      <c r="B24" s="763" t="s">
        <v>126</v>
      </c>
      <c r="C24" s="806"/>
      <c r="D24" s="333" t="s">
        <v>133</v>
      </c>
      <c r="E24" s="334" t="s">
        <v>134</v>
      </c>
      <c r="F24" s="335" t="s">
        <v>135</v>
      </c>
      <c r="G24" s="336" t="s">
        <v>130</v>
      </c>
    </row>
    <row r="25" spans="2:7">
      <c r="B25" s="765" t="s">
        <v>360</v>
      </c>
      <c r="C25" s="766"/>
      <c r="D25" s="248" t="s">
        <v>159</v>
      </c>
      <c r="E25" s="248">
        <v>120000</v>
      </c>
      <c r="F25" s="241">
        <v>1</v>
      </c>
      <c r="G25" s="337">
        <f>ROUND(E25*F25,0)</f>
        <v>120000</v>
      </c>
    </row>
    <row r="26" spans="2:7">
      <c r="B26" s="376" t="s">
        <v>361</v>
      </c>
      <c r="C26" s="286"/>
      <c r="D26" s="248" t="s">
        <v>159</v>
      </c>
      <c r="E26" s="248">
        <v>380000</v>
      </c>
      <c r="F26" s="241">
        <v>1</v>
      </c>
      <c r="G26" s="337">
        <f t="shared" ref="G26:G31" si="0">ROUND(E26*F26,0)</f>
        <v>380000</v>
      </c>
    </row>
    <row r="27" spans="2:7">
      <c r="B27" s="376" t="s">
        <v>362</v>
      </c>
      <c r="C27" s="286"/>
      <c r="D27" s="248" t="s">
        <v>366</v>
      </c>
      <c r="E27" s="248">
        <v>4000</v>
      </c>
      <c r="F27" s="241">
        <v>10</v>
      </c>
      <c r="G27" s="337">
        <f t="shared" si="0"/>
        <v>40000</v>
      </c>
    </row>
    <row r="28" spans="2:7">
      <c r="B28" s="376" t="s">
        <v>363</v>
      </c>
      <c r="C28" s="286"/>
      <c r="D28" s="248" t="s">
        <v>159</v>
      </c>
      <c r="E28" s="248">
        <v>6</v>
      </c>
      <c r="F28" s="241">
        <v>13000</v>
      </c>
      <c r="G28" s="337">
        <f t="shared" si="0"/>
        <v>78000</v>
      </c>
    </row>
    <row r="29" spans="2:7" ht="44.25" customHeight="1">
      <c r="B29" s="502" t="s">
        <v>364</v>
      </c>
      <c r="C29" s="286"/>
      <c r="D29" s="248" t="s">
        <v>159</v>
      </c>
      <c r="E29" s="248">
        <v>35000</v>
      </c>
      <c r="F29" s="241">
        <v>1</v>
      </c>
      <c r="G29" s="337">
        <f t="shared" si="0"/>
        <v>35000</v>
      </c>
    </row>
    <row r="30" spans="2:7">
      <c r="B30" s="376" t="s">
        <v>365</v>
      </c>
      <c r="C30" s="286"/>
      <c r="D30" s="248" t="s">
        <v>159</v>
      </c>
      <c r="E30" s="248">
        <v>135000</v>
      </c>
      <c r="F30" s="241">
        <v>2</v>
      </c>
      <c r="G30" s="337">
        <f t="shared" si="0"/>
        <v>270000</v>
      </c>
    </row>
    <row r="31" spans="2:7">
      <c r="B31" s="765" t="s">
        <v>206</v>
      </c>
      <c r="C31" s="766"/>
      <c r="D31" s="248" t="s">
        <v>207</v>
      </c>
      <c r="E31" s="248">
        <v>67000</v>
      </c>
      <c r="F31" s="241">
        <v>2.1999999999999999E-2</v>
      </c>
      <c r="G31" s="337">
        <f t="shared" si="0"/>
        <v>1474</v>
      </c>
    </row>
    <row r="32" spans="2:7" ht="15.75" thickBot="1">
      <c r="B32" s="807"/>
      <c r="C32" s="808"/>
      <c r="D32" s="296"/>
      <c r="E32" s="296"/>
      <c r="F32" s="341"/>
      <c r="G32" s="337"/>
    </row>
    <row r="33" spans="2:7" ht="15.75" thickBot="1">
      <c r="B33" s="51"/>
      <c r="C33" s="92"/>
      <c r="D33" s="92"/>
      <c r="E33" s="92"/>
      <c r="F33" s="93" t="s">
        <v>131</v>
      </c>
      <c r="G33" s="338">
        <f>SUM(G25:G32)</f>
        <v>924474</v>
      </c>
    </row>
    <row r="34" spans="2:7" ht="15.75" thickBot="1">
      <c r="B34" s="228" t="s">
        <v>136</v>
      </c>
      <c r="C34" s="92"/>
      <c r="D34" s="92"/>
      <c r="E34" s="92"/>
      <c r="F34" s="283"/>
      <c r="G34" s="92"/>
    </row>
    <row r="35" spans="2:7">
      <c r="B35" s="249" t="s">
        <v>137</v>
      </c>
      <c r="C35" s="250"/>
      <c r="D35" s="236" t="s">
        <v>135</v>
      </c>
      <c r="E35" s="237" t="s">
        <v>156</v>
      </c>
      <c r="F35" s="238" t="s">
        <v>141</v>
      </c>
      <c r="G35" s="239" t="s">
        <v>130</v>
      </c>
    </row>
    <row r="36" spans="2:7">
      <c r="B36" s="251"/>
      <c r="C36" s="292"/>
      <c r="D36" s="253"/>
      <c r="E36" s="306"/>
      <c r="F36" s="241"/>
      <c r="G36" s="242"/>
    </row>
    <row r="37" spans="2:7" ht="15.75" thickBot="1">
      <c r="B37" s="254"/>
      <c r="C37" s="255"/>
      <c r="D37" s="256"/>
      <c r="E37" s="256"/>
      <c r="F37" s="245"/>
      <c r="G37" s="246"/>
    </row>
    <row r="38" spans="2:7" ht="15.75" thickBot="1">
      <c r="B38" s="51"/>
      <c r="C38" s="92"/>
      <c r="D38" s="92"/>
      <c r="E38" s="92"/>
      <c r="F38" s="93" t="s">
        <v>131</v>
      </c>
      <c r="G38" s="247">
        <f>SUM(G36:G37)</f>
        <v>0</v>
      </c>
    </row>
    <row r="39" spans="2:7" ht="15.75" thickBot="1">
      <c r="B39" s="228" t="s">
        <v>142</v>
      </c>
      <c r="C39" s="92"/>
      <c r="D39" s="92"/>
      <c r="E39" s="92"/>
      <c r="F39" s="283"/>
      <c r="G39" s="92"/>
    </row>
    <row r="40" spans="2:7">
      <c r="B40" s="249" t="s">
        <v>143</v>
      </c>
      <c r="C40" s="236" t="s">
        <v>144</v>
      </c>
      <c r="D40" s="236" t="s">
        <v>145</v>
      </c>
      <c r="E40" s="237" t="s">
        <v>146</v>
      </c>
      <c r="F40" s="238" t="s">
        <v>129</v>
      </c>
      <c r="G40" s="239" t="s">
        <v>130</v>
      </c>
    </row>
    <row r="41" spans="2:7" ht="25.5">
      <c r="B41" s="293" t="s">
        <v>105</v>
      </c>
      <c r="C41" s="339">
        <v>79991.261379999996</v>
      </c>
      <c r="D41" s="339">
        <v>67992.572172999993</v>
      </c>
      <c r="E41" s="339">
        <v>147983.833553</v>
      </c>
      <c r="F41" s="241">
        <v>100</v>
      </c>
      <c r="G41" s="242">
        <f>ROUND(E41/F41,0)</f>
        <v>1480</v>
      </c>
    </row>
    <row r="42" spans="2:7">
      <c r="B42" s="294"/>
      <c r="C42" s="248"/>
      <c r="D42" s="248"/>
      <c r="E42" s="257"/>
      <c r="F42" s="287"/>
      <c r="G42" s="242"/>
    </row>
    <row r="43" spans="2:7" ht="15.75" thickBot="1">
      <c r="B43" s="295"/>
      <c r="C43" s="296"/>
      <c r="D43" s="297"/>
      <c r="E43" s="289"/>
      <c r="F43" s="284"/>
      <c r="G43" s="246"/>
    </row>
    <row r="44" spans="2:7" ht="15.75" thickBot="1">
      <c r="B44" s="51"/>
      <c r="C44" s="92"/>
      <c r="D44" s="92"/>
      <c r="E44" s="92"/>
      <c r="F44" s="298" t="s">
        <v>131</v>
      </c>
      <c r="G44" s="247">
        <f>SUM(G41:G43)</f>
        <v>1480</v>
      </c>
    </row>
    <row r="45" spans="2:7" ht="15.75" thickBot="1">
      <c r="B45" s="51"/>
      <c r="C45" s="92"/>
      <c r="D45" s="52"/>
      <c r="E45" s="53"/>
      <c r="F45" s="299" t="s">
        <v>147</v>
      </c>
      <c r="G45" s="262">
        <f>+G22+G33+G38+G44</f>
        <v>927354</v>
      </c>
    </row>
    <row r="48" spans="2:7">
      <c r="B48" s="99" t="s">
        <v>468</v>
      </c>
      <c r="C48" s="43"/>
      <c r="D48" s="302"/>
      <c r="E48" s="45"/>
      <c r="F48" s="301"/>
      <c r="G48" s="45" t="s">
        <v>470</v>
      </c>
    </row>
    <row r="49" spans="2:7">
      <c r="B49" s="88" t="s">
        <v>469</v>
      </c>
      <c r="C49" s="540"/>
      <c r="D49" s="302"/>
      <c r="E49" s="48"/>
      <c r="F49" s="301"/>
      <c r="G49" s="48" t="s">
        <v>471</v>
      </c>
    </row>
    <row r="50" spans="2:7">
      <c r="B50" s="101" t="s">
        <v>37</v>
      </c>
      <c r="C50" s="101"/>
      <c r="D50" s="302"/>
      <c r="E50" s="50"/>
      <c r="F50" s="301"/>
      <c r="G50" s="50" t="s">
        <v>38</v>
      </c>
    </row>
    <row r="51" spans="2:7" ht="15.75" thickBot="1"/>
    <row r="52" spans="2:7">
      <c r="B52" s="777" t="s">
        <v>39</v>
      </c>
      <c r="C52" s="778"/>
      <c r="D52" s="778"/>
      <c r="E52" s="778"/>
      <c r="F52" s="778"/>
      <c r="G52" s="779"/>
    </row>
    <row r="53" spans="2:7">
      <c r="B53" s="780"/>
      <c r="C53" s="781"/>
      <c r="D53" s="781"/>
      <c r="E53" s="781"/>
      <c r="F53" s="781"/>
      <c r="G53" s="782"/>
    </row>
    <row r="54" spans="2:7" ht="15.75" thickBot="1">
      <c r="B54" s="783"/>
      <c r="C54" s="784"/>
      <c r="D54" s="784"/>
      <c r="E54" s="784"/>
      <c r="F54" s="784"/>
      <c r="G54" s="785"/>
    </row>
  </sheetData>
  <mergeCells count="18">
    <mergeCell ref="B21:C21"/>
    <mergeCell ref="B2:E3"/>
    <mergeCell ref="F2:G6"/>
    <mergeCell ref="B4:E6"/>
    <mergeCell ref="B7:G8"/>
    <mergeCell ref="B9:G11"/>
    <mergeCell ref="B13:C13"/>
    <mergeCell ref="D13:G13"/>
    <mergeCell ref="B14:C14"/>
    <mergeCell ref="D14:G14"/>
    <mergeCell ref="B18:C18"/>
    <mergeCell ref="B19:C19"/>
    <mergeCell ref="B20:C20"/>
    <mergeCell ref="B24:C24"/>
    <mergeCell ref="B25:C25"/>
    <mergeCell ref="B31:C31"/>
    <mergeCell ref="B32:C32"/>
    <mergeCell ref="B52:G54"/>
  </mergeCells>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B1:G50"/>
  <sheetViews>
    <sheetView topLeftCell="A22" zoomScale="80" zoomScaleNormal="80" workbookViewId="0">
      <selection activeCell="C16" sqref="C16"/>
    </sheetView>
  </sheetViews>
  <sheetFormatPr baseColWidth="10" defaultColWidth="10.7109375" defaultRowHeight="15"/>
  <cols>
    <col min="2" max="2" width="30.5703125" customWidth="1"/>
    <col min="3" max="3" width="22.42578125" customWidth="1"/>
    <col min="4" max="4" width="21.42578125" customWidth="1"/>
    <col min="5" max="5" width="18.5703125" customWidth="1"/>
    <col min="6" max="6" width="21.42578125" customWidth="1"/>
    <col min="7" max="7" width="21" customWidth="1"/>
  </cols>
  <sheetData>
    <row r="1" spans="2:7" ht="15.75" thickBot="1"/>
    <row r="2" spans="2:7">
      <c r="B2" s="684" t="s">
        <v>120</v>
      </c>
      <c r="C2" s="685"/>
      <c r="D2" s="685"/>
      <c r="E2" s="686"/>
      <c r="F2" s="787"/>
      <c r="G2" s="714"/>
    </row>
    <row r="3" spans="2:7">
      <c r="B3" s="687"/>
      <c r="C3" s="688"/>
      <c r="D3" s="688"/>
      <c r="E3" s="689"/>
      <c r="F3" s="788"/>
      <c r="G3" s="716"/>
    </row>
    <row r="4" spans="2:7">
      <c r="B4" s="797" t="s">
        <v>1</v>
      </c>
      <c r="C4" s="798"/>
      <c r="D4" s="798"/>
      <c r="E4" s="799"/>
      <c r="F4" s="788"/>
      <c r="G4" s="716"/>
    </row>
    <row r="5" spans="2:7">
      <c r="B5" s="800"/>
      <c r="C5" s="801"/>
      <c r="D5" s="801"/>
      <c r="E5" s="802"/>
      <c r="F5" s="788"/>
      <c r="G5" s="716"/>
    </row>
    <row r="6" spans="2:7">
      <c r="B6" s="803"/>
      <c r="C6" s="804"/>
      <c r="D6" s="804"/>
      <c r="E6" s="805"/>
      <c r="F6" s="789"/>
      <c r="G6" s="718"/>
    </row>
    <row r="7" spans="2:7">
      <c r="B7" s="721"/>
      <c r="C7" s="722"/>
      <c r="D7" s="722"/>
      <c r="E7" s="722"/>
      <c r="F7" s="722"/>
      <c r="G7" s="723"/>
    </row>
    <row r="8" spans="2:7" ht="15.75" thickBot="1">
      <c r="B8" s="724"/>
      <c r="C8" s="717"/>
      <c r="D8" s="717"/>
      <c r="E8" s="717"/>
      <c r="F8" s="717"/>
      <c r="G8" s="718"/>
    </row>
    <row r="9" spans="2:7" ht="15" customHeight="1">
      <c r="B9" s="774" t="s">
        <v>438</v>
      </c>
      <c r="C9" s="775"/>
      <c r="D9" s="775"/>
      <c r="E9" s="775"/>
      <c r="F9" s="775"/>
      <c r="G9" s="776"/>
    </row>
    <row r="10" spans="2:7">
      <c r="B10" s="749"/>
      <c r="C10" s="750"/>
      <c r="D10" s="750"/>
      <c r="E10" s="750"/>
      <c r="F10" s="750"/>
      <c r="G10" s="751"/>
    </row>
    <row r="11" spans="2:7" ht="15.75" thickBot="1">
      <c r="B11" s="752"/>
      <c r="C11" s="753"/>
      <c r="D11" s="753"/>
      <c r="E11" s="753"/>
      <c r="F11" s="753"/>
      <c r="G11" s="754"/>
    </row>
    <row r="12" spans="2:7" ht="15.75" thickBot="1">
      <c r="B12" s="227"/>
      <c r="C12" s="227"/>
      <c r="D12" s="228"/>
      <c r="E12" s="228"/>
      <c r="F12" s="228"/>
      <c r="G12" s="228"/>
    </row>
    <row r="13" spans="2:7">
      <c r="B13" s="728" t="s">
        <v>121</v>
      </c>
      <c r="C13" s="790"/>
      <c r="D13" s="791" t="s">
        <v>151</v>
      </c>
      <c r="E13" s="730"/>
      <c r="F13" s="730"/>
      <c r="G13" s="792"/>
    </row>
    <row r="14" spans="2:7" ht="54.75" customHeight="1">
      <c r="B14" s="733" t="str">
        <f>B9</f>
        <v>MANTENIMIENTO Y ADECUACIÓN DE LA CASA DE LA MUJER UBICADA EN EL MUNICIPIO DE MONTERÍA - CÓRDOBA</v>
      </c>
      <c r="C14" s="793"/>
      <c r="D14" s="794" t="str">
        <f>+'PRESUPUESTO GENERAL'!D37</f>
        <v>suministro e instalacion de puertas en metalica 2,00 x 1,00</v>
      </c>
      <c r="E14" s="809"/>
      <c r="F14" s="809"/>
      <c r="G14" s="810"/>
    </row>
    <row r="15" spans="2:7" ht="15.75" thickBot="1">
      <c r="B15" s="229" t="s">
        <v>123</v>
      </c>
      <c r="C15" s="230" t="s">
        <v>307</v>
      </c>
      <c r="D15" s="231" t="s">
        <v>150</v>
      </c>
      <c r="E15" s="232" t="str">
        <f>+'PRESUPUESTO GENERAL'!E31</f>
        <v>und</v>
      </c>
      <c r="F15" s="282" t="s">
        <v>124</v>
      </c>
      <c r="G15" s="317">
        <v>2</v>
      </c>
    </row>
    <row r="16" spans="2:7">
      <c r="B16" s="92"/>
      <c r="C16" s="92"/>
      <c r="D16" s="92"/>
      <c r="E16" s="92"/>
      <c r="F16" s="92"/>
      <c r="G16" s="92"/>
    </row>
    <row r="17" spans="2:7" ht="15.75" thickBot="1">
      <c r="B17" s="228" t="s">
        <v>125</v>
      </c>
      <c r="C17" s="92"/>
      <c r="D17" s="92"/>
      <c r="E17" s="92"/>
      <c r="F17" s="283"/>
      <c r="G17" s="92"/>
    </row>
    <row r="18" spans="2:7">
      <c r="B18" s="755" t="s">
        <v>126</v>
      </c>
      <c r="C18" s="786"/>
      <c r="D18" s="236" t="s">
        <v>135</v>
      </c>
      <c r="E18" s="237" t="s">
        <v>154</v>
      </c>
      <c r="F18" s="238" t="s">
        <v>129</v>
      </c>
      <c r="G18" s="239" t="s">
        <v>130</v>
      </c>
    </row>
    <row r="19" spans="2:7">
      <c r="B19" s="767" t="s">
        <v>153</v>
      </c>
      <c r="C19" s="768"/>
      <c r="D19" s="240">
        <v>1</v>
      </c>
      <c r="E19" s="248">
        <v>7000</v>
      </c>
      <c r="F19" s="308">
        <v>5</v>
      </c>
      <c r="G19" s="242">
        <f>(D19*E19)/F19</f>
        <v>1400</v>
      </c>
    </row>
    <row r="20" spans="2:7">
      <c r="B20" s="769"/>
      <c r="C20" s="770"/>
      <c r="D20" s="331"/>
      <c r="E20" s="332"/>
      <c r="F20" s="308"/>
      <c r="G20" s="242"/>
    </row>
    <row r="21" spans="2:7" ht="15.75" thickBot="1">
      <c r="B21" s="759"/>
      <c r="C21" s="796"/>
      <c r="D21" s="243"/>
      <c r="E21" s="244"/>
      <c r="F21" s="284"/>
      <c r="G21" s="246"/>
    </row>
    <row r="22" spans="2:7" ht="15.75" thickBot="1">
      <c r="B22" s="51"/>
      <c r="C22" s="92"/>
      <c r="D22" s="92"/>
      <c r="E22" s="92"/>
      <c r="F22" s="93" t="s">
        <v>131</v>
      </c>
      <c r="G22" s="247">
        <f>SUM(G19:G21)</f>
        <v>1400</v>
      </c>
    </row>
    <row r="23" spans="2:7" ht="15.75" thickBot="1">
      <c r="B23" s="228" t="s">
        <v>132</v>
      </c>
      <c r="C23" s="92"/>
      <c r="D23" s="92"/>
      <c r="E23" s="92"/>
      <c r="F23" s="283"/>
      <c r="G23" s="92"/>
    </row>
    <row r="24" spans="2:7">
      <c r="B24" s="763" t="s">
        <v>126</v>
      </c>
      <c r="C24" s="806"/>
      <c r="D24" s="333" t="s">
        <v>133</v>
      </c>
      <c r="E24" s="334" t="s">
        <v>134</v>
      </c>
      <c r="F24" s="335" t="s">
        <v>135</v>
      </c>
      <c r="G24" s="336" t="s">
        <v>130</v>
      </c>
    </row>
    <row r="25" spans="2:7" ht="48.75" customHeight="1">
      <c r="B25" s="812" t="s">
        <v>417</v>
      </c>
      <c r="C25" s="813"/>
      <c r="D25" s="248" t="s">
        <v>159</v>
      </c>
      <c r="E25" s="248">
        <v>415340</v>
      </c>
      <c r="F25" s="241">
        <v>1</v>
      </c>
      <c r="G25" s="337">
        <f>ROUND(E25*F25,0)</f>
        <v>415340</v>
      </c>
    </row>
    <row r="26" spans="2:7">
      <c r="B26" s="376"/>
      <c r="C26" s="286"/>
      <c r="D26" s="248"/>
      <c r="E26" s="248"/>
      <c r="F26" s="241"/>
      <c r="G26" s="337"/>
    </row>
    <row r="27" spans="2:7">
      <c r="B27" s="765"/>
      <c r="C27" s="766"/>
      <c r="D27" s="248"/>
      <c r="E27" s="248"/>
      <c r="F27" s="241"/>
      <c r="G27" s="337"/>
    </row>
    <row r="28" spans="2:7" ht="15.75" thickBot="1">
      <c r="B28" s="807"/>
      <c r="C28" s="808"/>
      <c r="D28" s="296"/>
      <c r="E28" s="296"/>
      <c r="F28" s="341"/>
      <c r="G28" s="337"/>
    </row>
    <row r="29" spans="2:7" ht="15.75" thickBot="1">
      <c r="B29" s="51"/>
      <c r="C29" s="92"/>
      <c r="D29" s="92"/>
      <c r="E29" s="92"/>
      <c r="F29" s="93" t="s">
        <v>131</v>
      </c>
      <c r="G29" s="338">
        <f>SUM(G25:G28)</f>
        <v>415340</v>
      </c>
    </row>
    <row r="30" spans="2:7" ht="15.75" thickBot="1">
      <c r="B30" s="228" t="s">
        <v>136</v>
      </c>
      <c r="C30" s="92"/>
      <c r="D30" s="92"/>
      <c r="E30" s="92"/>
      <c r="F30" s="283"/>
      <c r="G30" s="92"/>
    </row>
    <row r="31" spans="2:7">
      <c r="B31" s="249" t="s">
        <v>137</v>
      </c>
      <c r="C31" s="250"/>
      <c r="D31" s="236" t="s">
        <v>135</v>
      </c>
      <c r="E31" s="237" t="s">
        <v>156</v>
      </c>
      <c r="F31" s="238" t="s">
        <v>141</v>
      </c>
      <c r="G31" s="239" t="s">
        <v>130</v>
      </c>
    </row>
    <row r="32" spans="2:7">
      <c r="B32" s="251"/>
      <c r="C32" s="292"/>
      <c r="D32" s="253"/>
      <c r="E32" s="306"/>
      <c r="F32" s="241"/>
      <c r="G32" s="242"/>
    </row>
    <row r="33" spans="2:7" ht="15.75" thickBot="1">
      <c r="B33" s="254"/>
      <c r="C33" s="255"/>
      <c r="D33" s="256"/>
      <c r="E33" s="256"/>
      <c r="F33" s="245"/>
      <c r="G33" s="246"/>
    </row>
    <row r="34" spans="2:7" ht="15.75" thickBot="1">
      <c r="B34" s="51"/>
      <c r="C34" s="92"/>
      <c r="D34" s="92"/>
      <c r="E34" s="92"/>
      <c r="F34" s="93" t="s">
        <v>131</v>
      </c>
      <c r="G34" s="247">
        <f>SUM(G32:G33)</f>
        <v>0</v>
      </c>
    </row>
    <row r="35" spans="2:7" ht="15.75" thickBot="1">
      <c r="B35" s="228" t="s">
        <v>142</v>
      </c>
      <c r="C35" s="92"/>
      <c r="D35" s="92"/>
      <c r="E35" s="92"/>
      <c r="F35" s="283"/>
      <c r="G35" s="92"/>
    </row>
    <row r="36" spans="2:7">
      <c r="B36" s="249" t="s">
        <v>143</v>
      </c>
      <c r="C36" s="236" t="s">
        <v>144</v>
      </c>
      <c r="D36" s="236" t="s">
        <v>145</v>
      </c>
      <c r="E36" s="237" t="s">
        <v>146</v>
      </c>
      <c r="F36" s="238" t="s">
        <v>129</v>
      </c>
      <c r="G36" s="239" t="s">
        <v>130</v>
      </c>
    </row>
    <row r="37" spans="2:7">
      <c r="B37" s="293" t="str">
        <f>+Personal!D22</f>
        <v>TECNICO (SODADOR 1 A) (JR)</v>
      </c>
      <c r="C37" s="339">
        <v>61940</v>
      </c>
      <c r="D37" s="339">
        <f>+C37*85%</f>
        <v>52649</v>
      </c>
      <c r="E37" s="339">
        <f>+D37+C37</f>
        <v>114589</v>
      </c>
      <c r="F37" s="241">
        <v>10</v>
      </c>
      <c r="G37" s="242">
        <f>ROUND(E37/F37,0)</f>
        <v>11459</v>
      </c>
    </row>
    <row r="38" spans="2:7">
      <c r="B38" s="294"/>
      <c r="C38" s="248"/>
      <c r="D38" s="248"/>
      <c r="E38" s="257"/>
      <c r="F38" s="287"/>
      <c r="G38" s="242"/>
    </row>
    <row r="39" spans="2:7" ht="15.75" thickBot="1">
      <c r="B39" s="295"/>
      <c r="C39" s="296"/>
      <c r="D39" s="297"/>
      <c r="E39" s="289"/>
      <c r="F39" s="284"/>
      <c r="G39" s="246"/>
    </row>
    <row r="40" spans="2:7" ht="15.75" thickBot="1">
      <c r="B40" s="51"/>
      <c r="C40" s="92"/>
      <c r="D40" s="92"/>
      <c r="E40" s="92"/>
      <c r="F40" s="298" t="s">
        <v>131</v>
      </c>
      <c r="G40" s="247">
        <f>SUM(G37:G39)</f>
        <v>11459</v>
      </c>
    </row>
    <row r="41" spans="2:7" ht="15.75" thickBot="1">
      <c r="B41" s="51"/>
      <c r="C41" s="92"/>
      <c r="D41" s="52"/>
      <c r="E41" s="53"/>
      <c r="F41" s="299" t="s">
        <v>147</v>
      </c>
      <c r="G41" s="262">
        <f>+G22+G29+G34+G40</f>
        <v>428199</v>
      </c>
    </row>
    <row r="44" spans="2:7">
      <c r="B44" s="99" t="s">
        <v>468</v>
      </c>
      <c r="C44" s="43"/>
      <c r="D44" s="302"/>
      <c r="E44" s="45"/>
      <c r="F44" s="301"/>
      <c r="G44" s="45" t="s">
        <v>470</v>
      </c>
    </row>
    <row r="45" spans="2:7">
      <c r="B45" s="88" t="s">
        <v>469</v>
      </c>
      <c r="C45" s="540"/>
      <c r="D45" s="302"/>
      <c r="E45" s="48"/>
      <c r="F45" s="301"/>
      <c r="G45" s="48" t="s">
        <v>471</v>
      </c>
    </row>
    <row r="46" spans="2:7">
      <c r="B46" s="101" t="s">
        <v>37</v>
      </c>
      <c r="C46" s="101"/>
      <c r="D46" s="302"/>
      <c r="E46" s="50"/>
      <c r="F46" s="301"/>
      <c r="G46" s="50" t="s">
        <v>38</v>
      </c>
    </row>
    <row r="47" spans="2:7" ht="15.75" thickBot="1"/>
    <row r="48" spans="2:7">
      <c r="B48" s="777" t="s">
        <v>39</v>
      </c>
      <c r="C48" s="778"/>
      <c r="D48" s="778"/>
      <c r="E48" s="778"/>
      <c r="F48" s="778"/>
      <c r="G48" s="779"/>
    </row>
    <row r="49" spans="2:7">
      <c r="B49" s="780"/>
      <c r="C49" s="781"/>
      <c r="D49" s="781"/>
      <c r="E49" s="781"/>
      <c r="F49" s="781"/>
      <c r="G49" s="782"/>
    </row>
    <row r="50" spans="2:7" ht="15.75" thickBot="1">
      <c r="B50" s="783"/>
      <c r="C50" s="784"/>
      <c r="D50" s="784"/>
      <c r="E50" s="784"/>
      <c r="F50" s="784"/>
      <c r="G50" s="785"/>
    </row>
  </sheetData>
  <mergeCells count="18">
    <mergeCell ref="B21:C21"/>
    <mergeCell ref="B2:E3"/>
    <mergeCell ref="F2:G6"/>
    <mergeCell ref="B4:E6"/>
    <mergeCell ref="B7:G8"/>
    <mergeCell ref="B9:G11"/>
    <mergeCell ref="B13:C13"/>
    <mergeCell ref="D13:G13"/>
    <mergeCell ref="B14:C14"/>
    <mergeCell ref="D14:G14"/>
    <mergeCell ref="B18:C18"/>
    <mergeCell ref="B19:C19"/>
    <mergeCell ref="B20:C20"/>
    <mergeCell ref="B24:C24"/>
    <mergeCell ref="B25:C25"/>
    <mergeCell ref="B27:C27"/>
    <mergeCell ref="B28:C28"/>
    <mergeCell ref="B48:G50"/>
  </mergeCells>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B1:G50"/>
  <sheetViews>
    <sheetView zoomScale="80" zoomScaleNormal="80" workbookViewId="0">
      <selection activeCell="C16" sqref="C16"/>
    </sheetView>
  </sheetViews>
  <sheetFormatPr baseColWidth="10" defaultColWidth="10.7109375" defaultRowHeight="15"/>
  <cols>
    <col min="2" max="2" width="30.5703125" customWidth="1"/>
    <col min="3" max="3" width="22.42578125" customWidth="1"/>
    <col min="4" max="4" width="21.42578125" customWidth="1"/>
    <col min="5" max="5" width="18.5703125" customWidth="1"/>
    <col min="6" max="6" width="21.42578125" customWidth="1"/>
    <col min="7" max="7" width="21" customWidth="1"/>
  </cols>
  <sheetData>
    <row r="1" spans="2:7" ht="15.75" thickBot="1"/>
    <row r="2" spans="2:7">
      <c r="B2" s="684" t="s">
        <v>120</v>
      </c>
      <c r="C2" s="685"/>
      <c r="D2" s="685"/>
      <c r="E2" s="686"/>
      <c r="F2" s="787"/>
      <c r="G2" s="714"/>
    </row>
    <row r="3" spans="2:7">
      <c r="B3" s="687"/>
      <c r="C3" s="688"/>
      <c r="D3" s="688"/>
      <c r="E3" s="689"/>
      <c r="F3" s="788"/>
      <c r="G3" s="716"/>
    </row>
    <row r="4" spans="2:7">
      <c r="B4" s="797" t="s">
        <v>1</v>
      </c>
      <c r="C4" s="798"/>
      <c r="D4" s="798"/>
      <c r="E4" s="799"/>
      <c r="F4" s="788"/>
      <c r="G4" s="716"/>
    </row>
    <row r="5" spans="2:7">
      <c r="B5" s="800"/>
      <c r="C5" s="801"/>
      <c r="D5" s="801"/>
      <c r="E5" s="802"/>
      <c r="F5" s="788"/>
      <c r="G5" s="716"/>
    </row>
    <row r="6" spans="2:7">
      <c r="B6" s="803"/>
      <c r="C6" s="804"/>
      <c r="D6" s="804"/>
      <c r="E6" s="805"/>
      <c r="F6" s="789"/>
      <c r="G6" s="718"/>
    </row>
    <row r="7" spans="2:7">
      <c r="B7" s="721"/>
      <c r="C7" s="722"/>
      <c r="D7" s="722"/>
      <c r="E7" s="722"/>
      <c r="F7" s="722"/>
      <c r="G7" s="723"/>
    </row>
    <row r="8" spans="2:7" ht="15.75" thickBot="1">
      <c r="B8" s="724"/>
      <c r="C8" s="717"/>
      <c r="D8" s="717"/>
      <c r="E8" s="717"/>
      <c r="F8" s="717"/>
      <c r="G8" s="718"/>
    </row>
    <row r="9" spans="2:7" ht="15" customHeight="1">
      <c r="B9" s="774" t="s">
        <v>438</v>
      </c>
      <c r="C9" s="775"/>
      <c r="D9" s="775"/>
      <c r="E9" s="775"/>
      <c r="F9" s="775"/>
      <c r="G9" s="776"/>
    </row>
    <row r="10" spans="2:7">
      <c r="B10" s="749"/>
      <c r="C10" s="750"/>
      <c r="D10" s="750"/>
      <c r="E10" s="750"/>
      <c r="F10" s="750"/>
      <c r="G10" s="751"/>
    </row>
    <row r="11" spans="2:7" ht="15.75" thickBot="1">
      <c r="B11" s="752"/>
      <c r="C11" s="753"/>
      <c r="D11" s="753"/>
      <c r="E11" s="753"/>
      <c r="F11" s="753"/>
      <c r="G11" s="754"/>
    </row>
    <row r="12" spans="2:7" ht="15.75" thickBot="1">
      <c r="B12" s="227"/>
      <c r="C12" s="227"/>
      <c r="D12" s="228"/>
      <c r="E12" s="228"/>
      <c r="F12" s="228"/>
      <c r="G12" s="228"/>
    </row>
    <row r="13" spans="2:7">
      <c r="B13" s="728" t="s">
        <v>121</v>
      </c>
      <c r="C13" s="790"/>
      <c r="D13" s="791" t="s">
        <v>151</v>
      </c>
      <c r="E13" s="730"/>
      <c r="F13" s="730"/>
      <c r="G13" s="792"/>
    </row>
    <row r="14" spans="2:7" ht="54.75" customHeight="1">
      <c r="B14" s="733" t="str">
        <f>B9</f>
        <v>MANTENIMIENTO Y ADECUACIÓN DE LA CASA DE LA MUJER UBICADA EN EL MUNICIPIO DE MONTERÍA - CÓRDOBA</v>
      </c>
      <c r="C14" s="793"/>
      <c r="D14" s="794" t="str">
        <f>+'PRESUPUESTO GENERAL'!D38</f>
        <v>suministro e instalacion de puertas en metalica 2,00 x 0,80</v>
      </c>
      <c r="E14" s="809"/>
      <c r="F14" s="809"/>
      <c r="G14" s="810"/>
    </row>
    <row r="15" spans="2:7" ht="15.75" thickBot="1">
      <c r="B15" s="229" t="s">
        <v>123</v>
      </c>
      <c r="C15" s="230" t="s">
        <v>308</v>
      </c>
      <c r="D15" s="231" t="s">
        <v>150</v>
      </c>
      <c r="E15" s="232" t="str">
        <f>+'PRESUPUESTO GENERAL'!E31</f>
        <v>und</v>
      </c>
      <c r="F15" s="282" t="s">
        <v>124</v>
      </c>
      <c r="G15" s="317">
        <v>3</v>
      </c>
    </row>
    <row r="16" spans="2:7">
      <c r="B16" s="92"/>
      <c r="C16" s="92"/>
      <c r="D16" s="92"/>
      <c r="E16" s="92"/>
      <c r="F16" s="92"/>
      <c r="G16" s="92"/>
    </row>
    <row r="17" spans="2:7" ht="15.75" thickBot="1">
      <c r="B17" s="228" t="s">
        <v>125</v>
      </c>
      <c r="C17" s="92"/>
      <c r="D17" s="92"/>
      <c r="E17" s="92"/>
      <c r="F17" s="283"/>
      <c r="G17" s="92"/>
    </row>
    <row r="18" spans="2:7">
      <c r="B18" s="755" t="s">
        <v>126</v>
      </c>
      <c r="C18" s="786"/>
      <c r="D18" s="236" t="s">
        <v>135</v>
      </c>
      <c r="E18" s="237" t="s">
        <v>154</v>
      </c>
      <c r="F18" s="238" t="s">
        <v>129</v>
      </c>
      <c r="G18" s="239" t="s">
        <v>130</v>
      </c>
    </row>
    <row r="19" spans="2:7">
      <c r="B19" s="767" t="s">
        <v>153</v>
      </c>
      <c r="C19" s="768"/>
      <c r="D19" s="240">
        <v>1</v>
      </c>
      <c r="E19" s="248">
        <v>7000</v>
      </c>
      <c r="F19" s="308">
        <v>5</v>
      </c>
      <c r="G19" s="242">
        <f>(D19*E19)/F19</f>
        <v>1400</v>
      </c>
    </row>
    <row r="20" spans="2:7">
      <c r="B20" s="769"/>
      <c r="C20" s="770"/>
      <c r="D20" s="331"/>
      <c r="E20" s="332"/>
      <c r="F20" s="308"/>
      <c r="G20" s="242"/>
    </row>
    <row r="21" spans="2:7" ht="15.75" thickBot="1">
      <c r="B21" s="759"/>
      <c r="C21" s="796"/>
      <c r="D21" s="243"/>
      <c r="E21" s="244"/>
      <c r="F21" s="284"/>
      <c r="G21" s="246"/>
    </row>
    <row r="22" spans="2:7" ht="15.75" thickBot="1">
      <c r="B22" s="51"/>
      <c r="C22" s="92"/>
      <c r="D22" s="92"/>
      <c r="E22" s="92"/>
      <c r="F22" s="93" t="s">
        <v>131</v>
      </c>
      <c r="G22" s="247">
        <f>SUM(G19:G21)</f>
        <v>1400</v>
      </c>
    </row>
    <row r="23" spans="2:7" ht="15.75" thickBot="1">
      <c r="B23" s="228" t="s">
        <v>132</v>
      </c>
      <c r="C23" s="92"/>
      <c r="D23" s="92"/>
      <c r="E23" s="92"/>
      <c r="F23" s="283"/>
      <c r="G23" s="92"/>
    </row>
    <row r="24" spans="2:7">
      <c r="B24" s="763" t="s">
        <v>126</v>
      </c>
      <c r="C24" s="806"/>
      <c r="D24" s="333" t="s">
        <v>133</v>
      </c>
      <c r="E24" s="334" t="s">
        <v>134</v>
      </c>
      <c r="F24" s="335" t="s">
        <v>135</v>
      </c>
      <c r="G24" s="336" t="s">
        <v>130</v>
      </c>
    </row>
    <row r="25" spans="2:7" ht="48.75" customHeight="1">
      <c r="B25" s="812" t="s">
        <v>417</v>
      </c>
      <c r="C25" s="813"/>
      <c r="D25" s="248" t="s">
        <v>159</v>
      </c>
      <c r="E25" s="248">
        <v>372701</v>
      </c>
      <c r="F25" s="241">
        <v>1</v>
      </c>
      <c r="G25" s="337">
        <f>ROUND(E25*F25,0)</f>
        <v>372701</v>
      </c>
    </row>
    <row r="26" spans="2:7">
      <c r="B26" s="376"/>
      <c r="C26" s="286"/>
      <c r="D26" s="248"/>
      <c r="E26" s="248"/>
      <c r="F26" s="241"/>
      <c r="G26" s="337"/>
    </row>
    <row r="27" spans="2:7">
      <c r="B27" s="765"/>
      <c r="C27" s="766"/>
      <c r="D27" s="248"/>
      <c r="E27" s="248"/>
      <c r="F27" s="241"/>
      <c r="G27" s="337"/>
    </row>
    <row r="28" spans="2:7" ht="15.75" thickBot="1">
      <c r="B28" s="807"/>
      <c r="C28" s="808"/>
      <c r="D28" s="296"/>
      <c r="E28" s="296"/>
      <c r="F28" s="341"/>
      <c r="G28" s="337"/>
    </row>
    <row r="29" spans="2:7" ht="15.75" thickBot="1">
      <c r="B29" s="51"/>
      <c r="C29" s="92"/>
      <c r="D29" s="92"/>
      <c r="E29" s="92"/>
      <c r="F29" s="93" t="s">
        <v>131</v>
      </c>
      <c r="G29" s="338">
        <f>SUM(G25:G28)</f>
        <v>372701</v>
      </c>
    </row>
    <row r="30" spans="2:7" ht="15.75" thickBot="1">
      <c r="B30" s="228" t="s">
        <v>136</v>
      </c>
      <c r="C30" s="92"/>
      <c r="D30" s="92"/>
      <c r="E30" s="92"/>
      <c r="F30" s="283"/>
      <c r="G30" s="92"/>
    </row>
    <row r="31" spans="2:7">
      <c r="B31" s="249" t="s">
        <v>137</v>
      </c>
      <c r="C31" s="250"/>
      <c r="D31" s="236" t="s">
        <v>135</v>
      </c>
      <c r="E31" s="237" t="s">
        <v>156</v>
      </c>
      <c r="F31" s="238" t="s">
        <v>141</v>
      </c>
      <c r="G31" s="239" t="s">
        <v>130</v>
      </c>
    </row>
    <row r="32" spans="2:7">
      <c r="B32" s="251"/>
      <c r="C32" s="292"/>
      <c r="D32" s="253"/>
      <c r="E32" s="306"/>
      <c r="F32" s="241"/>
      <c r="G32" s="242"/>
    </row>
    <row r="33" spans="2:7" ht="15.75" thickBot="1">
      <c r="B33" s="254"/>
      <c r="C33" s="255"/>
      <c r="D33" s="256"/>
      <c r="E33" s="256"/>
      <c r="F33" s="245"/>
      <c r="G33" s="246"/>
    </row>
    <row r="34" spans="2:7" ht="15.75" thickBot="1">
      <c r="B34" s="51"/>
      <c r="C34" s="92"/>
      <c r="D34" s="92"/>
      <c r="E34" s="92"/>
      <c r="F34" s="93" t="s">
        <v>131</v>
      </c>
      <c r="G34" s="247">
        <f>SUM(G32:G33)</f>
        <v>0</v>
      </c>
    </row>
    <row r="35" spans="2:7" ht="15.75" thickBot="1">
      <c r="B35" s="228" t="s">
        <v>142</v>
      </c>
      <c r="C35" s="92"/>
      <c r="D35" s="92"/>
      <c r="E35" s="92"/>
      <c r="F35" s="283"/>
      <c r="G35" s="92"/>
    </row>
    <row r="36" spans="2:7">
      <c r="B36" s="249" t="s">
        <v>143</v>
      </c>
      <c r="C36" s="236" t="s">
        <v>144</v>
      </c>
      <c r="D36" s="236" t="s">
        <v>145</v>
      </c>
      <c r="E36" s="237" t="s">
        <v>146</v>
      </c>
      <c r="F36" s="238" t="s">
        <v>129</v>
      </c>
      <c r="G36" s="239" t="s">
        <v>130</v>
      </c>
    </row>
    <row r="37" spans="2:7">
      <c r="B37" s="293" t="str">
        <f>+Personal!D22</f>
        <v>TECNICO (SODADOR 1 A) (JR)</v>
      </c>
      <c r="C37" s="339">
        <v>61940</v>
      </c>
      <c r="D37" s="339">
        <f>+C37*85%</f>
        <v>52649</v>
      </c>
      <c r="E37" s="339">
        <f>+D37+C37</f>
        <v>114589</v>
      </c>
      <c r="F37" s="241">
        <v>10</v>
      </c>
      <c r="G37" s="242">
        <f>ROUND(E37/F37,0)</f>
        <v>11459</v>
      </c>
    </row>
    <row r="38" spans="2:7">
      <c r="B38" s="294"/>
      <c r="C38" s="248"/>
      <c r="D38" s="248"/>
      <c r="E38" s="257"/>
      <c r="F38" s="287"/>
      <c r="G38" s="242"/>
    </row>
    <row r="39" spans="2:7" ht="15.75" thickBot="1">
      <c r="B39" s="295"/>
      <c r="C39" s="296"/>
      <c r="D39" s="297"/>
      <c r="E39" s="289"/>
      <c r="F39" s="284"/>
      <c r="G39" s="246"/>
    </row>
    <row r="40" spans="2:7" ht="15.75" thickBot="1">
      <c r="B40" s="51"/>
      <c r="C40" s="92"/>
      <c r="D40" s="92"/>
      <c r="E40" s="92"/>
      <c r="F40" s="298" t="s">
        <v>131</v>
      </c>
      <c r="G40" s="247">
        <f>SUM(G37:G39)</f>
        <v>11459</v>
      </c>
    </row>
    <row r="41" spans="2:7" ht="15.75" thickBot="1">
      <c r="B41" s="51"/>
      <c r="C41" s="92"/>
      <c r="D41" s="52"/>
      <c r="E41" s="53"/>
      <c r="F41" s="299" t="s">
        <v>147</v>
      </c>
      <c r="G41" s="262">
        <f>+G22+G29+G34+G40</f>
        <v>385560</v>
      </c>
    </row>
    <row r="44" spans="2:7">
      <c r="B44" s="99" t="s">
        <v>468</v>
      </c>
      <c r="C44" s="43"/>
      <c r="D44" s="302"/>
      <c r="E44" s="45"/>
      <c r="F44" s="301"/>
      <c r="G44" s="45" t="s">
        <v>470</v>
      </c>
    </row>
    <row r="45" spans="2:7">
      <c r="B45" s="88" t="s">
        <v>469</v>
      </c>
      <c r="C45" s="540"/>
      <c r="D45" s="302"/>
      <c r="E45" s="48"/>
      <c r="F45" s="301"/>
      <c r="G45" s="48" t="s">
        <v>471</v>
      </c>
    </row>
    <row r="46" spans="2:7">
      <c r="B46" s="101" t="s">
        <v>37</v>
      </c>
      <c r="C46" s="101"/>
      <c r="D46" s="302"/>
      <c r="E46" s="50"/>
      <c r="F46" s="301"/>
      <c r="G46" s="50" t="s">
        <v>38</v>
      </c>
    </row>
    <row r="47" spans="2:7" ht="15.75" thickBot="1"/>
    <row r="48" spans="2:7">
      <c r="B48" s="777" t="s">
        <v>39</v>
      </c>
      <c r="C48" s="778"/>
      <c r="D48" s="778"/>
      <c r="E48" s="778"/>
      <c r="F48" s="778"/>
      <c r="G48" s="779"/>
    </row>
    <row r="49" spans="2:7">
      <c r="B49" s="780"/>
      <c r="C49" s="781"/>
      <c r="D49" s="781"/>
      <c r="E49" s="781"/>
      <c r="F49" s="781"/>
      <c r="G49" s="782"/>
    </row>
    <row r="50" spans="2:7" ht="15.75" thickBot="1">
      <c r="B50" s="783"/>
      <c r="C50" s="784"/>
      <c r="D50" s="784"/>
      <c r="E50" s="784"/>
      <c r="F50" s="784"/>
      <c r="G50" s="785"/>
    </row>
  </sheetData>
  <mergeCells count="18">
    <mergeCell ref="B21:C21"/>
    <mergeCell ref="B2:E3"/>
    <mergeCell ref="F2:G6"/>
    <mergeCell ref="B4:E6"/>
    <mergeCell ref="B7:G8"/>
    <mergeCell ref="B9:G11"/>
    <mergeCell ref="B13:C13"/>
    <mergeCell ref="D13:G13"/>
    <mergeCell ref="B14:C14"/>
    <mergeCell ref="D14:G14"/>
    <mergeCell ref="B18:C18"/>
    <mergeCell ref="B19:C19"/>
    <mergeCell ref="B20:C20"/>
    <mergeCell ref="B24:C24"/>
    <mergeCell ref="B25:C25"/>
    <mergeCell ref="B27:C27"/>
    <mergeCell ref="B28:C28"/>
    <mergeCell ref="B48:G50"/>
  </mergeCells>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B1:G51"/>
  <sheetViews>
    <sheetView topLeftCell="A4" zoomScale="80" zoomScaleNormal="80" workbookViewId="0">
      <selection activeCell="C16" sqref="C16"/>
    </sheetView>
  </sheetViews>
  <sheetFormatPr baseColWidth="10" defaultColWidth="10.7109375" defaultRowHeight="15"/>
  <cols>
    <col min="2" max="2" width="30.5703125" customWidth="1"/>
    <col min="3" max="3" width="22.42578125" customWidth="1"/>
    <col min="4" max="4" width="21.42578125" customWidth="1"/>
    <col min="5" max="5" width="18.5703125" customWidth="1"/>
    <col min="6" max="6" width="21.42578125" customWidth="1"/>
    <col min="7" max="7" width="21" customWidth="1"/>
  </cols>
  <sheetData>
    <row r="1" spans="2:7" ht="15.75" thickBot="1"/>
    <row r="2" spans="2:7">
      <c r="B2" s="684" t="s">
        <v>120</v>
      </c>
      <c r="C2" s="685"/>
      <c r="D2" s="685"/>
      <c r="E2" s="686"/>
      <c r="F2" s="787"/>
      <c r="G2" s="714"/>
    </row>
    <row r="3" spans="2:7">
      <c r="B3" s="687"/>
      <c r="C3" s="688"/>
      <c r="D3" s="688"/>
      <c r="E3" s="689"/>
      <c r="F3" s="788"/>
      <c r="G3" s="716"/>
    </row>
    <row r="4" spans="2:7">
      <c r="B4" s="797" t="s">
        <v>1</v>
      </c>
      <c r="C4" s="798"/>
      <c r="D4" s="798"/>
      <c r="E4" s="799"/>
      <c r="F4" s="788"/>
      <c r="G4" s="716"/>
    </row>
    <row r="5" spans="2:7">
      <c r="B5" s="800"/>
      <c r="C5" s="801"/>
      <c r="D5" s="801"/>
      <c r="E5" s="802"/>
      <c r="F5" s="788"/>
      <c r="G5" s="716"/>
    </row>
    <row r="6" spans="2:7">
      <c r="B6" s="803"/>
      <c r="C6" s="804"/>
      <c r="D6" s="804"/>
      <c r="E6" s="805"/>
      <c r="F6" s="789"/>
      <c r="G6" s="718"/>
    </row>
    <row r="7" spans="2:7">
      <c r="B7" s="721"/>
      <c r="C7" s="722"/>
      <c r="D7" s="722"/>
      <c r="E7" s="722"/>
      <c r="F7" s="722"/>
      <c r="G7" s="723"/>
    </row>
    <row r="8" spans="2:7" ht="15.75" thickBot="1">
      <c r="B8" s="724"/>
      <c r="C8" s="717"/>
      <c r="D8" s="717"/>
      <c r="E8" s="717"/>
      <c r="F8" s="717"/>
      <c r="G8" s="718"/>
    </row>
    <row r="9" spans="2:7" ht="15" customHeight="1">
      <c r="B9" s="774" t="s">
        <v>438</v>
      </c>
      <c r="C9" s="775"/>
      <c r="D9" s="775"/>
      <c r="E9" s="775"/>
      <c r="F9" s="775"/>
      <c r="G9" s="776"/>
    </row>
    <row r="10" spans="2:7">
      <c r="B10" s="749"/>
      <c r="C10" s="750"/>
      <c r="D10" s="750"/>
      <c r="E10" s="750"/>
      <c r="F10" s="750"/>
      <c r="G10" s="751"/>
    </row>
    <row r="11" spans="2:7" ht="15.75" thickBot="1">
      <c r="B11" s="752"/>
      <c r="C11" s="753"/>
      <c r="D11" s="753"/>
      <c r="E11" s="753"/>
      <c r="F11" s="753"/>
      <c r="G11" s="754"/>
    </row>
    <row r="12" spans="2:7" ht="15.75" thickBot="1">
      <c r="B12" s="227"/>
      <c r="C12" s="227"/>
      <c r="D12" s="228"/>
      <c r="E12" s="228"/>
      <c r="F12" s="228"/>
      <c r="G12" s="228"/>
    </row>
    <row r="13" spans="2:7">
      <c r="B13" s="728" t="s">
        <v>121</v>
      </c>
      <c r="C13" s="790"/>
      <c r="D13" s="791" t="s">
        <v>151</v>
      </c>
      <c r="E13" s="730"/>
      <c r="F13" s="730"/>
      <c r="G13" s="792"/>
    </row>
    <row r="14" spans="2:7" ht="54.75" customHeight="1">
      <c r="B14" s="733" t="str">
        <f>B9</f>
        <v>MANTENIMIENTO Y ADECUACIÓN DE LA CASA DE LA MUJER UBICADA EN EL MUNICIPIO DE MONTERÍA - CÓRDOBA</v>
      </c>
      <c r="C14" s="793"/>
      <c r="D14" s="794" t="str">
        <f>+'PRESUPUESTO GENERAL'!D39</f>
        <v>Pintura con proteccion anticorrosivo y acabado en esmalte para puerta de 2,60 X 2,70 (GARAJE)</v>
      </c>
      <c r="E14" s="809"/>
      <c r="F14" s="809"/>
      <c r="G14" s="810"/>
    </row>
    <row r="15" spans="2:7" ht="15.75" thickBot="1">
      <c r="B15" s="229" t="s">
        <v>123</v>
      </c>
      <c r="C15" s="230" t="s">
        <v>309</v>
      </c>
      <c r="D15" s="231" t="s">
        <v>150</v>
      </c>
      <c r="E15" s="232" t="s">
        <v>302</v>
      </c>
      <c r="F15" s="282" t="s">
        <v>124</v>
      </c>
      <c r="G15" s="234">
        <v>7.02</v>
      </c>
    </row>
    <row r="16" spans="2:7">
      <c r="B16" s="92"/>
      <c r="C16" s="92"/>
      <c r="D16" s="92"/>
      <c r="E16" s="92"/>
      <c r="F16" s="92"/>
      <c r="G16" s="92"/>
    </row>
    <row r="17" spans="2:7" ht="15.75" thickBot="1">
      <c r="B17" s="228" t="s">
        <v>125</v>
      </c>
      <c r="C17" s="92"/>
      <c r="D17" s="92"/>
      <c r="E17" s="92"/>
      <c r="F17" s="283"/>
      <c r="G17" s="92"/>
    </row>
    <row r="18" spans="2:7">
      <c r="B18" s="763" t="s">
        <v>126</v>
      </c>
      <c r="C18" s="806"/>
      <c r="D18" s="333" t="s">
        <v>135</v>
      </c>
      <c r="E18" s="334" t="s">
        <v>154</v>
      </c>
      <c r="F18" s="335" t="s">
        <v>129</v>
      </c>
      <c r="G18" s="336" t="s">
        <v>130</v>
      </c>
    </row>
    <row r="19" spans="2:7">
      <c r="B19" s="521" t="s">
        <v>421</v>
      </c>
      <c r="C19" s="522"/>
      <c r="D19" s="525"/>
      <c r="E19" s="248">
        <f>EQUIPOSOL</f>
        <v>45000</v>
      </c>
      <c r="F19" s="308">
        <v>60</v>
      </c>
      <c r="G19" s="526">
        <f>E19/F19</f>
        <v>750</v>
      </c>
    </row>
    <row r="20" spans="2:7">
      <c r="B20" s="521" t="s">
        <v>422</v>
      </c>
      <c r="C20" s="522"/>
      <c r="D20" s="525"/>
      <c r="E20" s="248">
        <f>ANDAM</f>
        <v>1000</v>
      </c>
      <c r="F20" s="308">
        <v>0.5</v>
      </c>
      <c r="G20" s="526">
        <f>E20/F20</f>
        <v>2000</v>
      </c>
    </row>
    <row r="21" spans="2:7" ht="15.75" thickBot="1">
      <c r="B21" s="527" t="s">
        <v>423</v>
      </c>
      <c r="C21" s="528"/>
      <c r="D21" s="530"/>
      <c r="E21" s="531"/>
      <c r="F21" s="532"/>
      <c r="G21" s="529">
        <f>+G38*5%</f>
        <v>739.90000000000009</v>
      </c>
    </row>
    <row r="22" spans="2:7" ht="15.75" thickBot="1">
      <c r="B22" s="51"/>
      <c r="C22" s="92"/>
      <c r="D22" s="92"/>
      <c r="E22" s="92"/>
      <c r="F22" s="93" t="s">
        <v>131</v>
      </c>
      <c r="G22" s="247">
        <f>SUM(G19:G21)</f>
        <v>3489.9</v>
      </c>
    </row>
    <row r="23" spans="2:7" ht="15.75" thickBot="1">
      <c r="B23" s="228" t="s">
        <v>132</v>
      </c>
      <c r="C23" s="92"/>
      <c r="D23" s="92"/>
      <c r="E23" s="92"/>
      <c r="F23" s="283"/>
      <c r="G23" s="92"/>
    </row>
    <row r="24" spans="2:7">
      <c r="B24" s="763" t="s">
        <v>126</v>
      </c>
      <c r="C24" s="806"/>
      <c r="D24" s="333" t="s">
        <v>133</v>
      </c>
      <c r="E24" s="334" t="s">
        <v>134</v>
      </c>
      <c r="F24" s="335" t="s">
        <v>135</v>
      </c>
      <c r="G24" s="336" t="s">
        <v>130</v>
      </c>
    </row>
    <row r="25" spans="2:7">
      <c r="B25" s="519" t="s">
        <v>418</v>
      </c>
      <c r="C25" s="520"/>
      <c r="D25" s="240" t="s">
        <v>201</v>
      </c>
      <c r="E25" s="248">
        <f>CROMATO_ZINC</f>
        <v>82000</v>
      </c>
      <c r="F25" s="308">
        <v>0.05</v>
      </c>
      <c r="G25" s="337">
        <f>ROUND(E25*F25,0)</f>
        <v>4100</v>
      </c>
    </row>
    <row r="26" spans="2:7">
      <c r="B26" s="521" t="s">
        <v>419</v>
      </c>
      <c r="C26" s="522"/>
      <c r="D26" s="240" t="s">
        <v>201</v>
      </c>
      <c r="E26" s="248">
        <f>ESMALTE</f>
        <v>79850</v>
      </c>
      <c r="F26" s="308">
        <v>0.02</v>
      </c>
      <c r="G26" s="337">
        <f>ROUND(E26*F26,0)</f>
        <v>1597</v>
      </c>
    </row>
    <row r="27" spans="2:7">
      <c r="B27" s="523" t="s">
        <v>420</v>
      </c>
      <c r="C27" s="524"/>
      <c r="D27" s="240" t="s">
        <v>48</v>
      </c>
      <c r="E27" s="248">
        <f>SUM(G24:G26)</f>
        <v>5697</v>
      </c>
      <c r="F27" s="308">
        <v>0.03</v>
      </c>
      <c r="G27" s="337">
        <f>ROUND(E27*F27,0)</f>
        <v>171</v>
      </c>
    </row>
    <row r="28" spans="2:7">
      <c r="B28" s="517"/>
      <c r="C28" s="518"/>
      <c r="D28" s="332"/>
      <c r="E28" s="332"/>
      <c r="F28" s="389"/>
      <c r="G28" s="337"/>
    </row>
    <row r="29" spans="2:7" ht="15.75" thickBot="1">
      <c r="B29" s="807"/>
      <c r="C29" s="808"/>
      <c r="D29" s="296"/>
      <c r="E29" s="296"/>
      <c r="F29" s="341"/>
      <c r="G29" s="533"/>
    </row>
    <row r="30" spans="2:7" ht="15.75" thickBot="1">
      <c r="B30" s="51"/>
      <c r="C30" s="92"/>
      <c r="D30" s="92"/>
      <c r="E30" s="92"/>
      <c r="F30" s="93" t="s">
        <v>131</v>
      </c>
      <c r="G30" s="278">
        <f>SUM(G25:G29)</f>
        <v>5868</v>
      </c>
    </row>
    <row r="31" spans="2:7" ht="15.75" thickBot="1">
      <c r="B31" s="228" t="s">
        <v>136</v>
      </c>
      <c r="C31" s="92"/>
      <c r="D31" s="92"/>
      <c r="E31" s="92"/>
      <c r="F31" s="283"/>
      <c r="G31" s="92"/>
    </row>
    <row r="32" spans="2:7">
      <c r="B32" s="249" t="s">
        <v>137</v>
      </c>
      <c r="C32" s="250"/>
      <c r="D32" s="236" t="s">
        <v>135</v>
      </c>
      <c r="E32" s="237" t="s">
        <v>156</v>
      </c>
      <c r="F32" s="238" t="s">
        <v>141</v>
      </c>
      <c r="G32" s="239" t="s">
        <v>130</v>
      </c>
    </row>
    <row r="33" spans="2:7">
      <c r="B33" s="251"/>
      <c r="C33" s="292"/>
      <c r="D33" s="253"/>
      <c r="E33" s="306"/>
      <c r="F33" s="241"/>
      <c r="G33" s="242"/>
    </row>
    <row r="34" spans="2:7" ht="15.75" thickBot="1">
      <c r="B34" s="254"/>
      <c r="C34" s="255"/>
      <c r="D34" s="256"/>
      <c r="E34" s="256"/>
      <c r="F34" s="245"/>
      <c r="G34" s="246"/>
    </row>
    <row r="35" spans="2:7" ht="15.75" thickBot="1">
      <c r="B35" s="51"/>
      <c r="C35" s="92"/>
      <c r="D35" s="92"/>
      <c r="E35" s="92"/>
      <c r="F35" s="93" t="s">
        <v>131</v>
      </c>
      <c r="G35" s="247">
        <f>SUM(G33:G34)</f>
        <v>0</v>
      </c>
    </row>
    <row r="36" spans="2:7" ht="15.75" thickBot="1">
      <c r="B36" s="228" t="s">
        <v>142</v>
      </c>
      <c r="C36" s="92"/>
      <c r="D36" s="92"/>
      <c r="E36" s="92"/>
      <c r="F36" s="283"/>
      <c r="G36" s="92"/>
    </row>
    <row r="37" spans="2:7">
      <c r="B37" s="249" t="s">
        <v>143</v>
      </c>
      <c r="C37" s="236" t="s">
        <v>144</v>
      </c>
      <c r="D37" s="236" t="s">
        <v>145</v>
      </c>
      <c r="E37" s="237" t="s">
        <v>146</v>
      </c>
      <c r="F37" s="238" t="s">
        <v>129</v>
      </c>
      <c r="G37" s="239" t="s">
        <v>130</v>
      </c>
    </row>
    <row r="38" spans="2:7" ht="25.5">
      <c r="B38" s="293" t="s">
        <v>105</v>
      </c>
      <c r="C38" s="339">
        <v>79991.261379999996</v>
      </c>
      <c r="D38" s="339">
        <v>67992.572172999993</v>
      </c>
      <c r="E38" s="339">
        <v>147983.833553</v>
      </c>
      <c r="F38" s="241">
        <v>10</v>
      </c>
      <c r="G38" s="242">
        <f>ROUND(E38/F38,0)</f>
        <v>14798</v>
      </c>
    </row>
    <row r="39" spans="2:7">
      <c r="B39" s="294"/>
      <c r="C39" s="248"/>
      <c r="D39" s="248"/>
      <c r="E39" s="257"/>
      <c r="F39" s="287"/>
      <c r="G39" s="242"/>
    </row>
    <row r="40" spans="2:7" ht="15.75" thickBot="1">
      <c r="B40" s="295"/>
      <c r="C40" s="296"/>
      <c r="D40" s="297"/>
      <c r="E40" s="289"/>
      <c r="F40" s="284"/>
      <c r="G40" s="246"/>
    </row>
    <row r="41" spans="2:7" ht="15.75" thickBot="1">
      <c r="B41" s="51"/>
      <c r="C41" s="92"/>
      <c r="D41" s="92"/>
      <c r="E41" s="92"/>
      <c r="F41" s="298" t="s">
        <v>131</v>
      </c>
      <c r="G41" s="247">
        <f>SUM(G38:G40)</f>
        <v>14798</v>
      </c>
    </row>
    <row r="42" spans="2:7" ht="15.75" thickBot="1">
      <c r="B42" s="51"/>
      <c r="C42" s="92"/>
      <c r="D42" s="52"/>
      <c r="E42" s="53"/>
      <c r="F42" s="299" t="s">
        <v>147</v>
      </c>
      <c r="G42" s="262">
        <f>+G22+G30+G35+G41</f>
        <v>24155.9</v>
      </c>
    </row>
    <row r="45" spans="2:7">
      <c r="B45" s="99" t="s">
        <v>468</v>
      </c>
      <c r="C45" s="43"/>
      <c r="D45" s="302"/>
      <c r="E45" s="45"/>
      <c r="F45" s="301"/>
      <c r="G45" s="45" t="s">
        <v>470</v>
      </c>
    </row>
    <row r="46" spans="2:7">
      <c r="B46" s="88" t="s">
        <v>469</v>
      </c>
      <c r="C46" s="540"/>
      <c r="D46" s="302"/>
      <c r="E46" s="48"/>
      <c r="F46" s="301"/>
      <c r="G46" s="48" t="s">
        <v>471</v>
      </c>
    </row>
    <row r="47" spans="2:7">
      <c r="B47" s="101" t="s">
        <v>37</v>
      </c>
      <c r="C47" s="101"/>
      <c r="D47" s="302"/>
      <c r="E47" s="50"/>
      <c r="F47" s="301"/>
      <c r="G47" s="50" t="s">
        <v>38</v>
      </c>
    </row>
    <row r="48" spans="2:7" ht="15.75" thickBot="1"/>
    <row r="49" spans="2:7">
      <c r="B49" s="777" t="s">
        <v>39</v>
      </c>
      <c r="C49" s="778"/>
      <c r="D49" s="778"/>
      <c r="E49" s="778"/>
      <c r="F49" s="778"/>
      <c r="G49" s="779"/>
    </row>
    <row r="50" spans="2:7">
      <c r="B50" s="780"/>
      <c r="C50" s="781"/>
      <c r="D50" s="781"/>
      <c r="E50" s="781"/>
      <c r="F50" s="781"/>
      <c r="G50" s="782"/>
    </row>
    <row r="51" spans="2:7" ht="15.75" thickBot="1">
      <c r="B51" s="783"/>
      <c r="C51" s="784"/>
      <c r="D51" s="784"/>
      <c r="E51" s="784"/>
      <c r="F51" s="784"/>
      <c r="G51" s="785"/>
    </row>
  </sheetData>
  <mergeCells count="13">
    <mergeCell ref="B24:C24"/>
    <mergeCell ref="B29:C29"/>
    <mergeCell ref="B49:G51"/>
    <mergeCell ref="B2:E3"/>
    <mergeCell ref="F2:G6"/>
    <mergeCell ref="B4:E6"/>
    <mergeCell ref="B7:G8"/>
    <mergeCell ref="B9:G11"/>
    <mergeCell ref="B13:C13"/>
    <mergeCell ref="D13:G13"/>
    <mergeCell ref="B14:C14"/>
    <mergeCell ref="D14:G14"/>
    <mergeCell ref="B18:C18"/>
  </mergeCells>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dimension ref="B1:L54"/>
  <sheetViews>
    <sheetView topLeftCell="A7" zoomScale="80" zoomScaleNormal="80" workbookViewId="0">
      <selection activeCell="D14" sqref="D14:G14"/>
    </sheetView>
  </sheetViews>
  <sheetFormatPr baseColWidth="10" defaultColWidth="10.7109375" defaultRowHeight="15"/>
  <cols>
    <col min="2" max="2" width="30.5703125" customWidth="1"/>
    <col min="3" max="3" width="22.42578125" customWidth="1"/>
    <col min="4" max="4" width="21.42578125" customWidth="1"/>
    <col min="5" max="5" width="18.5703125" customWidth="1"/>
    <col min="6" max="6" width="21.42578125" customWidth="1"/>
    <col min="7" max="7" width="21" customWidth="1"/>
    <col min="12" max="12" width="13.42578125" bestFit="1" customWidth="1"/>
  </cols>
  <sheetData>
    <row r="1" spans="2:7" ht="15.75" thickBot="1"/>
    <row r="2" spans="2:7">
      <c r="B2" s="684" t="s">
        <v>120</v>
      </c>
      <c r="C2" s="685"/>
      <c r="D2" s="685"/>
      <c r="E2" s="686"/>
      <c r="F2" s="787"/>
      <c r="G2" s="714"/>
    </row>
    <row r="3" spans="2:7">
      <c r="B3" s="687"/>
      <c r="C3" s="688"/>
      <c r="D3" s="688"/>
      <c r="E3" s="689"/>
      <c r="F3" s="788"/>
      <c r="G3" s="716"/>
    </row>
    <row r="4" spans="2:7">
      <c r="B4" s="797" t="s">
        <v>1</v>
      </c>
      <c r="C4" s="798"/>
      <c r="D4" s="798"/>
      <c r="E4" s="799"/>
      <c r="F4" s="788"/>
      <c r="G4" s="716"/>
    </row>
    <row r="5" spans="2:7">
      <c r="B5" s="800"/>
      <c r="C5" s="801"/>
      <c r="D5" s="801"/>
      <c r="E5" s="802"/>
      <c r="F5" s="788"/>
      <c r="G5" s="716"/>
    </row>
    <row r="6" spans="2:7">
      <c r="B6" s="803"/>
      <c r="C6" s="804"/>
      <c r="D6" s="804"/>
      <c r="E6" s="805"/>
      <c r="F6" s="789"/>
      <c r="G6" s="718"/>
    </row>
    <row r="7" spans="2:7">
      <c r="B7" s="721"/>
      <c r="C7" s="722"/>
      <c r="D7" s="722"/>
      <c r="E7" s="722"/>
      <c r="F7" s="722"/>
      <c r="G7" s="723"/>
    </row>
    <row r="8" spans="2:7" ht="15.75" thickBot="1">
      <c r="B8" s="724"/>
      <c r="C8" s="717"/>
      <c r="D8" s="717"/>
      <c r="E8" s="717"/>
      <c r="F8" s="717"/>
      <c r="G8" s="718"/>
    </row>
    <row r="9" spans="2:7" ht="15" customHeight="1">
      <c r="B9" s="774" t="s">
        <v>438</v>
      </c>
      <c r="C9" s="775"/>
      <c r="D9" s="775"/>
      <c r="E9" s="775"/>
      <c r="F9" s="775"/>
      <c r="G9" s="776"/>
    </row>
    <row r="10" spans="2:7">
      <c r="B10" s="749"/>
      <c r="C10" s="750"/>
      <c r="D10" s="750"/>
      <c r="E10" s="750"/>
      <c r="F10" s="750"/>
      <c r="G10" s="751"/>
    </row>
    <row r="11" spans="2:7" ht="15.75" thickBot="1">
      <c r="B11" s="752"/>
      <c r="C11" s="753"/>
      <c r="D11" s="753"/>
      <c r="E11" s="753"/>
      <c r="F11" s="753"/>
      <c r="G11" s="754"/>
    </row>
    <row r="12" spans="2:7" ht="15.75" thickBot="1">
      <c r="B12" s="227"/>
      <c r="C12" s="227"/>
      <c r="D12" s="228"/>
      <c r="E12" s="228"/>
      <c r="F12" s="228"/>
      <c r="G12" s="228"/>
    </row>
    <row r="13" spans="2:7">
      <c r="B13" s="728" t="s">
        <v>121</v>
      </c>
      <c r="C13" s="790"/>
      <c r="D13" s="791" t="s">
        <v>151</v>
      </c>
      <c r="E13" s="730"/>
      <c r="F13" s="730"/>
      <c r="G13" s="792"/>
    </row>
    <row r="14" spans="2:7" ht="54.75" customHeight="1">
      <c r="B14" s="733" t="str">
        <f>B9</f>
        <v>MANTENIMIENTO Y ADECUACIÓN DE LA CASA DE LA MUJER UBICADA EN EL MUNICIPIO DE MONTERÍA - CÓRDOBA</v>
      </c>
      <c r="C14" s="793"/>
      <c r="D14" s="794" t="str">
        <f>+'PRESUPUESTO GENERAL'!D40</f>
        <v>Divicion en para oficnas en superboar</v>
      </c>
      <c r="E14" s="809"/>
      <c r="F14" s="809"/>
      <c r="G14" s="810"/>
    </row>
    <row r="15" spans="2:7" ht="15.75" thickBot="1">
      <c r="B15" s="229" t="s">
        <v>123</v>
      </c>
      <c r="C15" s="230" t="s">
        <v>477</v>
      </c>
      <c r="D15" s="231" t="s">
        <v>150</v>
      </c>
      <c r="E15" s="232" t="s">
        <v>302</v>
      </c>
      <c r="F15" s="282" t="s">
        <v>124</v>
      </c>
      <c r="G15" s="317">
        <v>18</v>
      </c>
    </row>
    <row r="16" spans="2:7">
      <c r="B16" s="92"/>
      <c r="C16" s="92"/>
      <c r="D16" s="92"/>
      <c r="E16" s="92"/>
      <c r="F16" s="92"/>
      <c r="G16" s="92"/>
    </row>
    <row r="17" spans="2:12" ht="15.75" thickBot="1">
      <c r="B17" s="228" t="s">
        <v>125</v>
      </c>
      <c r="C17" s="92"/>
      <c r="D17" s="92"/>
      <c r="E17" s="92"/>
      <c r="F17" s="283"/>
      <c r="G17" s="92"/>
    </row>
    <row r="18" spans="2:12">
      <c r="B18" s="755" t="s">
        <v>126</v>
      </c>
      <c r="C18" s="786"/>
      <c r="D18" s="236" t="s">
        <v>135</v>
      </c>
      <c r="E18" s="237" t="s">
        <v>154</v>
      </c>
      <c r="F18" s="238" t="s">
        <v>129</v>
      </c>
      <c r="G18" s="239" t="s">
        <v>130</v>
      </c>
    </row>
    <row r="19" spans="2:12">
      <c r="B19" s="767" t="s">
        <v>153</v>
      </c>
      <c r="C19" s="768"/>
      <c r="D19" s="240">
        <v>1</v>
      </c>
      <c r="E19" s="248">
        <v>7000</v>
      </c>
      <c r="F19" s="308">
        <v>5</v>
      </c>
      <c r="G19" s="242">
        <f>(D19*E19)/F19</f>
        <v>1400</v>
      </c>
    </row>
    <row r="20" spans="2:12">
      <c r="B20" s="769"/>
      <c r="C20" s="770"/>
      <c r="D20" s="331"/>
      <c r="E20" s="332"/>
      <c r="F20" s="308"/>
      <c r="G20" s="242"/>
    </row>
    <row r="21" spans="2:12" ht="15.75" thickBot="1">
      <c r="B21" s="759"/>
      <c r="C21" s="796"/>
      <c r="D21" s="243"/>
      <c r="E21" s="244"/>
      <c r="F21" s="284"/>
      <c r="G21" s="246"/>
    </row>
    <row r="22" spans="2:12" ht="15.75" thickBot="1">
      <c r="B22" s="51"/>
      <c r="C22" s="92"/>
      <c r="D22" s="92"/>
      <c r="E22" s="92"/>
      <c r="F22" s="93" t="s">
        <v>131</v>
      </c>
      <c r="G22" s="247">
        <f>SUM(G19:G21)</f>
        <v>1400</v>
      </c>
    </row>
    <row r="23" spans="2:12" ht="15.75" thickBot="1">
      <c r="B23" s="228" t="s">
        <v>132</v>
      </c>
      <c r="C23" s="92"/>
      <c r="D23" s="92"/>
      <c r="E23" s="92"/>
      <c r="F23" s="283"/>
      <c r="G23" s="92"/>
    </row>
    <row r="24" spans="2:12" ht="15.75" thickBot="1">
      <c r="B24" s="763" t="s">
        <v>126</v>
      </c>
      <c r="C24" s="806"/>
      <c r="D24" s="333" t="s">
        <v>133</v>
      </c>
      <c r="E24" s="334" t="s">
        <v>134</v>
      </c>
      <c r="F24" s="335" t="s">
        <v>135</v>
      </c>
      <c r="G24" s="336" t="s">
        <v>130</v>
      </c>
    </row>
    <row r="25" spans="2:12">
      <c r="B25" s="516" t="s">
        <v>434</v>
      </c>
      <c r="C25" s="534"/>
      <c r="D25" s="537" t="s">
        <v>302</v>
      </c>
      <c r="E25" s="248">
        <v>15972</v>
      </c>
      <c r="F25" s="308">
        <v>1</v>
      </c>
      <c r="G25" s="337">
        <f t="shared" ref="G25:G31" si="0">ROUND(E25*F25,0)</f>
        <v>15972</v>
      </c>
    </row>
    <row r="26" spans="2:12">
      <c r="B26" s="516" t="s">
        <v>425</v>
      </c>
      <c r="C26" s="535"/>
      <c r="D26" s="537" t="s">
        <v>114</v>
      </c>
      <c r="E26" s="248">
        <v>3200</v>
      </c>
      <c r="F26" s="308">
        <v>1</v>
      </c>
      <c r="G26" s="337">
        <f t="shared" si="0"/>
        <v>3200</v>
      </c>
    </row>
    <row r="27" spans="2:12">
      <c r="B27" s="516" t="s">
        <v>426</v>
      </c>
      <c r="C27" s="536"/>
      <c r="D27" s="537" t="s">
        <v>431</v>
      </c>
      <c r="E27" s="248">
        <v>6000</v>
      </c>
      <c r="F27" s="308">
        <v>0.2</v>
      </c>
      <c r="G27" s="337">
        <f t="shared" si="0"/>
        <v>1200</v>
      </c>
    </row>
    <row r="28" spans="2:12">
      <c r="B28" s="516" t="s">
        <v>427</v>
      </c>
      <c r="C28" s="536"/>
      <c r="D28" s="537" t="s">
        <v>431</v>
      </c>
      <c r="E28" s="248">
        <v>6500</v>
      </c>
      <c r="F28" s="308">
        <v>0.6</v>
      </c>
      <c r="G28" s="337">
        <f t="shared" si="0"/>
        <v>3900</v>
      </c>
    </row>
    <row r="29" spans="2:12" ht="16.5" customHeight="1">
      <c r="B29" s="516" t="s">
        <v>428</v>
      </c>
      <c r="C29" s="536"/>
      <c r="D29" s="537" t="s">
        <v>432</v>
      </c>
      <c r="E29" s="248">
        <v>12000</v>
      </c>
      <c r="F29" s="308">
        <v>0.06</v>
      </c>
      <c r="G29" s="337">
        <f t="shared" si="0"/>
        <v>720</v>
      </c>
    </row>
    <row r="30" spans="2:12">
      <c r="B30" s="516" t="s">
        <v>429</v>
      </c>
      <c r="C30" s="536"/>
      <c r="D30" s="537" t="s">
        <v>114</v>
      </c>
      <c r="E30" s="248">
        <v>600</v>
      </c>
      <c r="F30" s="308">
        <v>1</v>
      </c>
      <c r="G30" s="337">
        <f t="shared" si="0"/>
        <v>600</v>
      </c>
    </row>
    <row r="31" spans="2:12">
      <c r="B31" s="516" t="s">
        <v>430</v>
      </c>
      <c r="C31" s="536"/>
      <c r="D31" s="537" t="s">
        <v>433</v>
      </c>
      <c r="E31" s="248">
        <v>65800</v>
      </c>
      <c r="F31" s="308">
        <v>0.2</v>
      </c>
      <c r="G31" s="337">
        <f t="shared" si="0"/>
        <v>13160</v>
      </c>
      <c r="L31" s="483">
        <v>276000</v>
      </c>
    </row>
    <row r="32" spans="2:12" ht="15.75" thickBot="1">
      <c r="B32" s="807"/>
      <c r="C32" s="808"/>
      <c r="D32" s="296"/>
      <c r="E32" s="296"/>
      <c r="F32" s="341"/>
      <c r="G32" s="337"/>
      <c r="L32">
        <f>+L31/6</f>
        <v>46000</v>
      </c>
    </row>
    <row r="33" spans="2:12" ht="15.75" thickBot="1">
      <c r="B33" s="51"/>
      <c r="C33" s="92"/>
      <c r="D33" s="92"/>
      <c r="E33" s="92"/>
      <c r="F33" s="93" t="s">
        <v>131</v>
      </c>
      <c r="G33" s="338">
        <f>SUM(G25:G32)</f>
        <v>38752</v>
      </c>
    </row>
    <row r="34" spans="2:12" ht="15.75" thickBot="1">
      <c r="B34" s="228" t="s">
        <v>136</v>
      </c>
      <c r="C34" s="92"/>
      <c r="D34" s="92"/>
      <c r="E34" s="92"/>
      <c r="F34" s="283"/>
      <c r="G34" s="92"/>
      <c r="L34" s="483">
        <f>+L32/2.88</f>
        <v>15972.222222222223</v>
      </c>
    </row>
    <row r="35" spans="2:12">
      <c r="B35" s="249" t="s">
        <v>137</v>
      </c>
      <c r="C35" s="250"/>
      <c r="D35" s="236" t="s">
        <v>135</v>
      </c>
      <c r="E35" s="237" t="s">
        <v>156</v>
      </c>
      <c r="F35" s="238" t="s">
        <v>141</v>
      </c>
      <c r="G35" s="239" t="s">
        <v>130</v>
      </c>
    </row>
    <row r="36" spans="2:12">
      <c r="B36" s="251"/>
      <c r="C36" s="292"/>
      <c r="D36" s="253"/>
      <c r="E36" s="306"/>
      <c r="F36" s="241"/>
      <c r="G36" s="242"/>
    </row>
    <row r="37" spans="2:12" ht="15.75" thickBot="1">
      <c r="B37" s="254"/>
      <c r="C37" s="255"/>
      <c r="D37" s="256"/>
      <c r="E37" s="256"/>
      <c r="F37" s="245"/>
      <c r="G37" s="246"/>
    </row>
    <row r="38" spans="2:12" ht="15.75" thickBot="1">
      <c r="B38" s="51"/>
      <c r="C38" s="92"/>
      <c r="D38" s="92"/>
      <c r="E38" s="92"/>
      <c r="F38" s="93" t="s">
        <v>131</v>
      </c>
      <c r="G38" s="247">
        <f>SUM(G36:G37)</f>
        <v>0</v>
      </c>
    </row>
    <row r="39" spans="2:12" ht="15.75" thickBot="1">
      <c r="B39" s="228" t="s">
        <v>142</v>
      </c>
      <c r="C39" s="92"/>
      <c r="D39" s="92"/>
      <c r="E39" s="92"/>
      <c r="F39" s="283"/>
      <c r="G39" s="92"/>
    </row>
    <row r="40" spans="2:12">
      <c r="B40" s="249" t="s">
        <v>143</v>
      </c>
      <c r="C40" s="236" t="s">
        <v>144</v>
      </c>
      <c r="D40" s="236" t="s">
        <v>145</v>
      </c>
      <c r="E40" s="237" t="s">
        <v>146</v>
      </c>
      <c r="F40" s="238" t="s">
        <v>129</v>
      </c>
      <c r="G40" s="239" t="s">
        <v>130</v>
      </c>
    </row>
    <row r="41" spans="2:12" ht="25.5">
      <c r="B41" s="293" t="s">
        <v>105</v>
      </c>
      <c r="C41" s="339">
        <v>79991.261379999996</v>
      </c>
      <c r="D41" s="339">
        <v>67992.572172999993</v>
      </c>
      <c r="E41" s="339">
        <v>147983.833553</v>
      </c>
      <c r="F41" s="241">
        <v>24</v>
      </c>
      <c r="G41" s="242">
        <f>ROUND(E41/F41,0)</f>
        <v>6166</v>
      </c>
    </row>
    <row r="42" spans="2:12">
      <c r="B42" s="294"/>
      <c r="C42" s="248"/>
      <c r="D42" s="248"/>
      <c r="E42" s="257"/>
      <c r="F42" s="287"/>
      <c r="G42" s="242"/>
    </row>
    <row r="43" spans="2:12" ht="15.75" thickBot="1">
      <c r="B43" s="295"/>
      <c r="C43" s="296"/>
      <c r="D43" s="297"/>
      <c r="E43" s="289"/>
      <c r="F43" s="284"/>
      <c r="G43" s="246"/>
    </row>
    <row r="44" spans="2:12" ht="15.75" thickBot="1">
      <c r="B44" s="51"/>
      <c r="C44" s="92"/>
      <c r="D44" s="92"/>
      <c r="E44" s="92"/>
      <c r="F44" s="298" t="s">
        <v>131</v>
      </c>
      <c r="G44" s="247">
        <f>SUM(G41:G43)</f>
        <v>6166</v>
      </c>
    </row>
    <row r="45" spans="2:12" ht="15.75" thickBot="1">
      <c r="B45" s="51"/>
      <c r="C45" s="92"/>
      <c r="D45" s="52"/>
      <c r="E45" s="53"/>
      <c r="F45" s="299" t="s">
        <v>147</v>
      </c>
      <c r="G45" s="262">
        <f>+G22+G33+G38+G44</f>
        <v>46318</v>
      </c>
    </row>
    <row r="48" spans="2:12">
      <c r="B48" s="99" t="s">
        <v>468</v>
      </c>
      <c r="C48" s="43"/>
      <c r="D48" s="302"/>
      <c r="E48" s="45"/>
      <c r="F48" s="301"/>
      <c r="G48" s="45" t="s">
        <v>470</v>
      </c>
    </row>
    <row r="49" spans="2:7">
      <c r="B49" s="88" t="s">
        <v>469</v>
      </c>
      <c r="C49" s="540"/>
      <c r="D49" s="302"/>
      <c r="E49" s="48"/>
      <c r="F49" s="301"/>
      <c r="G49" s="48" t="s">
        <v>471</v>
      </c>
    </row>
    <row r="50" spans="2:7">
      <c r="B50" s="101" t="s">
        <v>37</v>
      </c>
      <c r="C50" s="101"/>
      <c r="D50" s="302"/>
      <c r="E50" s="50"/>
      <c r="F50" s="301"/>
      <c r="G50" s="50" t="s">
        <v>38</v>
      </c>
    </row>
    <row r="51" spans="2:7" ht="15.75" thickBot="1"/>
    <row r="52" spans="2:7">
      <c r="B52" s="777" t="s">
        <v>39</v>
      </c>
      <c r="C52" s="778"/>
      <c r="D52" s="778"/>
      <c r="E52" s="778"/>
      <c r="F52" s="778"/>
      <c r="G52" s="779"/>
    </row>
    <row r="53" spans="2:7">
      <c r="B53" s="780"/>
      <c r="C53" s="781"/>
      <c r="D53" s="781"/>
      <c r="E53" s="781"/>
      <c r="F53" s="781"/>
      <c r="G53" s="782"/>
    </row>
    <row r="54" spans="2:7" ht="15.75" thickBot="1">
      <c r="B54" s="783"/>
      <c r="C54" s="784"/>
      <c r="D54" s="784"/>
      <c r="E54" s="784"/>
      <c r="F54" s="784"/>
      <c r="G54" s="785"/>
    </row>
  </sheetData>
  <mergeCells count="16">
    <mergeCell ref="B24:C24"/>
    <mergeCell ref="B32:C32"/>
    <mergeCell ref="B52:G54"/>
    <mergeCell ref="B21:C21"/>
    <mergeCell ref="B2:E3"/>
    <mergeCell ref="F2:G6"/>
    <mergeCell ref="B4:E6"/>
    <mergeCell ref="B7:G8"/>
    <mergeCell ref="B9:G11"/>
    <mergeCell ref="B13:C13"/>
    <mergeCell ref="D13:G13"/>
    <mergeCell ref="B14:C14"/>
    <mergeCell ref="D14:G14"/>
    <mergeCell ref="B18:C18"/>
    <mergeCell ref="B19:C19"/>
    <mergeCell ref="B20:C20"/>
  </mergeCells>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dimension ref="B1:H50"/>
  <sheetViews>
    <sheetView zoomScale="80" zoomScaleNormal="80" workbookViewId="0">
      <selection activeCell="B7" sqref="B7:G8"/>
    </sheetView>
  </sheetViews>
  <sheetFormatPr baseColWidth="10" defaultColWidth="10.7109375" defaultRowHeight="15"/>
  <cols>
    <col min="2" max="2" width="30.5703125" customWidth="1"/>
    <col min="3" max="3" width="22.42578125" customWidth="1"/>
    <col min="4" max="4" width="21.42578125" customWidth="1"/>
    <col min="5" max="5" width="18.5703125" customWidth="1"/>
    <col min="6" max="6" width="21.42578125" customWidth="1"/>
    <col min="7" max="7" width="21" customWidth="1"/>
    <col min="8" max="8" width="13.42578125" bestFit="1" customWidth="1"/>
  </cols>
  <sheetData>
    <row r="1" spans="2:7" ht="15.75" thickBot="1"/>
    <row r="2" spans="2:7">
      <c r="B2" s="684" t="s">
        <v>120</v>
      </c>
      <c r="C2" s="685"/>
      <c r="D2" s="685"/>
      <c r="E2" s="686"/>
      <c r="F2" s="787"/>
      <c r="G2" s="714"/>
    </row>
    <row r="3" spans="2:7">
      <c r="B3" s="687"/>
      <c r="C3" s="688"/>
      <c r="D3" s="688"/>
      <c r="E3" s="689"/>
      <c r="F3" s="788"/>
      <c r="G3" s="716"/>
    </row>
    <row r="4" spans="2:7">
      <c r="B4" s="797" t="s">
        <v>1</v>
      </c>
      <c r="C4" s="798"/>
      <c r="D4" s="798"/>
      <c r="E4" s="799"/>
      <c r="F4" s="788"/>
      <c r="G4" s="716"/>
    </row>
    <row r="5" spans="2:7">
      <c r="B5" s="800"/>
      <c r="C5" s="801"/>
      <c r="D5" s="801"/>
      <c r="E5" s="802"/>
      <c r="F5" s="788"/>
      <c r="G5" s="716"/>
    </row>
    <row r="6" spans="2:7">
      <c r="B6" s="803"/>
      <c r="C6" s="804"/>
      <c r="D6" s="804"/>
      <c r="E6" s="805"/>
      <c r="F6" s="789"/>
      <c r="G6" s="718"/>
    </row>
    <row r="7" spans="2:7">
      <c r="B7" s="721"/>
      <c r="C7" s="722"/>
      <c r="D7" s="722"/>
      <c r="E7" s="722"/>
      <c r="F7" s="722"/>
      <c r="G7" s="723"/>
    </row>
    <row r="8" spans="2:7" ht="15.75" thickBot="1">
      <c r="B8" s="724"/>
      <c r="C8" s="717"/>
      <c r="D8" s="717"/>
      <c r="E8" s="717"/>
      <c r="F8" s="717"/>
      <c r="G8" s="718"/>
    </row>
    <row r="9" spans="2:7" ht="15" customHeight="1">
      <c r="B9" s="774" t="s">
        <v>438</v>
      </c>
      <c r="C9" s="775"/>
      <c r="D9" s="775"/>
      <c r="E9" s="775"/>
      <c r="F9" s="775"/>
      <c r="G9" s="776"/>
    </row>
    <row r="10" spans="2:7">
      <c r="B10" s="749"/>
      <c r="C10" s="750"/>
      <c r="D10" s="750"/>
      <c r="E10" s="750"/>
      <c r="F10" s="750"/>
      <c r="G10" s="751"/>
    </row>
    <row r="11" spans="2:7" ht="15.75" thickBot="1">
      <c r="B11" s="752"/>
      <c r="C11" s="753"/>
      <c r="D11" s="753"/>
      <c r="E11" s="753"/>
      <c r="F11" s="753"/>
      <c r="G11" s="754"/>
    </row>
    <row r="12" spans="2:7" ht="15.75" thickBot="1">
      <c r="B12" s="227"/>
      <c r="C12" s="227"/>
      <c r="D12" s="228"/>
      <c r="E12" s="228"/>
      <c r="F12" s="228"/>
      <c r="G12" s="228"/>
    </row>
    <row r="13" spans="2:7">
      <c r="B13" s="728" t="s">
        <v>121</v>
      </c>
      <c r="C13" s="790"/>
      <c r="D13" s="791" t="s">
        <v>151</v>
      </c>
      <c r="E13" s="730"/>
      <c r="F13" s="730"/>
      <c r="G13" s="792"/>
    </row>
    <row r="14" spans="2:7" ht="54.75" customHeight="1">
      <c r="B14" s="733" t="str">
        <f>B9</f>
        <v>MANTENIMIENTO Y ADECUACIÓN DE LA CASA DE LA MUJER UBICADA EN EL MUNICIPIO DE MONTERÍA - CÓRDOBA</v>
      </c>
      <c r="C14" s="793"/>
      <c r="D14" s="794" t="str">
        <f>+'PRESUPUESTO GENERAL'!D44</f>
        <v>SUMINISTRO E INSTALACIÓN  DE LUMINARIAS LED DE 18 W, CIRCULAR. PARA EMPOTRAR.</v>
      </c>
      <c r="E14" s="809"/>
      <c r="F14" s="809"/>
      <c r="G14" s="810"/>
    </row>
    <row r="15" spans="2:7" ht="15.75" thickBot="1">
      <c r="B15" s="229" t="s">
        <v>123</v>
      </c>
      <c r="C15" s="230" t="s">
        <v>336</v>
      </c>
      <c r="D15" s="231" t="s">
        <v>150</v>
      </c>
      <c r="E15" s="232" t="s">
        <v>114</v>
      </c>
      <c r="F15" s="282" t="s">
        <v>474</v>
      </c>
      <c r="G15" s="317">
        <v>40</v>
      </c>
    </row>
    <row r="16" spans="2:7">
      <c r="B16" s="92"/>
      <c r="C16" s="92"/>
      <c r="D16" s="92"/>
      <c r="E16" s="92"/>
      <c r="F16" s="92"/>
      <c r="G16" s="92"/>
    </row>
    <row r="17" spans="2:7" ht="15.75" thickBot="1">
      <c r="B17" s="228" t="s">
        <v>125</v>
      </c>
      <c r="C17" s="92"/>
      <c r="D17" s="92"/>
      <c r="E17" s="92"/>
      <c r="F17" s="283"/>
      <c r="G17" s="92"/>
    </row>
    <row r="18" spans="2:7">
      <c r="B18" s="755" t="s">
        <v>126</v>
      </c>
      <c r="C18" s="786"/>
      <c r="D18" s="236" t="s">
        <v>135</v>
      </c>
      <c r="E18" s="237" t="s">
        <v>154</v>
      </c>
      <c r="F18" s="238" t="s">
        <v>129</v>
      </c>
      <c r="G18" s="239" t="s">
        <v>130</v>
      </c>
    </row>
    <row r="19" spans="2:7">
      <c r="B19" s="767" t="s">
        <v>389</v>
      </c>
      <c r="C19" s="768"/>
      <c r="D19" s="240"/>
      <c r="E19" s="248"/>
      <c r="F19" s="308"/>
      <c r="G19" s="242">
        <f>+G37*5%</f>
        <v>5038.5714326594234</v>
      </c>
    </row>
    <row r="20" spans="2:7">
      <c r="B20" s="769" t="s">
        <v>179</v>
      </c>
      <c r="C20" s="770"/>
      <c r="D20" s="331">
        <v>1</v>
      </c>
      <c r="E20" s="332">
        <v>7000</v>
      </c>
      <c r="F20" s="308">
        <v>50</v>
      </c>
      <c r="G20" s="242">
        <f>(D20*E20)/F20</f>
        <v>140</v>
      </c>
    </row>
    <row r="21" spans="2:7" ht="15.75" thickBot="1">
      <c r="B21" s="759"/>
      <c r="C21" s="796"/>
      <c r="D21" s="243"/>
      <c r="E21" s="244"/>
      <c r="F21" s="284"/>
      <c r="G21" s="246"/>
    </row>
    <row r="22" spans="2:7" ht="15.75" thickBot="1">
      <c r="B22" s="51"/>
      <c r="C22" s="92"/>
      <c r="D22" s="92"/>
      <c r="E22" s="92"/>
      <c r="F22" s="93" t="s">
        <v>131</v>
      </c>
      <c r="G22" s="247">
        <f>SUM(G19:G21)</f>
        <v>5178.5714326594234</v>
      </c>
    </row>
    <row r="23" spans="2:7" ht="15.75" thickBot="1">
      <c r="B23" s="228" t="s">
        <v>132</v>
      </c>
      <c r="C23" s="92"/>
      <c r="D23" s="92"/>
      <c r="E23" s="92"/>
      <c r="F23" s="283"/>
      <c r="G23" s="92"/>
    </row>
    <row r="24" spans="2:7">
      <c r="B24" s="763" t="s">
        <v>126</v>
      </c>
      <c r="C24" s="806"/>
      <c r="D24" s="333" t="s">
        <v>133</v>
      </c>
      <c r="E24" s="334" t="s">
        <v>134</v>
      </c>
      <c r="F24" s="335" t="s">
        <v>135</v>
      </c>
      <c r="G24" s="336" t="s">
        <v>130</v>
      </c>
    </row>
    <row r="25" spans="2:7" ht="18.75" customHeight="1">
      <c r="B25" s="769" t="s">
        <v>368</v>
      </c>
      <c r="C25" s="770"/>
      <c r="D25" s="504" t="s">
        <v>119</v>
      </c>
      <c r="E25" s="241">
        <v>26000</v>
      </c>
      <c r="F25" s="308">
        <v>1</v>
      </c>
      <c r="G25" s="337">
        <f>+F25*E25</f>
        <v>26000</v>
      </c>
    </row>
    <row r="26" spans="2:7">
      <c r="B26" s="769" t="s">
        <v>369</v>
      </c>
      <c r="C26" s="770"/>
      <c r="D26" s="504" t="s">
        <v>119</v>
      </c>
      <c r="E26" s="241">
        <v>700</v>
      </c>
      <c r="F26" s="308">
        <v>4</v>
      </c>
      <c r="G26" s="337">
        <f>+F26*E26</f>
        <v>2800</v>
      </c>
    </row>
    <row r="27" spans="2:7">
      <c r="B27" s="769" t="s">
        <v>370</v>
      </c>
      <c r="C27" s="770"/>
      <c r="D27" s="504" t="s">
        <v>371</v>
      </c>
      <c r="E27" s="241">
        <v>2500</v>
      </c>
      <c r="F27" s="308">
        <v>0.1</v>
      </c>
      <c r="G27" s="337">
        <f>+F27*E27</f>
        <v>250</v>
      </c>
    </row>
    <row r="28" spans="2:7" ht="15.75" thickBot="1">
      <c r="B28" s="807"/>
      <c r="C28" s="808"/>
      <c r="D28" s="296"/>
      <c r="E28" s="296"/>
      <c r="F28" s="341"/>
      <c r="G28" s="337"/>
    </row>
    <row r="29" spans="2:7" ht="15.75" thickBot="1">
      <c r="B29" s="51"/>
      <c r="C29" s="92"/>
      <c r="D29" s="92"/>
      <c r="E29" s="92"/>
      <c r="F29" s="93" t="s">
        <v>131</v>
      </c>
      <c r="G29" s="338">
        <f>SUM(G25:G28)</f>
        <v>29050</v>
      </c>
    </row>
    <row r="30" spans="2:7" ht="15.75" thickBot="1">
      <c r="B30" s="228" t="s">
        <v>136</v>
      </c>
      <c r="C30" s="92"/>
      <c r="D30" s="92"/>
      <c r="E30" s="92"/>
      <c r="F30" s="283"/>
      <c r="G30" s="92"/>
    </row>
    <row r="31" spans="2:7">
      <c r="B31" s="249" t="s">
        <v>137</v>
      </c>
      <c r="C31" s="250"/>
      <c r="D31" s="236" t="s">
        <v>135</v>
      </c>
      <c r="E31" s="237" t="s">
        <v>156</v>
      </c>
      <c r="F31" s="238" t="s">
        <v>141</v>
      </c>
      <c r="G31" s="239" t="s">
        <v>130</v>
      </c>
    </row>
    <row r="32" spans="2:7">
      <c r="B32" s="251"/>
      <c r="C32" s="292"/>
      <c r="D32" s="253"/>
      <c r="E32" s="306"/>
      <c r="F32" s="241"/>
      <c r="G32" s="242"/>
    </row>
    <row r="33" spans="2:8" ht="15.75" thickBot="1">
      <c r="B33" s="254"/>
      <c r="C33" s="255"/>
      <c r="D33" s="256"/>
      <c r="E33" s="256"/>
      <c r="F33" s="245"/>
      <c r="G33" s="246"/>
    </row>
    <row r="34" spans="2:8" ht="15.75" thickBot="1">
      <c r="B34" s="51"/>
      <c r="C34" s="92"/>
      <c r="D34" s="92"/>
      <c r="E34" s="92"/>
      <c r="F34" s="93" t="s">
        <v>131</v>
      </c>
      <c r="G34" s="247">
        <f>SUM(G32:G33)</f>
        <v>0</v>
      </c>
    </row>
    <row r="35" spans="2:8" ht="15.75" thickBot="1">
      <c r="B35" s="228" t="s">
        <v>142</v>
      </c>
      <c r="C35" s="92"/>
      <c r="D35" s="92"/>
      <c r="E35" s="92"/>
      <c r="F35" s="283"/>
      <c r="G35" s="92"/>
    </row>
    <row r="36" spans="2:8">
      <c r="B36" s="249" t="s">
        <v>143</v>
      </c>
      <c r="C36" s="236" t="s">
        <v>144</v>
      </c>
      <c r="D36" s="236" t="s">
        <v>145</v>
      </c>
      <c r="E36" s="237" t="s">
        <v>146</v>
      </c>
      <c r="F36" s="238" t="s">
        <v>129</v>
      </c>
      <c r="G36" s="239" t="s">
        <v>130</v>
      </c>
    </row>
    <row r="37" spans="2:8" ht="38.25">
      <c r="B37" s="505" t="str">
        <f>+Personal!D37</f>
        <v>CUADRILLA ( TECNICO ELECTRICO + 2 AYUDANTES) (JR)</v>
      </c>
      <c r="C37" s="248">
        <f>+Personal!F37</f>
        <v>127301.91707</v>
      </c>
      <c r="D37" s="248">
        <f>+C37*85%</f>
        <v>108206.6295095</v>
      </c>
      <c r="E37" s="257">
        <f>+D37+C37</f>
        <v>235508.54657949999</v>
      </c>
      <c r="F37" s="287">
        <v>2.337056740457836</v>
      </c>
      <c r="G37" s="242">
        <f>E37/F37</f>
        <v>100771.42865318846</v>
      </c>
    </row>
    <row r="38" spans="2:8">
      <c r="B38" s="294"/>
      <c r="C38" s="248"/>
      <c r="D38" s="248"/>
      <c r="E38" s="257"/>
      <c r="F38" s="287"/>
      <c r="G38" s="242"/>
    </row>
    <row r="39" spans="2:8" ht="15.75" thickBot="1">
      <c r="B39" s="295"/>
      <c r="C39" s="296"/>
      <c r="D39" s="297"/>
      <c r="E39" s="289"/>
      <c r="F39" s="284"/>
      <c r="G39" s="246"/>
    </row>
    <row r="40" spans="2:8" ht="15.75" thickBot="1">
      <c r="B40" s="51"/>
      <c r="C40" s="92"/>
      <c r="D40" s="92"/>
      <c r="E40" s="92"/>
      <c r="F40" s="298" t="s">
        <v>131</v>
      </c>
      <c r="G40" s="247">
        <f>SUM(G37:G39)</f>
        <v>100771.42865318846</v>
      </c>
    </row>
    <row r="41" spans="2:8" ht="15.75" thickBot="1">
      <c r="B41" s="51"/>
      <c r="C41" s="92"/>
      <c r="D41" s="52"/>
      <c r="E41" s="53"/>
      <c r="F41" s="299" t="s">
        <v>147</v>
      </c>
      <c r="G41" s="262">
        <f>+G22+G29+G34+G40</f>
        <v>135000.00008584789</v>
      </c>
      <c r="H41" s="483"/>
    </row>
    <row r="44" spans="2:8">
      <c r="B44" s="99" t="s">
        <v>472</v>
      </c>
      <c r="C44" s="43"/>
      <c r="D44" s="302"/>
      <c r="E44" s="45"/>
      <c r="F44" s="301"/>
      <c r="G44" s="45" t="s">
        <v>470</v>
      </c>
    </row>
    <row r="45" spans="2:8">
      <c r="B45" s="88" t="s">
        <v>473</v>
      </c>
      <c r="C45" s="540"/>
      <c r="D45" s="302"/>
      <c r="E45" s="48"/>
      <c r="F45" s="301"/>
      <c r="G45" s="48" t="s">
        <v>471</v>
      </c>
    </row>
    <row r="46" spans="2:8">
      <c r="B46" s="101" t="s">
        <v>37</v>
      </c>
      <c r="C46" s="101"/>
      <c r="D46" s="302"/>
      <c r="E46" s="50"/>
      <c r="F46" s="301"/>
      <c r="G46" s="50" t="s">
        <v>38</v>
      </c>
    </row>
    <row r="47" spans="2:8" ht="15.75" thickBot="1"/>
    <row r="48" spans="2:8">
      <c r="B48" s="777" t="s">
        <v>39</v>
      </c>
      <c r="C48" s="778"/>
      <c r="D48" s="778"/>
      <c r="E48" s="778"/>
      <c r="F48" s="778"/>
      <c r="G48" s="779"/>
    </row>
    <row r="49" spans="2:7">
      <c r="B49" s="780"/>
      <c r="C49" s="781"/>
      <c r="D49" s="781"/>
      <c r="E49" s="781"/>
      <c r="F49" s="781"/>
      <c r="G49" s="782"/>
    </row>
    <row r="50" spans="2:7" ht="15.75" thickBot="1">
      <c r="B50" s="783"/>
      <c r="C50" s="784"/>
      <c r="D50" s="784"/>
      <c r="E50" s="784"/>
      <c r="F50" s="784"/>
      <c r="G50" s="785"/>
    </row>
  </sheetData>
  <mergeCells count="19">
    <mergeCell ref="B13:C13"/>
    <mergeCell ref="D13:G13"/>
    <mergeCell ref="B2:E3"/>
    <mergeCell ref="F2:G6"/>
    <mergeCell ref="B4:E6"/>
    <mergeCell ref="B7:G8"/>
    <mergeCell ref="B9:G11"/>
    <mergeCell ref="B24:C24"/>
    <mergeCell ref="B25:C25"/>
    <mergeCell ref="B28:C28"/>
    <mergeCell ref="B48:G50"/>
    <mergeCell ref="B14:C14"/>
    <mergeCell ref="D14:G14"/>
    <mergeCell ref="B18:C18"/>
    <mergeCell ref="B19:C19"/>
    <mergeCell ref="B20:C20"/>
    <mergeCell ref="B21:C21"/>
    <mergeCell ref="B26:C26"/>
    <mergeCell ref="B27:C27"/>
  </mergeCells>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dimension ref="B1:H50"/>
  <sheetViews>
    <sheetView topLeftCell="A21" zoomScale="80" zoomScaleNormal="80" workbookViewId="0">
      <selection activeCell="B44" sqref="B44:B46"/>
    </sheetView>
  </sheetViews>
  <sheetFormatPr baseColWidth="10" defaultColWidth="10.7109375" defaultRowHeight="15"/>
  <cols>
    <col min="2" max="2" width="30.5703125" customWidth="1"/>
    <col min="3" max="3" width="22.42578125" customWidth="1"/>
    <col min="4" max="4" width="21.42578125" customWidth="1"/>
    <col min="5" max="5" width="18.5703125" customWidth="1"/>
    <col min="6" max="6" width="21.42578125" customWidth="1"/>
    <col min="7" max="7" width="21" customWidth="1"/>
  </cols>
  <sheetData>
    <row r="1" spans="2:7" ht="15.75" thickBot="1"/>
    <row r="2" spans="2:7">
      <c r="B2" s="684" t="s">
        <v>120</v>
      </c>
      <c r="C2" s="685"/>
      <c r="D2" s="685"/>
      <c r="E2" s="686"/>
      <c r="F2" s="787"/>
      <c r="G2" s="714"/>
    </row>
    <row r="3" spans="2:7">
      <c r="B3" s="687"/>
      <c r="C3" s="688"/>
      <c r="D3" s="688"/>
      <c r="E3" s="689"/>
      <c r="F3" s="788"/>
      <c r="G3" s="716"/>
    </row>
    <row r="4" spans="2:7">
      <c r="B4" s="797" t="s">
        <v>1</v>
      </c>
      <c r="C4" s="798"/>
      <c r="D4" s="798"/>
      <c r="E4" s="799"/>
      <c r="F4" s="788"/>
      <c r="G4" s="716"/>
    </row>
    <row r="5" spans="2:7">
      <c r="B5" s="800"/>
      <c r="C5" s="801"/>
      <c r="D5" s="801"/>
      <c r="E5" s="802"/>
      <c r="F5" s="788"/>
      <c r="G5" s="716"/>
    </row>
    <row r="6" spans="2:7">
      <c r="B6" s="803"/>
      <c r="C6" s="804"/>
      <c r="D6" s="804"/>
      <c r="E6" s="805"/>
      <c r="F6" s="789"/>
      <c r="G6" s="718"/>
    </row>
    <row r="7" spans="2:7">
      <c r="B7" s="721"/>
      <c r="C7" s="722"/>
      <c r="D7" s="722"/>
      <c r="E7" s="722"/>
      <c r="F7" s="722"/>
      <c r="G7" s="723"/>
    </row>
    <row r="8" spans="2:7" ht="15.75" thickBot="1">
      <c r="B8" s="724"/>
      <c r="C8" s="717"/>
      <c r="D8" s="717"/>
      <c r="E8" s="717"/>
      <c r="F8" s="717"/>
      <c r="G8" s="718"/>
    </row>
    <row r="9" spans="2:7" ht="15" customHeight="1">
      <c r="B9" s="774" t="s">
        <v>438</v>
      </c>
      <c r="C9" s="775"/>
      <c r="D9" s="775"/>
      <c r="E9" s="775"/>
      <c r="F9" s="775"/>
      <c r="G9" s="776"/>
    </row>
    <row r="10" spans="2:7">
      <c r="B10" s="749"/>
      <c r="C10" s="750"/>
      <c r="D10" s="750"/>
      <c r="E10" s="750"/>
      <c r="F10" s="750"/>
      <c r="G10" s="751"/>
    </row>
    <row r="11" spans="2:7" ht="15.75" thickBot="1">
      <c r="B11" s="752"/>
      <c r="C11" s="753"/>
      <c r="D11" s="753"/>
      <c r="E11" s="753"/>
      <c r="F11" s="753"/>
      <c r="G11" s="754"/>
    </row>
    <row r="12" spans="2:7" ht="15.75" thickBot="1">
      <c r="B12" s="227"/>
      <c r="C12" s="227"/>
      <c r="D12" s="228"/>
      <c r="E12" s="228"/>
      <c r="F12" s="228"/>
      <c r="G12" s="228"/>
    </row>
    <row r="13" spans="2:7">
      <c r="B13" s="728" t="s">
        <v>121</v>
      </c>
      <c r="C13" s="790"/>
      <c r="D13" s="791" t="s">
        <v>151</v>
      </c>
      <c r="E13" s="730"/>
      <c r="F13" s="730"/>
      <c r="G13" s="792"/>
    </row>
    <row r="14" spans="2:7" ht="54.75" customHeight="1">
      <c r="B14" s="733" t="str">
        <f>B9</f>
        <v>MANTENIMIENTO Y ADECUACIÓN DE LA CASA DE LA MUJER UBICADA EN EL MUNICIPIO DE MONTERÍA - CÓRDOBA</v>
      </c>
      <c r="C14" s="793"/>
      <c r="D14" s="794" t="str">
        <f>+'PRESUPUESTO GENERAL'!D45</f>
        <v>SUMINISTRO E INSTALACIÓN DE TOMACORRIENTE NORMAL, 120 V.</v>
      </c>
      <c r="E14" s="809"/>
      <c r="F14" s="809"/>
      <c r="G14" s="810"/>
    </row>
    <row r="15" spans="2:7" ht="15.75" thickBot="1">
      <c r="B15" s="229" t="s">
        <v>123</v>
      </c>
      <c r="C15" s="230" t="s">
        <v>337</v>
      </c>
      <c r="D15" s="231" t="s">
        <v>150</v>
      </c>
      <c r="E15" s="232" t="s">
        <v>114</v>
      </c>
      <c r="F15" s="282" t="s">
        <v>124</v>
      </c>
      <c r="G15" s="317">
        <v>30</v>
      </c>
    </row>
    <row r="16" spans="2:7">
      <c r="B16" s="92"/>
      <c r="C16" s="92"/>
      <c r="D16" s="92"/>
      <c r="E16" s="92"/>
      <c r="F16" s="92"/>
      <c r="G16" s="92"/>
    </row>
    <row r="17" spans="2:7" ht="15.75" thickBot="1">
      <c r="B17" s="228" t="s">
        <v>125</v>
      </c>
      <c r="C17" s="92"/>
      <c r="D17" s="92"/>
      <c r="E17" s="92"/>
      <c r="F17" s="283"/>
      <c r="G17" s="92"/>
    </row>
    <row r="18" spans="2:7">
      <c r="B18" s="755" t="s">
        <v>126</v>
      </c>
      <c r="C18" s="786"/>
      <c r="D18" s="236" t="s">
        <v>135</v>
      </c>
      <c r="E18" s="237" t="s">
        <v>154</v>
      </c>
      <c r="F18" s="238" t="s">
        <v>129</v>
      </c>
      <c r="G18" s="239" t="s">
        <v>130</v>
      </c>
    </row>
    <row r="19" spans="2:7">
      <c r="B19" s="767" t="s">
        <v>389</v>
      </c>
      <c r="C19" s="768"/>
      <c r="D19" s="240"/>
      <c r="E19" s="248"/>
      <c r="F19" s="308"/>
      <c r="G19" s="242">
        <f>+G37*5%</f>
        <v>4026.1904761860178</v>
      </c>
    </row>
    <row r="20" spans="2:7">
      <c r="B20" s="769"/>
      <c r="C20" s="770"/>
      <c r="D20" s="331"/>
      <c r="E20" s="332"/>
      <c r="F20" s="308"/>
      <c r="G20" s="242"/>
    </row>
    <row r="21" spans="2:7" ht="15.75" thickBot="1">
      <c r="B21" s="759"/>
      <c r="C21" s="796"/>
      <c r="D21" s="243"/>
      <c r="E21" s="244"/>
      <c r="F21" s="284"/>
      <c r="G21" s="246"/>
    </row>
    <row r="22" spans="2:7" ht="15.75" thickBot="1">
      <c r="B22" s="51"/>
      <c r="C22" s="92"/>
      <c r="D22" s="92"/>
      <c r="E22" s="92"/>
      <c r="F22" s="93" t="s">
        <v>131</v>
      </c>
      <c r="G22" s="247">
        <f>SUM(G19:G21)</f>
        <v>4026.1904761860178</v>
      </c>
    </row>
    <row r="23" spans="2:7" ht="15.75" thickBot="1">
      <c r="B23" s="228" t="s">
        <v>132</v>
      </c>
      <c r="C23" s="92"/>
      <c r="D23" s="92"/>
      <c r="E23" s="92"/>
      <c r="F23" s="283"/>
      <c r="G23" s="92"/>
    </row>
    <row r="24" spans="2:7">
      <c r="B24" s="763" t="s">
        <v>126</v>
      </c>
      <c r="C24" s="806"/>
      <c r="D24" s="333" t="s">
        <v>133</v>
      </c>
      <c r="E24" s="334" t="s">
        <v>134</v>
      </c>
      <c r="F24" s="335" t="s">
        <v>135</v>
      </c>
      <c r="G24" s="336" t="s">
        <v>130</v>
      </c>
    </row>
    <row r="25" spans="2:7" ht="28.5" customHeight="1">
      <c r="B25" s="814" t="s">
        <v>372</v>
      </c>
      <c r="C25" s="815"/>
      <c r="D25" s="331" t="s">
        <v>114</v>
      </c>
      <c r="E25" s="332">
        <v>5950</v>
      </c>
      <c r="F25" s="331">
        <v>1</v>
      </c>
      <c r="G25" s="337">
        <f>+F25*E25</f>
        <v>5950</v>
      </c>
    </row>
    <row r="26" spans="2:7">
      <c r="B26" s="769" t="s">
        <v>373</v>
      </c>
      <c r="C26" s="770"/>
      <c r="D26" s="331" t="s">
        <v>114</v>
      </c>
      <c r="E26" s="332">
        <v>1500</v>
      </c>
      <c r="F26" s="331">
        <v>1</v>
      </c>
      <c r="G26" s="337">
        <f>+F26*E26</f>
        <v>1500</v>
      </c>
    </row>
    <row r="27" spans="2:7">
      <c r="B27" s="769"/>
      <c r="C27" s="770"/>
      <c r="D27" s="504"/>
      <c r="E27" s="241"/>
      <c r="F27" s="308"/>
      <c r="G27" s="337"/>
    </row>
    <row r="28" spans="2:7" ht="15.75" thickBot="1">
      <c r="B28" s="807"/>
      <c r="C28" s="808"/>
      <c r="D28" s="296"/>
      <c r="E28" s="296"/>
      <c r="F28" s="341"/>
      <c r="G28" s="337"/>
    </row>
    <row r="29" spans="2:7" ht="15.75" thickBot="1">
      <c r="B29" s="51"/>
      <c r="C29" s="92"/>
      <c r="D29" s="92"/>
      <c r="E29" s="92"/>
      <c r="F29" s="93" t="s">
        <v>131</v>
      </c>
      <c r="G29" s="338">
        <f>SUM(G25:G28)</f>
        <v>7450</v>
      </c>
    </row>
    <row r="30" spans="2:7" ht="15.75" thickBot="1">
      <c r="B30" s="228" t="s">
        <v>136</v>
      </c>
      <c r="C30" s="92"/>
      <c r="D30" s="92"/>
      <c r="E30" s="92"/>
      <c r="F30" s="283"/>
      <c r="G30" s="92"/>
    </row>
    <row r="31" spans="2:7">
      <c r="B31" s="249" t="s">
        <v>137</v>
      </c>
      <c r="C31" s="250"/>
      <c r="D31" s="236" t="s">
        <v>135</v>
      </c>
      <c r="E31" s="237" t="s">
        <v>156</v>
      </c>
      <c r="F31" s="238" t="s">
        <v>141</v>
      </c>
      <c r="G31" s="239" t="s">
        <v>130</v>
      </c>
    </row>
    <row r="32" spans="2:7">
      <c r="B32" s="251"/>
      <c r="C32" s="292"/>
      <c r="D32" s="253"/>
      <c r="E32" s="306"/>
      <c r="F32" s="241"/>
      <c r="G32" s="242"/>
    </row>
    <row r="33" spans="2:8" ht="15.75" thickBot="1">
      <c r="B33" s="254"/>
      <c r="C33" s="255"/>
      <c r="D33" s="256"/>
      <c r="E33" s="256"/>
      <c r="F33" s="245"/>
      <c r="G33" s="246"/>
    </row>
    <row r="34" spans="2:8" ht="15.75" thickBot="1">
      <c r="B34" s="51"/>
      <c r="C34" s="92"/>
      <c r="D34" s="92"/>
      <c r="E34" s="92"/>
      <c r="F34" s="93" t="s">
        <v>131</v>
      </c>
      <c r="G34" s="247">
        <f>SUM(G32:G33)</f>
        <v>0</v>
      </c>
    </row>
    <row r="35" spans="2:8" ht="15.75" thickBot="1">
      <c r="B35" s="228" t="s">
        <v>142</v>
      </c>
      <c r="C35" s="92"/>
      <c r="D35" s="92"/>
      <c r="E35" s="92"/>
      <c r="F35" s="283"/>
      <c r="G35" s="92"/>
    </row>
    <row r="36" spans="2:8">
      <c r="B36" s="249" t="s">
        <v>143</v>
      </c>
      <c r="C36" s="236" t="s">
        <v>144</v>
      </c>
      <c r="D36" s="236" t="s">
        <v>145</v>
      </c>
      <c r="E36" s="237" t="s">
        <v>146</v>
      </c>
      <c r="F36" s="238" t="s">
        <v>129</v>
      </c>
      <c r="G36" s="239" t="s">
        <v>130</v>
      </c>
    </row>
    <row r="37" spans="2:8" ht="38.25">
      <c r="B37" s="505" t="str">
        <f>+Personal!D37</f>
        <v>CUADRILLA ( TECNICO ELECTRICO + 2 AYUDANTES) (JR)</v>
      </c>
      <c r="C37" s="248">
        <f>+Personal!F37</f>
        <v>127301.91707</v>
      </c>
      <c r="D37" s="248">
        <f>+C37*85%</f>
        <v>108206.6295095</v>
      </c>
      <c r="E37" s="257">
        <f>+D37+C37</f>
        <v>235508.54657949999</v>
      </c>
      <c r="F37" s="287">
        <v>2.9247069652128781</v>
      </c>
      <c r="G37" s="242">
        <f>(E37/F37)</f>
        <v>80523.809523720352</v>
      </c>
    </row>
    <row r="38" spans="2:8">
      <c r="B38" s="294"/>
      <c r="C38" s="248"/>
      <c r="D38" s="248"/>
      <c r="E38" s="257"/>
      <c r="F38" s="287"/>
      <c r="G38" s="242"/>
    </row>
    <row r="39" spans="2:8" ht="15.75" thickBot="1">
      <c r="B39" s="295"/>
      <c r="C39" s="296"/>
      <c r="D39" s="297"/>
      <c r="E39" s="289"/>
      <c r="F39" s="284"/>
      <c r="G39" s="246"/>
    </row>
    <row r="40" spans="2:8" ht="15.75" thickBot="1">
      <c r="B40" s="51"/>
      <c r="C40" s="92"/>
      <c r="D40" s="92"/>
      <c r="E40" s="92"/>
      <c r="F40" s="298" t="s">
        <v>131</v>
      </c>
      <c r="G40" s="247">
        <f>SUM(G37:G39)</f>
        <v>80523.809523720352</v>
      </c>
    </row>
    <row r="41" spans="2:8" ht="15.75" thickBot="1">
      <c r="B41" s="51"/>
      <c r="C41" s="92"/>
      <c r="D41" s="52"/>
      <c r="E41" s="53"/>
      <c r="F41" s="299" t="s">
        <v>147</v>
      </c>
      <c r="G41" s="262">
        <f>+G22+G29+G34+G40</f>
        <v>91999.999999906373</v>
      </c>
      <c r="H41">
        <v>92000</v>
      </c>
    </row>
    <row r="44" spans="2:8">
      <c r="B44" s="99" t="s">
        <v>472</v>
      </c>
      <c r="C44" s="43"/>
      <c r="D44" s="302"/>
      <c r="E44" s="45"/>
      <c r="F44" s="301"/>
      <c r="G44" s="45" t="s">
        <v>470</v>
      </c>
    </row>
    <row r="45" spans="2:8">
      <c r="B45" s="88" t="s">
        <v>473</v>
      </c>
      <c r="C45" s="540"/>
      <c r="D45" s="302"/>
      <c r="E45" s="48"/>
      <c r="F45" s="301"/>
      <c r="G45" s="48" t="s">
        <v>471</v>
      </c>
    </row>
    <row r="46" spans="2:8">
      <c r="B46" s="101" t="s">
        <v>37</v>
      </c>
      <c r="C46" s="101"/>
      <c r="D46" s="302"/>
      <c r="E46" s="50"/>
      <c r="F46" s="301"/>
      <c r="G46" s="50" t="s">
        <v>38</v>
      </c>
    </row>
    <row r="47" spans="2:8" ht="15.75" thickBot="1"/>
    <row r="48" spans="2:8">
      <c r="B48" s="777" t="s">
        <v>39</v>
      </c>
      <c r="C48" s="778"/>
      <c r="D48" s="778"/>
      <c r="E48" s="778"/>
      <c r="F48" s="778"/>
      <c r="G48" s="779"/>
    </row>
    <row r="49" spans="2:7">
      <c r="B49" s="780"/>
      <c r="C49" s="781"/>
      <c r="D49" s="781"/>
      <c r="E49" s="781"/>
      <c r="F49" s="781"/>
      <c r="G49" s="782"/>
    </row>
    <row r="50" spans="2:7" ht="15.75" thickBot="1">
      <c r="B50" s="783"/>
      <c r="C50" s="784"/>
      <c r="D50" s="784"/>
      <c r="E50" s="784"/>
      <c r="F50" s="784"/>
      <c r="G50" s="785"/>
    </row>
  </sheetData>
  <mergeCells count="19">
    <mergeCell ref="B48:G50"/>
    <mergeCell ref="B14:C14"/>
    <mergeCell ref="D14:G14"/>
    <mergeCell ref="B18:C18"/>
    <mergeCell ref="B19:C19"/>
    <mergeCell ref="B20:C20"/>
    <mergeCell ref="B21:C21"/>
    <mergeCell ref="B24:C24"/>
    <mergeCell ref="B25:C25"/>
    <mergeCell ref="B26:C26"/>
    <mergeCell ref="B27:C27"/>
    <mergeCell ref="B28:C28"/>
    <mergeCell ref="B13:C13"/>
    <mergeCell ref="D13:G13"/>
    <mergeCell ref="B2:E3"/>
    <mergeCell ref="F2:G6"/>
    <mergeCell ref="B4:E6"/>
    <mergeCell ref="B7:G8"/>
    <mergeCell ref="B9:G11"/>
  </mergeCells>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dimension ref="B1:H50"/>
  <sheetViews>
    <sheetView zoomScale="80" zoomScaleNormal="80" workbookViewId="0">
      <selection activeCell="B7" sqref="B7:G8"/>
    </sheetView>
  </sheetViews>
  <sheetFormatPr baseColWidth="10" defaultColWidth="10.7109375" defaultRowHeight="15"/>
  <cols>
    <col min="2" max="2" width="30.5703125" customWidth="1"/>
    <col min="3" max="3" width="22.42578125" customWidth="1"/>
    <col min="4" max="4" width="21.42578125" customWidth="1"/>
    <col min="5" max="5" width="18.5703125" customWidth="1"/>
    <col min="6" max="6" width="21.42578125" customWidth="1"/>
    <col min="7" max="7" width="21" customWidth="1"/>
  </cols>
  <sheetData>
    <row r="1" spans="2:7" ht="15.75" thickBot="1"/>
    <row r="2" spans="2:7">
      <c r="B2" s="684" t="s">
        <v>120</v>
      </c>
      <c r="C2" s="685"/>
      <c r="D2" s="685"/>
      <c r="E2" s="686"/>
      <c r="F2" s="787"/>
      <c r="G2" s="714"/>
    </row>
    <row r="3" spans="2:7">
      <c r="B3" s="687"/>
      <c r="C3" s="688"/>
      <c r="D3" s="688"/>
      <c r="E3" s="689"/>
      <c r="F3" s="788"/>
      <c r="G3" s="716"/>
    </row>
    <row r="4" spans="2:7">
      <c r="B4" s="797" t="s">
        <v>1</v>
      </c>
      <c r="C4" s="798"/>
      <c r="D4" s="798"/>
      <c r="E4" s="799"/>
      <c r="F4" s="788"/>
      <c r="G4" s="716"/>
    </row>
    <row r="5" spans="2:7">
      <c r="B5" s="800"/>
      <c r="C5" s="801"/>
      <c r="D5" s="801"/>
      <c r="E5" s="802"/>
      <c r="F5" s="788"/>
      <c r="G5" s="716"/>
    </row>
    <row r="6" spans="2:7">
      <c r="B6" s="803"/>
      <c r="C6" s="804"/>
      <c r="D6" s="804"/>
      <c r="E6" s="805"/>
      <c r="F6" s="789"/>
      <c r="G6" s="718"/>
    </row>
    <row r="7" spans="2:7">
      <c r="B7" s="721"/>
      <c r="C7" s="722"/>
      <c r="D7" s="722"/>
      <c r="E7" s="722"/>
      <c r="F7" s="722"/>
      <c r="G7" s="723"/>
    </row>
    <row r="8" spans="2:7" ht="15.75" thickBot="1">
      <c r="B8" s="724"/>
      <c r="C8" s="717"/>
      <c r="D8" s="717"/>
      <c r="E8" s="717"/>
      <c r="F8" s="717"/>
      <c r="G8" s="718"/>
    </row>
    <row r="9" spans="2:7" ht="15" customHeight="1">
      <c r="B9" s="774" t="s">
        <v>438</v>
      </c>
      <c r="C9" s="775"/>
      <c r="D9" s="775"/>
      <c r="E9" s="775"/>
      <c r="F9" s="775"/>
      <c r="G9" s="776"/>
    </row>
    <row r="10" spans="2:7">
      <c r="B10" s="749"/>
      <c r="C10" s="750"/>
      <c r="D10" s="750"/>
      <c r="E10" s="750"/>
      <c r="F10" s="750"/>
      <c r="G10" s="751"/>
    </row>
    <row r="11" spans="2:7" ht="15.75" thickBot="1">
      <c r="B11" s="752"/>
      <c r="C11" s="753"/>
      <c r="D11" s="753"/>
      <c r="E11" s="753"/>
      <c r="F11" s="753"/>
      <c r="G11" s="754"/>
    </row>
    <row r="12" spans="2:7" ht="15.75" thickBot="1">
      <c r="B12" s="227"/>
      <c r="C12" s="227"/>
      <c r="D12" s="228"/>
      <c r="E12" s="228"/>
      <c r="F12" s="228"/>
      <c r="G12" s="228"/>
    </row>
    <row r="13" spans="2:7">
      <c r="B13" s="728" t="s">
        <v>121</v>
      </c>
      <c r="C13" s="790"/>
      <c r="D13" s="791" t="s">
        <v>151</v>
      </c>
      <c r="E13" s="730"/>
      <c r="F13" s="730"/>
      <c r="G13" s="792"/>
    </row>
    <row r="14" spans="2:7" ht="54.75" customHeight="1">
      <c r="B14" s="733" t="str">
        <f>B9</f>
        <v>MANTENIMIENTO Y ADECUACIÓN DE LA CASA DE LA MUJER UBICADA EN EL MUNICIPIO DE MONTERÍA - CÓRDOBA</v>
      </c>
      <c r="C14" s="793"/>
      <c r="D14" s="794" t="str">
        <f>+'PRESUPUESTO GENERAL'!D46</f>
        <v>SUMINISTRO,  MONTAJE E INSTALACIÓN DE VENTILADOR DE TECHO.</v>
      </c>
      <c r="E14" s="809"/>
      <c r="F14" s="809"/>
      <c r="G14" s="810"/>
    </row>
    <row r="15" spans="2:7" ht="15.75" thickBot="1">
      <c r="B15" s="229" t="s">
        <v>123</v>
      </c>
      <c r="C15" s="230" t="s">
        <v>338</v>
      </c>
      <c r="D15" s="231" t="s">
        <v>150</v>
      </c>
      <c r="E15" s="232" t="s">
        <v>114</v>
      </c>
      <c r="F15" s="282" t="s">
        <v>124</v>
      </c>
      <c r="G15" s="317">
        <v>4</v>
      </c>
    </row>
    <row r="16" spans="2:7">
      <c r="B16" s="92"/>
      <c r="C16" s="92"/>
      <c r="D16" s="92"/>
      <c r="E16" s="92"/>
      <c r="F16" s="92"/>
      <c r="G16" s="92"/>
    </row>
    <row r="17" spans="2:7" ht="15.75" thickBot="1">
      <c r="B17" s="228" t="s">
        <v>125</v>
      </c>
      <c r="C17" s="92"/>
      <c r="D17" s="92"/>
      <c r="E17" s="92"/>
      <c r="F17" s="283"/>
      <c r="G17" s="92"/>
    </row>
    <row r="18" spans="2:7">
      <c r="B18" s="755" t="s">
        <v>126</v>
      </c>
      <c r="C18" s="786"/>
      <c r="D18" s="236" t="s">
        <v>135</v>
      </c>
      <c r="E18" s="237" t="s">
        <v>154</v>
      </c>
      <c r="F18" s="238" t="s">
        <v>129</v>
      </c>
      <c r="G18" s="239" t="s">
        <v>130</v>
      </c>
    </row>
    <row r="19" spans="2:7">
      <c r="B19" s="767" t="s">
        <v>389</v>
      </c>
      <c r="C19" s="768"/>
      <c r="D19" s="240"/>
      <c r="E19" s="248"/>
      <c r="F19" s="308"/>
      <c r="G19" s="242">
        <f>+G37*5%</f>
        <v>5057.6190935944978</v>
      </c>
    </row>
    <row r="20" spans="2:7">
      <c r="B20" s="769" t="s">
        <v>179</v>
      </c>
      <c r="C20" s="770"/>
      <c r="D20" s="331">
        <v>1</v>
      </c>
      <c r="E20" s="332">
        <v>7000</v>
      </c>
      <c r="F20" s="308">
        <v>50</v>
      </c>
      <c r="G20" s="242">
        <f>(D20*E20)/F20</f>
        <v>140</v>
      </c>
    </row>
    <row r="21" spans="2:7" ht="15.75" thickBot="1">
      <c r="B21" s="759"/>
      <c r="C21" s="796"/>
      <c r="D21" s="243"/>
      <c r="E21" s="244"/>
      <c r="F21" s="284"/>
      <c r="G21" s="246"/>
    </row>
    <row r="22" spans="2:7" ht="15.75" thickBot="1">
      <c r="B22" s="51"/>
      <c r="C22" s="92"/>
      <c r="D22" s="92"/>
      <c r="E22" s="92"/>
      <c r="F22" s="93" t="s">
        <v>131</v>
      </c>
      <c r="G22" s="247">
        <f>SUM(G19:G21)</f>
        <v>5197.6190935944978</v>
      </c>
    </row>
    <row r="23" spans="2:7" ht="15.75" thickBot="1">
      <c r="B23" s="228" t="s">
        <v>132</v>
      </c>
      <c r="C23" s="92"/>
      <c r="D23" s="92"/>
      <c r="E23" s="92"/>
      <c r="F23" s="283"/>
      <c r="G23" s="92"/>
    </row>
    <row r="24" spans="2:7">
      <c r="B24" s="763" t="s">
        <v>126</v>
      </c>
      <c r="C24" s="806"/>
      <c r="D24" s="333" t="s">
        <v>133</v>
      </c>
      <c r="E24" s="334" t="s">
        <v>134</v>
      </c>
      <c r="F24" s="335" t="s">
        <v>135</v>
      </c>
      <c r="G24" s="336" t="s">
        <v>130</v>
      </c>
    </row>
    <row r="25" spans="2:7" ht="21" customHeight="1">
      <c r="B25" s="769" t="s">
        <v>435</v>
      </c>
      <c r="C25" s="770"/>
      <c r="D25" s="504" t="s">
        <v>119</v>
      </c>
      <c r="E25" s="332">
        <v>242000</v>
      </c>
      <c r="F25" s="308">
        <v>1</v>
      </c>
      <c r="G25" s="337">
        <f>+F25*E25</f>
        <v>242000</v>
      </c>
    </row>
    <row r="26" spans="2:7">
      <c r="B26" s="769" t="s">
        <v>369</v>
      </c>
      <c r="C26" s="770"/>
      <c r="D26" s="504" t="s">
        <v>119</v>
      </c>
      <c r="E26" s="332">
        <v>700</v>
      </c>
      <c r="F26" s="308">
        <v>2</v>
      </c>
      <c r="G26" s="337">
        <f>+F26*E26</f>
        <v>1400</v>
      </c>
    </row>
    <row r="27" spans="2:7">
      <c r="B27" s="769" t="s">
        <v>370</v>
      </c>
      <c r="C27" s="770"/>
      <c r="D27" s="504" t="s">
        <v>371</v>
      </c>
      <c r="E27" s="332">
        <v>2500</v>
      </c>
      <c r="F27" s="308">
        <v>0.1</v>
      </c>
      <c r="G27" s="337">
        <f>+F27*E27</f>
        <v>250</v>
      </c>
    </row>
    <row r="28" spans="2:7" ht="15.75" thickBot="1">
      <c r="B28" s="807"/>
      <c r="C28" s="808"/>
      <c r="D28" s="296"/>
      <c r="E28" s="296"/>
      <c r="F28" s="341"/>
      <c r="G28" s="337"/>
    </row>
    <row r="29" spans="2:7" ht="15.75" thickBot="1">
      <c r="B29" s="51"/>
      <c r="C29" s="92"/>
      <c r="D29" s="92"/>
      <c r="E29" s="92"/>
      <c r="F29" s="93" t="s">
        <v>131</v>
      </c>
      <c r="G29" s="338">
        <f>SUM(G25:G28)</f>
        <v>243650</v>
      </c>
    </row>
    <row r="30" spans="2:7" ht="15.75" thickBot="1">
      <c r="B30" s="228" t="s">
        <v>136</v>
      </c>
      <c r="C30" s="92"/>
      <c r="D30" s="92"/>
      <c r="E30" s="92"/>
      <c r="F30" s="283"/>
      <c r="G30" s="92"/>
    </row>
    <row r="31" spans="2:7">
      <c r="B31" s="249" t="s">
        <v>137</v>
      </c>
      <c r="C31" s="250"/>
      <c r="D31" s="236" t="s">
        <v>135</v>
      </c>
      <c r="E31" s="237" t="s">
        <v>156</v>
      </c>
      <c r="F31" s="238" t="s">
        <v>141</v>
      </c>
      <c r="G31" s="239" t="s">
        <v>130</v>
      </c>
    </row>
    <row r="32" spans="2:7">
      <c r="B32" s="251"/>
      <c r="C32" s="292"/>
      <c r="D32" s="253"/>
      <c r="E32" s="306"/>
      <c r="F32" s="241"/>
      <c r="G32" s="242"/>
    </row>
    <row r="33" spans="2:8" ht="15.75" thickBot="1">
      <c r="B33" s="254"/>
      <c r="C33" s="255"/>
      <c r="D33" s="256"/>
      <c r="E33" s="256"/>
      <c r="F33" s="245"/>
      <c r="G33" s="246"/>
    </row>
    <row r="34" spans="2:8" ht="15.75" thickBot="1">
      <c r="B34" s="51"/>
      <c r="C34" s="92"/>
      <c r="D34" s="92"/>
      <c r="E34" s="92"/>
      <c r="F34" s="93" t="s">
        <v>131</v>
      </c>
      <c r="G34" s="247">
        <f>SUM(G32:G33)</f>
        <v>0</v>
      </c>
    </row>
    <row r="35" spans="2:8" ht="15.75" thickBot="1">
      <c r="B35" s="228" t="s">
        <v>142</v>
      </c>
      <c r="C35" s="92"/>
      <c r="D35" s="92"/>
      <c r="E35" s="92"/>
      <c r="F35" s="283"/>
      <c r="G35" s="92"/>
    </row>
    <row r="36" spans="2:8">
      <c r="B36" s="249" t="s">
        <v>143</v>
      </c>
      <c r="C36" s="236" t="s">
        <v>144</v>
      </c>
      <c r="D36" s="236" t="s">
        <v>145</v>
      </c>
      <c r="E36" s="237" t="s">
        <v>146</v>
      </c>
      <c r="F36" s="238" t="s">
        <v>129</v>
      </c>
      <c r="G36" s="239" t="s">
        <v>130</v>
      </c>
    </row>
    <row r="37" spans="2:8" ht="38.25">
      <c r="B37" s="505" t="str">
        <f>+Personal!D37</f>
        <v>CUADRILLA ( TECNICO ELECTRICO + 2 AYUDANTES) (JR)</v>
      </c>
      <c r="C37" s="248">
        <f>+Personal!F37</f>
        <v>127301.91707</v>
      </c>
      <c r="D37" s="248">
        <f>+C37*85%</f>
        <v>108206.6295095</v>
      </c>
      <c r="E37" s="257">
        <f>+D37+C37</f>
        <v>235508.54657949999</v>
      </c>
      <c r="F37" s="287">
        <v>2.3282550763636283</v>
      </c>
      <c r="G37" s="242">
        <f>(E37/F37)</f>
        <v>101152.38187188994</v>
      </c>
    </row>
    <row r="38" spans="2:8">
      <c r="B38" s="294"/>
      <c r="C38" s="248"/>
      <c r="D38" s="248"/>
      <c r="E38" s="257"/>
      <c r="F38" s="287"/>
      <c r="G38" s="242"/>
    </row>
    <row r="39" spans="2:8" ht="15.75" thickBot="1">
      <c r="B39" s="295"/>
      <c r="C39" s="296"/>
      <c r="D39" s="297"/>
      <c r="E39" s="289"/>
      <c r="F39" s="284"/>
      <c r="G39" s="246"/>
    </row>
    <row r="40" spans="2:8" ht="15.75" thickBot="1">
      <c r="B40" s="51"/>
      <c r="C40" s="92"/>
      <c r="D40" s="92"/>
      <c r="E40" s="92"/>
      <c r="F40" s="298" t="s">
        <v>131</v>
      </c>
      <c r="G40" s="247">
        <f>SUM(G37:G39)</f>
        <v>101152.38187188994</v>
      </c>
    </row>
    <row r="41" spans="2:8" ht="15.75" thickBot="1">
      <c r="B41" s="51"/>
      <c r="C41" s="92"/>
      <c r="D41" s="52"/>
      <c r="E41" s="53"/>
      <c r="F41" s="299" t="s">
        <v>147</v>
      </c>
      <c r="G41" s="262">
        <f>+G22+G29+G34+G40</f>
        <v>350000.00096548442</v>
      </c>
      <c r="H41">
        <v>350000</v>
      </c>
    </row>
    <row r="44" spans="2:8">
      <c r="B44" s="99" t="s">
        <v>472</v>
      </c>
      <c r="C44" s="43"/>
      <c r="D44" s="302"/>
      <c r="E44" s="45"/>
      <c r="F44" s="301"/>
      <c r="G44" s="45" t="s">
        <v>470</v>
      </c>
    </row>
    <row r="45" spans="2:8">
      <c r="B45" s="88" t="s">
        <v>473</v>
      </c>
      <c r="C45" s="540"/>
      <c r="D45" s="302"/>
      <c r="E45" s="48"/>
      <c r="F45" s="301"/>
      <c r="G45" s="48" t="s">
        <v>471</v>
      </c>
    </row>
    <row r="46" spans="2:8">
      <c r="B46" s="101" t="s">
        <v>37</v>
      </c>
      <c r="C46" s="101"/>
      <c r="D46" s="302"/>
      <c r="E46" s="50"/>
      <c r="F46" s="301"/>
      <c r="G46" s="50" t="s">
        <v>38</v>
      </c>
    </row>
    <row r="47" spans="2:8" ht="15.75" thickBot="1"/>
    <row r="48" spans="2:8">
      <c r="B48" s="777" t="s">
        <v>39</v>
      </c>
      <c r="C48" s="778"/>
      <c r="D48" s="778"/>
      <c r="E48" s="778"/>
      <c r="F48" s="778"/>
      <c r="G48" s="779"/>
    </row>
    <row r="49" spans="2:7">
      <c r="B49" s="780"/>
      <c r="C49" s="781"/>
      <c r="D49" s="781"/>
      <c r="E49" s="781"/>
      <c r="F49" s="781"/>
      <c r="G49" s="782"/>
    </row>
    <row r="50" spans="2:7" ht="15.75" thickBot="1">
      <c r="B50" s="783"/>
      <c r="C50" s="784"/>
      <c r="D50" s="784"/>
      <c r="E50" s="784"/>
      <c r="F50" s="784"/>
      <c r="G50" s="785"/>
    </row>
  </sheetData>
  <mergeCells count="19">
    <mergeCell ref="B48:G50"/>
    <mergeCell ref="B14:C14"/>
    <mergeCell ref="D14:G14"/>
    <mergeCell ref="B18:C18"/>
    <mergeCell ref="B19:C19"/>
    <mergeCell ref="B20:C20"/>
    <mergeCell ref="B21:C21"/>
    <mergeCell ref="B24:C24"/>
    <mergeCell ref="B25:C25"/>
    <mergeCell ref="B26:C26"/>
    <mergeCell ref="B27:C27"/>
    <mergeCell ref="B28:C28"/>
    <mergeCell ref="B13:C13"/>
    <mergeCell ref="D13:G13"/>
    <mergeCell ref="B2:E3"/>
    <mergeCell ref="F2:G6"/>
    <mergeCell ref="B4:E6"/>
    <mergeCell ref="B7:G8"/>
    <mergeCell ref="B9:G11"/>
  </mergeCells>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tabColor rgb="FFFFFF00"/>
  </sheetPr>
  <dimension ref="B1:H50"/>
  <sheetViews>
    <sheetView topLeftCell="A4" zoomScale="80" zoomScaleNormal="80" workbookViewId="0">
      <selection activeCell="B7" sqref="B7:G8"/>
    </sheetView>
  </sheetViews>
  <sheetFormatPr baseColWidth="10" defaultColWidth="10.7109375" defaultRowHeight="15"/>
  <cols>
    <col min="2" max="2" width="30.5703125" customWidth="1"/>
    <col min="3" max="3" width="22.42578125" customWidth="1"/>
    <col min="4" max="4" width="21.42578125" customWidth="1"/>
    <col min="5" max="5" width="18.5703125" customWidth="1"/>
    <col min="6" max="6" width="21.42578125" customWidth="1"/>
    <col min="7" max="7" width="21" customWidth="1"/>
  </cols>
  <sheetData>
    <row r="1" spans="2:7" ht="15.75" thickBot="1"/>
    <row r="2" spans="2:7">
      <c r="B2" s="684" t="s">
        <v>120</v>
      </c>
      <c r="C2" s="685"/>
      <c r="D2" s="685"/>
      <c r="E2" s="686"/>
      <c r="F2" s="787"/>
      <c r="G2" s="714"/>
    </row>
    <row r="3" spans="2:7">
      <c r="B3" s="687"/>
      <c r="C3" s="688"/>
      <c r="D3" s="688"/>
      <c r="E3" s="689"/>
      <c r="F3" s="788"/>
      <c r="G3" s="716"/>
    </row>
    <row r="4" spans="2:7">
      <c r="B4" s="797" t="s">
        <v>1</v>
      </c>
      <c r="C4" s="798"/>
      <c r="D4" s="798"/>
      <c r="E4" s="799"/>
      <c r="F4" s="788"/>
      <c r="G4" s="716"/>
    </row>
    <row r="5" spans="2:7">
      <c r="B5" s="800"/>
      <c r="C5" s="801"/>
      <c r="D5" s="801"/>
      <c r="E5" s="802"/>
      <c r="F5" s="788"/>
      <c r="G5" s="716"/>
    </row>
    <row r="6" spans="2:7">
      <c r="B6" s="803"/>
      <c r="C6" s="804"/>
      <c r="D6" s="804"/>
      <c r="E6" s="805"/>
      <c r="F6" s="789"/>
      <c r="G6" s="718"/>
    </row>
    <row r="7" spans="2:7">
      <c r="B7" s="721"/>
      <c r="C7" s="722"/>
      <c r="D7" s="722"/>
      <c r="E7" s="722"/>
      <c r="F7" s="722"/>
      <c r="G7" s="723"/>
    </row>
    <row r="8" spans="2:7" ht="15.75" thickBot="1">
      <c r="B8" s="724"/>
      <c r="C8" s="717"/>
      <c r="D8" s="717"/>
      <c r="E8" s="717"/>
      <c r="F8" s="717"/>
      <c r="G8" s="718"/>
    </row>
    <row r="9" spans="2:7" ht="15" customHeight="1">
      <c r="B9" s="774" t="s">
        <v>438</v>
      </c>
      <c r="C9" s="775"/>
      <c r="D9" s="775"/>
      <c r="E9" s="775"/>
      <c r="F9" s="775"/>
      <c r="G9" s="776"/>
    </row>
    <row r="10" spans="2:7">
      <c r="B10" s="749"/>
      <c r="C10" s="750"/>
      <c r="D10" s="750"/>
      <c r="E10" s="750"/>
      <c r="F10" s="750"/>
      <c r="G10" s="751"/>
    </row>
    <row r="11" spans="2:7" ht="15.75" thickBot="1">
      <c r="B11" s="752"/>
      <c r="C11" s="753"/>
      <c r="D11" s="753"/>
      <c r="E11" s="753"/>
      <c r="F11" s="753"/>
      <c r="G11" s="754"/>
    </row>
    <row r="12" spans="2:7" ht="15.75" thickBot="1">
      <c r="B12" s="227"/>
      <c r="C12" s="227"/>
      <c r="D12" s="228"/>
      <c r="E12" s="228"/>
      <c r="F12" s="228"/>
      <c r="G12" s="228"/>
    </row>
    <row r="13" spans="2:7">
      <c r="B13" s="728" t="s">
        <v>121</v>
      </c>
      <c r="C13" s="790"/>
      <c r="D13" s="791" t="s">
        <v>151</v>
      </c>
      <c r="E13" s="730"/>
      <c r="F13" s="730"/>
      <c r="G13" s="792"/>
    </row>
    <row r="14" spans="2:7" ht="54.75" customHeight="1">
      <c r="B14" s="733" t="str">
        <f>B9</f>
        <v>MANTENIMIENTO Y ADECUACIÓN DE LA CASA DE LA MUJER UBICADA EN EL MUNICIPIO DE MONTERÍA - CÓRDOBA</v>
      </c>
      <c r="C14" s="793"/>
      <c r="D14" s="794" t="str">
        <f>+'PRESUPUESTO GENERAL'!D48</f>
        <v>MANTENIMIENTO PREVENTIVO DE UNIDADES MANEJADORAS Y CONDENSADORAS DE AIRE ACONDICIONADOS.</v>
      </c>
      <c r="E14" s="809"/>
      <c r="F14" s="809"/>
      <c r="G14" s="810"/>
    </row>
    <row r="15" spans="2:7" ht="15.75" thickBot="1">
      <c r="B15" s="229" t="s">
        <v>123</v>
      </c>
      <c r="C15" s="230" t="s">
        <v>339</v>
      </c>
      <c r="D15" s="231" t="s">
        <v>150</v>
      </c>
      <c r="E15" s="232" t="s">
        <v>475</v>
      </c>
      <c r="F15" s="282" t="s">
        <v>124</v>
      </c>
      <c r="G15" s="317">
        <v>12</v>
      </c>
    </row>
    <row r="16" spans="2:7">
      <c r="B16" s="92"/>
      <c r="C16" s="92"/>
      <c r="D16" s="92"/>
      <c r="E16" s="92"/>
      <c r="F16" s="92"/>
      <c r="G16" s="92"/>
    </row>
    <row r="17" spans="2:7" ht="15.75" thickBot="1">
      <c r="B17" s="228" t="s">
        <v>125</v>
      </c>
      <c r="C17" s="92"/>
      <c r="D17" s="92"/>
      <c r="E17" s="92"/>
      <c r="F17" s="283"/>
      <c r="G17" s="92"/>
    </row>
    <row r="18" spans="2:7">
      <c r="B18" s="755" t="s">
        <v>126</v>
      </c>
      <c r="C18" s="786"/>
      <c r="D18" s="236" t="s">
        <v>135</v>
      </c>
      <c r="E18" s="237" t="s">
        <v>154</v>
      </c>
      <c r="F18" s="238" t="s">
        <v>129</v>
      </c>
      <c r="G18" s="239" t="s">
        <v>130</v>
      </c>
    </row>
    <row r="19" spans="2:7">
      <c r="B19" s="767" t="s">
        <v>389</v>
      </c>
      <c r="C19" s="768"/>
      <c r="D19" s="240"/>
      <c r="E19" s="248"/>
      <c r="F19" s="308"/>
      <c r="G19" s="242">
        <f>+G37*5%</f>
        <v>11898.0952641973</v>
      </c>
    </row>
    <row r="20" spans="2:7">
      <c r="B20" s="769" t="s">
        <v>179</v>
      </c>
      <c r="C20" s="770"/>
      <c r="D20" s="331">
        <v>1</v>
      </c>
      <c r="E20" s="332">
        <v>7000</v>
      </c>
      <c r="F20" s="308">
        <v>50</v>
      </c>
      <c r="G20" s="242">
        <f>(D20*E20)/F20</f>
        <v>140</v>
      </c>
    </row>
    <row r="21" spans="2:7" ht="15.75" thickBot="1">
      <c r="B21" s="759"/>
      <c r="C21" s="796"/>
      <c r="D21" s="243"/>
      <c r="E21" s="244"/>
      <c r="F21" s="284"/>
      <c r="G21" s="246"/>
    </row>
    <row r="22" spans="2:7" ht="15.75" thickBot="1">
      <c r="B22" s="51"/>
      <c r="C22" s="92"/>
      <c r="D22" s="92"/>
      <c r="E22" s="92"/>
      <c r="F22" s="93" t="s">
        <v>131</v>
      </c>
      <c r="G22" s="247">
        <f>SUM(G19:G21)</f>
        <v>12038.0952641973</v>
      </c>
    </row>
    <row r="23" spans="2:7" ht="15.75" thickBot="1">
      <c r="B23" s="228" t="s">
        <v>132</v>
      </c>
      <c r="C23" s="92"/>
      <c r="D23" s="92"/>
      <c r="E23" s="92"/>
      <c r="F23" s="283"/>
      <c r="G23" s="92"/>
    </row>
    <row r="24" spans="2:7">
      <c r="B24" s="763" t="s">
        <v>126</v>
      </c>
      <c r="C24" s="806"/>
      <c r="D24" s="333" t="s">
        <v>133</v>
      </c>
      <c r="E24" s="334" t="s">
        <v>134</v>
      </c>
      <c r="F24" s="335" t="s">
        <v>135</v>
      </c>
      <c r="G24" s="336" t="s">
        <v>130</v>
      </c>
    </row>
    <row r="25" spans="2:7" ht="16.5" customHeight="1">
      <c r="B25" s="816"/>
      <c r="C25" s="817"/>
      <c r="D25" s="506"/>
      <c r="E25" s="507"/>
      <c r="F25" s="508"/>
      <c r="G25" s="337"/>
    </row>
    <row r="26" spans="2:7" ht="13.5" customHeight="1">
      <c r="B26" s="816"/>
      <c r="C26" s="817"/>
      <c r="D26" s="506"/>
      <c r="E26" s="507"/>
      <c r="F26" s="508"/>
      <c r="G26" s="337"/>
    </row>
    <row r="27" spans="2:7" ht="15" customHeight="1">
      <c r="B27" s="816"/>
      <c r="C27" s="817"/>
      <c r="D27" s="506"/>
      <c r="E27" s="507"/>
      <c r="F27" s="508"/>
      <c r="G27" s="337"/>
    </row>
    <row r="28" spans="2:7" ht="15.75" thickBot="1">
      <c r="B28" s="807"/>
      <c r="C28" s="808"/>
      <c r="D28" s="296"/>
      <c r="E28" s="296"/>
      <c r="F28" s="341"/>
      <c r="G28" s="337"/>
    </row>
    <row r="29" spans="2:7" ht="15.75" thickBot="1">
      <c r="B29" s="51"/>
      <c r="C29" s="92"/>
      <c r="D29" s="92"/>
      <c r="E29" s="92"/>
      <c r="F29" s="93" t="s">
        <v>131</v>
      </c>
      <c r="G29" s="338">
        <f>SUM(G25:G28)</f>
        <v>0</v>
      </c>
    </row>
    <row r="30" spans="2:7" ht="15.75" thickBot="1">
      <c r="B30" s="228" t="s">
        <v>136</v>
      </c>
      <c r="C30" s="92"/>
      <c r="D30" s="92"/>
      <c r="E30" s="92"/>
      <c r="F30" s="283"/>
      <c r="G30" s="92"/>
    </row>
    <row r="31" spans="2:7">
      <c r="B31" s="249" t="s">
        <v>137</v>
      </c>
      <c r="C31" s="250"/>
      <c r="D31" s="236" t="s">
        <v>135</v>
      </c>
      <c r="E31" s="237" t="s">
        <v>156</v>
      </c>
      <c r="F31" s="238" t="s">
        <v>141</v>
      </c>
      <c r="G31" s="239" t="s">
        <v>130</v>
      </c>
    </row>
    <row r="32" spans="2:7">
      <c r="B32" s="251"/>
      <c r="C32" s="292"/>
      <c r="D32" s="253"/>
      <c r="E32" s="306"/>
      <c r="F32" s="241"/>
      <c r="G32" s="242"/>
    </row>
    <row r="33" spans="2:8" ht="15.75" thickBot="1">
      <c r="B33" s="254"/>
      <c r="C33" s="255"/>
      <c r="D33" s="256"/>
      <c r="E33" s="256"/>
      <c r="F33" s="245"/>
      <c r="G33" s="246"/>
    </row>
    <row r="34" spans="2:8" ht="15.75" thickBot="1">
      <c r="B34" s="51"/>
      <c r="C34" s="92"/>
      <c r="D34" s="92"/>
      <c r="E34" s="92"/>
      <c r="F34" s="93" t="s">
        <v>131</v>
      </c>
      <c r="G34" s="247">
        <f>SUM(G32:G33)</f>
        <v>0</v>
      </c>
    </row>
    <row r="35" spans="2:8" ht="15.75" thickBot="1">
      <c r="B35" s="228" t="s">
        <v>142</v>
      </c>
      <c r="C35" s="92"/>
      <c r="D35" s="92"/>
      <c r="E35" s="92"/>
      <c r="F35" s="283"/>
      <c r="G35" s="92"/>
    </row>
    <row r="36" spans="2:8">
      <c r="B36" s="249" t="s">
        <v>143</v>
      </c>
      <c r="C36" s="236" t="s">
        <v>144</v>
      </c>
      <c r="D36" s="236" t="s">
        <v>145</v>
      </c>
      <c r="E36" s="237" t="s">
        <v>146</v>
      </c>
      <c r="F36" s="238" t="s">
        <v>129</v>
      </c>
      <c r="G36" s="239" t="s">
        <v>130</v>
      </c>
    </row>
    <row r="37" spans="2:8" ht="38.25">
      <c r="B37" s="538" t="str">
        <f>+Personal!D41</f>
        <v>CUADRILLA ( TECNICO REFRIGERACION + 2 AYUDANTES) (JR)</v>
      </c>
      <c r="C37" s="248">
        <f>+Personal!F37</f>
        <v>127301.91707</v>
      </c>
      <c r="D37" s="248">
        <f>+C37*85%</f>
        <v>108206.6295095</v>
      </c>
      <c r="E37" s="257">
        <f>+D37+C37</f>
        <v>235508.54657949999</v>
      </c>
      <c r="F37" s="287">
        <v>0.98969011993109335</v>
      </c>
      <c r="G37" s="242">
        <f>(E37/F37)</f>
        <v>237961.90528394599</v>
      </c>
    </row>
    <row r="38" spans="2:8">
      <c r="B38" s="294"/>
      <c r="C38" s="248"/>
      <c r="D38" s="248"/>
      <c r="E38" s="257"/>
      <c r="F38" s="287"/>
      <c r="G38" s="242"/>
    </row>
    <row r="39" spans="2:8" ht="15.75" thickBot="1">
      <c r="B39" s="295"/>
      <c r="C39" s="296"/>
      <c r="D39" s="297"/>
      <c r="E39" s="289"/>
      <c r="F39" s="284"/>
      <c r="G39" s="246"/>
    </row>
    <row r="40" spans="2:8" ht="15.75" thickBot="1">
      <c r="B40" s="51"/>
      <c r="C40" s="92"/>
      <c r="D40" s="92"/>
      <c r="E40" s="92"/>
      <c r="F40" s="298" t="s">
        <v>131</v>
      </c>
      <c r="G40" s="247">
        <f>SUM(G37:G39)</f>
        <v>237961.90528394599</v>
      </c>
    </row>
    <row r="41" spans="2:8" ht="15.75" thickBot="1">
      <c r="B41" s="51"/>
      <c r="C41" s="92"/>
      <c r="D41" s="52"/>
      <c r="E41" s="53"/>
      <c r="F41" s="299" t="s">
        <v>147</v>
      </c>
      <c r="G41" s="262">
        <f>+G22+G29+G34+G40</f>
        <v>250000.00054814329</v>
      </c>
      <c r="H41">
        <v>250000</v>
      </c>
    </row>
    <row r="44" spans="2:8">
      <c r="B44" s="99" t="s">
        <v>472</v>
      </c>
      <c r="C44" s="43"/>
      <c r="D44" s="302"/>
      <c r="E44" s="45"/>
      <c r="F44" s="301"/>
      <c r="G44" s="45" t="s">
        <v>470</v>
      </c>
    </row>
    <row r="45" spans="2:8">
      <c r="B45" s="88" t="s">
        <v>473</v>
      </c>
      <c r="C45" s="540"/>
      <c r="D45" s="302"/>
      <c r="E45" s="48"/>
      <c r="F45" s="301"/>
      <c r="G45" s="48" t="s">
        <v>471</v>
      </c>
    </row>
    <row r="46" spans="2:8">
      <c r="B46" s="101" t="s">
        <v>37</v>
      </c>
      <c r="C46" s="101"/>
      <c r="D46" s="302"/>
      <c r="E46" s="50"/>
      <c r="F46" s="301"/>
      <c r="G46" s="50" t="s">
        <v>38</v>
      </c>
    </row>
    <row r="47" spans="2:8" ht="15.75" thickBot="1"/>
    <row r="48" spans="2:8">
      <c r="B48" s="777" t="s">
        <v>39</v>
      </c>
      <c r="C48" s="778"/>
      <c r="D48" s="778"/>
      <c r="E48" s="778"/>
      <c r="F48" s="778"/>
      <c r="G48" s="779"/>
    </row>
    <row r="49" spans="2:7">
      <c r="B49" s="780"/>
      <c r="C49" s="781"/>
      <c r="D49" s="781"/>
      <c r="E49" s="781"/>
      <c r="F49" s="781"/>
      <c r="G49" s="782"/>
    </row>
    <row r="50" spans="2:7" ht="15.75" thickBot="1">
      <c r="B50" s="783"/>
      <c r="C50" s="784"/>
      <c r="D50" s="784"/>
      <c r="E50" s="784"/>
      <c r="F50" s="784"/>
      <c r="G50" s="785"/>
    </row>
  </sheetData>
  <mergeCells count="19">
    <mergeCell ref="B13:C13"/>
    <mergeCell ref="D13:G13"/>
    <mergeCell ref="B2:E3"/>
    <mergeCell ref="F2:G6"/>
    <mergeCell ref="B4:E6"/>
    <mergeCell ref="B7:G8"/>
    <mergeCell ref="B9:G11"/>
    <mergeCell ref="B48:G50"/>
    <mergeCell ref="B14:C14"/>
    <mergeCell ref="D14:G14"/>
    <mergeCell ref="B18:C18"/>
    <mergeCell ref="B19:C19"/>
    <mergeCell ref="B20:C20"/>
    <mergeCell ref="B21:C21"/>
    <mergeCell ref="B24:C24"/>
    <mergeCell ref="B25:C25"/>
    <mergeCell ref="B26:C26"/>
    <mergeCell ref="B27:C27"/>
    <mergeCell ref="B28:C28"/>
  </mergeCells>
  <pageMargins left="0.7" right="0.7" top="0.75" bottom="0.75" header="0.3" footer="0.3"/>
  <drawing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dimension ref="B1:I53"/>
  <sheetViews>
    <sheetView topLeftCell="A5" zoomScale="80" zoomScaleNormal="80" workbookViewId="0">
      <selection activeCell="B7" sqref="B7:G8"/>
    </sheetView>
  </sheetViews>
  <sheetFormatPr baseColWidth="10" defaultColWidth="10.7109375" defaultRowHeight="15"/>
  <cols>
    <col min="2" max="2" width="30.5703125" customWidth="1"/>
    <col min="3" max="3" width="22.42578125" customWidth="1"/>
    <col min="4" max="4" width="21.42578125" customWidth="1"/>
    <col min="5" max="5" width="18.5703125" customWidth="1"/>
    <col min="6" max="6" width="21.42578125" customWidth="1"/>
    <col min="7" max="7" width="21" customWidth="1"/>
    <col min="9" max="9" width="12.28515625" bestFit="1" customWidth="1"/>
  </cols>
  <sheetData>
    <row r="1" spans="2:7" ht="15.75" thickBot="1"/>
    <row r="2" spans="2:7">
      <c r="B2" s="684" t="s">
        <v>120</v>
      </c>
      <c r="C2" s="685"/>
      <c r="D2" s="685"/>
      <c r="E2" s="686"/>
      <c r="F2" s="787"/>
      <c r="G2" s="714"/>
    </row>
    <row r="3" spans="2:7">
      <c r="B3" s="687"/>
      <c r="C3" s="688"/>
      <c r="D3" s="688"/>
      <c r="E3" s="689"/>
      <c r="F3" s="788"/>
      <c r="G3" s="716"/>
    </row>
    <row r="4" spans="2:7">
      <c r="B4" s="797" t="s">
        <v>1</v>
      </c>
      <c r="C4" s="798"/>
      <c r="D4" s="798"/>
      <c r="E4" s="799"/>
      <c r="F4" s="788"/>
      <c r="G4" s="716"/>
    </row>
    <row r="5" spans="2:7">
      <c r="B5" s="800"/>
      <c r="C5" s="801"/>
      <c r="D5" s="801"/>
      <c r="E5" s="802"/>
      <c r="F5" s="788"/>
      <c r="G5" s="716"/>
    </row>
    <row r="6" spans="2:7">
      <c r="B6" s="803"/>
      <c r="C6" s="804"/>
      <c r="D6" s="804"/>
      <c r="E6" s="805"/>
      <c r="F6" s="789"/>
      <c r="G6" s="718"/>
    </row>
    <row r="7" spans="2:7">
      <c r="B7" s="721"/>
      <c r="C7" s="722"/>
      <c r="D7" s="722"/>
      <c r="E7" s="722"/>
      <c r="F7" s="722"/>
      <c r="G7" s="723"/>
    </row>
    <row r="8" spans="2:7" ht="15.75" thickBot="1">
      <c r="B8" s="724"/>
      <c r="C8" s="717"/>
      <c r="D8" s="717"/>
      <c r="E8" s="717"/>
      <c r="F8" s="717"/>
      <c r="G8" s="718"/>
    </row>
    <row r="9" spans="2:7" ht="15" customHeight="1">
      <c r="B9" s="774" t="s">
        <v>438</v>
      </c>
      <c r="C9" s="775"/>
      <c r="D9" s="775"/>
      <c r="E9" s="775"/>
      <c r="F9" s="775"/>
      <c r="G9" s="776"/>
    </row>
    <row r="10" spans="2:7">
      <c r="B10" s="749"/>
      <c r="C10" s="750"/>
      <c r="D10" s="750"/>
      <c r="E10" s="750"/>
      <c r="F10" s="750"/>
      <c r="G10" s="751"/>
    </row>
    <row r="11" spans="2:7" ht="15.75" thickBot="1">
      <c r="B11" s="752"/>
      <c r="C11" s="753"/>
      <c r="D11" s="753"/>
      <c r="E11" s="753"/>
      <c r="F11" s="753"/>
      <c r="G11" s="754"/>
    </row>
    <row r="12" spans="2:7" ht="15.75" thickBot="1">
      <c r="B12" s="227"/>
      <c r="C12" s="227"/>
      <c r="D12" s="228"/>
      <c r="E12" s="228"/>
      <c r="F12" s="228"/>
      <c r="G12" s="228"/>
    </row>
    <row r="13" spans="2:7">
      <c r="B13" s="728" t="s">
        <v>121</v>
      </c>
      <c r="C13" s="790"/>
      <c r="D13" s="791" t="s">
        <v>151</v>
      </c>
      <c r="E13" s="730"/>
      <c r="F13" s="730"/>
      <c r="G13" s="792"/>
    </row>
    <row r="14" spans="2:7" ht="54.75" customHeight="1">
      <c r="B14" s="733" t="str">
        <f>B9</f>
        <v>MANTENIMIENTO Y ADECUACIÓN DE LA CASA DE LA MUJER UBICADA EN EL MUNICIPIO DE MONTERÍA - CÓRDOBA</v>
      </c>
      <c r="C14" s="793"/>
      <c r="D14" s="794" t="str">
        <f>+'PRESUPUESTO GENERAL'!D50</f>
        <v>SUMINISTRO DE CABLE DE COBRE 3 X N°2 + 1 N°2  + 1 N°2 T THWN. LIBRE DE HALOGENO. TUBERÍA EMT DE 1 1/2". ACCESORIOS PARA SU INSTALACIÓN.</v>
      </c>
      <c r="E14" s="809"/>
      <c r="F14" s="809"/>
      <c r="G14" s="810"/>
    </row>
    <row r="15" spans="2:7" ht="15.75" thickBot="1">
      <c r="B15" s="229" t="s">
        <v>123</v>
      </c>
      <c r="C15" s="230" t="s">
        <v>340</v>
      </c>
      <c r="D15" s="231" t="s">
        <v>150</v>
      </c>
      <c r="E15" s="232" t="s">
        <v>155</v>
      </c>
      <c r="F15" s="282" t="s">
        <v>124</v>
      </c>
      <c r="G15" s="317">
        <v>10</v>
      </c>
    </row>
    <row r="16" spans="2:7">
      <c r="B16" s="92"/>
      <c r="C16" s="92"/>
      <c r="D16" s="92"/>
      <c r="E16" s="92"/>
      <c r="F16" s="92"/>
      <c r="G16" s="92"/>
    </row>
    <row r="17" spans="2:7" ht="15.75" thickBot="1">
      <c r="B17" s="228" t="s">
        <v>125</v>
      </c>
      <c r="C17" s="92"/>
      <c r="D17" s="92"/>
      <c r="E17" s="92"/>
      <c r="F17" s="283"/>
      <c r="G17" s="92"/>
    </row>
    <row r="18" spans="2:7">
      <c r="B18" s="755" t="s">
        <v>126</v>
      </c>
      <c r="C18" s="786"/>
      <c r="D18" s="236" t="s">
        <v>135</v>
      </c>
      <c r="E18" s="237" t="s">
        <v>154</v>
      </c>
      <c r="F18" s="238" t="s">
        <v>129</v>
      </c>
      <c r="G18" s="239" t="s">
        <v>130</v>
      </c>
    </row>
    <row r="19" spans="2:7">
      <c r="B19" s="767" t="s">
        <v>389</v>
      </c>
      <c r="C19" s="768"/>
      <c r="D19" s="240"/>
      <c r="E19" s="248"/>
      <c r="F19" s="308"/>
      <c r="G19" s="242">
        <f>+G40*5%</f>
        <v>2943.85683224375</v>
      </c>
    </row>
    <row r="20" spans="2:7">
      <c r="B20" s="769"/>
      <c r="C20" s="770"/>
      <c r="D20" s="331"/>
      <c r="E20" s="332"/>
      <c r="F20" s="308"/>
      <c r="G20" s="242"/>
    </row>
    <row r="21" spans="2:7" ht="15.75" thickBot="1">
      <c r="B21" s="759"/>
      <c r="C21" s="796"/>
      <c r="D21" s="243"/>
      <c r="E21" s="244"/>
      <c r="F21" s="284"/>
      <c r="G21" s="246"/>
    </row>
    <row r="22" spans="2:7" ht="15.75" thickBot="1">
      <c r="B22" s="51"/>
      <c r="C22" s="92"/>
      <c r="D22" s="92"/>
      <c r="E22" s="92"/>
      <c r="F22" s="93" t="s">
        <v>131</v>
      </c>
      <c r="G22" s="247">
        <f>SUM(G19:G21)</f>
        <v>2943.85683224375</v>
      </c>
    </row>
    <row r="23" spans="2:7" ht="15.75" thickBot="1">
      <c r="B23" s="228" t="s">
        <v>132</v>
      </c>
      <c r="C23" s="92"/>
      <c r="D23" s="92"/>
      <c r="E23" s="92"/>
      <c r="F23" s="283"/>
      <c r="G23" s="92"/>
    </row>
    <row r="24" spans="2:7">
      <c r="B24" s="763" t="s">
        <v>126</v>
      </c>
      <c r="C24" s="806"/>
      <c r="D24" s="333" t="s">
        <v>133</v>
      </c>
      <c r="E24" s="334" t="s">
        <v>134</v>
      </c>
      <c r="F24" s="335" t="s">
        <v>135</v>
      </c>
      <c r="G24" s="336" t="s">
        <v>130</v>
      </c>
    </row>
    <row r="25" spans="2:7" ht="21.75" customHeight="1">
      <c r="B25" s="820" t="s">
        <v>376</v>
      </c>
      <c r="C25" s="821"/>
      <c r="D25" s="506" t="s">
        <v>155</v>
      </c>
      <c r="E25" s="509">
        <v>25000</v>
      </c>
      <c r="F25" s="508">
        <v>5</v>
      </c>
      <c r="G25" s="337">
        <f>(E25*F25)</f>
        <v>125000</v>
      </c>
    </row>
    <row r="26" spans="2:7" ht="20.25" customHeight="1">
      <c r="B26" s="818" t="s">
        <v>377</v>
      </c>
      <c r="C26" s="819"/>
      <c r="D26" s="506" t="s">
        <v>114</v>
      </c>
      <c r="E26" s="510">
        <v>3000</v>
      </c>
      <c r="F26" s="511">
        <v>0.4</v>
      </c>
      <c r="G26" s="337">
        <f>(E26*F26)</f>
        <v>1200</v>
      </c>
    </row>
    <row r="27" spans="2:7" ht="18.75" customHeight="1">
      <c r="B27" s="818" t="s">
        <v>378</v>
      </c>
      <c r="C27" s="819"/>
      <c r="D27" s="506" t="s">
        <v>114</v>
      </c>
      <c r="E27" s="510">
        <v>7500</v>
      </c>
      <c r="F27" s="511">
        <v>0.4</v>
      </c>
      <c r="G27" s="337">
        <f>(E27*F27)</f>
        <v>3000</v>
      </c>
    </row>
    <row r="28" spans="2:7" ht="28.5" customHeight="1">
      <c r="B28" s="818" t="s">
        <v>379</v>
      </c>
      <c r="C28" s="819"/>
      <c r="D28" s="506" t="s">
        <v>155</v>
      </c>
      <c r="E28" s="509">
        <f>55000/3</f>
        <v>18333.333333333332</v>
      </c>
      <c r="F28" s="508">
        <v>1</v>
      </c>
      <c r="G28" s="337">
        <f>(E28*F28)</f>
        <v>18333.333333333332</v>
      </c>
    </row>
    <row r="29" spans="2:7" ht="18.75" customHeight="1">
      <c r="B29" s="822" t="s">
        <v>380</v>
      </c>
      <c r="C29" s="823"/>
      <c r="D29" s="506" t="s">
        <v>48</v>
      </c>
      <c r="E29" s="507"/>
      <c r="F29" s="512"/>
      <c r="G29" s="337"/>
    </row>
    <row r="30" spans="2:7" ht="25.5" customHeight="1">
      <c r="B30" s="816"/>
      <c r="C30" s="824"/>
      <c r="D30" s="506"/>
      <c r="E30" s="507"/>
      <c r="F30" s="508"/>
      <c r="G30" s="337"/>
    </row>
    <row r="31" spans="2:7" ht="15.75" thickBot="1">
      <c r="B31" s="807"/>
      <c r="C31" s="808"/>
      <c r="D31" s="296"/>
      <c r="E31" s="296"/>
      <c r="F31" s="341"/>
      <c r="G31" s="337"/>
    </row>
    <row r="32" spans="2:7" ht="15.75" thickBot="1">
      <c r="B32" s="51"/>
      <c r="C32" s="92"/>
      <c r="D32" s="92"/>
      <c r="E32" s="92"/>
      <c r="F32" s="93" t="s">
        <v>131</v>
      </c>
      <c r="G32" s="338">
        <f>SUM(G25:G31)</f>
        <v>147533.33333333334</v>
      </c>
    </row>
    <row r="33" spans="2:9" ht="15.75" thickBot="1">
      <c r="B33" s="228" t="s">
        <v>136</v>
      </c>
      <c r="C33" s="92"/>
      <c r="D33" s="92"/>
      <c r="E33" s="92"/>
      <c r="F33" s="283"/>
      <c r="G33" s="92"/>
    </row>
    <row r="34" spans="2:9">
      <c r="B34" s="249" t="s">
        <v>137</v>
      </c>
      <c r="C34" s="250"/>
      <c r="D34" s="236" t="s">
        <v>135</v>
      </c>
      <c r="E34" s="237" t="s">
        <v>156</v>
      </c>
      <c r="F34" s="238" t="s">
        <v>141</v>
      </c>
      <c r="G34" s="239" t="s">
        <v>130</v>
      </c>
    </row>
    <row r="35" spans="2:9">
      <c r="B35" s="251"/>
      <c r="C35" s="292"/>
      <c r="D35" s="253"/>
      <c r="E35" s="306"/>
      <c r="F35" s="241"/>
      <c r="G35" s="242"/>
    </row>
    <row r="36" spans="2:9" ht="15.75" thickBot="1">
      <c r="B36" s="254"/>
      <c r="C36" s="255"/>
      <c r="D36" s="256"/>
      <c r="E36" s="256"/>
      <c r="F36" s="245"/>
      <c r="G36" s="246"/>
    </row>
    <row r="37" spans="2:9" ht="15.75" thickBot="1">
      <c r="B37" s="51"/>
      <c r="C37" s="92"/>
      <c r="D37" s="92"/>
      <c r="E37" s="92"/>
      <c r="F37" s="93" t="s">
        <v>131</v>
      </c>
      <c r="G37" s="247"/>
    </row>
    <row r="38" spans="2:9" ht="15.75" thickBot="1">
      <c r="B38" s="228" t="s">
        <v>142</v>
      </c>
      <c r="C38" s="92"/>
      <c r="D38" s="92"/>
      <c r="E38" s="92"/>
      <c r="F38" s="283"/>
      <c r="G38" s="92"/>
    </row>
    <row r="39" spans="2:9">
      <c r="B39" s="249" t="s">
        <v>143</v>
      </c>
      <c r="C39" s="236" t="s">
        <v>144</v>
      </c>
      <c r="D39" s="236" t="s">
        <v>145</v>
      </c>
      <c r="E39" s="237" t="s">
        <v>146</v>
      </c>
      <c r="F39" s="238" t="s">
        <v>129</v>
      </c>
      <c r="G39" s="239" t="s">
        <v>130</v>
      </c>
    </row>
    <row r="40" spans="2:9" ht="38.25">
      <c r="B40" s="505" t="str">
        <f>+Personal!D37</f>
        <v>CUADRILLA ( TECNICO ELECTRICO + 2 AYUDANTES) (JR)</v>
      </c>
      <c r="C40" s="248">
        <f>+Personal!F37</f>
        <v>127301.91707</v>
      </c>
      <c r="D40" s="248">
        <f>+C40*85%</f>
        <v>108206.6295095</v>
      </c>
      <c r="E40" s="257">
        <f>+D40+C40</f>
        <v>235508.54657949999</v>
      </c>
      <c r="F40" s="287">
        <v>4</v>
      </c>
      <c r="G40" s="242">
        <f>(E40/F40)</f>
        <v>58877.136644874998</v>
      </c>
    </row>
    <row r="41" spans="2:9">
      <c r="B41" s="294"/>
      <c r="C41" s="248"/>
      <c r="D41" s="248"/>
      <c r="E41" s="257"/>
      <c r="F41" s="287"/>
      <c r="G41" s="242"/>
    </row>
    <row r="42" spans="2:9" ht="15.75" thickBot="1">
      <c r="B42" s="295"/>
      <c r="C42" s="296"/>
      <c r="D42" s="297"/>
      <c r="E42" s="289"/>
      <c r="F42" s="284"/>
      <c r="G42" s="246"/>
    </row>
    <row r="43" spans="2:9" ht="15.75" thickBot="1">
      <c r="B43" s="51"/>
      <c r="C43" s="92"/>
      <c r="D43" s="92"/>
      <c r="E43" s="92"/>
      <c r="F43" s="298" t="s">
        <v>131</v>
      </c>
      <c r="G43" s="247">
        <f>SUM(G40:G42)</f>
        <v>58877.136644874998</v>
      </c>
    </row>
    <row r="44" spans="2:9" ht="15.75" thickBot="1">
      <c r="B44" s="51"/>
      <c r="C44" s="92"/>
      <c r="D44" s="52"/>
      <c r="E44" s="53"/>
      <c r="F44" s="299" t="s">
        <v>147</v>
      </c>
      <c r="G44" s="262">
        <f>+G22+G32+G43</f>
        <v>209354.3268104521</v>
      </c>
      <c r="H44" s="499">
        <v>148000</v>
      </c>
      <c r="I44" s="539">
        <f>+G44-H44</f>
        <v>61354.326810452098</v>
      </c>
    </row>
    <row r="47" spans="2:9">
      <c r="B47" s="99" t="s">
        <v>472</v>
      </c>
      <c r="C47" s="43"/>
      <c r="D47" s="302"/>
      <c r="E47" s="45"/>
      <c r="F47" s="301"/>
      <c r="G47" s="45" t="s">
        <v>470</v>
      </c>
    </row>
    <row r="48" spans="2:9">
      <c r="B48" s="88" t="s">
        <v>473</v>
      </c>
      <c r="C48" s="540"/>
      <c r="D48" s="302"/>
      <c r="E48" s="48"/>
      <c r="F48" s="301"/>
      <c r="G48" s="48" t="s">
        <v>471</v>
      </c>
    </row>
    <row r="49" spans="2:7">
      <c r="B49" s="101" t="s">
        <v>37</v>
      </c>
      <c r="C49" s="101"/>
      <c r="D49" s="302"/>
      <c r="E49" s="50"/>
      <c r="F49" s="301"/>
      <c r="G49" s="50" t="s">
        <v>38</v>
      </c>
    </row>
    <row r="50" spans="2:7" ht="15.75" thickBot="1"/>
    <row r="51" spans="2:7">
      <c r="B51" s="777" t="s">
        <v>39</v>
      </c>
      <c r="C51" s="778"/>
      <c r="D51" s="778"/>
      <c r="E51" s="778"/>
      <c r="F51" s="778"/>
      <c r="G51" s="779"/>
    </row>
    <row r="52" spans="2:7">
      <c r="B52" s="780"/>
      <c r="C52" s="781"/>
      <c r="D52" s="781"/>
      <c r="E52" s="781"/>
      <c r="F52" s="781"/>
      <c r="G52" s="782"/>
    </row>
    <row r="53" spans="2:7" ht="15.75" thickBot="1">
      <c r="B53" s="783"/>
      <c r="C53" s="784"/>
      <c r="D53" s="784"/>
      <c r="E53" s="784"/>
      <c r="F53" s="784"/>
      <c r="G53" s="785"/>
    </row>
  </sheetData>
  <mergeCells count="22">
    <mergeCell ref="B13:C13"/>
    <mergeCell ref="D13:G13"/>
    <mergeCell ref="B2:E3"/>
    <mergeCell ref="F2:G6"/>
    <mergeCell ref="B4:E6"/>
    <mergeCell ref="B7:G8"/>
    <mergeCell ref="B9:G11"/>
    <mergeCell ref="B51:G53"/>
    <mergeCell ref="B28:C28"/>
    <mergeCell ref="B27:C27"/>
    <mergeCell ref="B26:C26"/>
    <mergeCell ref="B14:C14"/>
    <mergeCell ref="D14:G14"/>
    <mergeCell ref="B18:C18"/>
    <mergeCell ref="B19:C19"/>
    <mergeCell ref="B20:C20"/>
    <mergeCell ref="B21:C21"/>
    <mergeCell ref="B24:C24"/>
    <mergeCell ref="B25:C25"/>
    <mergeCell ref="B29:C29"/>
    <mergeCell ref="B30:C30"/>
    <mergeCell ref="B31:C31"/>
  </mergeCells>
  <pageMargins left="0.7" right="0.7" top="0.75" bottom="0.75" header="0.3" footer="0.3"/>
  <drawing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dimension ref="B1:H55"/>
  <sheetViews>
    <sheetView topLeftCell="A3" zoomScale="80" zoomScaleNormal="80" workbookViewId="0">
      <selection activeCell="B7" sqref="B7:G8"/>
    </sheetView>
  </sheetViews>
  <sheetFormatPr baseColWidth="10" defaultColWidth="10.7109375" defaultRowHeight="15"/>
  <cols>
    <col min="2" max="2" width="30.5703125" customWidth="1"/>
    <col min="3" max="3" width="22.42578125" customWidth="1"/>
    <col min="4" max="4" width="21.42578125" customWidth="1"/>
    <col min="5" max="5" width="18.5703125" customWidth="1"/>
    <col min="6" max="6" width="21.42578125" customWidth="1"/>
    <col min="7" max="7" width="21" customWidth="1"/>
  </cols>
  <sheetData>
    <row r="1" spans="2:7" ht="15.75" thickBot="1"/>
    <row r="2" spans="2:7">
      <c r="B2" s="684" t="s">
        <v>120</v>
      </c>
      <c r="C2" s="685"/>
      <c r="D2" s="685"/>
      <c r="E2" s="686"/>
      <c r="F2" s="787"/>
      <c r="G2" s="714"/>
    </row>
    <row r="3" spans="2:7">
      <c r="B3" s="687"/>
      <c r="C3" s="688"/>
      <c r="D3" s="688"/>
      <c r="E3" s="689"/>
      <c r="F3" s="788"/>
      <c r="G3" s="716"/>
    </row>
    <row r="4" spans="2:7">
      <c r="B4" s="797" t="s">
        <v>1</v>
      </c>
      <c r="C4" s="798"/>
      <c r="D4" s="798"/>
      <c r="E4" s="799"/>
      <c r="F4" s="788"/>
      <c r="G4" s="716"/>
    </row>
    <row r="5" spans="2:7">
      <c r="B5" s="800"/>
      <c r="C5" s="801"/>
      <c r="D5" s="801"/>
      <c r="E5" s="802"/>
      <c r="F5" s="788"/>
      <c r="G5" s="716"/>
    </row>
    <row r="6" spans="2:7">
      <c r="B6" s="803"/>
      <c r="C6" s="804"/>
      <c r="D6" s="804"/>
      <c r="E6" s="805"/>
      <c r="F6" s="789"/>
      <c r="G6" s="718"/>
    </row>
    <row r="7" spans="2:7">
      <c r="B7" s="721"/>
      <c r="C7" s="722"/>
      <c r="D7" s="722"/>
      <c r="E7" s="722"/>
      <c r="F7" s="722"/>
      <c r="G7" s="723"/>
    </row>
    <row r="8" spans="2:7" ht="15.75" thickBot="1">
      <c r="B8" s="724"/>
      <c r="C8" s="717"/>
      <c r="D8" s="717"/>
      <c r="E8" s="717"/>
      <c r="F8" s="717"/>
      <c r="G8" s="718"/>
    </row>
    <row r="9" spans="2:7" ht="15" customHeight="1">
      <c r="B9" s="774" t="s">
        <v>438</v>
      </c>
      <c r="C9" s="775"/>
      <c r="D9" s="775"/>
      <c r="E9" s="775"/>
      <c r="F9" s="775"/>
      <c r="G9" s="776"/>
    </row>
    <row r="10" spans="2:7">
      <c r="B10" s="749"/>
      <c r="C10" s="750"/>
      <c r="D10" s="750"/>
      <c r="E10" s="750"/>
      <c r="F10" s="750"/>
      <c r="G10" s="751"/>
    </row>
    <row r="11" spans="2:7" ht="15.75" thickBot="1">
      <c r="B11" s="752"/>
      <c r="C11" s="753"/>
      <c r="D11" s="753"/>
      <c r="E11" s="753"/>
      <c r="F11" s="753"/>
      <c r="G11" s="754"/>
    </row>
    <row r="12" spans="2:7" ht="15.75" thickBot="1">
      <c r="B12" s="227"/>
      <c r="C12" s="227"/>
      <c r="D12" s="228"/>
      <c r="E12" s="228"/>
      <c r="F12" s="228"/>
      <c r="G12" s="228"/>
    </row>
    <row r="13" spans="2:7">
      <c r="B13" s="728" t="s">
        <v>121</v>
      </c>
      <c r="C13" s="790"/>
      <c r="D13" s="791" t="s">
        <v>151</v>
      </c>
      <c r="E13" s="730"/>
      <c r="F13" s="730"/>
      <c r="G13" s="792"/>
    </row>
    <row r="14" spans="2:7" ht="54.75" customHeight="1">
      <c r="B14" s="733" t="str">
        <f>B9</f>
        <v>MANTENIMIENTO Y ADECUACIÓN DE LA CASA DE LA MUJER UBICADA EN EL MUNICIPIO DE MONTERÍA - CÓRDOBA</v>
      </c>
      <c r="C14" s="793"/>
      <c r="D14" s="794" t="str">
        <f>+'PRESUPUESTO GENERAL'!D51</f>
        <v>SUMINISTRO DE CABLE DE COBRE 2 X N°6 + 1 N°6 + 1 N°6 T THWN. LIBRE DE HALOGENO. TUBERÍA EMT DE 1 1/4"y EMT DE 3/4".  ACCESORIOS PARA SU INSTALACIÓN.</v>
      </c>
      <c r="E14" s="809"/>
      <c r="F14" s="809"/>
      <c r="G14" s="810"/>
    </row>
    <row r="15" spans="2:7" ht="15.75" thickBot="1">
      <c r="B15" s="229" t="s">
        <v>123</v>
      </c>
      <c r="C15" s="230" t="s">
        <v>341</v>
      </c>
      <c r="D15" s="231" t="s">
        <v>150</v>
      </c>
      <c r="E15" s="232" t="s">
        <v>155</v>
      </c>
      <c r="F15" s="282" t="s">
        <v>124</v>
      </c>
      <c r="G15" s="317">
        <v>5</v>
      </c>
    </row>
    <row r="16" spans="2:7">
      <c r="B16" s="92"/>
      <c r="C16" s="92"/>
      <c r="D16" s="92"/>
      <c r="E16" s="92"/>
      <c r="F16" s="92"/>
      <c r="G16" s="92"/>
    </row>
    <row r="17" spans="2:7" ht="15.75" thickBot="1">
      <c r="B17" s="228" t="s">
        <v>125</v>
      </c>
      <c r="C17" s="92"/>
      <c r="D17" s="92"/>
      <c r="E17" s="92"/>
      <c r="F17" s="283"/>
      <c r="G17" s="92"/>
    </row>
    <row r="18" spans="2:7">
      <c r="B18" s="755" t="s">
        <v>126</v>
      </c>
      <c r="C18" s="786"/>
      <c r="D18" s="236" t="s">
        <v>135</v>
      </c>
      <c r="E18" s="237" t="s">
        <v>154</v>
      </c>
      <c r="F18" s="238" t="s">
        <v>129</v>
      </c>
      <c r="G18" s="239" t="s">
        <v>130</v>
      </c>
    </row>
    <row r="19" spans="2:7">
      <c r="B19" s="767" t="s">
        <v>389</v>
      </c>
      <c r="C19" s="768"/>
      <c r="D19" s="240"/>
      <c r="E19" s="248"/>
      <c r="F19" s="308"/>
      <c r="G19" s="242">
        <f>+G42*5%</f>
        <v>2256.6666687998645</v>
      </c>
    </row>
    <row r="20" spans="2:7">
      <c r="B20" s="769" t="s">
        <v>179</v>
      </c>
      <c r="C20" s="770"/>
      <c r="D20" s="331">
        <v>1</v>
      </c>
      <c r="E20" s="332">
        <v>7000</v>
      </c>
      <c r="F20" s="308">
        <v>50</v>
      </c>
      <c r="G20" s="242">
        <f>(D20*E20)/F20</f>
        <v>140</v>
      </c>
    </row>
    <row r="21" spans="2:7" ht="15.75" thickBot="1">
      <c r="B21" s="759"/>
      <c r="C21" s="796"/>
      <c r="D21" s="243"/>
      <c r="E21" s="244"/>
      <c r="F21" s="284"/>
      <c r="G21" s="246"/>
    </row>
    <row r="22" spans="2:7" ht="15.75" thickBot="1">
      <c r="B22" s="51"/>
      <c r="C22" s="92"/>
      <c r="D22" s="92"/>
      <c r="E22" s="92"/>
      <c r="F22" s="93" t="s">
        <v>131</v>
      </c>
      <c r="G22" s="247">
        <f>SUM(G19:G21)</f>
        <v>2396.6666687998645</v>
      </c>
    </row>
    <row r="23" spans="2:7" ht="15.75" thickBot="1">
      <c r="B23" s="228" t="s">
        <v>132</v>
      </c>
      <c r="C23" s="92"/>
      <c r="D23" s="92"/>
      <c r="E23" s="92"/>
      <c r="F23" s="283"/>
      <c r="G23" s="92"/>
    </row>
    <row r="24" spans="2:7">
      <c r="B24" s="763" t="s">
        <v>126</v>
      </c>
      <c r="C24" s="806"/>
      <c r="D24" s="333" t="s">
        <v>133</v>
      </c>
      <c r="E24" s="334" t="s">
        <v>134</v>
      </c>
      <c r="F24" s="335" t="s">
        <v>135</v>
      </c>
      <c r="G24" s="336" t="s">
        <v>130</v>
      </c>
    </row>
    <row r="25" spans="2:7" ht="18" customHeight="1">
      <c r="B25" s="820" t="s">
        <v>381</v>
      </c>
      <c r="C25" s="826"/>
      <c r="D25" s="506" t="s">
        <v>155</v>
      </c>
      <c r="E25" s="513">
        <v>12000</v>
      </c>
      <c r="F25" s="508">
        <v>4</v>
      </c>
      <c r="G25" s="337">
        <f>(E25*F25)</f>
        <v>48000</v>
      </c>
    </row>
    <row r="26" spans="2:7" ht="16.5" customHeight="1">
      <c r="B26" s="818" t="s">
        <v>382</v>
      </c>
      <c r="C26" s="825"/>
      <c r="D26" s="506" t="s">
        <v>114</v>
      </c>
      <c r="E26" s="513">
        <v>2500</v>
      </c>
      <c r="F26" s="508">
        <v>0.6</v>
      </c>
      <c r="G26" s="337">
        <f t="shared" ref="G26:G31" si="0">(E26*F26)</f>
        <v>1500</v>
      </c>
    </row>
    <row r="27" spans="2:7" ht="15" customHeight="1">
      <c r="B27" s="818" t="s">
        <v>383</v>
      </c>
      <c r="C27" s="825"/>
      <c r="D27" s="506" t="s">
        <v>114</v>
      </c>
      <c r="E27" s="513">
        <v>6000</v>
      </c>
      <c r="F27" s="508">
        <v>0.6</v>
      </c>
      <c r="G27" s="337">
        <f t="shared" si="0"/>
        <v>3600</v>
      </c>
    </row>
    <row r="28" spans="2:7" ht="15" customHeight="1">
      <c r="B28" s="818" t="s">
        <v>384</v>
      </c>
      <c r="C28" s="825"/>
      <c r="D28" s="506" t="s">
        <v>114</v>
      </c>
      <c r="E28" s="514">
        <v>1000</v>
      </c>
      <c r="F28" s="508">
        <v>0.6</v>
      </c>
      <c r="G28" s="337">
        <f t="shared" si="0"/>
        <v>600</v>
      </c>
    </row>
    <row r="29" spans="2:7" ht="16.5" customHeight="1">
      <c r="B29" s="818" t="s">
        <v>385</v>
      </c>
      <c r="C29" s="825"/>
      <c r="D29" s="506" t="s">
        <v>114</v>
      </c>
      <c r="E29" s="513">
        <v>1700</v>
      </c>
      <c r="F29" s="508">
        <v>0.6</v>
      </c>
      <c r="G29" s="337">
        <f t="shared" si="0"/>
        <v>1020</v>
      </c>
    </row>
    <row r="30" spans="2:7" ht="28.5" customHeight="1">
      <c r="B30" s="818" t="s">
        <v>386</v>
      </c>
      <c r="C30" s="825"/>
      <c r="D30" s="506" t="s">
        <v>155</v>
      </c>
      <c r="E30" s="509">
        <f>54000/3</f>
        <v>18000</v>
      </c>
      <c r="F30" s="508">
        <v>0.5</v>
      </c>
      <c r="G30" s="337">
        <f t="shared" si="0"/>
        <v>9000</v>
      </c>
    </row>
    <row r="31" spans="2:7" ht="27.75" customHeight="1">
      <c r="B31" s="818" t="s">
        <v>387</v>
      </c>
      <c r="C31" s="825"/>
      <c r="D31" s="506" t="s">
        <v>155</v>
      </c>
      <c r="E31" s="509">
        <v>8000</v>
      </c>
      <c r="F31" s="508">
        <v>0.5</v>
      </c>
      <c r="G31" s="337">
        <f t="shared" si="0"/>
        <v>4000</v>
      </c>
    </row>
    <row r="32" spans="2:7">
      <c r="B32" s="818" t="s">
        <v>388</v>
      </c>
      <c r="C32" s="825"/>
      <c r="D32" s="506" t="s">
        <v>48</v>
      </c>
      <c r="E32" s="507"/>
      <c r="F32" s="512"/>
      <c r="G32" s="337">
        <f>+(E25+E30+E31)*5%</f>
        <v>1900</v>
      </c>
    </row>
    <row r="33" spans="2:8" ht="15.75" thickBot="1">
      <c r="B33" s="807"/>
      <c r="C33" s="808"/>
      <c r="D33" s="296"/>
      <c r="E33" s="296"/>
      <c r="F33" s="341"/>
      <c r="G33" s="337"/>
    </row>
    <row r="34" spans="2:8" ht="15.75" thickBot="1">
      <c r="B34" s="51"/>
      <c r="C34" s="92"/>
      <c r="D34" s="92"/>
      <c r="E34" s="92"/>
      <c r="F34" s="93" t="s">
        <v>131</v>
      </c>
      <c r="G34" s="338">
        <f>SUM(G25:G33)</f>
        <v>69620</v>
      </c>
    </row>
    <row r="35" spans="2:8" ht="15.75" thickBot="1">
      <c r="B35" s="228" t="s">
        <v>136</v>
      </c>
      <c r="C35" s="92"/>
      <c r="D35" s="92"/>
      <c r="E35" s="92"/>
      <c r="F35" s="283"/>
      <c r="G35" s="92"/>
    </row>
    <row r="36" spans="2:8">
      <c r="B36" s="249" t="s">
        <v>137</v>
      </c>
      <c r="C36" s="250"/>
      <c r="D36" s="236" t="s">
        <v>135</v>
      </c>
      <c r="E36" s="237" t="s">
        <v>156</v>
      </c>
      <c r="F36" s="238" t="s">
        <v>141</v>
      </c>
      <c r="G36" s="239" t="s">
        <v>130</v>
      </c>
    </row>
    <row r="37" spans="2:8">
      <c r="B37" s="251"/>
      <c r="C37" s="292"/>
      <c r="D37" s="253"/>
      <c r="E37" s="306"/>
      <c r="F37" s="241"/>
      <c r="G37" s="242"/>
    </row>
    <row r="38" spans="2:8" ht="15.75" thickBot="1">
      <c r="B38" s="254"/>
      <c r="C38" s="255"/>
      <c r="D38" s="256"/>
      <c r="E38" s="256"/>
      <c r="F38" s="245"/>
      <c r="G38" s="246"/>
    </row>
    <row r="39" spans="2:8" ht="15.75" thickBot="1">
      <c r="B39" s="51"/>
      <c r="C39" s="92"/>
      <c r="D39" s="92"/>
      <c r="E39" s="92"/>
      <c r="F39" s="93" t="s">
        <v>131</v>
      </c>
      <c r="G39" s="247">
        <f>SUM(G37:G38)</f>
        <v>0</v>
      </c>
    </row>
    <row r="40" spans="2:8" ht="15.75" thickBot="1">
      <c r="B40" s="228" t="s">
        <v>142</v>
      </c>
      <c r="C40" s="92"/>
      <c r="D40" s="92"/>
      <c r="E40" s="92"/>
      <c r="F40" s="283"/>
      <c r="G40" s="92"/>
    </row>
    <row r="41" spans="2:8">
      <c r="B41" s="249" t="s">
        <v>143</v>
      </c>
      <c r="C41" s="236" t="s">
        <v>144</v>
      </c>
      <c r="D41" s="236" t="s">
        <v>145</v>
      </c>
      <c r="E41" s="237" t="s">
        <v>146</v>
      </c>
      <c r="F41" s="238" t="s">
        <v>129</v>
      </c>
      <c r="G41" s="239" t="s">
        <v>130</v>
      </c>
    </row>
    <row r="42" spans="2:8" ht="38.25">
      <c r="B42" s="505" t="str">
        <f>+Personal!D37</f>
        <v>CUADRILLA ( TECNICO ELECTRICO + 2 AYUDANTES) (JR)</v>
      </c>
      <c r="C42" s="248">
        <f>+Personal!F37</f>
        <v>127301.91707</v>
      </c>
      <c r="D42" s="248">
        <f>+C42*85%</f>
        <v>108206.6295095</v>
      </c>
      <c r="E42" s="257">
        <f>+D42+C42</f>
        <v>235508.54657949999</v>
      </c>
      <c r="F42" s="287">
        <v>5.21806232696182</v>
      </c>
      <c r="G42" s="242">
        <f>(E42/F42)</f>
        <v>45133.333375997288</v>
      </c>
    </row>
    <row r="43" spans="2:8">
      <c r="B43" s="294"/>
      <c r="C43" s="248"/>
      <c r="D43" s="248"/>
      <c r="E43" s="257"/>
      <c r="F43" s="287"/>
      <c r="G43" s="242"/>
    </row>
    <row r="44" spans="2:8" ht="15.75" thickBot="1">
      <c r="B44" s="295"/>
      <c r="C44" s="296"/>
      <c r="D44" s="297"/>
      <c r="E44" s="289"/>
      <c r="F44" s="284"/>
      <c r="G44" s="246"/>
    </row>
    <row r="45" spans="2:8" ht="15.75" thickBot="1">
      <c r="B45" s="51"/>
      <c r="C45" s="92"/>
      <c r="D45" s="92"/>
      <c r="E45" s="92"/>
      <c r="F45" s="298" t="s">
        <v>131</v>
      </c>
      <c r="G45" s="247">
        <f>SUM(G42:G44)</f>
        <v>45133.333375997288</v>
      </c>
    </row>
    <row r="46" spans="2:8" ht="15.75" thickBot="1">
      <c r="B46" s="51"/>
      <c r="C46" s="92"/>
      <c r="D46" s="52"/>
      <c r="E46" s="53"/>
      <c r="F46" s="299" t="s">
        <v>147</v>
      </c>
      <c r="G46" s="262">
        <f>+G22+G34+G39+G45</f>
        <v>117150.00004479715</v>
      </c>
      <c r="H46">
        <v>105000</v>
      </c>
    </row>
    <row r="49" spans="2:7">
      <c r="B49" s="99" t="s">
        <v>472</v>
      </c>
      <c r="C49" s="43"/>
      <c r="D49" s="302"/>
      <c r="E49" s="45"/>
      <c r="F49" s="301"/>
      <c r="G49" s="45" t="s">
        <v>470</v>
      </c>
    </row>
    <row r="50" spans="2:7">
      <c r="B50" s="88" t="s">
        <v>473</v>
      </c>
      <c r="C50" s="540"/>
      <c r="D50" s="302"/>
      <c r="E50" s="48"/>
      <c r="F50" s="301"/>
      <c r="G50" s="48" t="s">
        <v>471</v>
      </c>
    </row>
    <row r="51" spans="2:7">
      <c r="B51" s="101" t="s">
        <v>37</v>
      </c>
      <c r="C51" s="101"/>
      <c r="D51" s="302"/>
      <c r="E51" s="50"/>
      <c r="F51" s="301"/>
      <c r="G51" s="50" t="s">
        <v>38</v>
      </c>
    </row>
    <row r="52" spans="2:7" ht="15.75" thickBot="1"/>
    <row r="53" spans="2:7">
      <c r="B53" s="777" t="s">
        <v>39</v>
      </c>
      <c r="C53" s="778"/>
      <c r="D53" s="778"/>
      <c r="E53" s="778"/>
      <c r="F53" s="778"/>
      <c r="G53" s="779"/>
    </row>
    <row r="54" spans="2:7">
      <c r="B54" s="780"/>
      <c r="C54" s="781"/>
      <c r="D54" s="781"/>
      <c r="E54" s="781"/>
      <c r="F54" s="781"/>
      <c r="G54" s="782"/>
    </row>
    <row r="55" spans="2:7" ht="15.75" thickBot="1">
      <c r="B55" s="783"/>
      <c r="C55" s="784"/>
      <c r="D55" s="784"/>
      <c r="E55" s="784"/>
      <c r="F55" s="784"/>
      <c r="G55" s="785"/>
    </row>
  </sheetData>
  <mergeCells count="24">
    <mergeCell ref="B21:C21"/>
    <mergeCell ref="B2:E3"/>
    <mergeCell ref="F2:G6"/>
    <mergeCell ref="B4:E6"/>
    <mergeCell ref="B7:G8"/>
    <mergeCell ref="B9:G11"/>
    <mergeCell ref="B13:C13"/>
    <mergeCell ref="D13:G13"/>
    <mergeCell ref="B14:C14"/>
    <mergeCell ref="D14:G14"/>
    <mergeCell ref="B18:C18"/>
    <mergeCell ref="B19:C19"/>
    <mergeCell ref="B20:C20"/>
    <mergeCell ref="B33:C33"/>
    <mergeCell ref="B53:G55"/>
    <mergeCell ref="B30:C30"/>
    <mergeCell ref="B29:C29"/>
    <mergeCell ref="B28:C28"/>
    <mergeCell ref="B26:C26"/>
    <mergeCell ref="B24:C24"/>
    <mergeCell ref="B25:C25"/>
    <mergeCell ref="B31:C31"/>
    <mergeCell ref="B32:C32"/>
    <mergeCell ref="B27:C27"/>
  </mergeCells>
  <pageMargins left="0.7" right="0.7" top="0.75" bottom="0.75" header="0.3" footer="0.3"/>
  <drawing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dimension ref="B1:H53"/>
  <sheetViews>
    <sheetView zoomScale="80" zoomScaleNormal="80" workbookViewId="0">
      <selection activeCell="B7" sqref="B7:G8"/>
    </sheetView>
  </sheetViews>
  <sheetFormatPr baseColWidth="10" defaultColWidth="10.7109375" defaultRowHeight="15"/>
  <cols>
    <col min="2" max="2" width="30.5703125" customWidth="1"/>
    <col min="3" max="3" width="22.42578125" customWidth="1"/>
    <col min="4" max="4" width="21.42578125" customWidth="1"/>
    <col min="5" max="5" width="18.5703125" customWidth="1"/>
    <col min="6" max="6" width="21.42578125" customWidth="1"/>
    <col min="7" max="7" width="21" customWidth="1"/>
  </cols>
  <sheetData>
    <row r="1" spans="2:7" ht="15.75" thickBot="1"/>
    <row r="2" spans="2:7">
      <c r="B2" s="684" t="s">
        <v>120</v>
      </c>
      <c r="C2" s="685"/>
      <c r="D2" s="685"/>
      <c r="E2" s="686"/>
      <c r="F2" s="787"/>
      <c r="G2" s="714"/>
    </row>
    <row r="3" spans="2:7">
      <c r="B3" s="687"/>
      <c r="C3" s="688"/>
      <c r="D3" s="688"/>
      <c r="E3" s="689"/>
      <c r="F3" s="788"/>
      <c r="G3" s="716"/>
    </row>
    <row r="4" spans="2:7">
      <c r="B4" s="797" t="s">
        <v>1</v>
      </c>
      <c r="C4" s="798"/>
      <c r="D4" s="798"/>
      <c r="E4" s="799"/>
      <c r="F4" s="788"/>
      <c r="G4" s="716"/>
    </row>
    <row r="5" spans="2:7">
      <c r="B5" s="800"/>
      <c r="C5" s="801"/>
      <c r="D5" s="801"/>
      <c r="E5" s="802"/>
      <c r="F5" s="788"/>
      <c r="G5" s="716"/>
    </row>
    <row r="6" spans="2:7">
      <c r="B6" s="803"/>
      <c r="C6" s="804"/>
      <c r="D6" s="804"/>
      <c r="E6" s="805"/>
      <c r="F6" s="789"/>
      <c r="G6" s="718"/>
    </row>
    <row r="7" spans="2:7">
      <c r="B7" s="721"/>
      <c r="C7" s="722"/>
      <c r="D7" s="722"/>
      <c r="E7" s="722"/>
      <c r="F7" s="722"/>
      <c r="G7" s="723"/>
    </row>
    <row r="8" spans="2:7" ht="15.75" thickBot="1">
      <c r="B8" s="724"/>
      <c r="C8" s="717"/>
      <c r="D8" s="717"/>
      <c r="E8" s="717"/>
      <c r="F8" s="717"/>
      <c r="G8" s="718"/>
    </row>
    <row r="9" spans="2:7" ht="15" customHeight="1">
      <c r="B9" s="774" t="s">
        <v>438</v>
      </c>
      <c r="C9" s="775"/>
      <c r="D9" s="775"/>
      <c r="E9" s="775"/>
      <c r="F9" s="775"/>
      <c r="G9" s="776"/>
    </row>
    <row r="10" spans="2:7">
      <c r="B10" s="749"/>
      <c r="C10" s="750"/>
      <c r="D10" s="750"/>
      <c r="E10" s="750"/>
      <c r="F10" s="750"/>
      <c r="G10" s="751"/>
    </row>
    <row r="11" spans="2:7" ht="15.75" thickBot="1">
      <c r="B11" s="752"/>
      <c r="C11" s="753"/>
      <c r="D11" s="753"/>
      <c r="E11" s="753"/>
      <c r="F11" s="753"/>
      <c r="G11" s="754"/>
    </row>
    <row r="12" spans="2:7" ht="15.75" thickBot="1">
      <c r="B12" s="227"/>
      <c r="C12" s="227"/>
      <c r="D12" s="228"/>
      <c r="E12" s="228"/>
      <c r="F12" s="228"/>
      <c r="G12" s="228"/>
    </row>
    <row r="13" spans="2:7">
      <c r="B13" s="728" t="s">
        <v>121</v>
      </c>
      <c r="C13" s="790"/>
      <c r="D13" s="791" t="s">
        <v>151</v>
      </c>
      <c r="E13" s="730"/>
      <c r="F13" s="730"/>
      <c r="G13" s="792"/>
    </row>
    <row r="14" spans="2:7" ht="54.75" customHeight="1">
      <c r="B14" s="733" t="str">
        <f>B9</f>
        <v>MANTENIMIENTO Y ADECUACIÓN DE LA CASA DE LA MUJER UBICADA EN EL MUNICIPIO DE MONTERÍA - CÓRDOBA</v>
      </c>
      <c r="C14" s="793"/>
      <c r="D14" s="794" t="str">
        <f>+'PRESUPUESTO GENERAL'!D52</f>
        <v>SUMINISTRO DE CABLE DE COBRE 2 X N°10 + 1 N°10 + 1 N°10 T THWN. LIBRE DE HALOGENO. TUBERÍA EMT DE 3/4".  ACCESORIOS PARA SU INSTALACIÓN.</v>
      </c>
      <c r="E14" s="809"/>
      <c r="F14" s="809"/>
      <c r="G14" s="810"/>
    </row>
    <row r="15" spans="2:7" ht="15.75" thickBot="1">
      <c r="B15" s="229" t="s">
        <v>123</v>
      </c>
      <c r="C15" s="230" t="s">
        <v>342</v>
      </c>
      <c r="D15" s="231" t="s">
        <v>150</v>
      </c>
      <c r="E15" s="232" t="s">
        <v>155</v>
      </c>
      <c r="F15" s="282" t="s">
        <v>124</v>
      </c>
      <c r="G15" s="317">
        <v>12</v>
      </c>
    </row>
    <row r="16" spans="2:7">
      <c r="B16" s="92"/>
      <c r="C16" s="92"/>
      <c r="D16" s="92"/>
      <c r="E16" s="92"/>
      <c r="F16" s="92"/>
      <c r="G16" s="92"/>
    </row>
    <row r="17" spans="2:7" ht="15.75" thickBot="1">
      <c r="B17" s="228" t="s">
        <v>125</v>
      </c>
      <c r="C17" s="92"/>
      <c r="D17" s="92"/>
      <c r="E17" s="92"/>
      <c r="F17" s="283"/>
      <c r="G17" s="92"/>
    </row>
    <row r="18" spans="2:7">
      <c r="B18" s="755" t="s">
        <v>126</v>
      </c>
      <c r="C18" s="786"/>
      <c r="D18" s="236" t="s">
        <v>135</v>
      </c>
      <c r="E18" s="237" t="s">
        <v>154</v>
      </c>
      <c r="F18" s="238" t="s">
        <v>129</v>
      </c>
      <c r="G18" s="239" t="s">
        <v>130</v>
      </c>
    </row>
    <row r="19" spans="2:7">
      <c r="B19" s="767" t="s">
        <v>389</v>
      </c>
      <c r="C19" s="768"/>
      <c r="D19" s="240"/>
      <c r="E19" s="248"/>
      <c r="F19" s="308"/>
      <c r="G19" s="242">
        <f>+G40*5%</f>
        <v>785.0284885983333</v>
      </c>
    </row>
    <row r="20" spans="2:7">
      <c r="B20" s="769"/>
      <c r="C20" s="770"/>
      <c r="D20" s="331"/>
      <c r="E20" s="332"/>
      <c r="F20" s="308"/>
      <c r="G20" s="242"/>
    </row>
    <row r="21" spans="2:7" ht="15.75" thickBot="1">
      <c r="B21" s="759"/>
      <c r="C21" s="796"/>
      <c r="D21" s="243"/>
      <c r="E21" s="244"/>
      <c r="F21" s="284"/>
      <c r="G21" s="246"/>
    </row>
    <row r="22" spans="2:7" ht="15.75" thickBot="1">
      <c r="B22" s="51"/>
      <c r="C22" s="92"/>
      <c r="D22" s="92"/>
      <c r="E22" s="92"/>
      <c r="F22" s="93" t="s">
        <v>131</v>
      </c>
      <c r="G22" s="247">
        <f>SUM(G19:G21)</f>
        <v>785.0284885983333</v>
      </c>
    </row>
    <row r="23" spans="2:7" ht="15.75" thickBot="1">
      <c r="B23" s="228" t="s">
        <v>132</v>
      </c>
      <c r="C23" s="92"/>
      <c r="D23" s="92"/>
      <c r="E23" s="92"/>
      <c r="F23" s="283"/>
      <c r="G23" s="92"/>
    </row>
    <row r="24" spans="2:7">
      <c r="B24" s="763" t="s">
        <v>126</v>
      </c>
      <c r="C24" s="806"/>
      <c r="D24" s="333" t="s">
        <v>133</v>
      </c>
      <c r="E24" s="334" t="s">
        <v>134</v>
      </c>
      <c r="F24" s="335" t="s">
        <v>135</v>
      </c>
      <c r="G24" s="336" t="s">
        <v>130</v>
      </c>
    </row>
    <row r="25" spans="2:7" ht="17.25" customHeight="1">
      <c r="B25" s="820" t="s">
        <v>390</v>
      </c>
      <c r="C25" s="821"/>
      <c r="D25" s="506" t="s">
        <v>155</v>
      </c>
      <c r="E25" s="507">
        <v>3500</v>
      </c>
      <c r="F25" s="508">
        <v>4</v>
      </c>
      <c r="G25" s="337">
        <f>(E25*F25)</f>
        <v>14000</v>
      </c>
    </row>
    <row r="26" spans="2:7" ht="28.5" customHeight="1">
      <c r="B26" s="818" t="s">
        <v>387</v>
      </c>
      <c r="C26" s="819"/>
      <c r="D26" s="506" t="s">
        <v>155</v>
      </c>
      <c r="E26" s="507">
        <v>8000</v>
      </c>
      <c r="F26" s="508">
        <v>1</v>
      </c>
      <c r="G26" s="337">
        <f>(E26*F26)</f>
        <v>8000</v>
      </c>
    </row>
    <row r="27" spans="2:7" ht="14.25" customHeight="1">
      <c r="B27" s="818" t="s">
        <v>391</v>
      </c>
      <c r="C27" s="819"/>
      <c r="D27" s="506" t="s">
        <v>114</v>
      </c>
      <c r="E27" s="513">
        <v>1000</v>
      </c>
      <c r="F27" s="512">
        <f>3/120</f>
        <v>2.5000000000000001E-2</v>
      </c>
      <c r="G27" s="337">
        <f>(E27*F27)</f>
        <v>25</v>
      </c>
    </row>
    <row r="28" spans="2:7" ht="15" customHeight="1">
      <c r="B28" s="818" t="s">
        <v>392</v>
      </c>
      <c r="C28" s="819"/>
      <c r="D28" s="506" t="s">
        <v>114</v>
      </c>
      <c r="E28" s="513">
        <v>1700</v>
      </c>
      <c r="F28" s="512">
        <f>3/120</f>
        <v>2.5000000000000001E-2</v>
      </c>
      <c r="G28" s="337">
        <f>(E28*F28)</f>
        <v>42.5</v>
      </c>
    </row>
    <row r="29" spans="2:7">
      <c r="B29" s="818"/>
      <c r="C29" s="819"/>
      <c r="D29" s="506" t="s">
        <v>48</v>
      </c>
      <c r="E29" s="507"/>
      <c r="F29" s="512"/>
      <c r="G29" s="337"/>
    </row>
    <row r="30" spans="2:7">
      <c r="B30" s="769"/>
      <c r="C30" s="770"/>
      <c r="D30" s="504"/>
      <c r="E30" s="332"/>
      <c r="F30" s="308"/>
      <c r="G30" s="337"/>
    </row>
    <row r="31" spans="2:7" ht="15.75" thickBot="1">
      <c r="B31" s="807"/>
      <c r="C31" s="808"/>
      <c r="D31" s="296"/>
      <c r="E31" s="296"/>
      <c r="F31" s="341"/>
      <c r="G31" s="337"/>
    </row>
    <row r="32" spans="2:7" ht="15.75" thickBot="1">
      <c r="B32" s="51"/>
      <c r="C32" s="92"/>
      <c r="D32" s="92"/>
      <c r="E32" s="92"/>
      <c r="F32" s="93" t="s">
        <v>131</v>
      </c>
      <c r="G32" s="338">
        <f>SUM(G25:G31)</f>
        <v>22067.5</v>
      </c>
    </row>
    <row r="33" spans="2:8" ht="15.75" thickBot="1">
      <c r="B33" s="228" t="s">
        <v>136</v>
      </c>
      <c r="C33" s="92"/>
      <c r="D33" s="92"/>
      <c r="E33" s="92"/>
      <c r="F33" s="283"/>
      <c r="G33" s="92"/>
    </row>
    <row r="34" spans="2:8">
      <c r="B34" s="249" t="s">
        <v>137</v>
      </c>
      <c r="C34" s="250"/>
      <c r="D34" s="236" t="s">
        <v>135</v>
      </c>
      <c r="E34" s="237" t="s">
        <v>156</v>
      </c>
      <c r="F34" s="238" t="s">
        <v>141</v>
      </c>
      <c r="G34" s="239" t="s">
        <v>130</v>
      </c>
    </row>
    <row r="35" spans="2:8">
      <c r="B35" s="251"/>
      <c r="C35" s="292"/>
      <c r="D35" s="253"/>
      <c r="E35" s="306"/>
      <c r="F35" s="241"/>
      <c r="G35" s="242"/>
    </row>
    <row r="36" spans="2:8" ht="15.75" thickBot="1">
      <c r="B36" s="254"/>
      <c r="C36" s="255"/>
      <c r="D36" s="256"/>
      <c r="E36" s="256"/>
      <c r="F36" s="245"/>
      <c r="G36" s="246"/>
    </row>
    <row r="37" spans="2:8" ht="15.75" thickBot="1">
      <c r="B37" s="51"/>
      <c r="C37" s="92"/>
      <c r="D37" s="92"/>
      <c r="E37" s="92"/>
      <c r="F37" s="93" t="s">
        <v>131</v>
      </c>
      <c r="G37" s="247">
        <f>SUM(G35:G36)</f>
        <v>0</v>
      </c>
    </row>
    <row r="38" spans="2:8" ht="15.75" thickBot="1">
      <c r="B38" s="228" t="s">
        <v>142</v>
      </c>
      <c r="C38" s="92"/>
      <c r="D38" s="92"/>
      <c r="E38" s="92"/>
      <c r="F38" s="283"/>
      <c r="G38" s="92"/>
    </row>
    <row r="39" spans="2:8">
      <c r="B39" s="249" t="s">
        <v>143</v>
      </c>
      <c r="C39" s="236" t="s">
        <v>144</v>
      </c>
      <c r="D39" s="236" t="s">
        <v>145</v>
      </c>
      <c r="E39" s="237" t="s">
        <v>146</v>
      </c>
      <c r="F39" s="238" t="s">
        <v>129</v>
      </c>
      <c r="G39" s="239" t="s">
        <v>130</v>
      </c>
    </row>
    <row r="40" spans="2:8" ht="38.25">
      <c r="B40" s="505" t="str">
        <f>+Personal!D37</f>
        <v>CUADRILLA ( TECNICO ELECTRICO + 2 AYUDANTES) (JR)</v>
      </c>
      <c r="C40" s="248">
        <f>+Personal!F37</f>
        <v>127301.91707</v>
      </c>
      <c r="D40" s="248">
        <f>+C40*85%</f>
        <v>108206.6295095</v>
      </c>
      <c r="E40" s="257">
        <f>+D40+C40</f>
        <v>235508.54657949999</v>
      </c>
      <c r="F40" s="287">
        <v>15</v>
      </c>
      <c r="G40" s="242">
        <f>(E40/F40)</f>
        <v>15700.569771966666</v>
      </c>
    </row>
    <row r="41" spans="2:8">
      <c r="B41" s="294"/>
      <c r="C41" s="248"/>
      <c r="D41" s="248"/>
      <c r="E41" s="257"/>
      <c r="F41" s="287"/>
      <c r="G41" s="242"/>
    </row>
    <row r="42" spans="2:8" ht="15.75" thickBot="1">
      <c r="B42" s="295"/>
      <c r="C42" s="296"/>
      <c r="D42" s="297"/>
      <c r="E42" s="289"/>
      <c r="F42" s="284"/>
      <c r="G42" s="246"/>
    </row>
    <row r="43" spans="2:8" ht="15.75" thickBot="1">
      <c r="B43" s="51"/>
      <c r="C43" s="92"/>
      <c r="D43" s="92"/>
      <c r="E43" s="92"/>
      <c r="F43" s="298" t="s">
        <v>131</v>
      </c>
      <c r="G43" s="247">
        <f>SUM(G40:G42)</f>
        <v>15700.569771966666</v>
      </c>
    </row>
    <row r="44" spans="2:8" ht="15.75" thickBot="1">
      <c r="B44" s="51"/>
      <c r="C44" s="92"/>
      <c r="D44" s="52"/>
      <c r="E44" s="53"/>
      <c r="F44" s="299" t="s">
        <v>147</v>
      </c>
      <c r="G44" s="262">
        <f>+G22+G32+G37+G43</f>
        <v>38553.098260564999</v>
      </c>
      <c r="H44">
        <v>28000</v>
      </c>
    </row>
    <row r="47" spans="2:8">
      <c r="B47" s="99" t="s">
        <v>472</v>
      </c>
      <c r="C47" s="43"/>
      <c r="D47" s="302"/>
      <c r="E47" s="45"/>
      <c r="F47" s="301"/>
      <c r="G47" s="45" t="s">
        <v>470</v>
      </c>
    </row>
    <row r="48" spans="2:8">
      <c r="B48" s="88" t="s">
        <v>473</v>
      </c>
      <c r="C48" s="540"/>
      <c r="D48" s="302"/>
      <c r="E48" s="48"/>
      <c r="F48" s="301"/>
      <c r="G48" s="48" t="s">
        <v>471</v>
      </c>
    </row>
    <row r="49" spans="2:7">
      <c r="B49" s="101" t="s">
        <v>37</v>
      </c>
      <c r="C49" s="101"/>
      <c r="D49" s="302"/>
      <c r="E49" s="50"/>
      <c r="F49" s="301"/>
      <c r="G49" s="50" t="s">
        <v>38</v>
      </c>
    </row>
    <row r="50" spans="2:7" ht="15.75" thickBot="1"/>
    <row r="51" spans="2:7">
      <c r="B51" s="777" t="s">
        <v>39</v>
      </c>
      <c r="C51" s="778"/>
      <c r="D51" s="778"/>
      <c r="E51" s="778"/>
      <c r="F51" s="778"/>
      <c r="G51" s="779"/>
    </row>
    <row r="52" spans="2:7">
      <c r="B52" s="780"/>
      <c r="C52" s="781"/>
      <c r="D52" s="781"/>
      <c r="E52" s="781"/>
      <c r="F52" s="781"/>
      <c r="G52" s="782"/>
    </row>
    <row r="53" spans="2:7" ht="15.75" thickBot="1">
      <c r="B53" s="783"/>
      <c r="C53" s="784"/>
      <c r="D53" s="784"/>
      <c r="E53" s="784"/>
      <c r="F53" s="784"/>
      <c r="G53" s="785"/>
    </row>
  </sheetData>
  <mergeCells count="22">
    <mergeCell ref="B13:C13"/>
    <mergeCell ref="D13:G13"/>
    <mergeCell ref="B2:E3"/>
    <mergeCell ref="F2:G6"/>
    <mergeCell ref="B4:E6"/>
    <mergeCell ref="B7:G8"/>
    <mergeCell ref="B9:G11"/>
    <mergeCell ref="B51:G53"/>
    <mergeCell ref="B28:C28"/>
    <mergeCell ref="B27:C27"/>
    <mergeCell ref="B26:C26"/>
    <mergeCell ref="B14:C14"/>
    <mergeCell ref="D14:G14"/>
    <mergeCell ref="B18:C18"/>
    <mergeCell ref="B19:C19"/>
    <mergeCell ref="B20:C20"/>
    <mergeCell ref="B21:C21"/>
    <mergeCell ref="B24:C24"/>
    <mergeCell ref="B25:C25"/>
    <mergeCell ref="B29:C29"/>
    <mergeCell ref="B30:C30"/>
    <mergeCell ref="B31:C31"/>
  </mergeCells>
  <pageMargins left="0.7" right="0.7" top="0.75" bottom="0.75" header="0.3" footer="0.3"/>
  <drawing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dimension ref="B1:H55"/>
  <sheetViews>
    <sheetView topLeftCell="A4" zoomScale="80" zoomScaleNormal="80" workbookViewId="0">
      <selection activeCell="B7" sqref="B7:G8"/>
    </sheetView>
  </sheetViews>
  <sheetFormatPr baseColWidth="10" defaultColWidth="10.7109375" defaultRowHeight="15"/>
  <cols>
    <col min="2" max="2" width="30.5703125" customWidth="1"/>
    <col min="3" max="3" width="22.42578125" customWidth="1"/>
    <col min="4" max="4" width="21.42578125" customWidth="1"/>
    <col min="5" max="5" width="18.5703125" customWidth="1"/>
    <col min="6" max="6" width="21.42578125" customWidth="1"/>
    <col min="7" max="7" width="21" customWidth="1"/>
  </cols>
  <sheetData>
    <row r="1" spans="2:7" ht="15.75" thickBot="1"/>
    <row r="2" spans="2:7">
      <c r="B2" s="684" t="s">
        <v>120</v>
      </c>
      <c r="C2" s="685"/>
      <c r="D2" s="685"/>
      <c r="E2" s="686"/>
      <c r="F2" s="787"/>
      <c r="G2" s="714"/>
    </row>
    <row r="3" spans="2:7">
      <c r="B3" s="687"/>
      <c r="C3" s="688"/>
      <c r="D3" s="688"/>
      <c r="E3" s="689"/>
      <c r="F3" s="788"/>
      <c r="G3" s="716"/>
    </row>
    <row r="4" spans="2:7">
      <c r="B4" s="797" t="s">
        <v>1</v>
      </c>
      <c r="C4" s="798"/>
      <c r="D4" s="798"/>
      <c r="E4" s="799"/>
      <c r="F4" s="788"/>
      <c r="G4" s="716"/>
    </row>
    <row r="5" spans="2:7">
      <c r="B5" s="800"/>
      <c r="C5" s="801"/>
      <c r="D5" s="801"/>
      <c r="E5" s="802"/>
      <c r="F5" s="788"/>
      <c r="G5" s="716"/>
    </row>
    <row r="6" spans="2:7">
      <c r="B6" s="803"/>
      <c r="C6" s="804"/>
      <c r="D6" s="804"/>
      <c r="E6" s="805"/>
      <c r="F6" s="789"/>
      <c r="G6" s="718"/>
    </row>
    <row r="7" spans="2:7">
      <c r="B7" s="721"/>
      <c r="C7" s="722"/>
      <c r="D7" s="722"/>
      <c r="E7" s="722"/>
      <c r="F7" s="722"/>
      <c r="G7" s="723"/>
    </row>
    <row r="8" spans="2:7" ht="15.75" thickBot="1">
      <c r="B8" s="724"/>
      <c r="C8" s="717"/>
      <c r="D8" s="717"/>
      <c r="E8" s="717"/>
      <c r="F8" s="717"/>
      <c r="G8" s="718"/>
    </row>
    <row r="9" spans="2:7" ht="15" customHeight="1">
      <c r="B9" s="774" t="s">
        <v>438</v>
      </c>
      <c r="C9" s="775"/>
      <c r="D9" s="775"/>
      <c r="E9" s="775"/>
      <c r="F9" s="775"/>
      <c r="G9" s="776"/>
    </row>
    <row r="10" spans="2:7">
      <c r="B10" s="749"/>
      <c r="C10" s="750"/>
      <c r="D10" s="750"/>
      <c r="E10" s="750"/>
      <c r="F10" s="750"/>
      <c r="G10" s="751"/>
    </row>
    <row r="11" spans="2:7" ht="15.75" thickBot="1">
      <c r="B11" s="752"/>
      <c r="C11" s="753"/>
      <c r="D11" s="753"/>
      <c r="E11" s="753"/>
      <c r="F11" s="753"/>
      <c r="G11" s="754"/>
    </row>
    <row r="12" spans="2:7" ht="15.75" thickBot="1">
      <c r="B12" s="227"/>
      <c r="C12" s="227"/>
      <c r="D12" s="228"/>
      <c r="E12" s="228"/>
      <c r="F12" s="228"/>
      <c r="G12" s="228"/>
    </row>
    <row r="13" spans="2:7">
      <c r="B13" s="728" t="s">
        <v>121</v>
      </c>
      <c r="C13" s="790"/>
      <c r="D13" s="791" t="s">
        <v>151</v>
      </c>
      <c r="E13" s="730"/>
      <c r="F13" s="730"/>
      <c r="G13" s="792"/>
    </row>
    <row r="14" spans="2:7" ht="54.75" customHeight="1">
      <c r="B14" s="733" t="str">
        <f>B9</f>
        <v>MANTENIMIENTO Y ADECUACIÓN DE LA CASA DE LA MUJER UBICADA EN EL MUNICIPIO DE MONTERÍA - CÓRDOBA</v>
      </c>
      <c r="C14" s="793"/>
      <c r="D14" s="794" t="str">
        <f>+'PRESUPUESTO GENERAL'!D53</f>
        <v>SUMINISTRO DE CABLE DE COBRE 2 X N° 12 + 1 N° 12 + 1 N°12 T THWN. LIBRE DE HALOGENO. TUBERÍA EMT DE  1/2" y EMT DE 3/4".  ACCESORIOS PARA SU INSTALACIÓN.</v>
      </c>
      <c r="E14" s="809"/>
      <c r="F14" s="809"/>
      <c r="G14" s="810"/>
    </row>
    <row r="15" spans="2:7" ht="15.75" thickBot="1">
      <c r="B15" s="229" t="s">
        <v>123</v>
      </c>
      <c r="C15" s="230" t="s">
        <v>343</v>
      </c>
      <c r="D15" s="231" t="s">
        <v>150</v>
      </c>
      <c r="E15" s="232" t="s">
        <v>317</v>
      </c>
      <c r="F15" s="282" t="s">
        <v>124</v>
      </c>
      <c r="G15" s="317">
        <v>21</v>
      </c>
    </row>
    <row r="16" spans="2:7">
      <c r="B16" s="92"/>
      <c r="C16" s="92"/>
      <c r="D16" s="92"/>
      <c r="E16" s="92"/>
      <c r="F16" s="92"/>
      <c r="G16" s="92"/>
    </row>
    <row r="17" spans="2:7" ht="15.75" thickBot="1">
      <c r="B17" s="228" t="s">
        <v>125</v>
      </c>
      <c r="C17" s="92"/>
      <c r="D17" s="92"/>
      <c r="E17" s="92"/>
      <c r="F17" s="283"/>
      <c r="G17" s="92"/>
    </row>
    <row r="18" spans="2:7">
      <c r="B18" s="755" t="s">
        <v>126</v>
      </c>
      <c r="C18" s="786"/>
      <c r="D18" s="236" t="s">
        <v>135</v>
      </c>
      <c r="E18" s="237" t="s">
        <v>154</v>
      </c>
      <c r="F18" s="238" t="s">
        <v>129</v>
      </c>
      <c r="G18" s="239" t="s">
        <v>130</v>
      </c>
    </row>
    <row r="19" spans="2:7">
      <c r="B19" s="767" t="s">
        <v>389</v>
      </c>
      <c r="C19" s="768"/>
      <c r="D19" s="240"/>
      <c r="E19" s="248"/>
      <c r="F19" s="308"/>
      <c r="G19" s="242">
        <f>+G42*5%</f>
        <v>588.77136644874997</v>
      </c>
    </row>
    <row r="20" spans="2:7">
      <c r="B20" s="769" t="s">
        <v>179</v>
      </c>
      <c r="C20" s="770"/>
      <c r="D20" s="331">
        <v>1</v>
      </c>
      <c r="E20" s="332">
        <v>7000</v>
      </c>
      <c r="F20" s="308">
        <v>50</v>
      </c>
      <c r="G20" s="242">
        <f>(D20*E20)/F20</f>
        <v>140</v>
      </c>
    </row>
    <row r="21" spans="2:7" ht="15.75" thickBot="1">
      <c r="B21" s="759"/>
      <c r="C21" s="796"/>
      <c r="D21" s="243"/>
      <c r="E21" s="244"/>
      <c r="F21" s="284"/>
      <c r="G21" s="246"/>
    </row>
    <row r="22" spans="2:7" ht="15.75" thickBot="1">
      <c r="B22" s="51"/>
      <c r="C22" s="92"/>
      <c r="D22" s="92"/>
      <c r="E22" s="92"/>
      <c r="F22" s="93" t="s">
        <v>131</v>
      </c>
      <c r="G22" s="247">
        <f>SUM(G19:G21)</f>
        <v>728.77136644874997</v>
      </c>
    </row>
    <row r="23" spans="2:7" ht="15.75" thickBot="1">
      <c r="B23" s="228" t="s">
        <v>132</v>
      </c>
      <c r="C23" s="92"/>
      <c r="D23" s="92"/>
      <c r="E23" s="92"/>
      <c r="F23" s="283"/>
      <c r="G23" s="92"/>
    </row>
    <row r="24" spans="2:7">
      <c r="B24" s="763" t="s">
        <v>126</v>
      </c>
      <c r="C24" s="806"/>
      <c r="D24" s="333" t="s">
        <v>133</v>
      </c>
      <c r="E24" s="334" t="s">
        <v>134</v>
      </c>
      <c r="F24" s="335" t="s">
        <v>135</v>
      </c>
      <c r="G24" s="336" t="s">
        <v>130</v>
      </c>
    </row>
    <row r="25" spans="2:7" ht="14.25" customHeight="1">
      <c r="B25" s="827" t="s">
        <v>393</v>
      </c>
      <c r="C25" s="828"/>
      <c r="D25" s="506" t="s">
        <v>155</v>
      </c>
      <c r="E25" s="507">
        <v>2500</v>
      </c>
      <c r="F25" s="508">
        <v>4</v>
      </c>
      <c r="G25" s="337">
        <f>(E25*F25)</f>
        <v>10000</v>
      </c>
    </row>
    <row r="26" spans="2:7" ht="28.5" customHeight="1">
      <c r="B26" s="829" t="s">
        <v>387</v>
      </c>
      <c r="C26" s="830"/>
      <c r="D26" s="506" t="s">
        <v>155</v>
      </c>
      <c r="E26" s="507">
        <v>8000</v>
      </c>
      <c r="F26" s="508">
        <v>0.5</v>
      </c>
      <c r="G26" s="337">
        <f t="shared" ref="G26:G31" si="0">(E26*F26)</f>
        <v>4000</v>
      </c>
    </row>
    <row r="27" spans="2:7" ht="15" customHeight="1">
      <c r="B27" s="829" t="s">
        <v>384</v>
      </c>
      <c r="C27" s="830"/>
      <c r="D27" s="506" t="s">
        <v>114</v>
      </c>
      <c r="E27" s="507">
        <v>1000</v>
      </c>
      <c r="F27" s="508">
        <v>0.01</v>
      </c>
      <c r="G27" s="337">
        <f t="shared" si="0"/>
        <v>10</v>
      </c>
    </row>
    <row r="28" spans="2:7" ht="14.25" customHeight="1">
      <c r="B28" s="829" t="s">
        <v>394</v>
      </c>
      <c r="C28" s="830"/>
      <c r="D28" s="506" t="s">
        <v>114</v>
      </c>
      <c r="E28" s="507">
        <v>1700</v>
      </c>
      <c r="F28" s="508">
        <v>0.01</v>
      </c>
      <c r="G28" s="337">
        <f t="shared" si="0"/>
        <v>17</v>
      </c>
    </row>
    <row r="29" spans="2:7" ht="28.5" customHeight="1">
      <c r="B29" s="829" t="s">
        <v>395</v>
      </c>
      <c r="C29" s="830"/>
      <c r="D29" s="506" t="s">
        <v>155</v>
      </c>
      <c r="E29" s="507">
        <v>3666.6666666666665</v>
      </c>
      <c r="F29" s="508">
        <v>0.5</v>
      </c>
      <c r="G29" s="337">
        <f t="shared" si="0"/>
        <v>1833.3333333333333</v>
      </c>
    </row>
    <row r="30" spans="2:7" ht="18" customHeight="1">
      <c r="B30" s="829" t="s">
        <v>396</v>
      </c>
      <c r="C30" s="830"/>
      <c r="D30" s="506" t="s">
        <v>114</v>
      </c>
      <c r="E30" s="507">
        <v>800</v>
      </c>
      <c r="F30" s="508">
        <v>0.01</v>
      </c>
      <c r="G30" s="337">
        <f t="shared" si="0"/>
        <v>8</v>
      </c>
    </row>
    <row r="31" spans="2:7">
      <c r="B31" s="829" t="s">
        <v>397</v>
      </c>
      <c r="C31" s="830"/>
      <c r="D31" s="506" t="s">
        <v>114</v>
      </c>
      <c r="E31" s="507">
        <v>1000</v>
      </c>
      <c r="F31" s="508">
        <v>0.01</v>
      </c>
      <c r="G31" s="337">
        <f t="shared" si="0"/>
        <v>10</v>
      </c>
    </row>
    <row r="32" spans="2:7">
      <c r="B32" s="829"/>
      <c r="C32" s="830"/>
      <c r="D32" s="506"/>
      <c r="E32" s="507"/>
      <c r="F32" s="512"/>
      <c r="G32" s="337"/>
    </row>
    <row r="33" spans="2:8" ht="15.75" thickBot="1">
      <c r="B33" s="807"/>
      <c r="C33" s="808"/>
      <c r="D33" s="296"/>
      <c r="E33" s="296"/>
      <c r="F33" s="341"/>
      <c r="G33" s="337"/>
    </row>
    <row r="34" spans="2:8" ht="15.75" thickBot="1">
      <c r="B34" s="51"/>
      <c r="C34" s="92"/>
      <c r="D34" s="92"/>
      <c r="E34" s="92"/>
      <c r="F34" s="93" t="s">
        <v>131</v>
      </c>
      <c r="G34" s="338">
        <f>SUM(G25:G33)</f>
        <v>15878.333333333334</v>
      </c>
    </row>
    <row r="35" spans="2:8" ht="15.75" thickBot="1">
      <c r="B35" s="228" t="s">
        <v>136</v>
      </c>
      <c r="C35" s="92"/>
      <c r="D35" s="92"/>
      <c r="E35" s="92"/>
      <c r="F35" s="283"/>
      <c r="G35" s="92"/>
    </row>
    <row r="36" spans="2:8">
      <c r="B36" s="249" t="s">
        <v>137</v>
      </c>
      <c r="C36" s="250"/>
      <c r="D36" s="236" t="s">
        <v>135</v>
      </c>
      <c r="E36" s="237" t="s">
        <v>156</v>
      </c>
      <c r="F36" s="238" t="s">
        <v>141</v>
      </c>
      <c r="G36" s="239" t="s">
        <v>130</v>
      </c>
    </row>
    <row r="37" spans="2:8">
      <c r="B37" s="251"/>
      <c r="C37" s="292"/>
      <c r="D37" s="253"/>
      <c r="E37" s="306"/>
      <c r="F37" s="241"/>
      <c r="G37" s="242"/>
    </row>
    <row r="38" spans="2:8" ht="15.75" thickBot="1">
      <c r="B38" s="254"/>
      <c r="C38" s="255"/>
      <c r="D38" s="256"/>
      <c r="E38" s="256"/>
      <c r="F38" s="245"/>
      <c r="G38" s="246"/>
    </row>
    <row r="39" spans="2:8" ht="15.75" thickBot="1">
      <c r="B39" s="51"/>
      <c r="C39" s="92"/>
      <c r="D39" s="92"/>
      <c r="E39" s="92"/>
      <c r="F39" s="93" t="s">
        <v>131</v>
      </c>
      <c r="G39" s="247">
        <f>SUM(G37:G38)</f>
        <v>0</v>
      </c>
    </row>
    <row r="40" spans="2:8" ht="15.75" thickBot="1">
      <c r="B40" s="228" t="s">
        <v>142</v>
      </c>
      <c r="C40" s="92"/>
      <c r="D40" s="92"/>
      <c r="E40" s="92"/>
      <c r="F40" s="283"/>
      <c r="G40" s="92"/>
    </row>
    <row r="41" spans="2:8">
      <c r="B41" s="249" t="s">
        <v>143</v>
      </c>
      <c r="C41" s="236" t="s">
        <v>144</v>
      </c>
      <c r="D41" s="236" t="s">
        <v>145</v>
      </c>
      <c r="E41" s="237" t="s">
        <v>146</v>
      </c>
      <c r="F41" s="238" t="s">
        <v>129</v>
      </c>
      <c r="G41" s="239" t="s">
        <v>130</v>
      </c>
    </row>
    <row r="42" spans="2:8" ht="38.25">
      <c r="B42" s="505" t="str">
        <f>+Personal!D37</f>
        <v>CUADRILLA ( TECNICO ELECTRICO + 2 AYUDANTES) (JR)</v>
      </c>
      <c r="C42" s="248">
        <f>+Personal!F37</f>
        <v>127301.91707</v>
      </c>
      <c r="D42" s="248">
        <f>+C42*85%</f>
        <v>108206.6295095</v>
      </c>
      <c r="E42" s="257">
        <f>+D42+C42</f>
        <v>235508.54657949999</v>
      </c>
      <c r="F42" s="287">
        <v>20</v>
      </c>
      <c r="G42" s="242">
        <f>(E42/F42)</f>
        <v>11775.427328975</v>
      </c>
    </row>
    <row r="43" spans="2:8">
      <c r="B43" s="294"/>
      <c r="C43" s="248"/>
      <c r="D43" s="248"/>
      <c r="E43" s="257"/>
      <c r="F43" s="287"/>
      <c r="G43" s="242"/>
    </row>
    <row r="44" spans="2:8" ht="15.75" thickBot="1">
      <c r="B44" s="295"/>
      <c r="C44" s="296"/>
      <c r="D44" s="297"/>
      <c r="E44" s="289"/>
      <c r="F44" s="284"/>
      <c r="G44" s="246"/>
    </row>
    <row r="45" spans="2:8" ht="15.75" thickBot="1">
      <c r="B45" s="51"/>
      <c r="C45" s="92"/>
      <c r="D45" s="92"/>
      <c r="E45" s="92"/>
      <c r="F45" s="298" t="s">
        <v>131</v>
      </c>
      <c r="G45" s="247">
        <f>SUM(G42:G44)</f>
        <v>11775.427328975</v>
      </c>
    </row>
    <row r="46" spans="2:8" ht="15.75" thickBot="1">
      <c r="B46" s="51"/>
      <c r="C46" s="92"/>
      <c r="D46" s="52"/>
      <c r="E46" s="53"/>
      <c r="F46" s="299" t="s">
        <v>147</v>
      </c>
      <c r="G46" s="262">
        <f>+G22+G34+G39+G45</f>
        <v>28382.532028757087</v>
      </c>
      <c r="H46">
        <v>21000</v>
      </c>
    </row>
    <row r="49" spans="2:7">
      <c r="B49" s="99" t="s">
        <v>472</v>
      </c>
      <c r="C49" s="43"/>
      <c r="D49" s="302"/>
      <c r="E49" s="45"/>
      <c r="F49" s="301"/>
      <c r="G49" s="45" t="s">
        <v>470</v>
      </c>
    </row>
    <row r="50" spans="2:7">
      <c r="B50" s="88" t="s">
        <v>473</v>
      </c>
      <c r="C50" s="540"/>
      <c r="D50" s="302"/>
      <c r="E50" s="48"/>
      <c r="F50" s="301"/>
      <c r="G50" s="48" t="s">
        <v>471</v>
      </c>
    </row>
    <row r="51" spans="2:7">
      <c r="B51" s="101" t="s">
        <v>37</v>
      </c>
      <c r="C51" s="101"/>
      <c r="D51" s="302"/>
      <c r="E51" s="50"/>
      <c r="F51" s="301"/>
      <c r="G51" s="50" t="s">
        <v>38</v>
      </c>
    </row>
    <row r="52" spans="2:7" ht="15.75" thickBot="1"/>
    <row r="53" spans="2:7">
      <c r="B53" s="777" t="s">
        <v>39</v>
      </c>
      <c r="C53" s="778"/>
      <c r="D53" s="778"/>
      <c r="E53" s="778"/>
      <c r="F53" s="778"/>
      <c r="G53" s="779"/>
    </row>
    <row r="54" spans="2:7">
      <c r="B54" s="780"/>
      <c r="C54" s="781"/>
      <c r="D54" s="781"/>
      <c r="E54" s="781"/>
      <c r="F54" s="781"/>
      <c r="G54" s="782"/>
    </row>
    <row r="55" spans="2:7" ht="15.75" thickBot="1">
      <c r="B55" s="783"/>
      <c r="C55" s="784"/>
      <c r="D55" s="784"/>
      <c r="E55" s="784"/>
      <c r="F55" s="784"/>
      <c r="G55" s="785"/>
    </row>
  </sheetData>
  <mergeCells count="24">
    <mergeCell ref="B21:C21"/>
    <mergeCell ref="B2:E3"/>
    <mergeCell ref="F2:G6"/>
    <mergeCell ref="B4:E6"/>
    <mergeCell ref="B7:G8"/>
    <mergeCell ref="B9:G11"/>
    <mergeCell ref="B13:C13"/>
    <mergeCell ref="D13:G13"/>
    <mergeCell ref="B14:C14"/>
    <mergeCell ref="D14:G14"/>
    <mergeCell ref="B18:C18"/>
    <mergeCell ref="B19:C19"/>
    <mergeCell ref="B20:C20"/>
    <mergeCell ref="B53:G55"/>
    <mergeCell ref="B26:C26"/>
    <mergeCell ref="B27:C27"/>
    <mergeCell ref="B28:C28"/>
    <mergeCell ref="B29:C29"/>
    <mergeCell ref="B30:C30"/>
    <mergeCell ref="B24:C24"/>
    <mergeCell ref="B25:C25"/>
    <mergeCell ref="B31:C31"/>
    <mergeCell ref="B32:C32"/>
    <mergeCell ref="B33:C33"/>
  </mergeCells>
  <pageMargins left="0.7" right="0.7" top="0.75" bottom="0.75" header="0.3" footer="0.3"/>
  <drawing r:id="rId1"/>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dimension ref="B1:H50"/>
  <sheetViews>
    <sheetView zoomScale="80" zoomScaleNormal="80" workbookViewId="0">
      <selection activeCell="B7" sqref="B7:G8"/>
    </sheetView>
  </sheetViews>
  <sheetFormatPr baseColWidth="10" defaultColWidth="10.7109375" defaultRowHeight="15"/>
  <cols>
    <col min="2" max="2" width="30.5703125" customWidth="1"/>
    <col min="3" max="3" width="22.42578125" customWidth="1"/>
    <col min="4" max="4" width="21.42578125" customWidth="1"/>
    <col min="5" max="5" width="18.5703125" customWidth="1"/>
    <col min="6" max="6" width="21.42578125" customWidth="1"/>
    <col min="7" max="7" width="21" customWidth="1"/>
  </cols>
  <sheetData>
    <row r="1" spans="2:7" ht="15.75" thickBot="1"/>
    <row r="2" spans="2:7">
      <c r="B2" s="684" t="s">
        <v>120</v>
      </c>
      <c r="C2" s="685"/>
      <c r="D2" s="685"/>
      <c r="E2" s="686"/>
      <c r="F2" s="787"/>
      <c r="G2" s="714"/>
    </row>
    <row r="3" spans="2:7">
      <c r="B3" s="687"/>
      <c r="C3" s="688"/>
      <c r="D3" s="688"/>
      <c r="E3" s="689"/>
      <c r="F3" s="788"/>
      <c r="G3" s="716"/>
    </row>
    <row r="4" spans="2:7">
      <c r="B4" s="797" t="s">
        <v>1</v>
      </c>
      <c r="C4" s="798"/>
      <c r="D4" s="798"/>
      <c r="E4" s="799"/>
      <c r="F4" s="788"/>
      <c r="G4" s="716"/>
    </row>
    <row r="5" spans="2:7">
      <c r="B5" s="800"/>
      <c r="C5" s="801"/>
      <c r="D5" s="801"/>
      <c r="E5" s="802"/>
      <c r="F5" s="788"/>
      <c r="G5" s="716"/>
    </row>
    <row r="6" spans="2:7">
      <c r="B6" s="803"/>
      <c r="C6" s="804"/>
      <c r="D6" s="804"/>
      <c r="E6" s="805"/>
      <c r="F6" s="789"/>
      <c r="G6" s="718"/>
    </row>
    <row r="7" spans="2:7">
      <c r="B7" s="721"/>
      <c r="C7" s="722"/>
      <c r="D7" s="722"/>
      <c r="E7" s="722"/>
      <c r="F7" s="722"/>
      <c r="G7" s="723"/>
    </row>
    <row r="8" spans="2:7" ht="15.75" thickBot="1">
      <c r="B8" s="724"/>
      <c r="C8" s="717"/>
      <c r="D8" s="717"/>
      <c r="E8" s="717"/>
      <c r="F8" s="717"/>
      <c r="G8" s="718"/>
    </row>
    <row r="9" spans="2:7" ht="15" customHeight="1">
      <c r="B9" s="774" t="s">
        <v>438</v>
      </c>
      <c r="C9" s="775"/>
      <c r="D9" s="775"/>
      <c r="E9" s="775"/>
      <c r="F9" s="775"/>
      <c r="G9" s="776"/>
    </row>
    <row r="10" spans="2:7">
      <c r="B10" s="749"/>
      <c r="C10" s="750"/>
      <c r="D10" s="750"/>
      <c r="E10" s="750"/>
      <c r="F10" s="750"/>
      <c r="G10" s="751"/>
    </row>
    <row r="11" spans="2:7" ht="15.75" thickBot="1">
      <c r="B11" s="752"/>
      <c r="C11" s="753"/>
      <c r="D11" s="753"/>
      <c r="E11" s="753"/>
      <c r="F11" s="753"/>
      <c r="G11" s="754"/>
    </row>
    <row r="12" spans="2:7" ht="15.75" thickBot="1">
      <c r="B12" s="227"/>
      <c r="C12" s="227"/>
      <c r="D12" s="228"/>
      <c r="E12" s="228"/>
      <c r="F12" s="228"/>
      <c r="G12" s="228"/>
    </row>
    <row r="13" spans="2:7">
      <c r="B13" s="728" t="s">
        <v>121</v>
      </c>
      <c r="C13" s="790"/>
      <c r="D13" s="791" t="s">
        <v>151</v>
      </c>
      <c r="E13" s="730"/>
      <c r="F13" s="730"/>
      <c r="G13" s="792"/>
    </row>
    <row r="14" spans="2:7" ht="54.75" customHeight="1">
      <c r="B14" s="733" t="str">
        <f>B9</f>
        <v>MANTENIMIENTO Y ADECUACIÓN DE LA CASA DE LA MUJER UBICADA EN EL MUNICIPIO DE MONTERÍA - CÓRDOBA</v>
      </c>
      <c r="C14" s="793"/>
      <c r="D14" s="794" t="str">
        <f>+'PRESUPUESTO GENERAL'!D55</f>
        <v>SUMINISTRO, TRANSPORTE E INSTALACIÓN DE INTERRUPTOR AUTOMÁTICO MONOPOLAR ENCHUFABLE (BREAKER) DE 1X20 - 30 AMP.</v>
      </c>
      <c r="E14" s="809"/>
      <c r="F14" s="809"/>
      <c r="G14" s="810"/>
    </row>
    <row r="15" spans="2:7" ht="15.75" thickBot="1">
      <c r="B15" s="229" t="s">
        <v>123</v>
      </c>
      <c r="C15" s="230" t="s">
        <v>345</v>
      </c>
      <c r="D15" s="231" t="s">
        <v>150</v>
      </c>
      <c r="E15" s="232" t="s">
        <v>114</v>
      </c>
      <c r="F15" s="282" t="s">
        <v>124</v>
      </c>
      <c r="G15" s="317">
        <v>24</v>
      </c>
    </row>
    <row r="16" spans="2:7">
      <c r="B16" s="92"/>
      <c r="C16" s="92"/>
      <c r="D16" s="92"/>
      <c r="E16" s="92"/>
      <c r="F16" s="92"/>
      <c r="G16" s="92"/>
    </row>
    <row r="17" spans="2:7" ht="15.75" thickBot="1">
      <c r="B17" s="228" t="s">
        <v>125</v>
      </c>
      <c r="C17" s="92"/>
      <c r="D17" s="92"/>
      <c r="E17" s="92"/>
      <c r="F17" s="283"/>
      <c r="G17" s="92"/>
    </row>
    <row r="18" spans="2:7">
      <c r="B18" s="755" t="s">
        <v>126</v>
      </c>
      <c r="C18" s="786"/>
      <c r="D18" s="236" t="s">
        <v>135</v>
      </c>
      <c r="E18" s="237" t="s">
        <v>154</v>
      </c>
      <c r="F18" s="238" t="s">
        <v>129</v>
      </c>
      <c r="G18" s="239" t="s">
        <v>130</v>
      </c>
    </row>
    <row r="19" spans="2:7">
      <c r="B19" s="767" t="s">
        <v>389</v>
      </c>
      <c r="C19" s="768"/>
      <c r="D19" s="240"/>
      <c r="E19" s="248"/>
      <c r="F19" s="308"/>
      <c r="G19" s="242">
        <f>+G37*5%</f>
        <v>238.09523813347948</v>
      </c>
    </row>
    <row r="20" spans="2:7">
      <c r="B20" s="769"/>
      <c r="C20" s="770"/>
      <c r="D20" s="331"/>
      <c r="E20" s="332"/>
      <c r="F20" s="308"/>
      <c r="G20" s="242"/>
    </row>
    <row r="21" spans="2:7" ht="15.75" thickBot="1">
      <c r="B21" s="759"/>
      <c r="C21" s="796"/>
      <c r="D21" s="243"/>
      <c r="E21" s="244"/>
      <c r="F21" s="284"/>
      <c r="G21" s="246"/>
    </row>
    <row r="22" spans="2:7" ht="15.75" thickBot="1">
      <c r="B22" s="51"/>
      <c r="C22" s="92"/>
      <c r="D22" s="92"/>
      <c r="E22" s="92"/>
      <c r="F22" s="93" t="s">
        <v>131</v>
      </c>
      <c r="G22" s="247">
        <f>SUM(G19:G21)</f>
        <v>238.09523813347948</v>
      </c>
    </row>
    <row r="23" spans="2:7" ht="15.75" thickBot="1">
      <c r="B23" s="228" t="s">
        <v>132</v>
      </c>
      <c r="C23" s="92"/>
      <c r="D23" s="92"/>
      <c r="E23" s="92"/>
      <c r="F23" s="283"/>
      <c r="G23" s="92"/>
    </row>
    <row r="24" spans="2:7">
      <c r="B24" s="763" t="s">
        <v>126</v>
      </c>
      <c r="C24" s="806"/>
      <c r="D24" s="333" t="s">
        <v>133</v>
      </c>
      <c r="E24" s="334" t="s">
        <v>134</v>
      </c>
      <c r="F24" s="335" t="s">
        <v>135</v>
      </c>
      <c r="G24" s="336" t="s">
        <v>130</v>
      </c>
    </row>
    <row r="25" spans="2:7" ht="28.5" customHeight="1">
      <c r="B25" s="814" t="s">
        <v>398</v>
      </c>
      <c r="C25" s="815"/>
      <c r="D25" s="506" t="s">
        <v>114</v>
      </c>
      <c r="E25" s="507">
        <v>34000</v>
      </c>
      <c r="F25" s="508">
        <v>1</v>
      </c>
      <c r="G25" s="337">
        <f>(E25*F25)</f>
        <v>34000</v>
      </c>
    </row>
    <row r="26" spans="2:7">
      <c r="B26" s="769"/>
      <c r="C26" s="770"/>
      <c r="D26" s="504"/>
      <c r="E26" s="332"/>
      <c r="F26" s="308"/>
      <c r="G26" s="337"/>
    </row>
    <row r="27" spans="2:7">
      <c r="B27" s="769"/>
      <c r="C27" s="770"/>
      <c r="D27" s="504"/>
      <c r="E27" s="332"/>
      <c r="F27" s="308"/>
      <c r="G27" s="337"/>
    </row>
    <row r="28" spans="2:7" ht="15.75" thickBot="1">
      <c r="B28" s="807"/>
      <c r="C28" s="808"/>
      <c r="D28" s="296"/>
      <c r="E28" s="296"/>
      <c r="F28" s="341"/>
      <c r="G28" s="337"/>
    </row>
    <row r="29" spans="2:7" ht="15.75" thickBot="1">
      <c r="B29" s="51"/>
      <c r="C29" s="92"/>
      <c r="D29" s="92"/>
      <c r="E29" s="92"/>
      <c r="F29" s="93" t="s">
        <v>131</v>
      </c>
      <c r="G29" s="338">
        <f>SUM(G25:G28)</f>
        <v>34000</v>
      </c>
    </row>
    <row r="30" spans="2:7" ht="15.75" thickBot="1">
      <c r="B30" s="228" t="s">
        <v>136</v>
      </c>
      <c r="C30" s="92"/>
      <c r="D30" s="92"/>
      <c r="E30" s="92"/>
      <c r="F30" s="283"/>
      <c r="G30" s="92"/>
    </row>
    <row r="31" spans="2:7">
      <c r="B31" s="249" t="s">
        <v>137</v>
      </c>
      <c r="C31" s="250"/>
      <c r="D31" s="236" t="s">
        <v>135</v>
      </c>
      <c r="E31" s="237" t="s">
        <v>156</v>
      </c>
      <c r="F31" s="238" t="s">
        <v>141</v>
      </c>
      <c r="G31" s="239" t="s">
        <v>130</v>
      </c>
    </row>
    <row r="32" spans="2:7">
      <c r="B32" s="251"/>
      <c r="C32" s="292"/>
      <c r="D32" s="253"/>
      <c r="E32" s="306"/>
      <c r="F32" s="241"/>
      <c r="G32" s="242"/>
    </row>
    <row r="33" spans="2:8" ht="15.75" thickBot="1">
      <c r="B33" s="254"/>
      <c r="C33" s="255"/>
      <c r="D33" s="256"/>
      <c r="E33" s="256"/>
      <c r="F33" s="245"/>
      <c r="G33" s="246"/>
    </row>
    <row r="34" spans="2:8" ht="15.75" thickBot="1">
      <c r="B34" s="51"/>
      <c r="C34" s="92"/>
      <c r="D34" s="92"/>
      <c r="E34" s="92"/>
      <c r="F34" s="93" t="s">
        <v>131</v>
      </c>
      <c r="G34" s="247">
        <f>SUM(G32:G33)</f>
        <v>0</v>
      </c>
    </row>
    <row r="35" spans="2:8" ht="15.75" thickBot="1">
      <c r="B35" s="228" t="s">
        <v>142</v>
      </c>
      <c r="C35" s="92"/>
      <c r="D35" s="92"/>
      <c r="E35" s="92"/>
      <c r="F35" s="283"/>
      <c r="G35" s="92"/>
    </row>
    <row r="36" spans="2:8">
      <c r="B36" s="249" t="s">
        <v>143</v>
      </c>
      <c r="C36" s="236" t="s">
        <v>144</v>
      </c>
      <c r="D36" s="236" t="s">
        <v>145</v>
      </c>
      <c r="E36" s="237" t="s">
        <v>146</v>
      </c>
      <c r="F36" s="238" t="s">
        <v>129</v>
      </c>
      <c r="G36" s="239" t="s">
        <v>130</v>
      </c>
    </row>
    <row r="37" spans="2:8" ht="38.25">
      <c r="B37" s="505" t="str">
        <f>+Personal!D37</f>
        <v>CUADRILLA ( TECNICO ELECTRICO + 2 AYUDANTES) (JR)</v>
      </c>
      <c r="C37" s="248">
        <f>+Personal!F37</f>
        <v>127301.91707</v>
      </c>
      <c r="D37" s="248">
        <f>+C37*85%</f>
        <v>108206.6295095</v>
      </c>
      <c r="E37" s="257">
        <f>+D37+C37</f>
        <v>235508.54657949999</v>
      </c>
      <c r="F37" s="287">
        <v>49.456794773751554</v>
      </c>
      <c r="G37" s="242">
        <f>(E37/F37)</f>
        <v>4761.9047626695892</v>
      </c>
    </row>
    <row r="38" spans="2:8">
      <c r="B38" s="294"/>
      <c r="C38" s="248"/>
      <c r="D38" s="248"/>
      <c r="E38" s="257"/>
      <c r="F38" s="287"/>
      <c r="G38" s="242"/>
    </row>
    <row r="39" spans="2:8" ht="15.75" thickBot="1">
      <c r="B39" s="295"/>
      <c r="C39" s="296"/>
      <c r="D39" s="297"/>
      <c r="E39" s="289"/>
      <c r="F39" s="284"/>
      <c r="G39" s="246"/>
    </row>
    <row r="40" spans="2:8" ht="15.75" thickBot="1">
      <c r="B40" s="51"/>
      <c r="C40" s="92"/>
      <c r="D40" s="92"/>
      <c r="E40" s="92"/>
      <c r="F40" s="298" t="s">
        <v>131</v>
      </c>
      <c r="G40" s="247">
        <f>SUM(G37:G39)</f>
        <v>4761.9047626695892</v>
      </c>
    </row>
    <row r="41" spans="2:8" ht="15.75" thickBot="1">
      <c r="B41" s="51"/>
      <c r="C41" s="92"/>
      <c r="D41" s="52"/>
      <c r="E41" s="53"/>
      <c r="F41" s="299" t="s">
        <v>147</v>
      </c>
      <c r="G41" s="262">
        <f>+G22+G29+G34+G40</f>
        <v>39000.000000803069</v>
      </c>
      <c r="H41">
        <v>25000</v>
      </c>
    </row>
    <row r="44" spans="2:8">
      <c r="B44" s="99" t="s">
        <v>472</v>
      </c>
      <c r="C44" s="43"/>
      <c r="D44" s="302"/>
      <c r="E44" s="45"/>
      <c r="F44" s="301"/>
      <c r="G44" s="45" t="s">
        <v>470</v>
      </c>
    </row>
    <row r="45" spans="2:8">
      <c r="B45" s="88" t="s">
        <v>473</v>
      </c>
      <c r="C45" s="540"/>
      <c r="D45" s="302"/>
      <c r="E45" s="48"/>
      <c r="F45" s="301"/>
      <c r="G45" s="48" t="s">
        <v>471</v>
      </c>
    </row>
    <row r="46" spans="2:8">
      <c r="B46" s="101" t="s">
        <v>37</v>
      </c>
      <c r="C46" s="101"/>
      <c r="D46" s="302"/>
      <c r="E46" s="50"/>
      <c r="F46" s="301"/>
      <c r="G46" s="50" t="s">
        <v>38</v>
      </c>
    </row>
    <row r="47" spans="2:8" ht="15.75" thickBot="1"/>
    <row r="48" spans="2:8">
      <c r="B48" s="777" t="s">
        <v>39</v>
      </c>
      <c r="C48" s="778"/>
      <c r="D48" s="778"/>
      <c r="E48" s="778"/>
      <c r="F48" s="778"/>
      <c r="G48" s="779"/>
    </row>
    <row r="49" spans="2:7">
      <c r="B49" s="780"/>
      <c r="C49" s="781"/>
      <c r="D49" s="781"/>
      <c r="E49" s="781"/>
      <c r="F49" s="781"/>
      <c r="G49" s="782"/>
    </row>
    <row r="50" spans="2:7" ht="15.75" thickBot="1">
      <c r="B50" s="783"/>
      <c r="C50" s="784"/>
      <c r="D50" s="784"/>
      <c r="E50" s="784"/>
      <c r="F50" s="784"/>
      <c r="G50" s="785"/>
    </row>
  </sheetData>
  <mergeCells count="19">
    <mergeCell ref="B13:C13"/>
    <mergeCell ref="D13:G13"/>
    <mergeCell ref="B2:E3"/>
    <mergeCell ref="F2:G6"/>
    <mergeCell ref="B4:E6"/>
    <mergeCell ref="B7:G8"/>
    <mergeCell ref="B9:G11"/>
    <mergeCell ref="B48:G50"/>
    <mergeCell ref="B14:C14"/>
    <mergeCell ref="D14:G14"/>
    <mergeCell ref="B18:C18"/>
    <mergeCell ref="B19:C19"/>
    <mergeCell ref="B20:C20"/>
    <mergeCell ref="B21:C21"/>
    <mergeCell ref="B24:C24"/>
    <mergeCell ref="B25:C25"/>
    <mergeCell ref="B26:C26"/>
    <mergeCell ref="B27:C27"/>
    <mergeCell ref="B28:C28"/>
  </mergeCells>
  <pageMargins left="0.7" right="0.7" top="0.75" bottom="0.75" header="0.3" footer="0.3"/>
  <drawing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dimension ref="B1:H50"/>
  <sheetViews>
    <sheetView topLeftCell="A4" zoomScale="80" zoomScaleNormal="80" workbookViewId="0">
      <selection activeCell="B7" sqref="B7:G8"/>
    </sheetView>
  </sheetViews>
  <sheetFormatPr baseColWidth="10" defaultColWidth="10.7109375" defaultRowHeight="15"/>
  <cols>
    <col min="2" max="2" width="30.5703125" customWidth="1"/>
    <col min="3" max="3" width="22.42578125" customWidth="1"/>
    <col min="4" max="4" width="21.42578125" customWidth="1"/>
    <col min="5" max="5" width="18.5703125" customWidth="1"/>
    <col min="6" max="6" width="21.42578125" customWidth="1"/>
    <col min="7" max="7" width="21" customWidth="1"/>
  </cols>
  <sheetData>
    <row r="1" spans="2:7" ht="15.75" thickBot="1"/>
    <row r="2" spans="2:7">
      <c r="B2" s="684" t="s">
        <v>120</v>
      </c>
      <c r="C2" s="685"/>
      <c r="D2" s="685"/>
      <c r="E2" s="686"/>
      <c r="F2" s="787"/>
      <c r="G2" s="714"/>
    </row>
    <row r="3" spans="2:7">
      <c r="B3" s="687"/>
      <c r="C3" s="688"/>
      <c r="D3" s="688"/>
      <c r="E3" s="689"/>
      <c r="F3" s="788"/>
      <c r="G3" s="716"/>
    </row>
    <row r="4" spans="2:7">
      <c r="B4" s="797" t="s">
        <v>1</v>
      </c>
      <c r="C4" s="798"/>
      <c r="D4" s="798"/>
      <c r="E4" s="799"/>
      <c r="F4" s="788"/>
      <c r="G4" s="716"/>
    </row>
    <row r="5" spans="2:7">
      <c r="B5" s="800"/>
      <c r="C5" s="801"/>
      <c r="D5" s="801"/>
      <c r="E5" s="802"/>
      <c r="F5" s="788"/>
      <c r="G5" s="716"/>
    </row>
    <row r="6" spans="2:7">
      <c r="B6" s="803"/>
      <c r="C6" s="804"/>
      <c r="D6" s="804"/>
      <c r="E6" s="805"/>
      <c r="F6" s="789"/>
      <c r="G6" s="718"/>
    </row>
    <row r="7" spans="2:7">
      <c r="B7" s="721"/>
      <c r="C7" s="722"/>
      <c r="D7" s="722"/>
      <c r="E7" s="722"/>
      <c r="F7" s="722"/>
      <c r="G7" s="723"/>
    </row>
    <row r="8" spans="2:7" ht="15.75" thickBot="1">
      <c r="B8" s="724"/>
      <c r="C8" s="717"/>
      <c r="D8" s="717"/>
      <c r="E8" s="717"/>
      <c r="F8" s="717"/>
      <c r="G8" s="718"/>
    </row>
    <row r="9" spans="2:7" ht="15" customHeight="1">
      <c r="B9" s="774" t="s">
        <v>438</v>
      </c>
      <c r="C9" s="775"/>
      <c r="D9" s="775"/>
      <c r="E9" s="775"/>
      <c r="F9" s="775"/>
      <c r="G9" s="776"/>
    </row>
    <row r="10" spans="2:7">
      <c r="B10" s="749"/>
      <c r="C10" s="750"/>
      <c r="D10" s="750"/>
      <c r="E10" s="750"/>
      <c r="F10" s="750"/>
      <c r="G10" s="751"/>
    </row>
    <row r="11" spans="2:7" ht="15.75" thickBot="1">
      <c r="B11" s="752"/>
      <c r="C11" s="753"/>
      <c r="D11" s="753"/>
      <c r="E11" s="753"/>
      <c r="F11" s="753"/>
      <c r="G11" s="754"/>
    </row>
    <row r="12" spans="2:7" ht="15.75" thickBot="1">
      <c r="B12" s="227"/>
      <c r="C12" s="227"/>
      <c r="D12" s="228"/>
      <c r="E12" s="228"/>
      <c r="F12" s="228"/>
      <c r="G12" s="228"/>
    </row>
    <row r="13" spans="2:7">
      <c r="B13" s="728" t="s">
        <v>121</v>
      </c>
      <c r="C13" s="790"/>
      <c r="D13" s="791" t="s">
        <v>151</v>
      </c>
      <c r="E13" s="730"/>
      <c r="F13" s="730"/>
      <c r="G13" s="792"/>
    </row>
    <row r="14" spans="2:7" ht="54.75" customHeight="1">
      <c r="B14" s="733" t="str">
        <f>B9</f>
        <v>MANTENIMIENTO Y ADECUACIÓN DE LA CASA DE LA MUJER UBICADA EN EL MUNICIPIO DE MONTERÍA - CÓRDOBA</v>
      </c>
      <c r="C14" s="793"/>
      <c r="D14" s="794" t="str">
        <f>+'PRESUPUESTO GENERAL'!D56</f>
        <v xml:space="preserve">SUMINISTRO, TRANSPORTE E INSTALACIÓN DE INTERRUPTOR TOTALIZADOR DE  3 X 100 AMP. </v>
      </c>
      <c r="E14" s="809"/>
      <c r="F14" s="809"/>
      <c r="G14" s="810"/>
    </row>
    <row r="15" spans="2:7" ht="15.75" thickBot="1">
      <c r="B15" s="229" t="s">
        <v>123</v>
      </c>
      <c r="C15" s="230" t="s">
        <v>346</v>
      </c>
      <c r="D15" s="231" t="s">
        <v>150</v>
      </c>
      <c r="E15" s="232" t="s">
        <v>114</v>
      </c>
      <c r="F15" s="282" t="s">
        <v>124</v>
      </c>
      <c r="G15" s="317">
        <v>1</v>
      </c>
    </row>
    <row r="16" spans="2:7">
      <c r="B16" s="92"/>
      <c r="C16" s="92"/>
      <c r="D16" s="92"/>
      <c r="E16" s="92"/>
      <c r="F16" s="92"/>
      <c r="G16" s="92"/>
    </row>
    <row r="17" spans="2:7" ht="15.75" thickBot="1">
      <c r="B17" s="228" t="s">
        <v>125</v>
      </c>
      <c r="C17" s="92"/>
      <c r="D17" s="92"/>
      <c r="E17" s="92"/>
      <c r="F17" s="283"/>
      <c r="G17" s="92"/>
    </row>
    <row r="18" spans="2:7">
      <c r="B18" s="755" t="s">
        <v>126</v>
      </c>
      <c r="C18" s="786"/>
      <c r="D18" s="236" t="s">
        <v>135</v>
      </c>
      <c r="E18" s="237" t="s">
        <v>154</v>
      </c>
      <c r="F18" s="238" t="s">
        <v>129</v>
      </c>
      <c r="G18" s="239" t="s">
        <v>130</v>
      </c>
    </row>
    <row r="19" spans="2:7">
      <c r="B19" s="767" t="s">
        <v>389</v>
      </c>
      <c r="C19" s="768"/>
      <c r="D19" s="240"/>
      <c r="E19" s="248"/>
      <c r="F19" s="308"/>
      <c r="G19" s="242">
        <f>+G37*5%</f>
        <v>4714.2857145920752</v>
      </c>
    </row>
    <row r="20" spans="2:7">
      <c r="B20" s="769"/>
      <c r="C20" s="770"/>
      <c r="D20" s="331"/>
      <c r="E20" s="332"/>
      <c r="F20" s="308"/>
      <c r="G20" s="242"/>
    </row>
    <row r="21" spans="2:7" ht="15.75" thickBot="1">
      <c r="B21" s="759"/>
      <c r="C21" s="796"/>
      <c r="D21" s="243"/>
      <c r="E21" s="244"/>
      <c r="F21" s="284"/>
      <c r="G21" s="246"/>
    </row>
    <row r="22" spans="2:7" ht="15.75" thickBot="1">
      <c r="B22" s="51"/>
      <c r="C22" s="92"/>
      <c r="D22" s="92"/>
      <c r="E22" s="92"/>
      <c r="F22" s="93" t="s">
        <v>131</v>
      </c>
      <c r="G22" s="247">
        <f>SUM(G19:G21)</f>
        <v>4714.2857145920752</v>
      </c>
    </row>
    <row r="23" spans="2:7" ht="15.75" thickBot="1">
      <c r="B23" s="228" t="s">
        <v>132</v>
      </c>
      <c r="C23" s="92"/>
      <c r="D23" s="92"/>
      <c r="E23" s="92"/>
      <c r="F23" s="283"/>
      <c r="G23" s="92"/>
    </row>
    <row r="24" spans="2:7">
      <c r="B24" s="763" t="s">
        <v>126</v>
      </c>
      <c r="C24" s="806"/>
      <c r="D24" s="333" t="s">
        <v>133</v>
      </c>
      <c r="E24" s="334" t="s">
        <v>134</v>
      </c>
      <c r="F24" s="335" t="s">
        <v>135</v>
      </c>
      <c r="G24" s="336" t="s">
        <v>130</v>
      </c>
    </row>
    <row r="25" spans="2:7" ht="28.5" customHeight="1">
      <c r="B25" s="769" t="s">
        <v>399</v>
      </c>
      <c r="C25" s="770"/>
      <c r="D25" s="506" t="s">
        <v>114</v>
      </c>
      <c r="E25" s="507">
        <v>176000</v>
      </c>
      <c r="F25" s="508">
        <v>1</v>
      </c>
      <c r="G25" s="337">
        <f>(E25*F25)</f>
        <v>176000</v>
      </c>
    </row>
    <row r="26" spans="2:7">
      <c r="B26" s="769"/>
      <c r="C26" s="770"/>
      <c r="D26" s="504"/>
      <c r="E26" s="332"/>
      <c r="F26" s="308"/>
      <c r="G26" s="337"/>
    </row>
    <row r="27" spans="2:7">
      <c r="B27" s="769"/>
      <c r="C27" s="770"/>
      <c r="D27" s="504"/>
      <c r="E27" s="332"/>
      <c r="F27" s="308"/>
      <c r="G27" s="337"/>
    </row>
    <row r="28" spans="2:7" ht="15.75" thickBot="1">
      <c r="B28" s="807"/>
      <c r="C28" s="808"/>
      <c r="D28" s="296"/>
      <c r="E28" s="296"/>
      <c r="F28" s="341"/>
      <c r="G28" s="337"/>
    </row>
    <row r="29" spans="2:7" ht="15.75" thickBot="1">
      <c r="B29" s="51"/>
      <c r="C29" s="92"/>
      <c r="D29" s="92"/>
      <c r="E29" s="92"/>
      <c r="F29" s="93" t="s">
        <v>131</v>
      </c>
      <c r="G29" s="338">
        <f>SUM(G25:G28)</f>
        <v>176000</v>
      </c>
    </row>
    <row r="30" spans="2:7" ht="15.75" thickBot="1">
      <c r="B30" s="228" t="s">
        <v>136</v>
      </c>
      <c r="C30" s="92"/>
      <c r="D30" s="92"/>
      <c r="E30" s="92"/>
      <c r="F30" s="283"/>
      <c r="G30" s="92"/>
    </row>
    <row r="31" spans="2:7">
      <c r="B31" s="249" t="s">
        <v>137</v>
      </c>
      <c r="C31" s="250"/>
      <c r="D31" s="236" t="s">
        <v>135</v>
      </c>
      <c r="E31" s="237" t="s">
        <v>156</v>
      </c>
      <c r="F31" s="238" t="s">
        <v>141</v>
      </c>
      <c r="G31" s="239" t="s">
        <v>130</v>
      </c>
    </row>
    <row r="32" spans="2:7">
      <c r="B32" s="251"/>
      <c r="C32" s="292"/>
      <c r="D32" s="253"/>
      <c r="E32" s="306"/>
      <c r="F32" s="241"/>
      <c r="G32" s="242"/>
    </row>
    <row r="33" spans="2:8" ht="15.75" thickBot="1">
      <c r="B33" s="254"/>
      <c r="C33" s="255"/>
      <c r="D33" s="256"/>
      <c r="E33" s="256"/>
      <c r="F33" s="245"/>
      <c r="G33" s="246"/>
    </row>
    <row r="34" spans="2:8" ht="15.75" thickBot="1">
      <c r="B34" s="51"/>
      <c r="C34" s="92"/>
      <c r="D34" s="92"/>
      <c r="E34" s="92"/>
      <c r="F34" s="93" t="s">
        <v>131</v>
      </c>
      <c r="G34" s="247">
        <f>SUM(G32:G33)</f>
        <v>0</v>
      </c>
    </row>
    <row r="35" spans="2:8" ht="15.75" thickBot="1">
      <c r="B35" s="228" t="s">
        <v>142</v>
      </c>
      <c r="C35" s="92"/>
      <c r="D35" s="92"/>
      <c r="E35" s="92"/>
      <c r="F35" s="283"/>
      <c r="G35" s="92"/>
    </row>
    <row r="36" spans="2:8">
      <c r="B36" s="249" t="s">
        <v>143</v>
      </c>
      <c r="C36" s="236" t="s">
        <v>144</v>
      </c>
      <c r="D36" s="236" t="s">
        <v>145</v>
      </c>
      <c r="E36" s="237" t="s">
        <v>146</v>
      </c>
      <c r="F36" s="238" t="s">
        <v>129</v>
      </c>
      <c r="G36" s="239" t="s">
        <v>130</v>
      </c>
    </row>
    <row r="37" spans="2:8" ht="38.25">
      <c r="B37" s="505" t="str">
        <f>+Personal!D37</f>
        <v>CUADRILLA ( TECNICO ELECTRICO + 2 AYUDANTES) (JR)</v>
      </c>
      <c r="C37" s="248">
        <f>+Personal!F37</f>
        <v>127301.91707</v>
      </c>
      <c r="D37" s="248">
        <f>+C37*85%</f>
        <v>108206.6295095</v>
      </c>
      <c r="E37" s="257">
        <f>+D37+C37</f>
        <v>235508.54657949999</v>
      </c>
      <c r="F37" s="287">
        <v>2.4978179181051017</v>
      </c>
      <c r="G37" s="242">
        <f>(E37/F37)</f>
        <v>94285.714291841505</v>
      </c>
    </row>
    <row r="38" spans="2:8">
      <c r="B38" s="294"/>
      <c r="C38" s="248"/>
      <c r="D38" s="248"/>
      <c r="E38" s="257"/>
      <c r="F38" s="287"/>
      <c r="G38" s="242"/>
    </row>
    <row r="39" spans="2:8" ht="15.75" thickBot="1">
      <c r="B39" s="295"/>
      <c r="C39" s="296"/>
      <c r="D39" s="297"/>
      <c r="E39" s="289"/>
      <c r="F39" s="284"/>
      <c r="G39" s="246"/>
    </row>
    <row r="40" spans="2:8" ht="15.75" thickBot="1">
      <c r="B40" s="51"/>
      <c r="C40" s="92"/>
      <c r="D40" s="92"/>
      <c r="E40" s="92"/>
      <c r="F40" s="298" t="s">
        <v>131</v>
      </c>
      <c r="G40" s="247">
        <f>SUM(G37:G39)</f>
        <v>94285.714291841505</v>
      </c>
    </row>
    <row r="41" spans="2:8" ht="15.75" thickBot="1">
      <c r="B41" s="51"/>
      <c r="C41" s="92"/>
      <c r="D41" s="52"/>
      <c r="E41" s="53"/>
      <c r="F41" s="299" t="s">
        <v>147</v>
      </c>
      <c r="G41" s="262">
        <f>+G22+G29+G34+G40</f>
        <v>275000.00000643358</v>
      </c>
      <c r="H41">
        <v>250000</v>
      </c>
    </row>
    <row r="44" spans="2:8">
      <c r="B44" s="99" t="s">
        <v>472</v>
      </c>
      <c r="C44" s="43"/>
      <c r="D44" s="302"/>
      <c r="E44" s="45"/>
      <c r="F44" s="301"/>
      <c r="G44" s="45" t="s">
        <v>470</v>
      </c>
    </row>
    <row r="45" spans="2:8">
      <c r="B45" s="88" t="s">
        <v>473</v>
      </c>
      <c r="C45" s="540"/>
      <c r="D45" s="302"/>
      <c r="E45" s="48"/>
      <c r="F45" s="301"/>
      <c r="G45" s="48" t="s">
        <v>471</v>
      </c>
    </row>
    <row r="46" spans="2:8">
      <c r="B46" s="101" t="s">
        <v>37</v>
      </c>
      <c r="C46" s="101"/>
      <c r="D46" s="302"/>
      <c r="E46" s="50"/>
      <c r="F46" s="301"/>
      <c r="G46" s="50" t="s">
        <v>38</v>
      </c>
    </row>
    <row r="47" spans="2:8" ht="15.75" thickBot="1"/>
    <row r="48" spans="2:8">
      <c r="B48" s="777" t="s">
        <v>39</v>
      </c>
      <c r="C48" s="778"/>
      <c r="D48" s="778"/>
      <c r="E48" s="778"/>
      <c r="F48" s="778"/>
      <c r="G48" s="779"/>
    </row>
    <row r="49" spans="2:7">
      <c r="B49" s="780"/>
      <c r="C49" s="781"/>
      <c r="D49" s="781"/>
      <c r="E49" s="781"/>
      <c r="F49" s="781"/>
      <c r="G49" s="782"/>
    </row>
    <row r="50" spans="2:7" ht="15.75" thickBot="1">
      <c r="B50" s="783"/>
      <c r="C50" s="784"/>
      <c r="D50" s="784"/>
      <c r="E50" s="784"/>
      <c r="F50" s="784"/>
      <c r="G50" s="785"/>
    </row>
  </sheetData>
  <mergeCells count="19">
    <mergeCell ref="B13:C13"/>
    <mergeCell ref="D13:G13"/>
    <mergeCell ref="B2:E3"/>
    <mergeCell ref="F2:G6"/>
    <mergeCell ref="B4:E6"/>
    <mergeCell ref="B7:G8"/>
    <mergeCell ref="B9:G11"/>
    <mergeCell ref="B48:G50"/>
    <mergeCell ref="B14:C14"/>
    <mergeCell ref="D14:G14"/>
    <mergeCell ref="B18:C18"/>
    <mergeCell ref="B19:C19"/>
    <mergeCell ref="B20:C20"/>
    <mergeCell ref="B21:C21"/>
    <mergeCell ref="B24:C24"/>
    <mergeCell ref="B25:C25"/>
    <mergeCell ref="B26:C26"/>
    <mergeCell ref="B27:C27"/>
    <mergeCell ref="B28:C28"/>
  </mergeCells>
  <pageMargins left="0.7" right="0.7" top="0.75" bottom="0.75" header="0.3" footer="0.3"/>
  <drawing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dimension ref="B1:H50"/>
  <sheetViews>
    <sheetView topLeftCell="A6" zoomScale="80" zoomScaleNormal="80" workbookViewId="0">
      <selection activeCell="B7" sqref="B7:G8"/>
    </sheetView>
  </sheetViews>
  <sheetFormatPr baseColWidth="10" defaultColWidth="10.7109375" defaultRowHeight="15"/>
  <cols>
    <col min="2" max="2" width="30.5703125" customWidth="1"/>
    <col min="3" max="3" width="22.42578125" customWidth="1"/>
    <col min="4" max="4" width="21.42578125" customWidth="1"/>
    <col min="5" max="5" width="18.5703125" customWidth="1"/>
    <col min="6" max="6" width="21.42578125" customWidth="1"/>
    <col min="7" max="7" width="21" customWidth="1"/>
  </cols>
  <sheetData>
    <row r="1" spans="2:7" ht="15.75" thickBot="1"/>
    <row r="2" spans="2:7">
      <c r="B2" s="684" t="s">
        <v>120</v>
      </c>
      <c r="C2" s="685"/>
      <c r="D2" s="685"/>
      <c r="E2" s="686"/>
      <c r="F2" s="787"/>
      <c r="G2" s="714"/>
    </row>
    <row r="3" spans="2:7">
      <c r="B3" s="687"/>
      <c r="C3" s="688"/>
      <c r="D3" s="688"/>
      <c r="E3" s="689"/>
      <c r="F3" s="788"/>
      <c r="G3" s="716"/>
    </row>
    <row r="4" spans="2:7">
      <c r="B4" s="797" t="s">
        <v>1</v>
      </c>
      <c r="C4" s="798"/>
      <c r="D4" s="798"/>
      <c r="E4" s="799"/>
      <c r="F4" s="788"/>
      <c r="G4" s="716"/>
    </row>
    <row r="5" spans="2:7">
      <c r="B5" s="800"/>
      <c r="C5" s="801"/>
      <c r="D5" s="801"/>
      <c r="E5" s="802"/>
      <c r="F5" s="788"/>
      <c r="G5" s="716"/>
    </row>
    <row r="6" spans="2:7">
      <c r="B6" s="803"/>
      <c r="C6" s="804"/>
      <c r="D6" s="804"/>
      <c r="E6" s="805"/>
      <c r="F6" s="789"/>
      <c r="G6" s="718"/>
    </row>
    <row r="7" spans="2:7">
      <c r="B7" s="721"/>
      <c r="C7" s="722"/>
      <c r="D7" s="722"/>
      <c r="E7" s="722"/>
      <c r="F7" s="722"/>
      <c r="G7" s="723"/>
    </row>
    <row r="8" spans="2:7" ht="15.75" thickBot="1">
      <c r="B8" s="724"/>
      <c r="C8" s="717"/>
      <c r="D8" s="717"/>
      <c r="E8" s="717"/>
      <c r="F8" s="717"/>
      <c r="G8" s="718"/>
    </row>
    <row r="9" spans="2:7" ht="15" customHeight="1">
      <c r="B9" s="774" t="s">
        <v>438</v>
      </c>
      <c r="C9" s="775"/>
      <c r="D9" s="775"/>
      <c r="E9" s="775"/>
      <c r="F9" s="775"/>
      <c r="G9" s="776"/>
    </row>
    <row r="10" spans="2:7">
      <c r="B10" s="749"/>
      <c r="C10" s="750"/>
      <c r="D10" s="750"/>
      <c r="E10" s="750"/>
      <c r="F10" s="750"/>
      <c r="G10" s="751"/>
    </row>
    <row r="11" spans="2:7" ht="15.75" thickBot="1">
      <c r="B11" s="752"/>
      <c r="C11" s="753"/>
      <c r="D11" s="753"/>
      <c r="E11" s="753"/>
      <c r="F11" s="753"/>
      <c r="G11" s="754"/>
    </row>
    <row r="12" spans="2:7" ht="15.75" thickBot="1">
      <c r="B12" s="227"/>
      <c r="C12" s="227"/>
      <c r="D12" s="228"/>
      <c r="E12" s="228"/>
      <c r="F12" s="228"/>
      <c r="G12" s="228"/>
    </row>
    <row r="13" spans="2:7">
      <c r="B13" s="728" t="s">
        <v>121</v>
      </c>
      <c r="C13" s="790"/>
      <c r="D13" s="791" t="s">
        <v>151</v>
      </c>
      <c r="E13" s="730"/>
      <c r="F13" s="730"/>
      <c r="G13" s="792"/>
    </row>
    <row r="14" spans="2:7" ht="54.75" customHeight="1">
      <c r="B14" s="733" t="str">
        <f>B9</f>
        <v>MANTENIMIENTO Y ADECUACIÓN DE LA CASA DE LA MUJER UBICADA EN EL MUNICIPIO DE MONTERÍA - CÓRDOBA</v>
      </c>
      <c r="C14" s="793"/>
      <c r="D14" s="794" t="str">
        <f>+'PRESUPUESTO GENERAL'!D57</f>
        <v xml:space="preserve">SUMINISTRO, TRANSPORTE E INSTALACIÓN DE INTERRUPTOR TOTALIZADOR DE  3 X 70 AMP. </v>
      </c>
      <c r="E14" s="809"/>
      <c r="F14" s="809"/>
      <c r="G14" s="810"/>
    </row>
    <row r="15" spans="2:7" ht="15.75" thickBot="1">
      <c r="B15" s="229" t="s">
        <v>123</v>
      </c>
      <c r="C15" s="230" t="s">
        <v>414</v>
      </c>
      <c r="D15" s="231" t="s">
        <v>150</v>
      </c>
      <c r="E15" s="232" t="s">
        <v>114</v>
      </c>
      <c r="F15" s="282" t="s">
        <v>124</v>
      </c>
      <c r="G15" s="317">
        <v>2</v>
      </c>
    </row>
    <row r="16" spans="2:7">
      <c r="B16" s="92"/>
      <c r="C16" s="92"/>
      <c r="D16" s="92"/>
      <c r="E16" s="92"/>
      <c r="F16" s="92"/>
      <c r="G16" s="92"/>
    </row>
    <row r="17" spans="2:7" ht="15.75" thickBot="1">
      <c r="B17" s="228" t="s">
        <v>125</v>
      </c>
      <c r="C17" s="92"/>
      <c r="D17" s="92"/>
      <c r="E17" s="92"/>
      <c r="F17" s="283"/>
      <c r="G17" s="92"/>
    </row>
    <row r="18" spans="2:7">
      <c r="B18" s="755" t="s">
        <v>126</v>
      </c>
      <c r="C18" s="786"/>
      <c r="D18" s="236" t="s">
        <v>135</v>
      </c>
      <c r="E18" s="237" t="s">
        <v>154</v>
      </c>
      <c r="F18" s="238" t="s">
        <v>129</v>
      </c>
      <c r="G18" s="239" t="s">
        <v>130</v>
      </c>
    </row>
    <row r="19" spans="2:7">
      <c r="B19" s="767" t="s">
        <v>389</v>
      </c>
      <c r="C19" s="768"/>
      <c r="D19" s="240"/>
      <c r="E19" s="248"/>
      <c r="F19" s="308"/>
      <c r="G19" s="242">
        <f>+G37*5%</f>
        <v>3428.5714010176252</v>
      </c>
    </row>
    <row r="20" spans="2:7">
      <c r="B20" s="769"/>
      <c r="C20" s="770"/>
      <c r="D20" s="331"/>
      <c r="E20" s="332"/>
      <c r="F20" s="308"/>
      <c r="G20" s="242"/>
    </row>
    <row r="21" spans="2:7" ht="15.75" thickBot="1">
      <c r="B21" s="759"/>
      <c r="C21" s="796"/>
      <c r="D21" s="243"/>
      <c r="E21" s="244"/>
      <c r="F21" s="284"/>
      <c r="G21" s="246"/>
    </row>
    <row r="22" spans="2:7" ht="15.75" thickBot="1">
      <c r="B22" s="51"/>
      <c r="C22" s="92"/>
      <c r="D22" s="92"/>
      <c r="E22" s="92"/>
      <c r="F22" s="93" t="s">
        <v>131</v>
      </c>
      <c r="G22" s="247">
        <f>SUM(G19:G21)</f>
        <v>3428.5714010176252</v>
      </c>
    </row>
    <row r="23" spans="2:7" ht="15.75" thickBot="1">
      <c r="B23" s="228" t="s">
        <v>132</v>
      </c>
      <c r="C23" s="92"/>
      <c r="D23" s="92"/>
      <c r="E23" s="92"/>
      <c r="F23" s="283"/>
      <c r="G23" s="92"/>
    </row>
    <row r="24" spans="2:7">
      <c r="B24" s="763" t="s">
        <v>126</v>
      </c>
      <c r="C24" s="806"/>
      <c r="D24" s="333" t="s">
        <v>133</v>
      </c>
      <c r="E24" s="334" t="s">
        <v>134</v>
      </c>
      <c r="F24" s="335" t="s">
        <v>135</v>
      </c>
      <c r="G24" s="336" t="s">
        <v>130</v>
      </c>
    </row>
    <row r="25" spans="2:7" ht="28.5" customHeight="1">
      <c r="B25" s="767" t="s">
        <v>400</v>
      </c>
      <c r="C25" s="831"/>
      <c r="D25" s="506" t="s">
        <v>114</v>
      </c>
      <c r="E25" s="507">
        <v>158000</v>
      </c>
      <c r="F25" s="508">
        <v>1</v>
      </c>
      <c r="G25" s="337">
        <f>(E25*F25)</f>
        <v>158000</v>
      </c>
    </row>
    <row r="26" spans="2:7">
      <c r="B26" s="769"/>
      <c r="C26" s="770"/>
      <c r="D26" s="504"/>
      <c r="E26" s="332"/>
      <c r="F26" s="308"/>
      <c r="G26" s="337"/>
    </row>
    <row r="27" spans="2:7">
      <c r="B27" s="769"/>
      <c r="C27" s="770"/>
      <c r="D27" s="504"/>
      <c r="E27" s="332"/>
      <c r="F27" s="308"/>
      <c r="G27" s="337"/>
    </row>
    <row r="28" spans="2:7" ht="15.75" thickBot="1">
      <c r="B28" s="807"/>
      <c r="C28" s="808"/>
      <c r="D28" s="296"/>
      <c r="E28" s="296"/>
      <c r="F28" s="341"/>
      <c r="G28" s="337"/>
    </row>
    <row r="29" spans="2:7" ht="15.75" thickBot="1">
      <c r="B29" s="51"/>
      <c r="C29" s="92"/>
      <c r="D29" s="92"/>
      <c r="E29" s="92"/>
      <c r="F29" s="93" t="s">
        <v>131</v>
      </c>
      <c r="G29" s="338">
        <f>SUM(G25:G28)</f>
        <v>158000</v>
      </c>
    </row>
    <row r="30" spans="2:7" ht="15.75" thickBot="1">
      <c r="B30" s="228" t="s">
        <v>136</v>
      </c>
      <c r="C30" s="92"/>
      <c r="D30" s="92"/>
      <c r="E30" s="92"/>
      <c r="F30" s="283"/>
      <c r="G30" s="92"/>
    </row>
    <row r="31" spans="2:7">
      <c r="B31" s="249" t="s">
        <v>137</v>
      </c>
      <c r="C31" s="250"/>
      <c r="D31" s="236" t="s">
        <v>135</v>
      </c>
      <c r="E31" s="237" t="s">
        <v>156</v>
      </c>
      <c r="F31" s="238" t="s">
        <v>141</v>
      </c>
      <c r="G31" s="239" t="s">
        <v>130</v>
      </c>
    </row>
    <row r="32" spans="2:7">
      <c r="B32" s="251"/>
      <c r="C32" s="292"/>
      <c r="D32" s="253"/>
      <c r="E32" s="306"/>
      <c r="F32" s="241"/>
      <c r="G32" s="242"/>
    </row>
    <row r="33" spans="2:8" ht="15.75" thickBot="1">
      <c r="B33" s="254"/>
      <c r="C33" s="255"/>
      <c r="D33" s="256"/>
      <c r="E33" s="256"/>
      <c r="F33" s="245"/>
      <c r="G33" s="246"/>
    </row>
    <row r="34" spans="2:8" ht="15.75" thickBot="1">
      <c r="B34" s="51"/>
      <c r="C34" s="92"/>
      <c r="D34" s="92"/>
      <c r="E34" s="92"/>
      <c r="F34" s="93" t="s">
        <v>131</v>
      </c>
      <c r="G34" s="247">
        <f>SUM(G32:G33)</f>
        <v>0</v>
      </c>
    </row>
    <row r="35" spans="2:8" ht="15.75" thickBot="1">
      <c r="B35" s="228" t="s">
        <v>142</v>
      </c>
      <c r="C35" s="92"/>
      <c r="D35" s="92"/>
      <c r="E35" s="92"/>
      <c r="F35" s="283"/>
      <c r="G35" s="92"/>
    </row>
    <row r="36" spans="2:8">
      <c r="B36" s="249" t="s">
        <v>143</v>
      </c>
      <c r="C36" s="236" t="s">
        <v>144</v>
      </c>
      <c r="D36" s="236" t="s">
        <v>145</v>
      </c>
      <c r="E36" s="237" t="s">
        <v>146</v>
      </c>
      <c r="F36" s="238" t="s">
        <v>129</v>
      </c>
      <c r="G36" s="239" t="s">
        <v>130</v>
      </c>
    </row>
    <row r="37" spans="2:8" ht="38.25">
      <c r="B37" s="505" t="str">
        <f>+Personal!D37</f>
        <v>CUADRILLA ( TECNICO ELECTRICO + 2 AYUDANTES) (JR)</v>
      </c>
      <c r="C37" s="248">
        <f>+Personal!F37</f>
        <v>127301.91707</v>
      </c>
      <c r="D37" s="248">
        <f>+C37*85%</f>
        <v>108206.6295095</v>
      </c>
      <c r="E37" s="257">
        <f>+D37+C37</f>
        <v>235508.54657949999</v>
      </c>
      <c r="F37" s="287">
        <v>3.4344996652191542</v>
      </c>
      <c r="G37" s="242">
        <f>(E37/F37)</f>
        <v>68571.428020352498</v>
      </c>
    </row>
    <row r="38" spans="2:8">
      <c r="B38" s="294"/>
      <c r="C38" s="248"/>
      <c r="D38" s="248"/>
      <c r="E38" s="257"/>
      <c r="F38" s="287"/>
      <c r="G38" s="242"/>
    </row>
    <row r="39" spans="2:8" ht="15.75" thickBot="1">
      <c r="B39" s="295"/>
      <c r="C39" s="296"/>
      <c r="D39" s="297"/>
      <c r="E39" s="289"/>
      <c r="F39" s="284"/>
      <c r="G39" s="246"/>
    </row>
    <row r="40" spans="2:8" ht="15.75" thickBot="1">
      <c r="B40" s="51"/>
      <c r="C40" s="92"/>
      <c r="D40" s="92"/>
      <c r="E40" s="92"/>
      <c r="F40" s="298" t="s">
        <v>131</v>
      </c>
      <c r="G40" s="247">
        <f>SUM(G37:G39)</f>
        <v>68571.428020352498</v>
      </c>
    </row>
    <row r="41" spans="2:8" ht="15.75" thickBot="1">
      <c r="B41" s="51"/>
      <c r="C41" s="92"/>
      <c r="D41" s="52"/>
      <c r="E41" s="53"/>
      <c r="F41" s="299" t="s">
        <v>147</v>
      </c>
      <c r="G41" s="262">
        <f>+G22+G29+G34+G40</f>
        <v>229999.99942137013</v>
      </c>
      <c r="H41">
        <v>220000</v>
      </c>
    </row>
    <row r="44" spans="2:8">
      <c r="B44" s="99" t="s">
        <v>472</v>
      </c>
      <c r="C44" s="43"/>
      <c r="D44" s="302"/>
      <c r="E44" s="45"/>
      <c r="F44" s="301"/>
      <c r="G44" s="45" t="s">
        <v>470</v>
      </c>
    </row>
    <row r="45" spans="2:8">
      <c r="B45" s="88" t="s">
        <v>473</v>
      </c>
      <c r="C45" s="540"/>
      <c r="D45" s="302"/>
      <c r="E45" s="48"/>
      <c r="F45" s="301"/>
      <c r="G45" s="48" t="s">
        <v>471</v>
      </c>
    </row>
    <row r="46" spans="2:8">
      <c r="B46" s="101" t="s">
        <v>37</v>
      </c>
      <c r="C46" s="101"/>
      <c r="D46" s="302"/>
      <c r="E46" s="50"/>
      <c r="F46" s="301"/>
      <c r="G46" s="50" t="s">
        <v>38</v>
      </c>
    </row>
    <row r="47" spans="2:8" ht="15.75" thickBot="1"/>
    <row r="48" spans="2:8">
      <c r="B48" s="777" t="s">
        <v>39</v>
      </c>
      <c r="C48" s="778"/>
      <c r="D48" s="778"/>
      <c r="E48" s="778"/>
      <c r="F48" s="778"/>
      <c r="G48" s="779"/>
    </row>
    <row r="49" spans="2:7">
      <c r="B49" s="780"/>
      <c r="C49" s="781"/>
      <c r="D49" s="781"/>
      <c r="E49" s="781"/>
      <c r="F49" s="781"/>
      <c r="G49" s="782"/>
    </row>
    <row r="50" spans="2:7" ht="15.75" thickBot="1">
      <c r="B50" s="783"/>
      <c r="C50" s="784"/>
      <c r="D50" s="784"/>
      <c r="E50" s="784"/>
      <c r="F50" s="784"/>
      <c r="G50" s="785"/>
    </row>
  </sheetData>
  <mergeCells count="19">
    <mergeCell ref="B13:C13"/>
    <mergeCell ref="D13:G13"/>
    <mergeCell ref="B2:E3"/>
    <mergeCell ref="F2:G6"/>
    <mergeCell ref="B4:E6"/>
    <mergeCell ref="B7:G8"/>
    <mergeCell ref="B9:G11"/>
    <mergeCell ref="B48:G50"/>
    <mergeCell ref="B14:C14"/>
    <mergeCell ref="D14:G14"/>
    <mergeCell ref="B18:C18"/>
    <mergeCell ref="B19:C19"/>
    <mergeCell ref="B20:C20"/>
    <mergeCell ref="B21:C21"/>
    <mergeCell ref="B24:C24"/>
    <mergeCell ref="B25:C25"/>
    <mergeCell ref="B26:C26"/>
    <mergeCell ref="B27:C27"/>
    <mergeCell ref="B28:C28"/>
  </mergeCells>
  <pageMargins left="0.7" right="0.7" top="0.75" bottom="0.75" header="0.3" footer="0.3"/>
  <drawing r:id="rId1"/>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dimension ref="B1:H48"/>
  <sheetViews>
    <sheetView zoomScale="80" zoomScaleNormal="80" workbookViewId="0">
      <selection activeCell="B7" sqref="B7:G8"/>
    </sheetView>
  </sheetViews>
  <sheetFormatPr baseColWidth="10" defaultColWidth="10.7109375" defaultRowHeight="15"/>
  <cols>
    <col min="2" max="2" width="30.5703125" customWidth="1"/>
    <col min="3" max="3" width="22.42578125" customWidth="1"/>
    <col min="4" max="4" width="21.42578125" customWidth="1"/>
    <col min="5" max="5" width="18.5703125" customWidth="1"/>
    <col min="6" max="6" width="21.42578125" customWidth="1"/>
    <col min="7" max="7" width="21" customWidth="1"/>
  </cols>
  <sheetData>
    <row r="1" spans="2:7" ht="15.75" thickBot="1"/>
    <row r="2" spans="2:7">
      <c r="B2" s="684" t="s">
        <v>120</v>
      </c>
      <c r="C2" s="685"/>
      <c r="D2" s="685"/>
      <c r="E2" s="686"/>
      <c r="F2" s="787"/>
      <c r="G2" s="714"/>
    </row>
    <row r="3" spans="2:7">
      <c r="B3" s="687"/>
      <c r="C3" s="688"/>
      <c r="D3" s="688"/>
      <c r="E3" s="689"/>
      <c r="F3" s="788"/>
      <c r="G3" s="716"/>
    </row>
    <row r="4" spans="2:7">
      <c r="B4" s="797" t="s">
        <v>1</v>
      </c>
      <c r="C4" s="798"/>
      <c r="D4" s="798"/>
      <c r="E4" s="799"/>
      <c r="F4" s="788"/>
      <c r="G4" s="716"/>
    </row>
    <row r="5" spans="2:7">
      <c r="B5" s="800"/>
      <c r="C5" s="801"/>
      <c r="D5" s="801"/>
      <c r="E5" s="802"/>
      <c r="F5" s="788"/>
      <c r="G5" s="716"/>
    </row>
    <row r="6" spans="2:7">
      <c r="B6" s="803"/>
      <c r="C6" s="804"/>
      <c r="D6" s="804"/>
      <c r="E6" s="805"/>
      <c r="F6" s="789"/>
      <c r="G6" s="718"/>
    </row>
    <row r="7" spans="2:7">
      <c r="B7" s="721"/>
      <c r="C7" s="722"/>
      <c r="D7" s="722"/>
      <c r="E7" s="722"/>
      <c r="F7" s="722"/>
      <c r="G7" s="723"/>
    </row>
    <row r="8" spans="2:7" ht="15.75" thickBot="1">
      <c r="B8" s="724"/>
      <c r="C8" s="717"/>
      <c r="D8" s="717"/>
      <c r="E8" s="717"/>
      <c r="F8" s="717"/>
      <c r="G8" s="718"/>
    </row>
    <row r="9" spans="2:7" ht="15" customHeight="1">
      <c r="B9" s="774" t="s">
        <v>438</v>
      </c>
      <c r="C9" s="775"/>
      <c r="D9" s="775"/>
      <c r="E9" s="775"/>
      <c r="F9" s="775"/>
      <c r="G9" s="776"/>
    </row>
    <row r="10" spans="2:7">
      <c r="B10" s="749"/>
      <c r="C10" s="750"/>
      <c r="D10" s="750"/>
      <c r="E10" s="750"/>
      <c r="F10" s="750"/>
      <c r="G10" s="751"/>
    </row>
    <row r="11" spans="2:7" ht="15.75" thickBot="1">
      <c r="B11" s="752"/>
      <c r="C11" s="753"/>
      <c r="D11" s="753"/>
      <c r="E11" s="753"/>
      <c r="F11" s="753"/>
      <c r="G11" s="754"/>
    </row>
    <row r="12" spans="2:7" ht="15.75" thickBot="1">
      <c r="B12" s="227"/>
      <c r="C12" s="227"/>
      <c r="D12" s="228"/>
      <c r="E12" s="228"/>
      <c r="F12" s="228"/>
      <c r="G12" s="228"/>
    </row>
    <row r="13" spans="2:7">
      <c r="B13" s="728" t="s">
        <v>121</v>
      </c>
      <c r="C13" s="790"/>
      <c r="D13" s="791" t="s">
        <v>151</v>
      </c>
      <c r="E13" s="730"/>
      <c r="F13" s="730"/>
      <c r="G13" s="792"/>
    </row>
    <row r="14" spans="2:7" ht="54.75" customHeight="1">
      <c r="B14" s="733" t="str">
        <f>B9</f>
        <v>MANTENIMIENTO Y ADECUACIÓN DE LA CASA DE LA MUJER UBICADA EN EL MUNICIPIO DE MONTERÍA - CÓRDOBA</v>
      </c>
      <c r="C14" s="793"/>
      <c r="D14" s="794" t="str">
        <f>+'PRESUPUESTO GENERAL'!D59</f>
        <v>SUMINISTRO E INSTALACIÓN DE SALIDA PARA VOZ Y DATOS.</v>
      </c>
      <c r="E14" s="809"/>
      <c r="F14" s="809"/>
      <c r="G14" s="810"/>
    </row>
    <row r="15" spans="2:7" ht="15.75" thickBot="1">
      <c r="B15" s="229" t="s">
        <v>123</v>
      </c>
      <c r="C15" s="230" t="s">
        <v>348</v>
      </c>
      <c r="D15" s="231" t="s">
        <v>150</v>
      </c>
      <c r="E15" s="232" t="s">
        <v>476</v>
      </c>
      <c r="F15" s="282" t="s">
        <v>124</v>
      </c>
      <c r="G15" s="317">
        <v>15</v>
      </c>
    </row>
    <row r="16" spans="2:7">
      <c r="B16" s="92"/>
      <c r="C16" s="92"/>
      <c r="D16" s="92"/>
      <c r="E16" s="92"/>
      <c r="F16" s="92"/>
      <c r="G16" s="92"/>
    </row>
    <row r="17" spans="2:7" ht="15.75" thickBot="1">
      <c r="B17" s="228" t="s">
        <v>125</v>
      </c>
      <c r="C17" s="92"/>
      <c r="D17" s="92"/>
      <c r="E17" s="92"/>
      <c r="F17" s="283"/>
      <c r="G17" s="92"/>
    </row>
    <row r="18" spans="2:7">
      <c r="B18" s="755" t="s">
        <v>126</v>
      </c>
      <c r="C18" s="786"/>
      <c r="D18" s="236" t="s">
        <v>135</v>
      </c>
      <c r="E18" s="237" t="s">
        <v>154</v>
      </c>
      <c r="F18" s="238" t="s">
        <v>129</v>
      </c>
      <c r="G18" s="239" t="s">
        <v>130</v>
      </c>
    </row>
    <row r="19" spans="2:7">
      <c r="B19" s="767" t="s">
        <v>389</v>
      </c>
      <c r="C19" s="768"/>
      <c r="D19" s="240"/>
      <c r="E19" s="248"/>
      <c r="F19" s="308"/>
      <c r="G19" s="242">
        <f>+G35*5%</f>
        <v>2644.8095238139513</v>
      </c>
    </row>
    <row r="20" spans="2:7">
      <c r="B20" s="769"/>
      <c r="C20" s="770"/>
      <c r="D20" s="331"/>
      <c r="E20" s="332"/>
      <c r="F20" s="308"/>
      <c r="G20" s="242"/>
    </row>
    <row r="21" spans="2:7" ht="15.75" thickBot="1">
      <c r="B21" s="759"/>
      <c r="C21" s="796"/>
      <c r="D21" s="243"/>
      <c r="E21" s="244"/>
      <c r="F21" s="284"/>
      <c r="G21" s="246"/>
    </row>
    <row r="22" spans="2:7" ht="15.75" thickBot="1">
      <c r="B22" s="51"/>
      <c r="C22" s="92"/>
      <c r="D22" s="92"/>
      <c r="E22" s="92"/>
      <c r="F22" s="93" t="s">
        <v>131</v>
      </c>
      <c r="G22" s="247">
        <f>SUM(G19:G21)</f>
        <v>2644.8095238139513</v>
      </c>
    </row>
    <row r="23" spans="2:7" ht="15.75" thickBot="1">
      <c r="B23" s="228" t="s">
        <v>132</v>
      </c>
      <c r="C23" s="92"/>
      <c r="D23" s="92"/>
      <c r="E23" s="92"/>
      <c r="F23" s="283"/>
      <c r="G23" s="92"/>
    </row>
    <row r="24" spans="2:7">
      <c r="B24" s="763" t="s">
        <v>126</v>
      </c>
      <c r="C24" s="806"/>
      <c r="D24" s="333" t="s">
        <v>133</v>
      </c>
      <c r="E24" s="334" t="s">
        <v>134</v>
      </c>
      <c r="F24" s="335" t="s">
        <v>135</v>
      </c>
      <c r="G24" s="336" t="s">
        <v>130</v>
      </c>
    </row>
    <row r="25" spans="2:7" ht="15" customHeight="1">
      <c r="B25" s="820" t="s">
        <v>374</v>
      </c>
      <c r="C25" s="826"/>
      <c r="D25" s="506" t="s">
        <v>119</v>
      </c>
      <c r="E25" s="507">
        <v>7351</v>
      </c>
      <c r="F25" s="508">
        <v>1</v>
      </c>
      <c r="G25" s="337">
        <f>(E25*F25)</f>
        <v>7351</v>
      </c>
    </row>
    <row r="26" spans="2:7">
      <c r="B26" s="818" t="s">
        <v>375</v>
      </c>
      <c r="C26" s="825"/>
      <c r="D26" s="506" t="s">
        <v>119</v>
      </c>
      <c r="E26" s="507">
        <v>4608</v>
      </c>
      <c r="F26" s="508">
        <v>1</v>
      </c>
      <c r="G26" s="337">
        <f>(E26*F26)</f>
        <v>4608</v>
      </c>
    </row>
    <row r="27" spans="2:7" ht="15.75" thickBot="1">
      <c r="B27" s="51"/>
      <c r="C27" s="92"/>
      <c r="D27" s="92"/>
      <c r="E27" s="92"/>
      <c r="F27" s="93" t="s">
        <v>131</v>
      </c>
      <c r="G27" s="338">
        <f>SUM(G25:G26)</f>
        <v>11959</v>
      </c>
    </row>
    <row r="28" spans="2:7" ht="15.75" thickBot="1">
      <c r="B28" s="228" t="s">
        <v>136</v>
      </c>
      <c r="C28" s="92"/>
      <c r="D28" s="92"/>
      <c r="E28" s="92"/>
      <c r="F28" s="283"/>
      <c r="G28" s="92"/>
    </row>
    <row r="29" spans="2:7">
      <c r="B29" s="249" t="s">
        <v>137</v>
      </c>
      <c r="C29" s="250"/>
      <c r="D29" s="236" t="s">
        <v>135</v>
      </c>
      <c r="E29" s="237" t="s">
        <v>156</v>
      </c>
      <c r="F29" s="238" t="s">
        <v>141</v>
      </c>
      <c r="G29" s="239" t="s">
        <v>130</v>
      </c>
    </row>
    <row r="30" spans="2:7">
      <c r="B30" s="251"/>
      <c r="C30" s="292"/>
      <c r="D30" s="253"/>
      <c r="E30" s="306"/>
      <c r="F30" s="241"/>
      <c r="G30" s="242"/>
    </row>
    <row r="31" spans="2:7" ht="15.75" thickBot="1">
      <c r="B31" s="254"/>
      <c r="C31" s="255"/>
      <c r="D31" s="256"/>
      <c r="E31" s="256"/>
      <c r="F31" s="245"/>
      <c r="G31" s="246"/>
    </row>
    <row r="32" spans="2:7" ht="15.75" thickBot="1">
      <c r="B32" s="51"/>
      <c r="C32" s="92"/>
      <c r="D32" s="92"/>
      <c r="E32" s="92"/>
      <c r="F32" s="93" t="s">
        <v>131</v>
      </c>
      <c r="G32" s="247">
        <f>SUM(G30:G31)</f>
        <v>0</v>
      </c>
    </row>
    <row r="33" spans="2:8" ht="15.75" thickBot="1">
      <c r="B33" s="228" t="s">
        <v>142</v>
      </c>
      <c r="C33" s="92"/>
      <c r="D33" s="92"/>
      <c r="E33" s="92"/>
      <c r="F33" s="283"/>
      <c r="G33" s="92"/>
    </row>
    <row r="34" spans="2:8">
      <c r="B34" s="249" t="s">
        <v>143</v>
      </c>
      <c r="C34" s="236" t="s">
        <v>144</v>
      </c>
      <c r="D34" s="236" t="s">
        <v>145</v>
      </c>
      <c r="E34" s="237" t="s">
        <v>146</v>
      </c>
      <c r="F34" s="238" t="s">
        <v>129</v>
      </c>
      <c r="G34" s="239" t="s">
        <v>130</v>
      </c>
    </row>
    <row r="35" spans="2:8" ht="38.25">
      <c r="B35" s="505" t="str">
        <f>+Personal!D37</f>
        <v>CUADRILLA ( TECNICO ELECTRICO + 2 AYUDANTES) (JR)</v>
      </c>
      <c r="C35" s="248">
        <f>+Personal!F37</f>
        <v>127301.91707</v>
      </c>
      <c r="D35" s="248">
        <f>+C35*85%</f>
        <v>108206.6295095</v>
      </c>
      <c r="E35" s="257">
        <f>+D35+C35</f>
        <v>235508.54657949999</v>
      </c>
      <c r="F35" s="287">
        <v>4.4522780271882221</v>
      </c>
      <c r="G35" s="242">
        <f>(E35/F35)</f>
        <v>52896.190476279022</v>
      </c>
    </row>
    <row r="36" spans="2:8">
      <c r="B36" s="294"/>
      <c r="C36" s="248"/>
      <c r="D36" s="248"/>
      <c r="E36" s="257"/>
      <c r="F36" s="287"/>
      <c r="G36" s="242"/>
    </row>
    <row r="37" spans="2:8" ht="15.75" thickBot="1">
      <c r="B37" s="295"/>
      <c r="C37" s="296"/>
      <c r="D37" s="297"/>
      <c r="E37" s="289"/>
      <c r="F37" s="284"/>
      <c r="G37" s="246"/>
    </row>
    <row r="38" spans="2:8" ht="15.75" thickBot="1">
      <c r="B38" s="51"/>
      <c r="C38" s="92"/>
      <c r="D38" s="92"/>
      <c r="E38" s="92"/>
      <c r="F38" s="298" t="s">
        <v>131</v>
      </c>
      <c r="G38" s="247">
        <f>SUM(G35:G37)</f>
        <v>52896.190476279022</v>
      </c>
    </row>
    <row r="39" spans="2:8" ht="15.75" thickBot="1">
      <c r="B39" s="51"/>
      <c r="C39" s="92"/>
      <c r="D39" s="52"/>
      <c r="E39" s="53"/>
      <c r="F39" s="299" t="s">
        <v>147</v>
      </c>
      <c r="G39" s="262">
        <f>+G22+G27+G32+G38</f>
        <v>67500.000000092972</v>
      </c>
      <c r="H39">
        <v>67500</v>
      </c>
    </row>
    <row r="42" spans="2:8">
      <c r="B42" s="99" t="s">
        <v>472</v>
      </c>
      <c r="C42" s="43"/>
      <c r="D42" s="302"/>
      <c r="E42" s="45"/>
      <c r="F42" s="301"/>
      <c r="G42" s="45" t="s">
        <v>470</v>
      </c>
    </row>
    <row r="43" spans="2:8">
      <c r="B43" s="88" t="s">
        <v>473</v>
      </c>
      <c r="C43" s="540"/>
      <c r="D43" s="302"/>
      <c r="E43" s="48"/>
      <c r="F43" s="301"/>
      <c r="G43" s="48" t="s">
        <v>471</v>
      </c>
    </row>
    <row r="44" spans="2:8">
      <c r="B44" s="101" t="s">
        <v>37</v>
      </c>
      <c r="C44" s="101"/>
      <c r="D44" s="302"/>
      <c r="E44" s="50"/>
      <c r="F44" s="301"/>
      <c r="G44" s="50" t="s">
        <v>38</v>
      </c>
    </row>
    <row r="45" spans="2:8" ht="15.75" thickBot="1"/>
    <row r="46" spans="2:8">
      <c r="B46" s="777" t="s">
        <v>39</v>
      </c>
      <c r="C46" s="778"/>
      <c r="D46" s="778"/>
      <c r="E46" s="778"/>
      <c r="F46" s="778"/>
      <c r="G46" s="779"/>
    </row>
    <row r="47" spans="2:8">
      <c r="B47" s="780"/>
      <c r="C47" s="781"/>
      <c r="D47" s="781"/>
      <c r="E47" s="781"/>
      <c r="F47" s="781"/>
      <c r="G47" s="782"/>
    </row>
    <row r="48" spans="2:8" ht="15.75" thickBot="1">
      <c r="B48" s="783"/>
      <c r="C48" s="784"/>
      <c r="D48" s="784"/>
      <c r="E48" s="784"/>
      <c r="F48" s="784"/>
      <c r="G48" s="785"/>
    </row>
  </sheetData>
  <mergeCells count="17">
    <mergeCell ref="B13:C13"/>
    <mergeCell ref="D13:G13"/>
    <mergeCell ref="B2:E3"/>
    <mergeCell ref="F2:G6"/>
    <mergeCell ref="B4:E6"/>
    <mergeCell ref="B7:G8"/>
    <mergeCell ref="B9:G11"/>
    <mergeCell ref="B24:C24"/>
    <mergeCell ref="B25:C25"/>
    <mergeCell ref="B26:C26"/>
    <mergeCell ref="B46:G48"/>
    <mergeCell ref="B14:C14"/>
    <mergeCell ref="D14:G14"/>
    <mergeCell ref="B18:C18"/>
    <mergeCell ref="B19:C19"/>
    <mergeCell ref="B20:C20"/>
    <mergeCell ref="B21:C21"/>
  </mergeCells>
  <pageMargins left="0.7" right="0.7" top="0.75" bottom="0.75" header="0.3" footer="0.3"/>
  <drawing r:id="rId1"/>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dimension ref="B1:H53"/>
  <sheetViews>
    <sheetView topLeftCell="A7" zoomScale="80" zoomScaleNormal="80" workbookViewId="0">
      <selection activeCell="B7" sqref="B7:G8"/>
    </sheetView>
  </sheetViews>
  <sheetFormatPr baseColWidth="10" defaultColWidth="10.7109375" defaultRowHeight="15"/>
  <cols>
    <col min="2" max="2" width="30.5703125" customWidth="1"/>
    <col min="3" max="3" width="22.42578125" customWidth="1"/>
    <col min="4" max="4" width="21.42578125" customWidth="1"/>
    <col min="5" max="5" width="18.5703125" customWidth="1"/>
    <col min="6" max="6" width="21.42578125" customWidth="1"/>
    <col min="7" max="7" width="21" customWidth="1"/>
  </cols>
  <sheetData>
    <row r="1" spans="2:7" ht="15.75" thickBot="1"/>
    <row r="2" spans="2:7">
      <c r="B2" s="684" t="s">
        <v>120</v>
      </c>
      <c r="C2" s="685"/>
      <c r="D2" s="685"/>
      <c r="E2" s="686"/>
      <c r="F2" s="787"/>
      <c r="G2" s="714"/>
    </row>
    <row r="3" spans="2:7">
      <c r="B3" s="687"/>
      <c r="C3" s="688"/>
      <c r="D3" s="688"/>
      <c r="E3" s="689"/>
      <c r="F3" s="788"/>
      <c r="G3" s="716"/>
    </row>
    <row r="4" spans="2:7">
      <c r="B4" s="797" t="s">
        <v>1</v>
      </c>
      <c r="C4" s="798"/>
      <c r="D4" s="798"/>
      <c r="E4" s="799"/>
      <c r="F4" s="788"/>
      <c r="G4" s="716"/>
    </row>
    <row r="5" spans="2:7">
      <c r="B5" s="800"/>
      <c r="C5" s="801"/>
      <c r="D5" s="801"/>
      <c r="E5" s="802"/>
      <c r="F5" s="788"/>
      <c r="G5" s="716"/>
    </row>
    <row r="6" spans="2:7">
      <c r="B6" s="803"/>
      <c r="C6" s="804"/>
      <c r="D6" s="804"/>
      <c r="E6" s="805"/>
      <c r="F6" s="789"/>
      <c r="G6" s="718"/>
    </row>
    <row r="7" spans="2:7">
      <c r="B7" s="721"/>
      <c r="C7" s="722"/>
      <c r="D7" s="722"/>
      <c r="E7" s="722"/>
      <c r="F7" s="722"/>
      <c r="G7" s="723"/>
    </row>
    <row r="8" spans="2:7" ht="15.75" thickBot="1">
      <c r="B8" s="724"/>
      <c r="C8" s="717"/>
      <c r="D8" s="717"/>
      <c r="E8" s="717"/>
      <c r="F8" s="717"/>
      <c r="G8" s="718"/>
    </row>
    <row r="9" spans="2:7" ht="15" customHeight="1">
      <c r="B9" s="774" t="s">
        <v>438</v>
      </c>
      <c r="C9" s="775"/>
      <c r="D9" s="775"/>
      <c r="E9" s="775"/>
      <c r="F9" s="775"/>
      <c r="G9" s="776"/>
    </row>
    <row r="10" spans="2:7">
      <c r="B10" s="749"/>
      <c r="C10" s="750"/>
      <c r="D10" s="750"/>
      <c r="E10" s="750"/>
      <c r="F10" s="750"/>
      <c r="G10" s="751"/>
    </row>
    <row r="11" spans="2:7" ht="15.75" thickBot="1">
      <c r="B11" s="752"/>
      <c r="C11" s="753"/>
      <c r="D11" s="753"/>
      <c r="E11" s="753"/>
      <c r="F11" s="753"/>
      <c r="G11" s="754"/>
    </row>
    <row r="12" spans="2:7" ht="15.75" thickBot="1">
      <c r="B12" s="227"/>
      <c r="C12" s="227"/>
      <c r="D12" s="228"/>
      <c r="E12" s="228"/>
      <c r="F12" s="228"/>
      <c r="G12" s="228"/>
    </row>
    <row r="13" spans="2:7">
      <c r="B13" s="728" t="s">
        <v>121</v>
      </c>
      <c r="C13" s="790"/>
      <c r="D13" s="791" t="s">
        <v>151</v>
      </c>
      <c r="E13" s="730"/>
      <c r="F13" s="730"/>
      <c r="G13" s="792"/>
    </row>
    <row r="14" spans="2:7" ht="54.75" customHeight="1">
      <c r="B14" s="733" t="str">
        <f>B9</f>
        <v>MANTENIMIENTO Y ADECUACIÓN DE LA CASA DE LA MUJER UBICADA EN EL MUNICIPIO DE MONTERÍA - CÓRDOBA</v>
      </c>
      <c r="C14" s="793"/>
      <c r="D14" s="794" t="str">
        <f>+'PRESUPUESTO GENERAL'!D60</f>
        <v>Suministro e instalacion de Alimentadores para salidas de Voz y Datos. Cable UTP Categoria 6A.</v>
      </c>
      <c r="E14" s="809"/>
      <c r="F14" s="809"/>
      <c r="G14" s="810"/>
    </row>
    <row r="15" spans="2:7" ht="15.75" thickBot="1">
      <c r="B15" s="229" t="s">
        <v>123</v>
      </c>
      <c r="C15" s="230" t="s">
        <v>349</v>
      </c>
      <c r="D15" s="231" t="s">
        <v>150</v>
      </c>
      <c r="E15" s="232" t="s">
        <v>317</v>
      </c>
      <c r="F15" s="282" t="s">
        <v>124</v>
      </c>
      <c r="G15" s="317">
        <v>400</v>
      </c>
    </row>
    <row r="16" spans="2:7">
      <c r="B16" s="92"/>
      <c r="C16" s="92"/>
      <c r="D16" s="92"/>
      <c r="E16" s="92"/>
      <c r="F16" s="92"/>
      <c r="G16" s="92"/>
    </row>
    <row r="17" spans="2:7" ht="15.75" thickBot="1">
      <c r="B17" s="228" t="s">
        <v>125</v>
      </c>
      <c r="C17" s="92"/>
      <c r="D17" s="92"/>
      <c r="E17" s="92"/>
      <c r="F17" s="283"/>
      <c r="G17" s="92"/>
    </row>
    <row r="18" spans="2:7">
      <c r="B18" s="755" t="s">
        <v>126</v>
      </c>
      <c r="C18" s="786"/>
      <c r="D18" s="236" t="s">
        <v>135</v>
      </c>
      <c r="E18" s="237" t="s">
        <v>154</v>
      </c>
      <c r="F18" s="238" t="s">
        <v>129</v>
      </c>
      <c r="G18" s="239" t="s">
        <v>130</v>
      </c>
    </row>
    <row r="19" spans="2:7">
      <c r="B19" s="767" t="s">
        <v>389</v>
      </c>
      <c r="C19" s="768"/>
      <c r="D19" s="240"/>
      <c r="E19" s="248"/>
      <c r="F19" s="308"/>
      <c r="G19" s="242">
        <f>+G40*5%</f>
        <v>60.823809538854448</v>
      </c>
    </row>
    <row r="20" spans="2:7">
      <c r="B20" s="769"/>
      <c r="C20" s="770"/>
      <c r="D20" s="331"/>
      <c r="E20" s="332"/>
      <c r="F20" s="308"/>
      <c r="G20" s="242"/>
    </row>
    <row r="21" spans="2:7" ht="15.75" thickBot="1">
      <c r="B21" s="759"/>
      <c r="C21" s="796"/>
      <c r="D21" s="243"/>
      <c r="E21" s="244"/>
      <c r="F21" s="284"/>
      <c r="G21" s="246"/>
    </row>
    <row r="22" spans="2:7" ht="15.75" thickBot="1">
      <c r="B22" s="51"/>
      <c r="C22" s="92"/>
      <c r="D22" s="92"/>
      <c r="E22" s="92"/>
      <c r="F22" s="93" t="s">
        <v>131</v>
      </c>
      <c r="G22" s="247">
        <f>SUM(G19:G21)</f>
        <v>60.823809538854448</v>
      </c>
    </row>
    <row r="23" spans="2:7" ht="15.75" thickBot="1">
      <c r="B23" s="228" t="s">
        <v>132</v>
      </c>
      <c r="C23" s="92"/>
      <c r="D23" s="92"/>
      <c r="E23" s="92"/>
      <c r="F23" s="283"/>
      <c r="G23" s="92"/>
    </row>
    <row r="24" spans="2:7">
      <c r="B24" s="763" t="s">
        <v>126</v>
      </c>
      <c r="C24" s="806"/>
      <c r="D24" s="333" t="s">
        <v>133</v>
      </c>
      <c r="E24" s="334" t="s">
        <v>134</v>
      </c>
      <c r="F24" s="335" t="s">
        <v>135</v>
      </c>
      <c r="G24" s="336" t="s">
        <v>130</v>
      </c>
    </row>
    <row r="25" spans="2:7" ht="15" customHeight="1">
      <c r="B25" s="820" t="s">
        <v>401</v>
      </c>
      <c r="C25" s="826"/>
      <c r="D25" s="506" t="s">
        <v>155</v>
      </c>
      <c r="E25" s="507">
        <v>5162.6000440706057</v>
      </c>
      <c r="F25" s="508">
        <v>1</v>
      </c>
      <c r="G25" s="337">
        <f>(E25*F25)</f>
        <v>5162.6000440706057</v>
      </c>
    </row>
    <row r="26" spans="2:7" ht="18.75" customHeight="1">
      <c r="B26" s="818" t="s">
        <v>402</v>
      </c>
      <c r="C26" s="825"/>
      <c r="D26" s="506" t="s">
        <v>155</v>
      </c>
      <c r="E26" s="507">
        <v>2264</v>
      </c>
      <c r="F26" s="508">
        <v>1</v>
      </c>
      <c r="G26" s="337">
        <f>(E26*F26)</f>
        <v>2264</v>
      </c>
    </row>
    <row r="27" spans="2:7" ht="18" customHeight="1">
      <c r="B27" s="818" t="s">
        <v>403</v>
      </c>
      <c r="C27" s="825"/>
      <c r="D27" s="506" t="s">
        <v>281</v>
      </c>
      <c r="E27" s="507">
        <v>676</v>
      </c>
      <c r="F27" s="508">
        <v>7.4999999999999997E-2</v>
      </c>
      <c r="G27" s="337">
        <f>(E27*F27)</f>
        <v>50.699999999999996</v>
      </c>
    </row>
    <row r="28" spans="2:7" ht="17.25" customHeight="1">
      <c r="B28" s="818" t="s">
        <v>404</v>
      </c>
      <c r="C28" s="825"/>
      <c r="D28" s="506" t="s">
        <v>281</v>
      </c>
      <c r="E28" s="507">
        <v>416</v>
      </c>
      <c r="F28" s="508">
        <v>1</v>
      </c>
      <c r="G28" s="337">
        <f>(E28*F28)</f>
        <v>416</v>
      </c>
    </row>
    <row r="29" spans="2:7" ht="14.25" customHeight="1">
      <c r="B29" s="818" t="s">
        <v>405</v>
      </c>
      <c r="C29" s="825"/>
      <c r="D29" s="506" t="s">
        <v>281</v>
      </c>
      <c r="E29" s="507">
        <v>264</v>
      </c>
      <c r="F29" s="508">
        <v>1</v>
      </c>
      <c r="G29" s="337">
        <f>(E29*F29)</f>
        <v>264</v>
      </c>
    </row>
    <row r="30" spans="2:7">
      <c r="B30" s="818"/>
      <c r="C30" s="825"/>
      <c r="D30" s="506"/>
      <c r="E30" s="507"/>
      <c r="F30" s="508"/>
      <c r="G30" s="337"/>
    </row>
    <row r="31" spans="2:7" ht="15.75" thickBot="1">
      <c r="B31" s="807"/>
      <c r="C31" s="808"/>
      <c r="D31" s="296"/>
      <c r="E31" s="296"/>
      <c r="F31" s="341"/>
      <c r="G31" s="337"/>
    </row>
    <row r="32" spans="2:7" ht="15.75" thickBot="1">
      <c r="B32" s="51"/>
      <c r="C32" s="92"/>
      <c r="D32" s="92"/>
      <c r="E32" s="92"/>
      <c r="F32" s="93" t="s">
        <v>131</v>
      </c>
      <c r="G32" s="338">
        <f>SUM(G25:G31)</f>
        <v>8157.3000440706055</v>
      </c>
    </row>
    <row r="33" spans="2:8" ht="15.75" thickBot="1">
      <c r="B33" s="228" t="s">
        <v>136</v>
      </c>
      <c r="C33" s="92"/>
      <c r="D33" s="92"/>
      <c r="E33" s="92"/>
      <c r="F33" s="283"/>
      <c r="G33" s="92"/>
    </row>
    <row r="34" spans="2:8">
      <c r="B34" s="249" t="s">
        <v>137</v>
      </c>
      <c r="C34" s="250"/>
      <c r="D34" s="236" t="s">
        <v>135</v>
      </c>
      <c r="E34" s="237" t="s">
        <v>156</v>
      </c>
      <c r="F34" s="238" t="s">
        <v>141</v>
      </c>
      <c r="G34" s="239" t="s">
        <v>130</v>
      </c>
    </row>
    <row r="35" spans="2:8">
      <c r="B35" s="251"/>
      <c r="C35" s="292"/>
      <c r="D35" s="253"/>
      <c r="E35" s="306"/>
      <c r="F35" s="241"/>
      <c r="G35" s="242"/>
    </row>
    <row r="36" spans="2:8" ht="15.75" thickBot="1">
      <c r="B36" s="254"/>
      <c r="C36" s="255"/>
      <c r="D36" s="256"/>
      <c r="E36" s="256"/>
      <c r="F36" s="245"/>
      <c r="G36" s="246"/>
    </row>
    <row r="37" spans="2:8" ht="15.75" thickBot="1">
      <c r="B37" s="51"/>
      <c r="C37" s="92"/>
      <c r="D37" s="92"/>
      <c r="E37" s="92"/>
      <c r="F37" s="93" t="s">
        <v>131</v>
      </c>
      <c r="G37" s="247">
        <f>SUM(G35:G36)</f>
        <v>0</v>
      </c>
    </row>
    <row r="38" spans="2:8" ht="15.75" thickBot="1">
      <c r="B38" s="228" t="s">
        <v>142</v>
      </c>
      <c r="C38" s="92"/>
      <c r="D38" s="92"/>
      <c r="E38" s="92"/>
      <c r="F38" s="283"/>
      <c r="G38" s="92"/>
    </row>
    <row r="39" spans="2:8">
      <c r="B39" s="249" t="s">
        <v>143</v>
      </c>
      <c r="C39" s="236" t="s">
        <v>144</v>
      </c>
      <c r="D39" s="236" t="s">
        <v>145</v>
      </c>
      <c r="E39" s="237" t="s">
        <v>146</v>
      </c>
      <c r="F39" s="238" t="s">
        <v>129</v>
      </c>
      <c r="G39" s="239" t="s">
        <v>130</v>
      </c>
    </row>
    <row r="40" spans="2:8" ht="38.25">
      <c r="B40" s="505" t="str">
        <f>+Personal!D37</f>
        <v>CUADRILLA ( TECNICO ELECTRICO + 2 AYUDANTES) (JR)</v>
      </c>
      <c r="C40" s="248">
        <f>+Personal!F37</f>
        <v>127301.91707</v>
      </c>
      <c r="D40" s="248">
        <f>+C40*85%</f>
        <v>108206.6295095</v>
      </c>
      <c r="E40" s="257">
        <f>+D40+C40</f>
        <v>235508.54657949999</v>
      </c>
      <c r="F40" s="287">
        <v>193.59897741118661</v>
      </c>
      <c r="G40" s="242">
        <f>(E40/F40)</f>
        <v>1216.476190777089</v>
      </c>
    </row>
    <row r="41" spans="2:8">
      <c r="B41" s="294"/>
      <c r="C41" s="248"/>
      <c r="D41" s="248"/>
      <c r="E41" s="257"/>
      <c r="F41" s="287"/>
      <c r="G41" s="242"/>
    </row>
    <row r="42" spans="2:8" ht="15.75" thickBot="1">
      <c r="B42" s="295"/>
      <c r="C42" s="296"/>
      <c r="D42" s="297"/>
      <c r="E42" s="289"/>
      <c r="F42" s="284"/>
      <c r="G42" s="246"/>
    </row>
    <row r="43" spans="2:8" ht="15.75" thickBot="1">
      <c r="B43" s="51"/>
      <c r="C43" s="92"/>
      <c r="D43" s="92"/>
      <c r="E43" s="92"/>
      <c r="F43" s="298" t="s">
        <v>131</v>
      </c>
      <c r="G43" s="247">
        <f>SUM(G40:G42)</f>
        <v>1216.476190777089</v>
      </c>
    </row>
    <row r="44" spans="2:8" ht="15.75" thickBot="1">
      <c r="B44" s="51"/>
      <c r="C44" s="92"/>
      <c r="D44" s="52"/>
      <c r="E44" s="53"/>
      <c r="F44" s="299" t="s">
        <v>147</v>
      </c>
      <c r="G44" s="262">
        <f>+G22+G32+G37+G43</f>
        <v>9434.6000443865487</v>
      </c>
      <c r="H44">
        <v>7650</v>
      </c>
    </row>
    <row r="47" spans="2:8">
      <c r="B47" s="99" t="s">
        <v>472</v>
      </c>
      <c r="C47" s="43"/>
      <c r="D47" s="302"/>
      <c r="E47" s="45"/>
      <c r="F47" s="301"/>
      <c r="G47" s="45" t="s">
        <v>470</v>
      </c>
    </row>
    <row r="48" spans="2:8">
      <c r="B48" s="88" t="s">
        <v>473</v>
      </c>
      <c r="C48" s="540"/>
      <c r="D48" s="302"/>
      <c r="E48" s="48"/>
      <c r="F48" s="301"/>
      <c r="G48" s="48" t="s">
        <v>471</v>
      </c>
    </row>
    <row r="49" spans="2:7">
      <c r="B49" s="101" t="s">
        <v>37</v>
      </c>
      <c r="C49" s="101"/>
      <c r="D49" s="302"/>
      <c r="E49" s="50"/>
      <c r="F49" s="301"/>
      <c r="G49" s="50" t="s">
        <v>38</v>
      </c>
    </row>
    <row r="50" spans="2:7" ht="15.75" thickBot="1"/>
    <row r="51" spans="2:7">
      <c r="B51" s="777" t="s">
        <v>39</v>
      </c>
      <c r="C51" s="778"/>
      <c r="D51" s="778"/>
      <c r="E51" s="778"/>
      <c r="F51" s="778"/>
      <c r="G51" s="779"/>
    </row>
    <row r="52" spans="2:7">
      <c r="B52" s="780"/>
      <c r="C52" s="781"/>
      <c r="D52" s="781"/>
      <c r="E52" s="781"/>
      <c r="F52" s="781"/>
      <c r="G52" s="782"/>
    </row>
    <row r="53" spans="2:7" ht="15.75" thickBot="1">
      <c r="B53" s="783"/>
      <c r="C53" s="784"/>
      <c r="D53" s="784"/>
      <c r="E53" s="784"/>
      <c r="F53" s="784"/>
      <c r="G53" s="785"/>
    </row>
  </sheetData>
  <mergeCells count="22">
    <mergeCell ref="B13:C13"/>
    <mergeCell ref="D13:G13"/>
    <mergeCell ref="B2:E3"/>
    <mergeCell ref="F2:G6"/>
    <mergeCell ref="B4:E6"/>
    <mergeCell ref="B7:G8"/>
    <mergeCell ref="B9:G11"/>
    <mergeCell ref="B51:G53"/>
    <mergeCell ref="B26:C26"/>
    <mergeCell ref="B27:C27"/>
    <mergeCell ref="B28:C28"/>
    <mergeCell ref="B14:C14"/>
    <mergeCell ref="D14:G14"/>
    <mergeCell ref="B18:C18"/>
    <mergeCell ref="B19:C19"/>
    <mergeCell ref="B20:C20"/>
    <mergeCell ref="B21:C21"/>
    <mergeCell ref="B24:C24"/>
    <mergeCell ref="B25:C25"/>
    <mergeCell ref="B29:C29"/>
    <mergeCell ref="B30:C30"/>
    <mergeCell ref="B31:C31"/>
  </mergeCells>
  <pageMargins left="0.7" right="0.7" top="0.75" bottom="0.75" header="0.3" footer="0.3"/>
  <drawing r:id="rId1"/>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dimension ref="B1:H53"/>
  <sheetViews>
    <sheetView zoomScale="80" zoomScaleNormal="80" workbookViewId="0">
      <selection activeCell="B7" sqref="B7:G8"/>
    </sheetView>
  </sheetViews>
  <sheetFormatPr baseColWidth="10" defaultColWidth="10.7109375" defaultRowHeight="15"/>
  <cols>
    <col min="2" max="2" width="30.5703125" customWidth="1"/>
    <col min="3" max="3" width="22.42578125" customWidth="1"/>
    <col min="4" max="4" width="21.42578125" customWidth="1"/>
    <col min="5" max="5" width="18.5703125" customWidth="1"/>
    <col min="6" max="6" width="21.42578125" customWidth="1"/>
    <col min="7" max="7" width="21" customWidth="1"/>
  </cols>
  <sheetData>
    <row r="1" spans="2:7" ht="15.75" thickBot="1"/>
    <row r="2" spans="2:7">
      <c r="B2" s="684" t="s">
        <v>120</v>
      </c>
      <c r="C2" s="685"/>
      <c r="D2" s="685"/>
      <c r="E2" s="686"/>
      <c r="F2" s="787"/>
      <c r="G2" s="714"/>
    </row>
    <row r="3" spans="2:7">
      <c r="B3" s="687"/>
      <c r="C3" s="688"/>
      <c r="D3" s="688"/>
      <c r="E3" s="689"/>
      <c r="F3" s="788"/>
      <c r="G3" s="716"/>
    </row>
    <row r="4" spans="2:7">
      <c r="B4" s="797" t="s">
        <v>1</v>
      </c>
      <c r="C4" s="798"/>
      <c r="D4" s="798"/>
      <c r="E4" s="799"/>
      <c r="F4" s="788"/>
      <c r="G4" s="716"/>
    </row>
    <row r="5" spans="2:7">
      <c r="B5" s="800"/>
      <c r="C5" s="801"/>
      <c r="D5" s="801"/>
      <c r="E5" s="802"/>
      <c r="F5" s="788"/>
      <c r="G5" s="716"/>
    </row>
    <row r="6" spans="2:7">
      <c r="B6" s="803"/>
      <c r="C6" s="804"/>
      <c r="D6" s="804"/>
      <c r="E6" s="805"/>
      <c r="F6" s="789"/>
      <c r="G6" s="718"/>
    </row>
    <row r="7" spans="2:7">
      <c r="B7" s="721"/>
      <c r="C7" s="722"/>
      <c r="D7" s="722"/>
      <c r="E7" s="722"/>
      <c r="F7" s="722"/>
      <c r="G7" s="723"/>
    </row>
    <row r="8" spans="2:7" ht="15.75" thickBot="1">
      <c r="B8" s="724"/>
      <c r="C8" s="717"/>
      <c r="D8" s="717"/>
      <c r="E8" s="717"/>
      <c r="F8" s="717"/>
      <c r="G8" s="718"/>
    </row>
    <row r="9" spans="2:7" ht="15" customHeight="1">
      <c r="B9" s="774" t="s">
        <v>438</v>
      </c>
      <c r="C9" s="775"/>
      <c r="D9" s="775"/>
      <c r="E9" s="775"/>
      <c r="F9" s="775"/>
      <c r="G9" s="776"/>
    </row>
    <row r="10" spans="2:7">
      <c r="B10" s="749"/>
      <c r="C10" s="750"/>
      <c r="D10" s="750"/>
      <c r="E10" s="750"/>
      <c r="F10" s="750"/>
      <c r="G10" s="751"/>
    </row>
    <row r="11" spans="2:7" ht="15.75" thickBot="1">
      <c r="B11" s="752"/>
      <c r="C11" s="753"/>
      <c r="D11" s="753"/>
      <c r="E11" s="753"/>
      <c r="F11" s="753"/>
      <c r="G11" s="754"/>
    </row>
    <row r="12" spans="2:7" ht="15.75" thickBot="1">
      <c r="B12" s="227"/>
      <c r="C12" s="227"/>
      <c r="D12" s="228"/>
      <c r="E12" s="228"/>
      <c r="F12" s="228"/>
      <c r="G12" s="228"/>
    </row>
    <row r="13" spans="2:7">
      <c r="B13" s="728" t="s">
        <v>121</v>
      </c>
      <c r="C13" s="790"/>
      <c r="D13" s="791" t="s">
        <v>151</v>
      </c>
      <c r="E13" s="730"/>
      <c r="F13" s="730"/>
      <c r="G13" s="792"/>
    </row>
    <row r="14" spans="2:7" ht="54.75" customHeight="1">
      <c r="B14" s="733" t="str">
        <f>B9</f>
        <v>MANTENIMIENTO Y ADECUACIÓN DE LA CASA DE LA MUJER UBICADA EN EL MUNICIPIO DE MONTERÍA - CÓRDOBA</v>
      </c>
      <c r="C14" s="793"/>
      <c r="D14" s="794" t="str">
        <f>+'PRESUPUESTO GENERAL'!D61</f>
        <v>Suministro e instalación Gabinete. Contiene patch panel, swiches, multitoma, ventilación, puesta a tierra.</v>
      </c>
      <c r="E14" s="809"/>
      <c r="F14" s="809"/>
      <c r="G14" s="810"/>
    </row>
    <row r="15" spans="2:7" ht="15.75" thickBot="1">
      <c r="B15" s="229" t="s">
        <v>123</v>
      </c>
      <c r="C15" s="230" t="s">
        <v>416</v>
      </c>
      <c r="D15" s="231" t="s">
        <v>150</v>
      </c>
      <c r="E15" s="232" t="s">
        <v>114</v>
      </c>
      <c r="F15" s="282" t="s">
        <v>124</v>
      </c>
      <c r="G15" s="317">
        <v>1</v>
      </c>
    </row>
    <row r="16" spans="2:7">
      <c r="B16" s="92"/>
      <c r="C16" s="92"/>
      <c r="D16" s="92"/>
      <c r="E16" s="92"/>
      <c r="F16" s="92"/>
      <c r="G16" s="92"/>
    </row>
    <row r="17" spans="2:8" ht="15.75" thickBot="1">
      <c r="B17" s="228" t="s">
        <v>125</v>
      </c>
      <c r="C17" s="92"/>
      <c r="D17" s="92"/>
      <c r="E17" s="92"/>
      <c r="F17" s="283"/>
      <c r="G17" s="92"/>
    </row>
    <row r="18" spans="2:8">
      <c r="B18" s="755" t="s">
        <v>126</v>
      </c>
      <c r="C18" s="786"/>
      <c r="D18" s="236" t="s">
        <v>135</v>
      </c>
      <c r="E18" s="237" t="s">
        <v>154</v>
      </c>
      <c r="F18" s="238" t="s">
        <v>129</v>
      </c>
      <c r="G18" s="239" t="s">
        <v>130</v>
      </c>
    </row>
    <row r="19" spans="2:8">
      <c r="B19" s="767" t="s">
        <v>367</v>
      </c>
      <c r="C19" s="768"/>
      <c r="D19" s="240"/>
      <c r="E19" s="248"/>
      <c r="F19" s="308"/>
      <c r="G19" s="242">
        <f>+G41*5%</f>
        <v>7142.8571432021745</v>
      </c>
      <c r="H19">
        <f>+G41*5%</f>
        <v>7142.8571432021745</v>
      </c>
    </row>
    <row r="20" spans="2:8">
      <c r="B20" s="769"/>
      <c r="C20" s="770"/>
      <c r="D20" s="331"/>
      <c r="E20" s="332"/>
      <c r="F20" s="308"/>
      <c r="G20" s="242"/>
    </row>
    <row r="21" spans="2:8" ht="15.75" thickBot="1">
      <c r="B21" s="759"/>
      <c r="C21" s="796"/>
      <c r="D21" s="243"/>
      <c r="E21" s="244"/>
      <c r="F21" s="284"/>
      <c r="G21" s="246"/>
    </row>
    <row r="22" spans="2:8" ht="15.75" thickBot="1">
      <c r="B22" s="51"/>
      <c r="C22" s="92"/>
      <c r="D22" s="92"/>
      <c r="E22" s="92"/>
      <c r="F22" s="93" t="s">
        <v>131</v>
      </c>
      <c r="G22" s="247">
        <f>SUM(G19:G21)</f>
        <v>7142.8571432021745</v>
      </c>
    </row>
    <row r="23" spans="2:8" ht="15.75" thickBot="1">
      <c r="B23" s="228" t="s">
        <v>132</v>
      </c>
      <c r="C23" s="92"/>
      <c r="D23" s="92"/>
      <c r="E23" s="92"/>
      <c r="F23" s="283"/>
      <c r="G23" s="92"/>
    </row>
    <row r="24" spans="2:8">
      <c r="B24" s="763" t="s">
        <v>126</v>
      </c>
      <c r="C24" s="806"/>
      <c r="D24" s="333" t="s">
        <v>133</v>
      </c>
      <c r="E24" s="334" t="s">
        <v>134</v>
      </c>
      <c r="F24" s="335" t="s">
        <v>135</v>
      </c>
      <c r="G24" s="336" t="s">
        <v>130</v>
      </c>
    </row>
    <row r="25" spans="2:8" ht="18.75" customHeight="1">
      <c r="B25" s="820" t="s">
        <v>406</v>
      </c>
      <c r="C25" s="832"/>
      <c r="D25" s="506" t="s">
        <v>119</v>
      </c>
      <c r="E25" s="513">
        <v>650000</v>
      </c>
      <c r="F25" s="508">
        <v>1</v>
      </c>
      <c r="G25" s="337">
        <f>(E25*F25)</f>
        <v>650000</v>
      </c>
    </row>
    <row r="26" spans="2:8" ht="17.25" customHeight="1">
      <c r="B26" s="818" t="s">
        <v>407</v>
      </c>
      <c r="C26" s="833"/>
      <c r="D26" s="506" t="s">
        <v>119</v>
      </c>
      <c r="E26" s="510">
        <v>80000</v>
      </c>
      <c r="F26" s="508">
        <v>1</v>
      </c>
      <c r="G26" s="337">
        <f>(E26*F26)</f>
        <v>80000</v>
      </c>
    </row>
    <row r="27" spans="2:8" ht="18" customHeight="1">
      <c r="B27" s="818" t="s">
        <v>408</v>
      </c>
      <c r="C27" s="833"/>
      <c r="D27" s="506" t="s">
        <v>119</v>
      </c>
      <c r="E27" s="509">
        <v>60000</v>
      </c>
      <c r="F27" s="508">
        <v>1</v>
      </c>
      <c r="G27" s="337">
        <f>(E27*F27)</f>
        <v>60000</v>
      </c>
    </row>
    <row r="28" spans="2:8" ht="25.5" customHeight="1">
      <c r="B28" s="818" t="s">
        <v>409</v>
      </c>
      <c r="C28" s="833"/>
      <c r="D28" s="506" t="s">
        <v>119</v>
      </c>
      <c r="E28" s="513">
        <v>150000</v>
      </c>
      <c r="F28" s="508">
        <v>1</v>
      </c>
      <c r="G28" s="337">
        <f>(E28*F28)</f>
        <v>150000</v>
      </c>
    </row>
    <row r="29" spans="2:8">
      <c r="B29" s="818" t="s">
        <v>410</v>
      </c>
      <c r="C29" s="833"/>
      <c r="D29" s="506" t="s">
        <v>119</v>
      </c>
      <c r="E29" s="513">
        <v>60000</v>
      </c>
      <c r="F29" s="508">
        <v>1</v>
      </c>
      <c r="G29" s="337">
        <f>(E29*F29)</f>
        <v>60000</v>
      </c>
    </row>
    <row r="30" spans="2:8">
      <c r="B30" s="376"/>
      <c r="C30" s="286"/>
      <c r="D30" s="248"/>
      <c r="E30" s="248"/>
      <c r="F30" s="241"/>
      <c r="G30" s="337"/>
    </row>
    <row r="31" spans="2:8">
      <c r="B31" s="468"/>
      <c r="C31" s="469"/>
      <c r="D31" s="248"/>
      <c r="E31" s="248"/>
      <c r="F31" s="385"/>
      <c r="G31" s="337"/>
    </row>
    <row r="32" spans="2:8" ht="15.75" thickBot="1">
      <c r="B32" s="807"/>
      <c r="C32" s="808"/>
      <c r="D32" s="296"/>
      <c r="E32" s="296"/>
      <c r="F32" s="341"/>
      <c r="G32" s="337"/>
    </row>
    <row r="33" spans="2:8" ht="15.75" thickBot="1">
      <c r="B33" s="51"/>
      <c r="C33" s="92"/>
      <c r="D33" s="92"/>
      <c r="E33" s="92"/>
      <c r="F33" s="93" t="s">
        <v>131</v>
      </c>
      <c r="G33" s="338">
        <f>SUM(G25:G32)</f>
        <v>1000000</v>
      </c>
    </row>
    <row r="34" spans="2:8" ht="15.75" thickBot="1">
      <c r="B34" s="228" t="s">
        <v>136</v>
      </c>
      <c r="C34" s="92"/>
      <c r="D34" s="92"/>
      <c r="E34" s="92"/>
      <c r="F34" s="283"/>
      <c r="G34" s="92"/>
    </row>
    <row r="35" spans="2:8">
      <c r="B35" s="249" t="s">
        <v>137</v>
      </c>
      <c r="C35" s="250"/>
      <c r="D35" s="236" t="s">
        <v>135</v>
      </c>
      <c r="E35" s="237" t="s">
        <v>156</v>
      </c>
      <c r="F35" s="238" t="s">
        <v>141</v>
      </c>
      <c r="G35" s="239" t="s">
        <v>130</v>
      </c>
    </row>
    <row r="36" spans="2:8">
      <c r="B36" s="251"/>
      <c r="C36" s="292"/>
      <c r="D36" s="253"/>
      <c r="E36" s="306"/>
      <c r="F36" s="241"/>
      <c r="G36" s="242"/>
    </row>
    <row r="37" spans="2:8" ht="15.75" thickBot="1">
      <c r="B37" s="254"/>
      <c r="C37" s="255"/>
      <c r="D37" s="256"/>
      <c r="E37" s="256"/>
      <c r="F37" s="245"/>
      <c r="G37" s="246"/>
    </row>
    <row r="38" spans="2:8" ht="15.75" thickBot="1">
      <c r="B38" s="51"/>
      <c r="C38" s="92"/>
      <c r="D38" s="92"/>
      <c r="E38" s="92"/>
      <c r="F38" s="93" t="s">
        <v>131</v>
      </c>
      <c r="G38" s="247">
        <f>SUM(G36:G37)</f>
        <v>0</v>
      </c>
    </row>
    <row r="39" spans="2:8" ht="15.75" thickBot="1">
      <c r="B39" s="228" t="s">
        <v>142</v>
      </c>
      <c r="C39" s="92"/>
      <c r="D39" s="92"/>
      <c r="E39" s="92"/>
      <c r="F39" s="283"/>
      <c r="G39" s="92"/>
    </row>
    <row r="40" spans="2:8">
      <c r="B40" s="249" t="s">
        <v>143</v>
      </c>
      <c r="C40" s="236" t="s">
        <v>144</v>
      </c>
      <c r="D40" s="236" t="s">
        <v>145</v>
      </c>
      <c r="E40" s="237" t="s">
        <v>146</v>
      </c>
      <c r="F40" s="238" t="s">
        <v>129</v>
      </c>
      <c r="G40" s="239" t="s">
        <v>130</v>
      </c>
    </row>
    <row r="41" spans="2:8" ht="27" customHeight="1">
      <c r="B41" s="505" t="str">
        <f>+Personal!D39</f>
        <v>CUADRILLA ( TECNICO ELECTRICO + AYUDANTE) (JR)</v>
      </c>
      <c r="C41" s="248">
        <f>+Personal!F39</f>
        <v>94621.311379999999</v>
      </c>
      <c r="D41" s="248">
        <f>+C41*85%</f>
        <v>80428.114673000004</v>
      </c>
      <c r="E41" s="257">
        <f>+D41+C41</f>
        <v>175049.426053</v>
      </c>
      <c r="F41" s="287">
        <v>1.2253459823118105</v>
      </c>
      <c r="G41" s="242">
        <f>(E41/F41)</f>
        <v>142857.14286404348</v>
      </c>
    </row>
    <row r="42" spans="2:8" ht="15.75" thickBot="1">
      <c r="B42" s="295"/>
      <c r="C42" s="296"/>
      <c r="D42" s="297"/>
      <c r="E42" s="289"/>
      <c r="F42" s="284"/>
      <c r="G42" s="246"/>
    </row>
    <row r="43" spans="2:8" ht="15.75" thickBot="1">
      <c r="B43" s="51"/>
      <c r="C43" s="92"/>
      <c r="D43" s="92"/>
      <c r="E43" s="92"/>
      <c r="F43" s="298" t="s">
        <v>131</v>
      </c>
      <c r="G43" s="247">
        <f>SUM(G41:G42)</f>
        <v>142857.14286404348</v>
      </c>
    </row>
    <row r="44" spans="2:8" ht="15.75" thickBot="1">
      <c r="B44" s="51"/>
      <c r="C44" s="92"/>
      <c r="D44" s="52"/>
      <c r="E44" s="53"/>
      <c r="F44" s="299" t="s">
        <v>147</v>
      </c>
      <c r="G44" s="262">
        <f>+G22+G33+G38+G43</f>
        <v>1150000.0000072457</v>
      </c>
      <c r="H44">
        <v>850000</v>
      </c>
    </row>
    <row r="47" spans="2:8">
      <c r="B47" s="99" t="s">
        <v>472</v>
      </c>
      <c r="C47" s="43"/>
      <c r="D47" s="302"/>
      <c r="E47" s="45"/>
      <c r="F47" s="301"/>
      <c r="G47" s="45" t="s">
        <v>470</v>
      </c>
    </row>
    <row r="48" spans="2:8">
      <c r="B48" s="88" t="s">
        <v>473</v>
      </c>
      <c r="C48" s="540"/>
      <c r="D48" s="302"/>
      <c r="E48" s="48"/>
      <c r="F48" s="301"/>
      <c r="G48" s="48" t="s">
        <v>471</v>
      </c>
    </row>
    <row r="49" spans="2:7">
      <c r="B49" s="101" t="s">
        <v>37</v>
      </c>
      <c r="C49" s="101"/>
      <c r="D49" s="302"/>
      <c r="E49" s="50"/>
      <c r="F49" s="301"/>
      <c r="G49" s="50" t="s">
        <v>38</v>
      </c>
    </row>
    <row r="50" spans="2:7" ht="15.75" thickBot="1"/>
    <row r="51" spans="2:7">
      <c r="B51" s="777" t="s">
        <v>39</v>
      </c>
      <c r="C51" s="778"/>
      <c r="D51" s="778"/>
      <c r="E51" s="778"/>
      <c r="F51" s="778"/>
      <c r="G51" s="779"/>
    </row>
    <row r="52" spans="2:7">
      <c r="B52" s="780"/>
      <c r="C52" s="781"/>
      <c r="D52" s="781"/>
      <c r="E52" s="781"/>
      <c r="F52" s="781"/>
      <c r="G52" s="782"/>
    </row>
    <row r="53" spans="2:7" ht="15.75" thickBot="1">
      <c r="B53" s="783"/>
      <c r="C53" s="784"/>
      <c r="D53" s="784"/>
      <c r="E53" s="784"/>
      <c r="F53" s="784"/>
      <c r="G53" s="785"/>
    </row>
  </sheetData>
  <mergeCells count="21">
    <mergeCell ref="B21:C21"/>
    <mergeCell ref="B2:E3"/>
    <mergeCell ref="F2:G6"/>
    <mergeCell ref="B4:E6"/>
    <mergeCell ref="B7:G8"/>
    <mergeCell ref="B9:G11"/>
    <mergeCell ref="B13:C13"/>
    <mergeCell ref="D13:G13"/>
    <mergeCell ref="B14:C14"/>
    <mergeCell ref="D14:G14"/>
    <mergeCell ref="B18:C18"/>
    <mergeCell ref="B19:C19"/>
    <mergeCell ref="B20:C20"/>
    <mergeCell ref="B24:C24"/>
    <mergeCell ref="B25:C25"/>
    <mergeCell ref="B32:C32"/>
    <mergeCell ref="B51:G53"/>
    <mergeCell ref="B26:C26"/>
    <mergeCell ref="B27:C27"/>
    <mergeCell ref="B28:C28"/>
    <mergeCell ref="B29:C29"/>
  </mergeCells>
  <pageMargins left="0.7" right="0.7" top="0.75" bottom="0.75" header="0.3" footer="0.3"/>
  <drawing r:id="rId1"/>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800-000000000000}">
  <dimension ref="B1:H50"/>
  <sheetViews>
    <sheetView topLeftCell="A6" zoomScale="80" zoomScaleNormal="80" workbookViewId="0">
      <selection activeCell="B7" sqref="B7:G8"/>
    </sheetView>
  </sheetViews>
  <sheetFormatPr baseColWidth="10" defaultColWidth="10.7109375" defaultRowHeight="15"/>
  <cols>
    <col min="2" max="2" width="30.5703125" customWidth="1"/>
    <col min="3" max="3" width="22.42578125" customWidth="1"/>
    <col min="4" max="4" width="21.42578125" customWidth="1"/>
    <col min="5" max="5" width="18.5703125" customWidth="1"/>
    <col min="6" max="6" width="21.42578125" customWidth="1"/>
    <col min="7" max="7" width="21" customWidth="1"/>
  </cols>
  <sheetData>
    <row r="1" spans="2:7" ht="15.75" thickBot="1"/>
    <row r="2" spans="2:7">
      <c r="B2" s="684" t="s">
        <v>120</v>
      </c>
      <c r="C2" s="685"/>
      <c r="D2" s="685"/>
      <c r="E2" s="686"/>
      <c r="F2" s="787"/>
      <c r="G2" s="714"/>
    </row>
    <row r="3" spans="2:7">
      <c r="B3" s="687"/>
      <c r="C3" s="688"/>
      <c r="D3" s="688"/>
      <c r="E3" s="689"/>
      <c r="F3" s="788"/>
      <c r="G3" s="716"/>
    </row>
    <row r="4" spans="2:7">
      <c r="B4" s="797" t="s">
        <v>1</v>
      </c>
      <c r="C4" s="798"/>
      <c r="D4" s="798"/>
      <c r="E4" s="799"/>
      <c r="F4" s="788"/>
      <c r="G4" s="716"/>
    </row>
    <row r="5" spans="2:7">
      <c r="B5" s="800"/>
      <c r="C5" s="801"/>
      <c r="D5" s="801"/>
      <c r="E5" s="802"/>
      <c r="F5" s="788"/>
      <c r="G5" s="716"/>
    </row>
    <row r="6" spans="2:7">
      <c r="B6" s="803"/>
      <c r="C6" s="804"/>
      <c r="D6" s="804"/>
      <c r="E6" s="805"/>
      <c r="F6" s="789"/>
      <c r="G6" s="718"/>
    </row>
    <row r="7" spans="2:7">
      <c r="B7" s="721"/>
      <c r="C7" s="722"/>
      <c r="D7" s="722"/>
      <c r="E7" s="722"/>
      <c r="F7" s="722"/>
      <c r="G7" s="723"/>
    </row>
    <row r="8" spans="2:7" ht="15.75" thickBot="1">
      <c r="B8" s="724"/>
      <c r="C8" s="717"/>
      <c r="D8" s="717"/>
      <c r="E8" s="717"/>
      <c r="F8" s="717"/>
      <c r="G8" s="718"/>
    </row>
    <row r="9" spans="2:7" ht="15" customHeight="1">
      <c r="B9" s="774" t="s">
        <v>438</v>
      </c>
      <c r="C9" s="775"/>
      <c r="D9" s="775"/>
      <c r="E9" s="775"/>
      <c r="F9" s="775"/>
      <c r="G9" s="776"/>
    </row>
    <row r="10" spans="2:7">
      <c r="B10" s="749"/>
      <c r="C10" s="750"/>
      <c r="D10" s="750"/>
      <c r="E10" s="750"/>
      <c r="F10" s="750"/>
      <c r="G10" s="751"/>
    </row>
    <row r="11" spans="2:7" ht="15.75" thickBot="1">
      <c r="B11" s="752"/>
      <c r="C11" s="753"/>
      <c r="D11" s="753"/>
      <c r="E11" s="753"/>
      <c r="F11" s="753"/>
      <c r="G11" s="754"/>
    </row>
    <row r="12" spans="2:7" ht="15.75" thickBot="1">
      <c r="B12" s="227"/>
      <c r="C12" s="227"/>
      <c r="D12" s="228"/>
      <c r="E12" s="228"/>
      <c r="F12" s="228"/>
      <c r="G12" s="228"/>
    </row>
    <row r="13" spans="2:7">
      <c r="B13" s="728" t="s">
        <v>121</v>
      </c>
      <c r="C13" s="790"/>
      <c r="D13" s="791" t="s">
        <v>151</v>
      </c>
      <c r="E13" s="730"/>
      <c r="F13" s="730"/>
      <c r="G13" s="792"/>
    </row>
    <row r="14" spans="2:7" ht="54.75" customHeight="1">
      <c r="B14" s="733" t="str">
        <f>B9</f>
        <v>MANTENIMIENTO Y ADECUACIÓN DE LA CASA DE LA MUJER UBICADA EN EL MUNICIPIO DE MONTERÍA - CÓRDOBA</v>
      </c>
      <c r="C14" s="793"/>
      <c r="D14" s="794" t="str">
        <f>+'PRESUPUESTO GENERAL'!D62</f>
        <v>Certificacion de salidas de Voz y Datos.</v>
      </c>
      <c r="E14" s="809"/>
      <c r="F14" s="809"/>
      <c r="G14" s="810"/>
    </row>
    <row r="15" spans="2:7" ht="15.75" thickBot="1">
      <c r="B15" s="229" t="s">
        <v>123</v>
      </c>
      <c r="C15" s="230" t="s">
        <v>350</v>
      </c>
      <c r="D15" s="231" t="s">
        <v>150</v>
      </c>
      <c r="E15" s="232" t="s">
        <v>114</v>
      </c>
      <c r="F15" s="282" t="s">
        <v>124</v>
      </c>
      <c r="G15" s="317">
        <v>15</v>
      </c>
    </row>
    <row r="16" spans="2:7">
      <c r="B16" s="92"/>
      <c r="C16" s="92"/>
      <c r="D16" s="92"/>
      <c r="E16" s="92"/>
      <c r="F16" s="92"/>
      <c r="G16" s="92"/>
    </row>
    <row r="17" spans="2:8" ht="15.75" thickBot="1">
      <c r="B17" s="228" t="s">
        <v>125</v>
      </c>
      <c r="C17" s="92"/>
      <c r="D17" s="92"/>
      <c r="E17" s="92"/>
      <c r="F17" s="283"/>
      <c r="G17" s="92"/>
    </row>
    <row r="18" spans="2:8">
      <c r="B18" s="755" t="s">
        <v>126</v>
      </c>
      <c r="C18" s="786"/>
      <c r="D18" s="236" t="s">
        <v>135</v>
      </c>
      <c r="E18" s="237" t="s">
        <v>154</v>
      </c>
      <c r="F18" s="238" t="s">
        <v>129</v>
      </c>
      <c r="G18" s="239" t="s">
        <v>130</v>
      </c>
    </row>
    <row r="19" spans="2:8">
      <c r="B19" s="767" t="s">
        <v>367</v>
      </c>
      <c r="C19" s="768"/>
      <c r="D19" s="240"/>
      <c r="E19" s="248"/>
      <c r="F19" s="308"/>
      <c r="G19" s="242">
        <f>+G38*5%</f>
        <v>238.0952367848688</v>
      </c>
      <c r="H19">
        <f>+G38*5%</f>
        <v>238.0952367848688</v>
      </c>
    </row>
    <row r="20" spans="2:8">
      <c r="B20" s="769"/>
      <c r="C20" s="770"/>
      <c r="D20" s="331"/>
      <c r="E20" s="332"/>
      <c r="F20" s="308"/>
      <c r="G20" s="242"/>
    </row>
    <row r="21" spans="2:8" ht="15.75" thickBot="1">
      <c r="B21" s="759"/>
      <c r="C21" s="796"/>
      <c r="D21" s="243"/>
      <c r="E21" s="244"/>
      <c r="F21" s="284"/>
      <c r="G21" s="246"/>
    </row>
    <row r="22" spans="2:8" ht="15.75" thickBot="1">
      <c r="B22" s="51"/>
      <c r="C22" s="92"/>
      <c r="D22" s="92"/>
      <c r="E22" s="92"/>
      <c r="F22" s="93" t="s">
        <v>131</v>
      </c>
      <c r="G22" s="247">
        <f>SUM(G19:G21)</f>
        <v>238.0952367848688</v>
      </c>
    </row>
    <row r="23" spans="2:8" ht="15.75" thickBot="1">
      <c r="B23" s="228" t="s">
        <v>132</v>
      </c>
      <c r="C23" s="92"/>
      <c r="D23" s="92"/>
      <c r="E23" s="92"/>
      <c r="F23" s="283"/>
      <c r="G23" s="92"/>
    </row>
    <row r="24" spans="2:8">
      <c r="B24" s="763" t="s">
        <v>126</v>
      </c>
      <c r="C24" s="806"/>
      <c r="D24" s="333" t="s">
        <v>133</v>
      </c>
      <c r="E24" s="334" t="s">
        <v>134</v>
      </c>
      <c r="F24" s="335" t="s">
        <v>135</v>
      </c>
      <c r="G24" s="336" t="s">
        <v>130</v>
      </c>
    </row>
    <row r="25" spans="2:8">
      <c r="B25" s="765" t="s">
        <v>411</v>
      </c>
      <c r="C25" s="766"/>
      <c r="D25" s="506" t="s">
        <v>119</v>
      </c>
      <c r="E25" s="507">
        <v>40000</v>
      </c>
      <c r="F25" s="508">
        <v>1</v>
      </c>
      <c r="G25" s="337">
        <f>(E25*F25)</f>
        <v>40000</v>
      </c>
    </row>
    <row r="26" spans="2:8">
      <c r="B26" s="376"/>
      <c r="C26" s="286"/>
      <c r="D26" s="248"/>
      <c r="E26" s="248"/>
      <c r="F26" s="248"/>
      <c r="G26" s="337"/>
    </row>
    <row r="27" spans="2:8">
      <c r="B27" s="376"/>
      <c r="C27" s="286"/>
      <c r="D27" s="248"/>
      <c r="E27" s="248"/>
      <c r="F27" s="241"/>
      <c r="G27" s="337"/>
    </row>
    <row r="28" spans="2:8">
      <c r="B28" s="468"/>
      <c r="C28" s="469"/>
      <c r="D28" s="248"/>
      <c r="E28" s="248"/>
      <c r="F28" s="385"/>
      <c r="G28" s="337"/>
    </row>
    <row r="29" spans="2:8" ht="15.75" thickBot="1">
      <c r="B29" s="807"/>
      <c r="C29" s="808"/>
      <c r="D29" s="296"/>
      <c r="E29" s="296"/>
      <c r="F29" s="341"/>
      <c r="G29" s="337"/>
    </row>
    <row r="30" spans="2:8" ht="15.75" thickBot="1">
      <c r="B30" s="51"/>
      <c r="C30" s="92"/>
      <c r="D30" s="92"/>
      <c r="E30" s="92"/>
      <c r="F30" s="93" t="s">
        <v>131</v>
      </c>
      <c r="G30" s="338">
        <f>SUM(G25:G29)</f>
        <v>40000</v>
      </c>
    </row>
    <row r="31" spans="2:8" ht="15.75" thickBot="1">
      <c r="B31" s="228" t="s">
        <v>136</v>
      </c>
      <c r="C31" s="92"/>
      <c r="D31" s="92"/>
      <c r="E31" s="92"/>
      <c r="F31" s="283"/>
      <c r="G31" s="92"/>
    </row>
    <row r="32" spans="2:8">
      <c r="B32" s="249" t="s">
        <v>137</v>
      </c>
      <c r="C32" s="250"/>
      <c r="D32" s="236" t="s">
        <v>135</v>
      </c>
      <c r="E32" s="237" t="s">
        <v>156</v>
      </c>
      <c r="F32" s="238" t="s">
        <v>141</v>
      </c>
      <c r="G32" s="239" t="s">
        <v>130</v>
      </c>
    </row>
    <row r="33" spans="2:8">
      <c r="B33" s="251"/>
      <c r="C33" s="292"/>
      <c r="D33" s="253"/>
      <c r="E33" s="306"/>
      <c r="F33" s="241"/>
      <c r="G33" s="242"/>
    </row>
    <row r="34" spans="2:8" ht="15.75" thickBot="1">
      <c r="B34" s="254"/>
      <c r="C34" s="255"/>
      <c r="D34" s="256"/>
      <c r="E34" s="256"/>
      <c r="F34" s="245"/>
      <c r="G34" s="246"/>
    </row>
    <row r="35" spans="2:8" ht="15.75" thickBot="1">
      <c r="B35" s="51"/>
      <c r="C35" s="92"/>
      <c r="D35" s="92"/>
      <c r="E35" s="92"/>
      <c r="F35" s="93" t="s">
        <v>131</v>
      </c>
      <c r="G35" s="247">
        <f>SUM(G33:G34)</f>
        <v>0</v>
      </c>
    </row>
    <row r="36" spans="2:8" ht="15.75" thickBot="1">
      <c r="B36" s="228" t="s">
        <v>142</v>
      </c>
      <c r="C36" s="92"/>
      <c r="D36" s="92"/>
      <c r="E36" s="92"/>
      <c r="F36" s="283"/>
      <c r="G36" s="92"/>
    </row>
    <row r="37" spans="2:8">
      <c r="B37" s="249" t="s">
        <v>143</v>
      </c>
      <c r="C37" s="236" t="s">
        <v>144</v>
      </c>
      <c r="D37" s="236" t="s">
        <v>145</v>
      </c>
      <c r="E37" s="237" t="s">
        <v>146</v>
      </c>
      <c r="F37" s="238" t="s">
        <v>129</v>
      </c>
      <c r="G37" s="239" t="s">
        <v>130</v>
      </c>
    </row>
    <row r="38" spans="2:8">
      <c r="B38" s="294" t="str">
        <f>+Personal!D19</f>
        <v>TÉCNICO ELÉCTRICO (HR)</v>
      </c>
      <c r="C38" s="248">
        <f>+Personal!F19</f>
        <v>7742.5882112499994</v>
      </c>
      <c r="D38" s="248">
        <f>+C38*85%</f>
        <v>6581.1999795624997</v>
      </c>
      <c r="E38" s="257">
        <f>+D38+C38</f>
        <v>14323.788190812498</v>
      </c>
      <c r="F38" s="287">
        <v>3.0079955366252813</v>
      </c>
      <c r="G38" s="242">
        <f>(E38/F38)</f>
        <v>4761.9047356973761</v>
      </c>
    </row>
    <row r="39" spans="2:8" ht="15.75" thickBot="1">
      <c r="B39" s="295"/>
      <c r="C39" s="296"/>
      <c r="D39" s="297"/>
      <c r="E39" s="289"/>
      <c r="F39" s="284"/>
      <c r="G39" s="246"/>
    </row>
    <row r="40" spans="2:8" ht="15.75" thickBot="1">
      <c r="B40" s="51"/>
      <c r="C40" s="92"/>
      <c r="D40" s="92"/>
      <c r="E40" s="92"/>
      <c r="F40" s="298" t="s">
        <v>131</v>
      </c>
      <c r="G40" s="247">
        <f>SUM(G38:G39)</f>
        <v>4761.9047356973761</v>
      </c>
    </row>
    <row r="41" spans="2:8" ht="15.75" thickBot="1">
      <c r="B41" s="51"/>
      <c r="C41" s="92"/>
      <c r="D41" s="52"/>
      <c r="E41" s="53"/>
      <c r="F41" s="299" t="s">
        <v>147</v>
      </c>
      <c r="G41" s="262">
        <f>+G22+G30+G35+G40</f>
        <v>44999.999972482241</v>
      </c>
      <c r="H41">
        <v>30000</v>
      </c>
    </row>
    <row r="44" spans="2:8">
      <c r="B44" s="99" t="s">
        <v>472</v>
      </c>
      <c r="C44" s="43"/>
      <c r="D44" s="302"/>
      <c r="E44" s="45"/>
      <c r="F44" s="301"/>
      <c r="G44" s="45" t="s">
        <v>470</v>
      </c>
    </row>
    <row r="45" spans="2:8">
      <c r="B45" s="88" t="s">
        <v>473</v>
      </c>
      <c r="C45" s="540"/>
      <c r="D45" s="302"/>
      <c r="E45" s="48"/>
      <c r="F45" s="301"/>
      <c r="G45" s="48" t="s">
        <v>471</v>
      </c>
    </row>
    <row r="46" spans="2:8">
      <c r="B46" s="101" t="s">
        <v>37</v>
      </c>
      <c r="C46" s="101"/>
      <c r="D46" s="302"/>
      <c r="E46" s="50"/>
      <c r="F46" s="301"/>
      <c r="G46" s="50" t="s">
        <v>38</v>
      </c>
    </row>
    <row r="47" spans="2:8" ht="15.75" thickBot="1"/>
    <row r="48" spans="2:8">
      <c r="B48" s="777" t="s">
        <v>39</v>
      </c>
      <c r="C48" s="778"/>
      <c r="D48" s="778"/>
      <c r="E48" s="778"/>
      <c r="F48" s="778"/>
      <c r="G48" s="779"/>
    </row>
    <row r="49" spans="2:7">
      <c r="B49" s="780"/>
      <c r="C49" s="781"/>
      <c r="D49" s="781"/>
      <c r="E49" s="781"/>
      <c r="F49" s="781"/>
      <c r="G49" s="782"/>
    </row>
    <row r="50" spans="2:7" ht="15.75" thickBot="1">
      <c r="B50" s="783"/>
      <c r="C50" s="784"/>
      <c r="D50" s="784"/>
      <c r="E50" s="784"/>
      <c r="F50" s="784"/>
      <c r="G50" s="785"/>
    </row>
  </sheetData>
  <mergeCells count="17">
    <mergeCell ref="B13:C13"/>
    <mergeCell ref="D13:G13"/>
    <mergeCell ref="B2:E3"/>
    <mergeCell ref="F2:G6"/>
    <mergeCell ref="B4:E6"/>
    <mergeCell ref="B7:G8"/>
    <mergeCell ref="B9:G11"/>
    <mergeCell ref="B24:C24"/>
    <mergeCell ref="B25:C25"/>
    <mergeCell ref="B29:C29"/>
    <mergeCell ref="B48:G50"/>
    <mergeCell ref="B14:C14"/>
    <mergeCell ref="D14:G14"/>
    <mergeCell ref="B18:C18"/>
    <mergeCell ref="B19:C19"/>
    <mergeCell ref="B20:C20"/>
    <mergeCell ref="B21:C21"/>
  </mergeCells>
  <pageMargins left="0.7" right="0.7" top="0.75" bottom="0.75" header="0.3" footer="0.3"/>
  <drawing r:id="rId1"/>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900-000000000000}">
  <dimension ref="B1:H48"/>
  <sheetViews>
    <sheetView topLeftCell="A2" zoomScale="80" zoomScaleNormal="80" workbookViewId="0">
      <selection activeCell="B7" sqref="B7:G8"/>
    </sheetView>
  </sheetViews>
  <sheetFormatPr baseColWidth="10" defaultColWidth="10.7109375" defaultRowHeight="15"/>
  <cols>
    <col min="2" max="2" width="30.5703125" customWidth="1"/>
    <col min="3" max="3" width="22.42578125" customWidth="1"/>
    <col min="4" max="4" width="21.42578125" customWidth="1"/>
    <col min="5" max="5" width="18.5703125" customWidth="1"/>
    <col min="6" max="6" width="21.42578125" customWidth="1"/>
    <col min="7" max="7" width="21" customWidth="1"/>
  </cols>
  <sheetData>
    <row r="1" spans="2:7" ht="15.75" thickBot="1"/>
    <row r="2" spans="2:7">
      <c r="B2" s="684" t="s">
        <v>120</v>
      </c>
      <c r="C2" s="685"/>
      <c r="D2" s="685"/>
      <c r="E2" s="686"/>
      <c r="F2" s="787"/>
      <c r="G2" s="714"/>
    </row>
    <row r="3" spans="2:7">
      <c r="B3" s="687"/>
      <c r="C3" s="688"/>
      <c r="D3" s="688"/>
      <c r="E3" s="689"/>
      <c r="F3" s="788"/>
      <c r="G3" s="716"/>
    </row>
    <row r="4" spans="2:7">
      <c r="B4" s="797" t="s">
        <v>1</v>
      </c>
      <c r="C4" s="798"/>
      <c r="D4" s="798"/>
      <c r="E4" s="799"/>
      <c r="F4" s="788"/>
      <c r="G4" s="716"/>
    </row>
    <row r="5" spans="2:7">
      <c r="B5" s="800"/>
      <c r="C5" s="801"/>
      <c r="D5" s="801"/>
      <c r="E5" s="802"/>
      <c r="F5" s="788"/>
      <c r="G5" s="716"/>
    </row>
    <row r="6" spans="2:7">
      <c r="B6" s="803"/>
      <c r="C6" s="804"/>
      <c r="D6" s="804"/>
      <c r="E6" s="805"/>
      <c r="F6" s="789"/>
      <c r="G6" s="718"/>
    </row>
    <row r="7" spans="2:7">
      <c r="B7" s="721"/>
      <c r="C7" s="722"/>
      <c r="D7" s="722"/>
      <c r="E7" s="722"/>
      <c r="F7" s="722"/>
      <c r="G7" s="723"/>
    </row>
    <row r="8" spans="2:7" ht="15.75" thickBot="1">
      <c r="B8" s="724"/>
      <c r="C8" s="717"/>
      <c r="D8" s="717"/>
      <c r="E8" s="717"/>
      <c r="F8" s="717"/>
      <c r="G8" s="718"/>
    </row>
    <row r="9" spans="2:7" ht="15" customHeight="1">
      <c r="B9" s="774" t="s">
        <v>438</v>
      </c>
      <c r="C9" s="775"/>
      <c r="D9" s="775"/>
      <c r="E9" s="775"/>
      <c r="F9" s="775"/>
      <c r="G9" s="776"/>
    </row>
    <row r="10" spans="2:7">
      <c r="B10" s="749"/>
      <c r="C10" s="750"/>
      <c r="D10" s="750"/>
      <c r="E10" s="750"/>
      <c r="F10" s="750"/>
      <c r="G10" s="751"/>
    </row>
    <row r="11" spans="2:7" ht="15.75" thickBot="1">
      <c r="B11" s="752"/>
      <c r="C11" s="753"/>
      <c r="D11" s="753"/>
      <c r="E11" s="753"/>
      <c r="F11" s="753"/>
      <c r="G11" s="754"/>
    </row>
    <row r="12" spans="2:7" ht="15.75" thickBot="1">
      <c r="B12" s="227"/>
      <c r="C12" s="227"/>
      <c r="D12" s="228"/>
      <c r="E12" s="228"/>
      <c r="F12" s="228"/>
      <c r="G12" s="228"/>
    </row>
    <row r="13" spans="2:7">
      <c r="B13" s="728" t="s">
        <v>121</v>
      </c>
      <c r="C13" s="790"/>
      <c r="D13" s="791" t="s">
        <v>151</v>
      </c>
      <c r="E13" s="730"/>
      <c r="F13" s="730"/>
      <c r="G13" s="792"/>
    </row>
    <row r="14" spans="2:7" ht="54.75" customHeight="1">
      <c r="B14" s="733" t="str">
        <f>B9</f>
        <v>MANTENIMIENTO Y ADECUACIÓN DE LA CASA DE LA MUJER UBICADA EN EL MUNICIPIO DE MONTERÍA - CÓRDOBA</v>
      </c>
      <c r="C14" s="793"/>
      <c r="D14" s="794" t="str">
        <f>+'PRESUPUESTO GENERAL'!D64</f>
        <v xml:space="preserve">SUMINISTRO, TRANSPORTE E INSTALACIÓN DE GABINETE PRINCIPAL DE DISTRIBUCIÓN, CERTIFICADO. INCUYE: INTERRUPTOR TOTALIZADOR GENERAL REGULABLE DE 3X 100 AMP.  DPS DE PROTECCIÓN, BARRAJE PRINCIPAL EN COBRE ELECTRÓLITICO DE 200 AMPS. PROTECCIONES DE CIRCUITOS ALIMENTADORES, CABLEADO GENERAL DEL EQUIPO Y ACCESORIOS. </v>
      </c>
      <c r="E14" s="809"/>
      <c r="F14" s="809"/>
      <c r="G14" s="810"/>
    </row>
    <row r="15" spans="2:7" ht="15.75" thickBot="1">
      <c r="B15" s="229" t="s">
        <v>123</v>
      </c>
      <c r="C15" s="230" t="s">
        <v>352</v>
      </c>
      <c r="D15" s="231" t="s">
        <v>150</v>
      </c>
      <c r="E15" s="232" t="s">
        <v>114</v>
      </c>
      <c r="F15" s="282" t="s">
        <v>124</v>
      </c>
      <c r="G15" s="317">
        <v>1</v>
      </c>
    </row>
    <row r="16" spans="2:7">
      <c r="B16" s="92"/>
      <c r="C16" s="92"/>
      <c r="D16" s="92"/>
      <c r="E16" s="92"/>
      <c r="F16" s="92"/>
      <c r="G16" s="92"/>
    </row>
    <row r="17" spans="2:8" ht="15.75" thickBot="1">
      <c r="B17" s="228" t="s">
        <v>125</v>
      </c>
      <c r="C17" s="92"/>
      <c r="D17" s="92"/>
      <c r="E17" s="92"/>
      <c r="F17" s="283"/>
      <c r="G17" s="92"/>
    </row>
    <row r="18" spans="2:8">
      <c r="B18" s="755" t="s">
        <v>126</v>
      </c>
      <c r="C18" s="786"/>
      <c r="D18" s="236" t="s">
        <v>135</v>
      </c>
      <c r="E18" s="237" t="s">
        <v>154</v>
      </c>
      <c r="F18" s="238" t="s">
        <v>129</v>
      </c>
      <c r="G18" s="239" t="s">
        <v>130</v>
      </c>
    </row>
    <row r="19" spans="2:8">
      <c r="B19" s="767" t="s">
        <v>367</v>
      </c>
      <c r="C19" s="768"/>
      <c r="D19" s="240"/>
      <c r="E19" s="248"/>
      <c r="F19" s="308"/>
      <c r="G19" s="242">
        <f>+G36*5%</f>
        <v>58877.15</v>
      </c>
      <c r="H19">
        <f>+G36*5%</f>
        <v>58877.15</v>
      </c>
    </row>
    <row r="20" spans="2:8">
      <c r="B20" s="769"/>
      <c r="C20" s="770"/>
      <c r="D20" s="331"/>
      <c r="E20" s="332"/>
      <c r="F20" s="308"/>
      <c r="G20" s="242"/>
    </row>
    <row r="21" spans="2:8" ht="15.75" thickBot="1">
      <c r="B21" s="759"/>
      <c r="C21" s="796"/>
      <c r="D21" s="243"/>
      <c r="E21" s="244"/>
      <c r="F21" s="284"/>
      <c r="G21" s="246"/>
    </row>
    <row r="22" spans="2:8" ht="15.75" thickBot="1">
      <c r="B22" s="51"/>
      <c r="C22" s="92"/>
      <c r="D22" s="92"/>
      <c r="E22" s="92"/>
      <c r="F22" s="93" t="s">
        <v>131</v>
      </c>
      <c r="G22" s="247">
        <f>SUM(G19:G21)</f>
        <v>58877.15</v>
      </c>
    </row>
    <row r="23" spans="2:8" ht="15.75" thickBot="1">
      <c r="B23" s="228" t="s">
        <v>132</v>
      </c>
      <c r="C23" s="92"/>
      <c r="D23" s="92"/>
      <c r="E23" s="92"/>
      <c r="F23" s="283"/>
      <c r="G23" s="92"/>
    </row>
    <row r="24" spans="2:8">
      <c r="B24" s="763" t="s">
        <v>126</v>
      </c>
      <c r="C24" s="806"/>
      <c r="D24" s="333" t="s">
        <v>133</v>
      </c>
      <c r="E24" s="334" t="s">
        <v>134</v>
      </c>
      <c r="F24" s="335" t="s">
        <v>135</v>
      </c>
      <c r="G24" s="336" t="s">
        <v>130</v>
      </c>
    </row>
    <row r="25" spans="2:8" ht="107.25" customHeight="1">
      <c r="B25" s="812" t="s">
        <v>412</v>
      </c>
      <c r="C25" s="813"/>
      <c r="D25" s="506" t="s">
        <v>114</v>
      </c>
      <c r="E25" s="513">
        <v>6900000</v>
      </c>
      <c r="F25" s="508">
        <v>1</v>
      </c>
      <c r="G25" s="337">
        <f>ROUND(E25*F25,0)</f>
        <v>6900000</v>
      </c>
    </row>
    <row r="26" spans="2:8" ht="17.25" customHeight="1">
      <c r="B26" s="541"/>
      <c r="C26" s="542"/>
      <c r="D26" s="543"/>
      <c r="E26" s="544"/>
      <c r="F26" s="545"/>
      <c r="G26" s="337"/>
    </row>
    <row r="27" spans="2:8" ht="15.75" thickBot="1">
      <c r="B27" s="807"/>
      <c r="C27" s="808"/>
      <c r="D27" s="296"/>
      <c r="E27" s="296"/>
      <c r="F27" s="341"/>
      <c r="G27" s="337"/>
    </row>
    <row r="28" spans="2:8" ht="15.75" thickBot="1">
      <c r="B28" s="51"/>
      <c r="C28" s="92"/>
      <c r="D28" s="92"/>
      <c r="E28" s="92"/>
      <c r="F28" s="93" t="s">
        <v>131</v>
      </c>
      <c r="G28" s="338">
        <f>SUM(G25:G27)</f>
        <v>6900000</v>
      </c>
    </row>
    <row r="29" spans="2:8" ht="15.75" thickBot="1">
      <c r="B29" s="228" t="s">
        <v>136</v>
      </c>
      <c r="C29" s="92"/>
      <c r="D29" s="92"/>
      <c r="E29" s="92"/>
      <c r="F29" s="283"/>
      <c r="G29" s="92"/>
    </row>
    <row r="30" spans="2:8">
      <c r="B30" s="249" t="s">
        <v>137</v>
      </c>
      <c r="C30" s="250"/>
      <c r="D30" s="236" t="s">
        <v>135</v>
      </c>
      <c r="E30" s="237" t="s">
        <v>156</v>
      </c>
      <c r="F30" s="238" t="s">
        <v>141</v>
      </c>
      <c r="G30" s="239" t="s">
        <v>130</v>
      </c>
    </row>
    <row r="31" spans="2:8">
      <c r="B31" s="251"/>
      <c r="C31" s="292"/>
      <c r="D31" s="253"/>
      <c r="E31" s="306"/>
      <c r="F31" s="241"/>
      <c r="G31" s="242"/>
    </row>
    <row r="32" spans="2:8" ht="15.75" thickBot="1">
      <c r="B32" s="254"/>
      <c r="C32" s="255"/>
      <c r="D32" s="256"/>
      <c r="E32" s="256"/>
      <c r="F32" s="245"/>
      <c r="G32" s="246"/>
    </row>
    <row r="33" spans="2:7" ht="15.75" thickBot="1">
      <c r="B33" s="51"/>
      <c r="C33" s="92"/>
      <c r="D33" s="92"/>
      <c r="E33" s="92"/>
      <c r="F33" s="93" t="s">
        <v>131</v>
      </c>
      <c r="G33" s="247">
        <f>SUM(G31:G32)</f>
        <v>0</v>
      </c>
    </row>
    <row r="34" spans="2:7" ht="15.75" thickBot="1">
      <c r="B34" s="228" t="s">
        <v>142</v>
      </c>
      <c r="C34" s="92"/>
      <c r="D34" s="92"/>
      <c r="E34" s="92"/>
      <c r="F34" s="283"/>
      <c r="G34" s="92"/>
    </row>
    <row r="35" spans="2:7">
      <c r="B35" s="249" t="s">
        <v>143</v>
      </c>
      <c r="C35" s="236" t="s">
        <v>144</v>
      </c>
      <c r="D35" s="236" t="s">
        <v>145</v>
      </c>
      <c r="E35" s="237" t="s">
        <v>146</v>
      </c>
      <c r="F35" s="238" t="s">
        <v>129</v>
      </c>
      <c r="G35" s="239" t="s">
        <v>130</v>
      </c>
    </row>
    <row r="36" spans="2:7">
      <c r="B36" s="294" t="str">
        <f>+Personal!D37</f>
        <v>CUADRILLA ( TECNICO ELECTRICO + 2 AYUDANTES) (JR)</v>
      </c>
      <c r="C36" s="248">
        <f>+Personal!F37</f>
        <v>127301.91707</v>
      </c>
      <c r="D36" s="248">
        <f>+C36*85%</f>
        <v>108206.6295095</v>
      </c>
      <c r="E36" s="257">
        <f>+D36+C36</f>
        <v>235508.54657949999</v>
      </c>
      <c r="F36" s="287">
        <v>0.2</v>
      </c>
      <c r="G36" s="242">
        <f>ROUND(E36/F36,0)</f>
        <v>1177543</v>
      </c>
    </row>
    <row r="37" spans="2:7" ht="15.75" thickBot="1">
      <c r="B37" s="295"/>
      <c r="C37" s="296"/>
      <c r="D37" s="297"/>
      <c r="E37" s="289"/>
      <c r="F37" s="284"/>
      <c r="G37" s="246"/>
    </row>
    <row r="38" spans="2:7" ht="15.75" thickBot="1">
      <c r="B38" s="51"/>
      <c r="C38" s="92"/>
      <c r="D38" s="92"/>
      <c r="E38" s="92"/>
      <c r="F38" s="298" t="s">
        <v>131</v>
      </c>
      <c r="G38" s="247">
        <f>SUM(G36:G37)</f>
        <v>1177543</v>
      </c>
    </row>
    <row r="39" spans="2:7" ht="15.75" thickBot="1">
      <c r="B39" s="51"/>
      <c r="C39" s="92"/>
      <c r="D39" s="52"/>
      <c r="E39" s="53"/>
      <c r="F39" s="299" t="s">
        <v>147</v>
      </c>
      <c r="G39" s="262">
        <f>+G22+G28+G33+G38</f>
        <v>8136420.1500000004</v>
      </c>
    </row>
    <row r="42" spans="2:7">
      <c r="B42" s="99" t="s">
        <v>472</v>
      </c>
      <c r="C42" s="43"/>
      <c r="D42" s="302"/>
      <c r="E42" s="45"/>
      <c r="F42" s="301"/>
      <c r="G42" s="45" t="s">
        <v>470</v>
      </c>
    </row>
    <row r="43" spans="2:7">
      <c r="B43" s="88" t="s">
        <v>473</v>
      </c>
      <c r="C43" s="540"/>
      <c r="D43" s="302"/>
      <c r="E43" s="48"/>
      <c r="F43" s="301"/>
      <c r="G43" s="48" t="s">
        <v>471</v>
      </c>
    </row>
    <row r="44" spans="2:7">
      <c r="B44" s="101" t="s">
        <v>37</v>
      </c>
      <c r="C44" s="101"/>
      <c r="D44" s="302"/>
      <c r="E44" s="50"/>
      <c r="F44" s="301"/>
      <c r="G44" s="50" t="s">
        <v>38</v>
      </c>
    </row>
    <row r="45" spans="2:7" ht="15.75" thickBot="1"/>
    <row r="46" spans="2:7">
      <c r="B46" s="777" t="s">
        <v>39</v>
      </c>
      <c r="C46" s="778"/>
      <c r="D46" s="778"/>
      <c r="E46" s="778"/>
      <c r="F46" s="778"/>
      <c r="G46" s="779"/>
    </row>
    <row r="47" spans="2:7">
      <c r="B47" s="780"/>
      <c r="C47" s="781"/>
      <c r="D47" s="781"/>
      <c r="E47" s="781"/>
      <c r="F47" s="781"/>
      <c r="G47" s="782"/>
    </row>
    <row r="48" spans="2:7" ht="15.75" thickBot="1">
      <c r="B48" s="783"/>
      <c r="C48" s="784"/>
      <c r="D48" s="784"/>
      <c r="E48" s="784"/>
      <c r="F48" s="784"/>
      <c r="G48" s="785"/>
    </row>
  </sheetData>
  <mergeCells count="17">
    <mergeCell ref="B13:C13"/>
    <mergeCell ref="D13:G13"/>
    <mergeCell ref="B2:E3"/>
    <mergeCell ref="F2:G6"/>
    <mergeCell ref="B4:E6"/>
    <mergeCell ref="B7:G8"/>
    <mergeCell ref="B9:G11"/>
    <mergeCell ref="B24:C24"/>
    <mergeCell ref="B25:C25"/>
    <mergeCell ref="B27:C27"/>
    <mergeCell ref="B46:G48"/>
    <mergeCell ref="B14:C14"/>
    <mergeCell ref="D14:G14"/>
    <mergeCell ref="B18:C18"/>
    <mergeCell ref="B19:C19"/>
    <mergeCell ref="B20:C20"/>
    <mergeCell ref="B21:C21"/>
  </mergeCells>
  <pageMargins left="0.7" right="0.7" top="0.75" bottom="0.75" header="0.3" footer="0.3"/>
  <drawing r:id="rId1"/>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A00-000000000000}">
  <dimension ref="B1:H47"/>
  <sheetViews>
    <sheetView zoomScale="80" zoomScaleNormal="80" workbookViewId="0">
      <selection activeCell="B7" sqref="B7:G8"/>
    </sheetView>
  </sheetViews>
  <sheetFormatPr baseColWidth="10" defaultColWidth="10.7109375" defaultRowHeight="15"/>
  <cols>
    <col min="2" max="2" width="30.5703125" customWidth="1"/>
    <col min="3" max="3" width="22.42578125" customWidth="1"/>
    <col min="4" max="4" width="21.42578125" customWidth="1"/>
    <col min="5" max="5" width="18.5703125" customWidth="1"/>
    <col min="6" max="6" width="21.42578125" customWidth="1"/>
    <col min="7" max="7" width="21" customWidth="1"/>
  </cols>
  <sheetData>
    <row r="1" spans="2:7" ht="15.75" thickBot="1"/>
    <row r="2" spans="2:7">
      <c r="B2" s="684" t="s">
        <v>120</v>
      </c>
      <c r="C2" s="685"/>
      <c r="D2" s="685"/>
      <c r="E2" s="686"/>
      <c r="F2" s="787"/>
      <c r="G2" s="714"/>
    </row>
    <row r="3" spans="2:7">
      <c r="B3" s="687"/>
      <c r="C3" s="688"/>
      <c r="D3" s="688"/>
      <c r="E3" s="689"/>
      <c r="F3" s="788"/>
      <c r="G3" s="716"/>
    </row>
    <row r="4" spans="2:7">
      <c r="B4" s="797" t="s">
        <v>1</v>
      </c>
      <c r="C4" s="798"/>
      <c r="D4" s="798"/>
      <c r="E4" s="799"/>
      <c r="F4" s="788"/>
      <c r="G4" s="716"/>
    </row>
    <row r="5" spans="2:7">
      <c r="B5" s="800"/>
      <c r="C5" s="801"/>
      <c r="D5" s="801"/>
      <c r="E5" s="802"/>
      <c r="F5" s="788"/>
      <c r="G5" s="716"/>
    </row>
    <row r="6" spans="2:7">
      <c r="B6" s="803"/>
      <c r="C6" s="804"/>
      <c r="D6" s="804"/>
      <c r="E6" s="805"/>
      <c r="F6" s="789"/>
      <c r="G6" s="718"/>
    </row>
    <row r="7" spans="2:7">
      <c r="B7" s="721"/>
      <c r="C7" s="722"/>
      <c r="D7" s="722"/>
      <c r="E7" s="722"/>
      <c r="F7" s="722"/>
      <c r="G7" s="723"/>
    </row>
    <row r="8" spans="2:7" ht="15.75" thickBot="1">
      <c r="B8" s="724"/>
      <c r="C8" s="717"/>
      <c r="D8" s="717"/>
      <c r="E8" s="717"/>
      <c r="F8" s="717"/>
      <c r="G8" s="718"/>
    </row>
    <row r="9" spans="2:7" ht="15" customHeight="1">
      <c r="B9" s="774" t="s">
        <v>438</v>
      </c>
      <c r="C9" s="775"/>
      <c r="D9" s="775"/>
      <c r="E9" s="775"/>
      <c r="F9" s="775"/>
      <c r="G9" s="776"/>
    </row>
    <row r="10" spans="2:7">
      <c r="B10" s="749"/>
      <c r="C10" s="750"/>
      <c r="D10" s="750"/>
      <c r="E10" s="750"/>
      <c r="F10" s="750"/>
      <c r="G10" s="751"/>
    </row>
    <row r="11" spans="2:7" ht="15.75" thickBot="1">
      <c r="B11" s="752"/>
      <c r="C11" s="753"/>
      <c r="D11" s="753"/>
      <c r="E11" s="753"/>
      <c r="F11" s="753"/>
      <c r="G11" s="754"/>
    </row>
    <row r="12" spans="2:7" ht="15.75" thickBot="1">
      <c r="B12" s="227"/>
      <c r="C12" s="227"/>
      <c r="D12" s="228"/>
      <c r="E12" s="228"/>
      <c r="F12" s="228"/>
      <c r="G12" s="228"/>
    </row>
    <row r="13" spans="2:7">
      <c r="B13" s="728" t="s">
        <v>121</v>
      </c>
      <c r="C13" s="790"/>
      <c r="D13" s="791" t="s">
        <v>151</v>
      </c>
      <c r="E13" s="730"/>
      <c r="F13" s="730"/>
      <c r="G13" s="792"/>
    </row>
    <row r="14" spans="2:7" ht="54.75" customHeight="1">
      <c r="B14" s="733" t="str">
        <f>B9</f>
        <v>MANTENIMIENTO Y ADECUACIÓN DE LA CASA DE LA MUJER UBICADA EN EL MUNICIPIO DE MONTERÍA - CÓRDOBA</v>
      </c>
      <c r="C14" s="793"/>
      <c r="D14" s="794" t="str">
        <f>+'PRESUPUESTO GENERAL'!D65</f>
        <v>SUMINISTRO,  INSTALACIÓN Y ARMADO DE TABLERO TRIFÁSICO DE 24 CIRCUITOS CON ESPACIO PARA TOTALIZADOR.</v>
      </c>
      <c r="E14" s="809"/>
      <c r="F14" s="809"/>
      <c r="G14" s="810"/>
    </row>
    <row r="15" spans="2:7" ht="15.75" thickBot="1">
      <c r="B15" s="229" t="s">
        <v>123</v>
      </c>
      <c r="C15" s="230" t="s">
        <v>353</v>
      </c>
      <c r="D15" s="231" t="s">
        <v>150</v>
      </c>
      <c r="E15" s="232" t="s">
        <v>114</v>
      </c>
      <c r="F15" s="282" t="s">
        <v>124</v>
      </c>
      <c r="G15" s="317">
        <v>1</v>
      </c>
    </row>
    <row r="16" spans="2:7">
      <c r="B16" s="92"/>
      <c r="C16" s="92"/>
      <c r="D16" s="92"/>
      <c r="E16" s="92"/>
      <c r="F16" s="92"/>
      <c r="G16" s="92"/>
    </row>
    <row r="17" spans="2:8" ht="15.75" thickBot="1">
      <c r="B17" s="228" t="s">
        <v>125</v>
      </c>
      <c r="C17" s="92"/>
      <c r="D17" s="92"/>
      <c r="E17" s="92"/>
      <c r="F17" s="283"/>
      <c r="G17" s="92"/>
    </row>
    <row r="18" spans="2:8">
      <c r="B18" s="755" t="s">
        <v>126</v>
      </c>
      <c r="C18" s="786"/>
      <c r="D18" s="236" t="s">
        <v>135</v>
      </c>
      <c r="E18" s="237" t="s">
        <v>154</v>
      </c>
      <c r="F18" s="238" t="s">
        <v>129</v>
      </c>
      <c r="G18" s="239" t="s">
        <v>130</v>
      </c>
    </row>
    <row r="19" spans="2:8">
      <c r="B19" s="767" t="s">
        <v>367</v>
      </c>
      <c r="C19" s="768"/>
      <c r="D19" s="240"/>
      <c r="E19" s="248"/>
      <c r="F19" s="308"/>
      <c r="G19" s="242">
        <f>+G35*5%</f>
        <v>11775.427328975</v>
      </c>
      <c r="H19">
        <f>+G35*5%</f>
        <v>11775.427328975</v>
      </c>
    </row>
    <row r="20" spans="2:8">
      <c r="B20" s="769"/>
      <c r="C20" s="770"/>
      <c r="D20" s="331"/>
      <c r="E20" s="332"/>
      <c r="F20" s="308"/>
      <c r="G20" s="242"/>
    </row>
    <row r="21" spans="2:8" ht="15.75" thickBot="1">
      <c r="B21" s="759"/>
      <c r="C21" s="796"/>
      <c r="D21" s="243"/>
      <c r="E21" s="244"/>
      <c r="F21" s="284"/>
      <c r="G21" s="246"/>
    </row>
    <row r="22" spans="2:8" ht="15.75" thickBot="1">
      <c r="B22" s="51"/>
      <c r="C22" s="92"/>
      <c r="D22" s="92"/>
      <c r="E22" s="92"/>
      <c r="F22" s="93" t="s">
        <v>131</v>
      </c>
      <c r="G22" s="247">
        <f>SUM(G19:G21)</f>
        <v>11775.427328975</v>
      </c>
    </row>
    <row r="23" spans="2:8" ht="15.75" thickBot="1">
      <c r="B23" s="228" t="s">
        <v>132</v>
      </c>
      <c r="C23" s="92"/>
      <c r="D23" s="92"/>
      <c r="E23" s="92"/>
      <c r="F23" s="283"/>
      <c r="G23" s="92"/>
    </row>
    <row r="24" spans="2:8">
      <c r="B24" s="763" t="s">
        <v>126</v>
      </c>
      <c r="C24" s="806"/>
      <c r="D24" s="333" t="s">
        <v>133</v>
      </c>
      <c r="E24" s="334" t="s">
        <v>134</v>
      </c>
      <c r="F24" s="335" t="s">
        <v>135</v>
      </c>
      <c r="G24" s="336" t="s">
        <v>130</v>
      </c>
    </row>
    <row r="25" spans="2:8" ht="47.25" customHeight="1">
      <c r="B25" s="812" t="s">
        <v>413</v>
      </c>
      <c r="C25" s="813"/>
      <c r="D25" s="506" t="s">
        <v>159</v>
      </c>
      <c r="E25" s="513">
        <v>650000</v>
      </c>
      <c r="F25" s="508">
        <v>1</v>
      </c>
      <c r="G25" s="337">
        <f>(E25*F25)</f>
        <v>650000</v>
      </c>
    </row>
    <row r="26" spans="2:8" ht="15.75" thickBot="1">
      <c r="B26" s="807"/>
      <c r="C26" s="808"/>
      <c r="D26" s="296"/>
      <c r="E26" s="296"/>
      <c r="F26" s="341"/>
      <c r="G26" s="337"/>
    </row>
    <row r="27" spans="2:8" ht="15.75" thickBot="1">
      <c r="B27" s="51"/>
      <c r="C27" s="92"/>
      <c r="D27" s="92"/>
      <c r="E27" s="92"/>
      <c r="F27" s="93" t="s">
        <v>131</v>
      </c>
      <c r="G27" s="338">
        <f>SUM(G25:G26)</f>
        <v>650000</v>
      </c>
    </row>
    <row r="28" spans="2:8" ht="15.75" thickBot="1">
      <c r="B28" s="228" t="s">
        <v>136</v>
      </c>
      <c r="C28" s="92"/>
      <c r="D28" s="92"/>
      <c r="E28" s="92"/>
      <c r="F28" s="283"/>
      <c r="G28" s="92"/>
    </row>
    <row r="29" spans="2:8">
      <c r="B29" s="249" t="s">
        <v>137</v>
      </c>
      <c r="C29" s="250"/>
      <c r="D29" s="236" t="s">
        <v>135</v>
      </c>
      <c r="E29" s="237" t="s">
        <v>156</v>
      </c>
      <c r="F29" s="238" t="s">
        <v>141</v>
      </c>
      <c r="G29" s="239" t="s">
        <v>130</v>
      </c>
    </row>
    <row r="30" spans="2:8">
      <c r="B30" s="251"/>
      <c r="C30" s="292"/>
      <c r="D30" s="253"/>
      <c r="E30" s="306"/>
      <c r="F30" s="241"/>
      <c r="G30" s="242"/>
    </row>
    <row r="31" spans="2:8" ht="15.75" thickBot="1">
      <c r="B31" s="254"/>
      <c r="C31" s="255"/>
      <c r="D31" s="256"/>
      <c r="E31" s="256"/>
      <c r="F31" s="245"/>
      <c r="G31" s="246"/>
    </row>
    <row r="32" spans="2:8" ht="15.75" thickBot="1">
      <c r="B32" s="51"/>
      <c r="C32" s="92"/>
      <c r="D32" s="92"/>
      <c r="E32" s="92"/>
      <c r="F32" s="93" t="s">
        <v>131</v>
      </c>
      <c r="G32" s="247">
        <f>SUM(G30:G31)</f>
        <v>0</v>
      </c>
    </row>
    <row r="33" spans="2:7" ht="15.75" thickBot="1">
      <c r="B33" s="228" t="s">
        <v>142</v>
      </c>
      <c r="C33" s="92"/>
      <c r="D33" s="92"/>
      <c r="E33" s="92"/>
      <c r="F33" s="283"/>
      <c r="G33" s="92"/>
    </row>
    <row r="34" spans="2:7">
      <c r="B34" s="249" t="s">
        <v>143</v>
      </c>
      <c r="C34" s="236" t="s">
        <v>144</v>
      </c>
      <c r="D34" s="236" t="s">
        <v>145</v>
      </c>
      <c r="E34" s="237" t="s">
        <v>146</v>
      </c>
      <c r="F34" s="238" t="s">
        <v>129</v>
      </c>
      <c r="G34" s="239" t="s">
        <v>130</v>
      </c>
    </row>
    <row r="35" spans="2:7">
      <c r="B35" s="294" t="str">
        <f>+Personal!D37</f>
        <v>CUADRILLA ( TECNICO ELECTRICO + 2 AYUDANTES) (JR)</v>
      </c>
      <c r="C35" s="248">
        <f>+Personal!F37</f>
        <v>127301.91707</v>
      </c>
      <c r="D35" s="248">
        <f>+C35*85%</f>
        <v>108206.6295095</v>
      </c>
      <c r="E35" s="257">
        <f>+D35+C35</f>
        <v>235508.54657949999</v>
      </c>
      <c r="F35" s="287">
        <v>1</v>
      </c>
      <c r="G35" s="242">
        <f>(E35/F35)</f>
        <v>235508.54657949999</v>
      </c>
    </row>
    <row r="36" spans="2:7" ht="15.75" thickBot="1">
      <c r="B36" s="295"/>
      <c r="C36" s="296"/>
      <c r="D36" s="297"/>
      <c r="E36" s="289"/>
      <c r="F36" s="284"/>
      <c r="G36" s="246"/>
    </row>
    <row r="37" spans="2:7" ht="15.75" thickBot="1">
      <c r="B37" s="51"/>
      <c r="C37" s="92"/>
      <c r="D37" s="92"/>
      <c r="E37" s="92"/>
      <c r="F37" s="298" t="s">
        <v>131</v>
      </c>
      <c r="G37" s="247">
        <f>SUM(G35:G36)</f>
        <v>235508.54657949999</v>
      </c>
    </row>
    <row r="38" spans="2:7" ht="15.75" thickBot="1">
      <c r="B38" s="51"/>
      <c r="C38" s="92"/>
      <c r="D38" s="52"/>
      <c r="E38" s="53"/>
      <c r="F38" s="299" t="s">
        <v>147</v>
      </c>
      <c r="G38" s="262">
        <f>+G22+G27+G32+G37</f>
        <v>897283.97390847502</v>
      </c>
    </row>
    <row r="41" spans="2:7">
      <c r="B41" s="99" t="s">
        <v>472</v>
      </c>
      <c r="C41" s="43"/>
      <c r="D41" s="302"/>
      <c r="E41" s="45"/>
      <c r="F41" s="301"/>
      <c r="G41" s="45" t="s">
        <v>470</v>
      </c>
    </row>
    <row r="42" spans="2:7">
      <c r="B42" s="88" t="s">
        <v>473</v>
      </c>
      <c r="C42" s="540"/>
      <c r="D42" s="302"/>
      <c r="E42" s="48"/>
      <c r="F42" s="301"/>
      <c r="G42" s="48" t="s">
        <v>471</v>
      </c>
    </row>
    <row r="43" spans="2:7">
      <c r="B43" s="101" t="s">
        <v>37</v>
      </c>
      <c r="C43" s="101"/>
      <c r="D43" s="302"/>
      <c r="E43" s="50"/>
      <c r="F43" s="301"/>
      <c r="G43" s="50" t="s">
        <v>38</v>
      </c>
    </row>
    <row r="44" spans="2:7" ht="15.75" thickBot="1"/>
    <row r="45" spans="2:7">
      <c r="B45" s="777" t="s">
        <v>39</v>
      </c>
      <c r="C45" s="778"/>
      <c r="D45" s="778"/>
      <c r="E45" s="778"/>
      <c r="F45" s="778"/>
      <c r="G45" s="779"/>
    </row>
    <row r="46" spans="2:7">
      <c r="B46" s="780"/>
      <c r="C46" s="781"/>
      <c r="D46" s="781"/>
      <c r="E46" s="781"/>
      <c r="F46" s="781"/>
      <c r="G46" s="782"/>
    </row>
    <row r="47" spans="2:7" ht="15.75" thickBot="1">
      <c r="B47" s="783"/>
      <c r="C47" s="784"/>
      <c r="D47" s="784"/>
      <c r="E47" s="784"/>
      <c r="F47" s="784"/>
      <c r="G47" s="785"/>
    </row>
  </sheetData>
  <mergeCells count="17">
    <mergeCell ref="B13:C13"/>
    <mergeCell ref="D13:G13"/>
    <mergeCell ref="B2:E3"/>
    <mergeCell ref="F2:G6"/>
    <mergeCell ref="B4:E6"/>
    <mergeCell ref="B7:G8"/>
    <mergeCell ref="B9:G11"/>
    <mergeCell ref="B24:C24"/>
    <mergeCell ref="B25:C25"/>
    <mergeCell ref="B26:C26"/>
    <mergeCell ref="B45:G47"/>
    <mergeCell ref="B14:C14"/>
    <mergeCell ref="D14:G14"/>
    <mergeCell ref="B18:C18"/>
    <mergeCell ref="B19:C19"/>
    <mergeCell ref="B20:C20"/>
    <mergeCell ref="B21:C21"/>
  </mergeCells>
  <pageMargins left="0.7" right="0.7" top="0.75" bottom="0.75" header="0.3" footer="0.3"/>
  <drawing r:id="rId1"/>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B00-000000000000}">
  <dimension ref="B1:G51"/>
  <sheetViews>
    <sheetView zoomScale="80" zoomScaleNormal="80" workbookViewId="0">
      <selection activeCell="B9" sqref="B9:G11"/>
    </sheetView>
  </sheetViews>
  <sheetFormatPr baseColWidth="10" defaultColWidth="10.7109375" defaultRowHeight="15"/>
  <cols>
    <col min="2" max="2" width="30.5703125" customWidth="1"/>
    <col min="3" max="3" width="22.42578125" customWidth="1"/>
    <col min="4" max="4" width="21.42578125" customWidth="1"/>
    <col min="5" max="5" width="18.5703125" customWidth="1"/>
    <col min="6" max="6" width="21.42578125" customWidth="1"/>
    <col min="7" max="7" width="21" customWidth="1"/>
  </cols>
  <sheetData>
    <row r="1" spans="2:7" ht="15.75" thickBot="1"/>
    <row r="2" spans="2:7">
      <c r="B2" s="684" t="s">
        <v>120</v>
      </c>
      <c r="C2" s="685"/>
      <c r="D2" s="685"/>
      <c r="E2" s="686"/>
      <c r="F2" s="787"/>
      <c r="G2" s="714"/>
    </row>
    <row r="3" spans="2:7">
      <c r="B3" s="687"/>
      <c r="C3" s="688"/>
      <c r="D3" s="688"/>
      <c r="E3" s="689"/>
      <c r="F3" s="788"/>
      <c r="G3" s="716"/>
    </row>
    <row r="4" spans="2:7">
      <c r="B4" s="797" t="s">
        <v>1</v>
      </c>
      <c r="C4" s="798"/>
      <c r="D4" s="798"/>
      <c r="E4" s="799"/>
      <c r="F4" s="788"/>
      <c r="G4" s="716"/>
    </row>
    <row r="5" spans="2:7">
      <c r="B5" s="800"/>
      <c r="C5" s="801"/>
      <c r="D5" s="801"/>
      <c r="E5" s="802"/>
      <c r="F5" s="788"/>
      <c r="G5" s="716"/>
    </row>
    <row r="6" spans="2:7">
      <c r="B6" s="803"/>
      <c r="C6" s="804"/>
      <c r="D6" s="804"/>
      <c r="E6" s="805"/>
      <c r="F6" s="789"/>
      <c r="G6" s="718"/>
    </row>
    <row r="7" spans="2:7">
      <c r="B7" s="721" t="s">
        <v>173</v>
      </c>
      <c r="C7" s="722"/>
      <c r="D7" s="722"/>
      <c r="E7" s="722"/>
      <c r="F7" s="722"/>
      <c r="G7" s="723"/>
    </row>
    <row r="8" spans="2:7" ht="15.75" thickBot="1">
      <c r="B8" s="724"/>
      <c r="C8" s="717"/>
      <c r="D8" s="717"/>
      <c r="E8" s="717"/>
      <c r="F8" s="717"/>
      <c r="G8" s="718"/>
    </row>
    <row r="9" spans="2:7" ht="15" customHeight="1">
      <c r="B9" s="774" t="s">
        <v>438</v>
      </c>
      <c r="C9" s="775"/>
      <c r="D9" s="775"/>
      <c r="E9" s="775"/>
      <c r="F9" s="775"/>
      <c r="G9" s="776"/>
    </row>
    <row r="10" spans="2:7">
      <c r="B10" s="749"/>
      <c r="C10" s="750"/>
      <c r="D10" s="750"/>
      <c r="E10" s="750"/>
      <c r="F10" s="750"/>
      <c r="G10" s="751"/>
    </row>
    <row r="11" spans="2:7" ht="15.75" thickBot="1">
      <c r="B11" s="752"/>
      <c r="C11" s="753"/>
      <c r="D11" s="753"/>
      <c r="E11" s="753"/>
      <c r="F11" s="753"/>
      <c r="G11" s="754"/>
    </row>
    <row r="12" spans="2:7" ht="15.75" thickBot="1">
      <c r="B12" s="227"/>
      <c r="C12" s="227"/>
      <c r="D12" s="228"/>
      <c r="E12" s="228"/>
      <c r="F12" s="228"/>
      <c r="G12" s="228"/>
    </row>
    <row r="13" spans="2:7">
      <c r="B13" s="728" t="s">
        <v>121</v>
      </c>
      <c r="C13" s="790"/>
      <c r="D13" s="791" t="s">
        <v>151</v>
      </c>
      <c r="E13" s="730"/>
      <c r="F13" s="730"/>
      <c r="G13" s="792"/>
    </row>
    <row r="14" spans="2:7" ht="63" customHeight="1">
      <c r="B14" s="733" t="str">
        <f>B9</f>
        <v>MANTENIMIENTO Y ADECUACIÓN DE LA CASA DE LA MUJER UBICADA EN EL MUNICIPIO DE MONTERÍA - CÓRDOBA</v>
      </c>
      <c r="C14" s="793"/>
      <c r="D14" s="794" t="str">
        <f>'PRESUPUESTO GENERAL'!D31</f>
        <v>suministro e instalacion de puertas en madera 2,64 x 1,6 (fachada)</v>
      </c>
      <c r="E14" s="809"/>
      <c r="F14" s="809"/>
      <c r="G14" s="810"/>
    </row>
    <row r="15" spans="2:7" ht="15.75" thickBot="1">
      <c r="B15" s="229" t="s">
        <v>123</v>
      </c>
      <c r="C15" s="230" t="str">
        <f>'PRESUPUESTO GENERAL'!C31</f>
        <v>5.1</v>
      </c>
      <c r="D15" s="231" t="s">
        <v>150</v>
      </c>
      <c r="E15" s="232" t="str">
        <f>'PRESUPUESTO GENERAL'!E31</f>
        <v>und</v>
      </c>
      <c r="F15" s="282" t="s">
        <v>124</v>
      </c>
      <c r="G15" s="317">
        <f>'PRESUPUESTO GENERAL'!F31</f>
        <v>2</v>
      </c>
    </row>
    <row r="16" spans="2:7">
      <c r="B16" s="92"/>
      <c r="C16" s="92"/>
      <c r="D16" s="92"/>
      <c r="E16" s="92"/>
      <c r="F16" s="92"/>
      <c r="G16" s="92"/>
    </row>
    <row r="17" spans="2:7" ht="15.75" thickBot="1">
      <c r="B17" s="228" t="s">
        <v>125</v>
      </c>
      <c r="C17" s="92"/>
      <c r="D17" s="92"/>
      <c r="E17" s="92"/>
      <c r="F17" s="283"/>
      <c r="G17" s="92"/>
    </row>
    <row r="18" spans="2:7">
      <c r="B18" s="755" t="s">
        <v>126</v>
      </c>
      <c r="C18" s="786"/>
      <c r="D18" s="236" t="s">
        <v>135</v>
      </c>
      <c r="E18" s="237" t="s">
        <v>154</v>
      </c>
      <c r="F18" s="238" t="s">
        <v>129</v>
      </c>
      <c r="G18" s="239" t="s">
        <v>130</v>
      </c>
    </row>
    <row r="19" spans="2:7">
      <c r="B19" s="767" t="s">
        <v>153</v>
      </c>
      <c r="C19" s="768"/>
      <c r="D19" s="240">
        <v>1</v>
      </c>
      <c r="E19" s="248">
        <v>5000</v>
      </c>
      <c r="F19" s="308">
        <v>0.5</v>
      </c>
      <c r="G19" s="242">
        <f>(D19*E19)/F19</f>
        <v>10000</v>
      </c>
    </row>
    <row r="20" spans="2:7">
      <c r="B20" s="769"/>
      <c r="C20" s="770"/>
      <c r="D20" s="331"/>
      <c r="E20" s="332"/>
      <c r="F20" s="308"/>
      <c r="G20" s="242"/>
    </row>
    <row r="21" spans="2:7" ht="15.75" thickBot="1">
      <c r="B21" s="759"/>
      <c r="C21" s="796"/>
      <c r="D21" s="243"/>
      <c r="E21" s="244"/>
      <c r="F21" s="284"/>
      <c r="G21" s="246"/>
    </row>
    <row r="22" spans="2:7" ht="15.75" thickBot="1">
      <c r="B22" s="51"/>
      <c r="C22" s="92"/>
      <c r="D22" s="92"/>
      <c r="E22" s="92"/>
      <c r="F22" s="93" t="s">
        <v>131</v>
      </c>
      <c r="G22" s="247">
        <f>SUM(G19:G21)</f>
        <v>10000</v>
      </c>
    </row>
    <row r="23" spans="2:7" ht="15.75" thickBot="1">
      <c r="B23" s="228" t="s">
        <v>132</v>
      </c>
      <c r="C23" s="92"/>
      <c r="D23" s="92"/>
      <c r="E23" s="92"/>
      <c r="F23" s="283"/>
      <c r="G23" s="92"/>
    </row>
    <row r="24" spans="2:7">
      <c r="B24" s="763" t="s">
        <v>126</v>
      </c>
      <c r="C24" s="806"/>
      <c r="D24" s="333" t="s">
        <v>133</v>
      </c>
      <c r="E24" s="334" t="s">
        <v>134</v>
      </c>
      <c r="F24" s="335" t="s">
        <v>135</v>
      </c>
      <c r="G24" s="336" t="s">
        <v>130</v>
      </c>
    </row>
    <row r="25" spans="2:7">
      <c r="B25" s="765" t="s">
        <v>208</v>
      </c>
      <c r="C25" s="766"/>
      <c r="D25" s="248" t="s">
        <v>159</v>
      </c>
      <c r="E25" s="248">
        <v>6500</v>
      </c>
      <c r="F25" s="241">
        <v>3</v>
      </c>
      <c r="G25" s="337">
        <f>ROUND(E25*F25,0)</f>
        <v>19500</v>
      </c>
    </row>
    <row r="26" spans="2:7">
      <c r="B26" s="376" t="s">
        <v>209</v>
      </c>
      <c r="C26" s="286"/>
      <c r="D26" s="248" t="s">
        <v>159</v>
      </c>
      <c r="E26" s="248">
        <v>35000</v>
      </c>
      <c r="F26" s="241">
        <v>2</v>
      </c>
      <c r="G26" s="337">
        <f>ROUND(E26*F26,0)</f>
        <v>70000</v>
      </c>
    </row>
    <row r="27" spans="2:7">
      <c r="B27" s="383" t="s">
        <v>210</v>
      </c>
      <c r="C27" s="384"/>
      <c r="D27" s="248" t="s">
        <v>207</v>
      </c>
      <c r="E27" s="388">
        <v>49955</v>
      </c>
      <c r="F27" s="241">
        <v>0.2</v>
      </c>
      <c r="G27" s="337">
        <f>ROUND(E27*F27,0)</f>
        <v>9991</v>
      </c>
    </row>
    <row r="28" spans="2:7">
      <c r="B28" s="386" t="s">
        <v>211</v>
      </c>
      <c r="C28" s="387"/>
      <c r="D28" s="332" t="s">
        <v>213</v>
      </c>
      <c r="E28" s="332">
        <v>2650</v>
      </c>
      <c r="F28" s="389">
        <v>0.8</v>
      </c>
      <c r="G28" s="337">
        <f>ROUND(E28*F28,0)</f>
        <v>2120</v>
      </c>
    </row>
    <row r="29" spans="2:7" ht="15.75" thickBot="1">
      <c r="B29" s="807" t="s">
        <v>212</v>
      </c>
      <c r="C29" s="808"/>
      <c r="D29" s="296" t="s">
        <v>214</v>
      </c>
      <c r="E29" s="296">
        <v>6850</v>
      </c>
      <c r="F29" s="341">
        <v>12</v>
      </c>
      <c r="G29" s="337">
        <f>ROUND(E29*F29,0)</f>
        <v>82200</v>
      </c>
    </row>
    <row r="30" spans="2:7" ht="15.75" thickBot="1">
      <c r="B30" s="51"/>
      <c r="C30" s="92"/>
      <c r="D30" s="92"/>
      <c r="E30" s="92"/>
      <c r="F30" s="93" t="s">
        <v>131</v>
      </c>
      <c r="G30" s="338">
        <f>SUM(G25:G29)</f>
        <v>183811</v>
      </c>
    </row>
    <row r="31" spans="2:7" ht="15.75" thickBot="1">
      <c r="B31" s="228" t="s">
        <v>136</v>
      </c>
      <c r="C31" s="92"/>
      <c r="D31" s="92"/>
      <c r="E31" s="92"/>
      <c r="F31" s="283"/>
      <c r="G31" s="92"/>
    </row>
    <row r="32" spans="2:7">
      <c r="B32" s="249" t="s">
        <v>137</v>
      </c>
      <c r="C32" s="250"/>
      <c r="D32" s="236" t="s">
        <v>135</v>
      </c>
      <c r="E32" s="237" t="s">
        <v>156</v>
      </c>
      <c r="F32" s="238" t="s">
        <v>141</v>
      </c>
      <c r="G32" s="239" t="s">
        <v>130</v>
      </c>
    </row>
    <row r="33" spans="2:7">
      <c r="B33" s="251"/>
      <c r="C33" s="292"/>
      <c r="D33" s="253"/>
      <c r="E33" s="306"/>
      <c r="F33" s="241"/>
      <c r="G33" s="242"/>
    </row>
    <row r="34" spans="2:7" ht="15.75" thickBot="1">
      <c r="B34" s="254"/>
      <c r="C34" s="255"/>
      <c r="D34" s="256"/>
      <c r="E34" s="256"/>
      <c r="F34" s="245"/>
      <c r="G34" s="246"/>
    </row>
    <row r="35" spans="2:7" ht="15.75" thickBot="1">
      <c r="B35" s="51"/>
      <c r="C35" s="92"/>
      <c r="D35" s="92"/>
      <c r="E35" s="92"/>
      <c r="F35" s="93" t="s">
        <v>131</v>
      </c>
      <c r="G35" s="247">
        <f>SUM(G33:G34)</f>
        <v>0</v>
      </c>
    </row>
    <row r="36" spans="2:7" ht="15.75" thickBot="1">
      <c r="B36" s="228" t="s">
        <v>142</v>
      </c>
      <c r="C36" s="92"/>
      <c r="D36" s="92"/>
      <c r="E36" s="92"/>
      <c r="F36" s="283"/>
      <c r="G36" s="92"/>
    </row>
    <row r="37" spans="2:7">
      <c r="B37" s="249" t="s">
        <v>143</v>
      </c>
      <c r="C37" s="236" t="s">
        <v>144</v>
      </c>
      <c r="D37" s="236" t="s">
        <v>145</v>
      </c>
      <c r="E37" s="237" t="s">
        <v>146</v>
      </c>
      <c r="F37" s="238" t="s">
        <v>129</v>
      </c>
      <c r="G37" s="239" t="s">
        <v>130</v>
      </c>
    </row>
    <row r="38" spans="2:7">
      <c r="B38" s="293" t="str">
        <f>Personal!D14</f>
        <v>MAESTRO (JR)</v>
      </c>
      <c r="C38" s="339">
        <v>61940.705689999995</v>
      </c>
      <c r="D38" s="339">
        <v>52649.599836499998</v>
      </c>
      <c r="E38" s="339">
        <v>114590.30552649999</v>
      </c>
      <c r="F38" s="241">
        <v>1</v>
      </c>
      <c r="G38" s="242">
        <f>ROUND(E38/F38,0)</f>
        <v>114590</v>
      </c>
    </row>
    <row r="39" spans="2:7">
      <c r="B39" s="294" t="str">
        <f>Personal!D25</f>
        <v>CUADRILLA ( 2 AYUDANTES) (JR)</v>
      </c>
      <c r="C39" s="248">
        <v>65361.211380000001</v>
      </c>
      <c r="D39" s="248">
        <v>55557.029672999997</v>
      </c>
      <c r="E39" s="257">
        <v>120918.24105300001</v>
      </c>
      <c r="F39" s="241">
        <v>1</v>
      </c>
      <c r="G39" s="242">
        <f>ROUND(E39/F39,0)</f>
        <v>120918</v>
      </c>
    </row>
    <row r="40" spans="2:7" ht="15.75" thickBot="1">
      <c r="B40" s="295"/>
      <c r="C40" s="296"/>
      <c r="D40" s="297"/>
      <c r="E40" s="289"/>
      <c r="F40" s="284"/>
      <c r="G40" s="246"/>
    </row>
    <row r="41" spans="2:7" ht="15.75" thickBot="1">
      <c r="B41" s="51"/>
      <c r="C41" s="92"/>
      <c r="D41" s="92"/>
      <c r="E41" s="92"/>
      <c r="F41" s="298" t="s">
        <v>131</v>
      </c>
      <c r="G41" s="247">
        <f>SUM(G38:G40)</f>
        <v>235508</v>
      </c>
    </row>
    <row r="42" spans="2:7" ht="15.75" thickBot="1">
      <c r="B42" s="51"/>
      <c r="C42" s="92"/>
      <c r="D42" s="52"/>
      <c r="E42" s="53"/>
      <c r="F42" s="299" t="s">
        <v>147</v>
      </c>
      <c r="G42" s="262">
        <f>+G22+G30+G35+G41</f>
        <v>429319</v>
      </c>
    </row>
    <row r="45" spans="2:7">
      <c r="B45" s="99" t="s">
        <v>283</v>
      </c>
      <c r="C45" s="43"/>
      <c r="D45" s="43" t="s">
        <v>160</v>
      </c>
      <c r="E45" s="45"/>
      <c r="F45" s="301"/>
      <c r="G45" s="45" t="s">
        <v>34</v>
      </c>
    </row>
    <row r="46" spans="2:7">
      <c r="B46" s="88" t="s">
        <v>161</v>
      </c>
      <c r="C46" s="396"/>
      <c r="D46" s="396" t="s">
        <v>161</v>
      </c>
      <c r="E46" s="48"/>
      <c r="F46" s="301"/>
      <c r="G46" s="48" t="s">
        <v>36</v>
      </c>
    </row>
    <row r="47" spans="2:7">
      <c r="B47" s="101" t="s">
        <v>37</v>
      </c>
      <c r="C47" s="101"/>
      <c r="D47" s="101" t="s">
        <v>37</v>
      </c>
      <c r="E47" s="50"/>
      <c r="F47" s="301"/>
      <c r="G47" s="50" t="s">
        <v>38</v>
      </c>
    </row>
    <row r="48" spans="2:7" ht="15.75" thickBot="1"/>
    <row r="49" spans="2:7">
      <c r="B49" s="777" t="s">
        <v>39</v>
      </c>
      <c r="C49" s="778"/>
      <c r="D49" s="778"/>
      <c r="E49" s="778"/>
      <c r="F49" s="778"/>
      <c r="G49" s="779"/>
    </row>
    <row r="50" spans="2:7">
      <c r="B50" s="780"/>
      <c r="C50" s="781"/>
      <c r="D50" s="781"/>
      <c r="E50" s="781"/>
      <c r="F50" s="781"/>
      <c r="G50" s="782"/>
    </row>
    <row r="51" spans="2:7" ht="15.75" thickBot="1">
      <c r="B51" s="783"/>
      <c r="C51" s="784"/>
      <c r="D51" s="784"/>
      <c r="E51" s="784"/>
      <c r="F51" s="784"/>
      <c r="G51" s="785"/>
    </row>
  </sheetData>
  <mergeCells count="17">
    <mergeCell ref="B24:C24"/>
    <mergeCell ref="B25:C25"/>
    <mergeCell ref="B29:C29"/>
    <mergeCell ref="B49:G51"/>
    <mergeCell ref="B14:C14"/>
    <mergeCell ref="D14:G14"/>
    <mergeCell ref="B18:C18"/>
    <mergeCell ref="B19:C19"/>
    <mergeCell ref="B20:C20"/>
    <mergeCell ref="B21:C21"/>
    <mergeCell ref="B13:C13"/>
    <mergeCell ref="D13:G13"/>
    <mergeCell ref="B2:E3"/>
    <mergeCell ref="F2:G6"/>
    <mergeCell ref="B4:E6"/>
    <mergeCell ref="B7:G8"/>
    <mergeCell ref="B9:G11"/>
  </mergeCells>
  <pageMargins left="0.7" right="0.7" top="0.75" bottom="0.75" header="0.3" footer="0.3"/>
  <drawing r:id="rId1"/>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C00-000000000000}">
  <dimension ref="B1:G53"/>
  <sheetViews>
    <sheetView zoomScale="80" zoomScaleNormal="80" workbookViewId="0">
      <selection activeCell="B9" sqref="B9:G11"/>
    </sheetView>
  </sheetViews>
  <sheetFormatPr baseColWidth="10" defaultColWidth="10.7109375" defaultRowHeight="15"/>
  <cols>
    <col min="2" max="2" width="30.5703125" customWidth="1"/>
    <col min="3" max="3" width="22.42578125" customWidth="1"/>
    <col min="4" max="4" width="21.42578125" customWidth="1"/>
    <col min="5" max="5" width="18.5703125" customWidth="1"/>
    <col min="6" max="6" width="21.42578125" customWidth="1"/>
    <col min="7" max="7" width="21" customWidth="1"/>
  </cols>
  <sheetData>
    <row r="1" spans="2:7" ht="15.75" thickBot="1"/>
    <row r="2" spans="2:7">
      <c r="B2" s="684" t="s">
        <v>120</v>
      </c>
      <c r="C2" s="685"/>
      <c r="D2" s="685"/>
      <c r="E2" s="686"/>
      <c r="F2" s="787"/>
      <c r="G2" s="714"/>
    </row>
    <row r="3" spans="2:7">
      <c r="B3" s="687"/>
      <c r="C3" s="688"/>
      <c r="D3" s="688"/>
      <c r="E3" s="689"/>
      <c r="F3" s="788"/>
      <c r="G3" s="716"/>
    </row>
    <row r="4" spans="2:7">
      <c r="B4" s="797" t="s">
        <v>1</v>
      </c>
      <c r="C4" s="798"/>
      <c r="D4" s="798"/>
      <c r="E4" s="799"/>
      <c r="F4" s="788"/>
      <c r="G4" s="716"/>
    </row>
    <row r="5" spans="2:7">
      <c r="B5" s="800"/>
      <c r="C5" s="801"/>
      <c r="D5" s="801"/>
      <c r="E5" s="802"/>
      <c r="F5" s="788"/>
      <c r="G5" s="716"/>
    </row>
    <row r="6" spans="2:7">
      <c r="B6" s="803"/>
      <c r="C6" s="804"/>
      <c r="D6" s="804"/>
      <c r="E6" s="805"/>
      <c r="F6" s="789"/>
      <c r="G6" s="718"/>
    </row>
    <row r="7" spans="2:7">
      <c r="B7" s="721" t="s">
        <v>173</v>
      </c>
      <c r="C7" s="722"/>
      <c r="D7" s="722"/>
      <c r="E7" s="722"/>
      <c r="F7" s="722"/>
      <c r="G7" s="723"/>
    </row>
    <row r="8" spans="2:7" ht="15.75" thickBot="1">
      <c r="B8" s="724"/>
      <c r="C8" s="717"/>
      <c r="D8" s="717"/>
      <c r="E8" s="717"/>
      <c r="F8" s="717"/>
      <c r="G8" s="718"/>
    </row>
    <row r="9" spans="2:7" ht="15" customHeight="1">
      <c r="B9" s="774" t="s">
        <v>438</v>
      </c>
      <c r="C9" s="775"/>
      <c r="D9" s="775"/>
      <c r="E9" s="775"/>
      <c r="F9" s="775"/>
      <c r="G9" s="776"/>
    </row>
    <row r="10" spans="2:7">
      <c r="B10" s="749"/>
      <c r="C10" s="750"/>
      <c r="D10" s="750"/>
      <c r="E10" s="750"/>
      <c r="F10" s="750"/>
      <c r="G10" s="751"/>
    </row>
    <row r="11" spans="2:7" ht="15.75" thickBot="1">
      <c r="B11" s="752"/>
      <c r="C11" s="753"/>
      <c r="D11" s="753"/>
      <c r="E11" s="753"/>
      <c r="F11" s="753"/>
      <c r="G11" s="754"/>
    </row>
    <row r="12" spans="2:7" ht="15.75" thickBot="1">
      <c r="B12" s="227"/>
      <c r="C12" s="227"/>
      <c r="D12" s="228"/>
      <c r="E12" s="228"/>
      <c r="F12" s="228"/>
      <c r="G12" s="228"/>
    </row>
    <row r="13" spans="2:7">
      <c r="B13" s="728" t="s">
        <v>121</v>
      </c>
      <c r="C13" s="790"/>
      <c r="D13" s="791" t="s">
        <v>151</v>
      </c>
      <c r="E13" s="730"/>
      <c r="F13" s="730"/>
      <c r="G13" s="792"/>
    </row>
    <row r="14" spans="2:7" ht="51.75" customHeight="1">
      <c r="B14" s="733" t="str">
        <f>B9</f>
        <v>MANTENIMIENTO Y ADECUACIÓN DE LA CASA DE LA MUJER UBICADA EN EL MUNICIPIO DE MONTERÍA - CÓRDOBA</v>
      </c>
      <c r="C14" s="793"/>
      <c r="D14" s="794" t="e">
        <f>'PRESUPUESTO GENERAL'!#REF!</f>
        <v>#REF!</v>
      </c>
      <c r="E14" s="809"/>
      <c r="F14" s="809"/>
      <c r="G14" s="810"/>
    </row>
    <row r="15" spans="2:7" ht="15.75" thickBot="1">
      <c r="B15" s="229" t="s">
        <v>123</v>
      </c>
      <c r="C15" s="230" t="e">
        <f>'PRESUPUESTO GENERAL'!#REF!</f>
        <v>#REF!</v>
      </c>
      <c r="D15" s="231" t="s">
        <v>150</v>
      </c>
      <c r="E15" s="232" t="str">
        <f>'PRESUPUESTO GENERAL'!E31</f>
        <v>und</v>
      </c>
      <c r="F15" s="282" t="s">
        <v>124</v>
      </c>
      <c r="G15" s="317" t="e">
        <f>'PRESUPUESTO GENERAL'!#REF!</f>
        <v>#REF!</v>
      </c>
    </row>
    <row r="16" spans="2:7">
      <c r="B16" s="92"/>
      <c r="C16" s="92"/>
      <c r="D16" s="92"/>
      <c r="E16" s="92"/>
      <c r="F16" s="92"/>
      <c r="G16" s="92"/>
    </row>
    <row r="17" spans="2:7" ht="15.75" thickBot="1">
      <c r="B17" s="228" t="s">
        <v>125</v>
      </c>
      <c r="C17" s="92"/>
      <c r="D17" s="92"/>
      <c r="E17" s="92"/>
      <c r="F17" s="283"/>
      <c r="G17" s="92"/>
    </row>
    <row r="18" spans="2:7">
      <c r="B18" s="755" t="s">
        <v>126</v>
      </c>
      <c r="C18" s="786"/>
      <c r="D18" s="236" t="s">
        <v>135</v>
      </c>
      <c r="E18" s="237" t="s">
        <v>154</v>
      </c>
      <c r="F18" s="238" t="s">
        <v>129</v>
      </c>
      <c r="G18" s="239" t="s">
        <v>130</v>
      </c>
    </row>
    <row r="19" spans="2:7">
      <c r="B19" s="767" t="s">
        <v>153</v>
      </c>
      <c r="C19" s="768"/>
      <c r="D19" s="240">
        <v>1</v>
      </c>
      <c r="E19" s="248">
        <v>5000</v>
      </c>
      <c r="F19" s="308">
        <v>0.5</v>
      </c>
      <c r="G19" s="242">
        <f>(D19*E19)/F19</f>
        <v>10000</v>
      </c>
    </row>
    <row r="20" spans="2:7">
      <c r="B20" s="769"/>
      <c r="C20" s="770"/>
      <c r="D20" s="331"/>
      <c r="E20" s="332"/>
      <c r="F20" s="308"/>
      <c r="G20" s="242"/>
    </row>
    <row r="21" spans="2:7" ht="15.75" thickBot="1">
      <c r="B21" s="759"/>
      <c r="C21" s="796"/>
      <c r="D21" s="243"/>
      <c r="E21" s="244"/>
      <c r="F21" s="284"/>
      <c r="G21" s="246"/>
    </row>
    <row r="22" spans="2:7" ht="15.75" thickBot="1">
      <c r="B22" s="51"/>
      <c r="C22" s="92"/>
      <c r="D22" s="92"/>
      <c r="E22" s="92"/>
      <c r="F22" s="93" t="s">
        <v>131</v>
      </c>
      <c r="G22" s="247">
        <f>SUM(G19:G21)</f>
        <v>10000</v>
      </c>
    </row>
    <row r="23" spans="2:7" ht="15.75" thickBot="1">
      <c r="B23" s="228" t="s">
        <v>132</v>
      </c>
      <c r="C23" s="92"/>
      <c r="D23" s="92"/>
      <c r="E23" s="92"/>
      <c r="F23" s="283"/>
      <c r="G23" s="92"/>
    </row>
    <row r="24" spans="2:7">
      <c r="B24" s="763" t="s">
        <v>126</v>
      </c>
      <c r="C24" s="806"/>
      <c r="D24" s="333" t="s">
        <v>133</v>
      </c>
      <c r="E24" s="334" t="s">
        <v>134</v>
      </c>
      <c r="F24" s="335" t="s">
        <v>135</v>
      </c>
      <c r="G24" s="336" t="s">
        <v>130</v>
      </c>
    </row>
    <row r="25" spans="2:7">
      <c r="B25" s="765" t="s">
        <v>215</v>
      </c>
      <c r="C25" s="766"/>
      <c r="D25" s="248" t="s">
        <v>159</v>
      </c>
      <c r="E25" s="248">
        <v>7000</v>
      </c>
      <c r="F25" s="241">
        <v>3</v>
      </c>
      <c r="G25" s="337">
        <f>ROUND(E25*F25,0)</f>
        <v>21000</v>
      </c>
    </row>
    <row r="26" spans="2:7">
      <c r="B26" s="376" t="s">
        <v>209</v>
      </c>
      <c r="C26" s="286"/>
      <c r="D26" s="248" t="s">
        <v>159</v>
      </c>
      <c r="E26" s="248">
        <v>35000</v>
      </c>
      <c r="F26" s="241">
        <v>1</v>
      </c>
      <c r="G26" s="337">
        <f t="shared" ref="G26:G31" si="0">ROUND(E26*F26,0)</f>
        <v>35000</v>
      </c>
    </row>
    <row r="27" spans="2:7">
      <c r="B27" s="383" t="s">
        <v>210</v>
      </c>
      <c r="C27" s="384"/>
      <c r="D27" s="248" t="s">
        <v>207</v>
      </c>
      <c r="E27" s="388">
        <v>49955</v>
      </c>
      <c r="F27" s="241">
        <v>0.1</v>
      </c>
      <c r="G27" s="337">
        <f t="shared" si="0"/>
        <v>4996</v>
      </c>
    </row>
    <row r="28" spans="2:7">
      <c r="B28" s="386" t="s">
        <v>211</v>
      </c>
      <c r="C28" s="387"/>
      <c r="D28" s="332" t="s">
        <v>213</v>
      </c>
      <c r="E28" s="332">
        <v>2650</v>
      </c>
      <c r="F28" s="389">
        <v>0.5</v>
      </c>
      <c r="G28" s="337">
        <f t="shared" si="0"/>
        <v>1325</v>
      </c>
    </row>
    <row r="29" spans="2:7">
      <c r="B29" s="386" t="s">
        <v>217</v>
      </c>
      <c r="C29" s="387"/>
      <c r="D29" s="332" t="s">
        <v>159</v>
      </c>
      <c r="E29" s="332">
        <v>6695</v>
      </c>
      <c r="F29" s="389">
        <v>1.7</v>
      </c>
      <c r="G29" s="337">
        <f t="shared" si="0"/>
        <v>11382</v>
      </c>
    </row>
    <row r="30" spans="2:7">
      <c r="B30" s="386" t="s">
        <v>268</v>
      </c>
      <c r="C30" s="387"/>
      <c r="D30" s="332" t="s">
        <v>269</v>
      </c>
      <c r="E30" s="332">
        <v>178000</v>
      </c>
      <c r="F30" s="389">
        <v>0.3</v>
      </c>
      <c r="G30" s="337">
        <f t="shared" si="0"/>
        <v>53400</v>
      </c>
    </row>
    <row r="31" spans="2:7" ht="15.75" thickBot="1">
      <c r="B31" s="807" t="s">
        <v>216</v>
      </c>
      <c r="C31" s="808"/>
      <c r="D31" s="296" t="s">
        <v>159</v>
      </c>
      <c r="E31" s="296">
        <v>8961</v>
      </c>
      <c r="F31" s="341">
        <v>2.7</v>
      </c>
      <c r="G31" s="337">
        <f t="shared" si="0"/>
        <v>24195</v>
      </c>
    </row>
    <row r="32" spans="2:7" ht="15.75" thickBot="1">
      <c r="B32" s="51"/>
      <c r="C32" s="92"/>
      <c r="D32" s="92"/>
      <c r="E32" s="92"/>
      <c r="F32" s="93" t="s">
        <v>131</v>
      </c>
      <c r="G32" s="338">
        <f>SUM(G25:G31)</f>
        <v>151298</v>
      </c>
    </row>
    <row r="33" spans="2:7" ht="15.75" thickBot="1">
      <c r="B33" s="228" t="s">
        <v>136</v>
      </c>
      <c r="C33" s="92"/>
      <c r="D33" s="92"/>
      <c r="E33" s="92"/>
      <c r="F33" s="283"/>
      <c r="G33" s="92"/>
    </row>
    <row r="34" spans="2:7">
      <c r="B34" s="249" t="s">
        <v>137</v>
      </c>
      <c r="C34" s="250"/>
      <c r="D34" s="236" t="s">
        <v>135</v>
      </c>
      <c r="E34" s="237" t="s">
        <v>156</v>
      </c>
      <c r="F34" s="238" t="s">
        <v>141</v>
      </c>
      <c r="G34" s="239" t="s">
        <v>130</v>
      </c>
    </row>
    <row r="35" spans="2:7">
      <c r="B35" s="251"/>
      <c r="C35" s="292"/>
      <c r="D35" s="253"/>
      <c r="E35" s="306"/>
      <c r="F35" s="241"/>
      <c r="G35" s="242"/>
    </row>
    <row r="36" spans="2:7" ht="15.75" thickBot="1">
      <c r="B36" s="254"/>
      <c r="C36" s="255"/>
      <c r="D36" s="256"/>
      <c r="E36" s="256"/>
      <c r="F36" s="245"/>
      <c r="G36" s="246"/>
    </row>
    <row r="37" spans="2:7" ht="15.75" thickBot="1">
      <c r="B37" s="51"/>
      <c r="C37" s="92"/>
      <c r="D37" s="92"/>
      <c r="E37" s="92"/>
      <c r="F37" s="93" t="s">
        <v>131</v>
      </c>
      <c r="G37" s="247">
        <f>SUM(G35:G36)</f>
        <v>0</v>
      </c>
    </row>
    <row r="38" spans="2:7" ht="15.75" thickBot="1">
      <c r="B38" s="228" t="s">
        <v>142</v>
      </c>
      <c r="C38" s="92"/>
      <c r="D38" s="92"/>
      <c r="E38" s="92"/>
      <c r="F38" s="283"/>
      <c r="G38" s="92"/>
    </row>
    <row r="39" spans="2:7">
      <c r="B39" s="249" t="s">
        <v>143</v>
      </c>
      <c r="C39" s="236" t="s">
        <v>144</v>
      </c>
      <c r="D39" s="236" t="s">
        <v>145</v>
      </c>
      <c r="E39" s="237" t="s">
        <v>146</v>
      </c>
      <c r="F39" s="238" t="s">
        <v>129</v>
      </c>
      <c r="G39" s="239" t="s">
        <v>130</v>
      </c>
    </row>
    <row r="40" spans="2:7">
      <c r="B40" s="293" t="str">
        <f>Personal!D14</f>
        <v>MAESTRO (JR)</v>
      </c>
      <c r="C40" s="339">
        <v>61940.705689999995</v>
      </c>
      <c r="D40" s="339">
        <v>52649.599836499998</v>
      </c>
      <c r="E40" s="339">
        <v>114590.30552649999</v>
      </c>
      <c r="F40" s="241">
        <v>2</v>
      </c>
      <c r="G40" s="242">
        <f>ROUND(E40/F40,0)</f>
        <v>57295</v>
      </c>
    </row>
    <row r="41" spans="2:7">
      <c r="B41" s="294" t="str">
        <f>Personal!D25</f>
        <v>CUADRILLA ( 2 AYUDANTES) (JR)</v>
      </c>
      <c r="C41" s="248">
        <v>65361.211380000001</v>
      </c>
      <c r="D41" s="248">
        <v>55557.029672999997</v>
      </c>
      <c r="E41" s="257">
        <v>120918.24105300001</v>
      </c>
      <c r="F41" s="241">
        <v>2</v>
      </c>
      <c r="G41" s="242">
        <f>ROUND(E41/F41,0)</f>
        <v>60459</v>
      </c>
    </row>
    <row r="42" spans="2:7" ht="15.75" thickBot="1">
      <c r="B42" s="295"/>
      <c r="C42" s="296"/>
      <c r="D42" s="297"/>
      <c r="E42" s="289"/>
      <c r="F42" s="284"/>
      <c r="G42" s="246"/>
    </row>
    <row r="43" spans="2:7" ht="15.75" thickBot="1">
      <c r="B43" s="51"/>
      <c r="C43" s="92"/>
      <c r="D43" s="92"/>
      <c r="E43" s="92"/>
      <c r="F43" s="298" t="s">
        <v>131</v>
      </c>
      <c r="G43" s="247">
        <f>SUM(G40:G42)</f>
        <v>117754</v>
      </c>
    </row>
    <row r="44" spans="2:7" ht="15.75" thickBot="1">
      <c r="B44" s="51"/>
      <c r="C44" s="92"/>
      <c r="D44" s="52"/>
      <c r="E44" s="53"/>
      <c r="F44" s="299" t="s">
        <v>147</v>
      </c>
      <c r="G44" s="262">
        <f>+G22+G32+G37+G43</f>
        <v>279052</v>
      </c>
    </row>
    <row r="47" spans="2:7">
      <c r="B47" s="99" t="s">
        <v>283</v>
      </c>
      <c r="C47" s="43"/>
      <c r="D47" s="43" t="s">
        <v>160</v>
      </c>
      <c r="E47" s="45"/>
      <c r="F47" s="301"/>
      <c r="G47" s="45" t="s">
        <v>34</v>
      </c>
    </row>
    <row r="48" spans="2:7">
      <c r="B48" s="88" t="s">
        <v>161</v>
      </c>
      <c r="C48" s="396"/>
      <c r="D48" s="396" t="s">
        <v>161</v>
      </c>
      <c r="E48" s="48"/>
      <c r="F48" s="301"/>
      <c r="G48" s="48" t="s">
        <v>36</v>
      </c>
    </row>
    <row r="49" spans="2:7">
      <c r="B49" s="101" t="s">
        <v>37</v>
      </c>
      <c r="C49" s="101"/>
      <c r="D49" s="101" t="s">
        <v>37</v>
      </c>
      <c r="E49" s="50"/>
      <c r="F49" s="301"/>
      <c r="G49" s="50" t="s">
        <v>38</v>
      </c>
    </row>
    <row r="50" spans="2:7" ht="15.75" thickBot="1"/>
    <row r="51" spans="2:7">
      <c r="B51" s="777" t="s">
        <v>39</v>
      </c>
      <c r="C51" s="778"/>
      <c r="D51" s="778"/>
      <c r="E51" s="778"/>
      <c r="F51" s="778"/>
      <c r="G51" s="779"/>
    </row>
    <row r="52" spans="2:7">
      <c r="B52" s="780"/>
      <c r="C52" s="781"/>
      <c r="D52" s="781"/>
      <c r="E52" s="781"/>
      <c r="F52" s="781"/>
      <c r="G52" s="782"/>
    </row>
    <row r="53" spans="2:7" ht="15.75" thickBot="1">
      <c r="B53" s="783"/>
      <c r="C53" s="784"/>
      <c r="D53" s="784"/>
      <c r="E53" s="784"/>
      <c r="F53" s="784"/>
      <c r="G53" s="785"/>
    </row>
  </sheetData>
  <mergeCells count="17">
    <mergeCell ref="B24:C24"/>
    <mergeCell ref="B25:C25"/>
    <mergeCell ref="B31:C31"/>
    <mergeCell ref="B51:G53"/>
    <mergeCell ref="B14:C14"/>
    <mergeCell ref="D14:G14"/>
    <mergeCell ref="B18:C18"/>
    <mergeCell ref="B19:C19"/>
    <mergeCell ref="B20:C20"/>
    <mergeCell ref="B21:C21"/>
    <mergeCell ref="B13:C13"/>
    <mergeCell ref="D13:G13"/>
    <mergeCell ref="B2:E3"/>
    <mergeCell ref="F2:G6"/>
    <mergeCell ref="B4:E6"/>
    <mergeCell ref="B7:G8"/>
    <mergeCell ref="B9:G11"/>
  </mergeCells>
  <pageMargins left="0.7" right="0.7" top="0.75" bottom="0.75" header="0.3" footer="0.3"/>
  <drawing r:id="rId1"/>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D00-000000000000}">
  <dimension ref="B1:G52"/>
  <sheetViews>
    <sheetView zoomScale="70" zoomScaleNormal="70" workbookViewId="0">
      <selection activeCell="B9" sqref="B9:G11"/>
    </sheetView>
  </sheetViews>
  <sheetFormatPr baseColWidth="10" defaultColWidth="10.7109375" defaultRowHeight="15"/>
  <cols>
    <col min="2" max="2" width="30.5703125" customWidth="1"/>
    <col min="3" max="3" width="22.42578125" customWidth="1"/>
    <col min="4" max="4" width="21.42578125" customWidth="1"/>
    <col min="5" max="5" width="18.5703125" customWidth="1"/>
    <col min="6" max="6" width="21.42578125" customWidth="1"/>
    <col min="7" max="7" width="21" customWidth="1"/>
  </cols>
  <sheetData>
    <row r="1" spans="2:7" ht="15.75" thickBot="1"/>
    <row r="2" spans="2:7">
      <c r="B2" s="684" t="s">
        <v>120</v>
      </c>
      <c r="C2" s="685"/>
      <c r="D2" s="685"/>
      <c r="E2" s="686"/>
      <c r="F2" s="787"/>
      <c r="G2" s="714"/>
    </row>
    <row r="3" spans="2:7">
      <c r="B3" s="687"/>
      <c r="C3" s="688"/>
      <c r="D3" s="688"/>
      <c r="E3" s="689"/>
      <c r="F3" s="788"/>
      <c r="G3" s="716"/>
    </row>
    <row r="4" spans="2:7">
      <c r="B4" s="797" t="s">
        <v>1</v>
      </c>
      <c r="C4" s="798"/>
      <c r="D4" s="798"/>
      <c r="E4" s="799"/>
      <c r="F4" s="788"/>
      <c r="G4" s="716"/>
    </row>
    <row r="5" spans="2:7">
      <c r="B5" s="800"/>
      <c r="C5" s="801"/>
      <c r="D5" s="801"/>
      <c r="E5" s="802"/>
      <c r="F5" s="788"/>
      <c r="G5" s="716"/>
    </row>
    <row r="6" spans="2:7">
      <c r="B6" s="803"/>
      <c r="C6" s="804"/>
      <c r="D6" s="804"/>
      <c r="E6" s="805"/>
      <c r="F6" s="789"/>
      <c r="G6" s="718"/>
    </row>
    <row r="7" spans="2:7">
      <c r="B7" s="721" t="s">
        <v>173</v>
      </c>
      <c r="C7" s="722"/>
      <c r="D7" s="722"/>
      <c r="E7" s="722"/>
      <c r="F7" s="722"/>
      <c r="G7" s="723"/>
    </row>
    <row r="8" spans="2:7" ht="15.75" thickBot="1">
      <c r="B8" s="724"/>
      <c r="C8" s="717"/>
      <c r="D8" s="717"/>
      <c r="E8" s="717"/>
      <c r="F8" s="717"/>
      <c r="G8" s="718"/>
    </row>
    <row r="9" spans="2:7" ht="15" customHeight="1">
      <c r="B9" s="774" t="s">
        <v>438</v>
      </c>
      <c r="C9" s="775"/>
      <c r="D9" s="775"/>
      <c r="E9" s="775"/>
      <c r="F9" s="775"/>
      <c r="G9" s="776"/>
    </row>
    <row r="10" spans="2:7">
      <c r="B10" s="749"/>
      <c r="C10" s="750"/>
      <c r="D10" s="750"/>
      <c r="E10" s="750"/>
      <c r="F10" s="750"/>
      <c r="G10" s="751"/>
    </row>
    <row r="11" spans="2:7" ht="15.75" thickBot="1">
      <c r="B11" s="752"/>
      <c r="C11" s="753"/>
      <c r="D11" s="753"/>
      <c r="E11" s="753"/>
      <c r="F11" s="753"/>
      <c r="G11" s="754"/>
    </row>
    <row r="12" spans="2:7" ht="15.75" thickBot="1">
      <c r="B12" s="227"/>
      <c r="C12" s="227"/>
      <c r="D12" s="228"/>
      <c r="E12" s="228"/>
      <c r="F12" s="228"/>
      <c r="G12" s="228"/>
    </row>
    <row r="13" spans="2:7">
      <c r="B13" s="728" t="s">
        <v>121</v>
      </c>
      <c r="C13" s="790"/>
      <c r="D13" s="791" t="s">
        <v>151</v>
      </c>
      <c r="E13" s="730"/>
      <c r="F13" s="730"/>
      <c r="G13" s="792"/>
    </row>
    <row r="14" spans="2:7" ht="56.25" customHeight="1">
      <c r="B14" s="733" t="str">
        <f>B9</f>
        <v>MANTENIMIENTO Y ADECUACIÓN DE LA CASA DE LA MUJER UBICADA EN EL MUNICIPIO DE MONTERÍA - CÓRDOBA</v>
      </c>
      <c r="C14" s="793"/>
      <c r="D14" s="794" t="e">
        <f>'PRESUPUESTO GENERAL'!#REF!</f>
        <v>#REF!</v>
      </c>
      <c r="E14" s="809"/>
      <c r="F14" s="809"/>
      <c r="G14" s="810"/>
    </row>
    <row r="15" spans="2:7" ht="15.75" thickBot="1">
      <c r="B15" s="229" t="s">
        <v>123</v>
      </c>
      <c r="C15" s="230" t="str">
        <f>'PRESUPUESTO GENERAL'!C40</f>
        <v>5.10</v>
      </c>
      <c r="D15" s="231" t="s">
        <v>150</v>
      </c>
      <c r="E15" s="232" t="str">
        <f>'PRESUPUESTO GENERAL'!E31</f>
        <v>und</v>
      </c>
      <c r="F15" s="282" t="s">
        <v>124</v>
      </c>
      <c r="G15" s="317">
        <f>'PRESUPUESTO GENERAL'!F40</f>
        <v>18.700000000000003</v>
      </c>
    </row>
    <row r="16" spans="2:7">
      <c r="B16" s="92"/>
      <c r="C16" s="92"/>
      <c r="D16" s="92"/>
      <c r="E16" s="92"/>
      <c r="F16" s="92"/>
      <c r="G16" s="92"/>
    </row>
    <row r="17" spans="2:7" ht="15.75" thickBot="1">
      <c r="B17" s="228" t="s">
        <v>125</v>
      </c>
      <c r="C17" s="92"/>
      <c r="D17" s="92"/>
      <c r="E17" s="92"/>
      <c r="F17" s="283"/>
      <c r="G17" s="92"/>
    </row>
    <row r="18" spans="2:7">
      <c r="B18" s="755" t="s">
        <v>126</v>
      </c>
      <c r="C18" s="786"/>
      <c r="D18" s="236" t="s">
        <v>135</v>
      </c>
      <c r="E18" s="237" t="s">
        <v>154</v>
      </c>
      <c r="F18" s="238" t="s">
        <v>129</v>
      </c>
      <c r="G18" s="239" t="s">
        <v>130</v>
      </c>
    </row>
    <row r="19" spans="2:7">
      <c r="B19" s="767" t="s">
        <v>153</v>
      </c>
      <c r="C19" s="768"/>
      <c r="D19" s="240">
        <v>1</v>
      </c>
      <c r="E19" s="248">
        <v>5000</v>
      </c>
      <c r="F19" s="308">
        <v>0.6</v>
      </c>
      <c r="G19" s="242">
        <f>(D19*E19)/F19</f>
        <v>8333.3333333333339</v>
      </c>
    </row>
    <row r="20" spans="2:7">
      <c r="B20" s="769"/>
      <c r="C20" s="770"/>
      <c r="D20" s="331"/>
      <c r="E20" s="332"/>
      <c r="F20" s="308"/>
      <c r="G20" s="242"/>
    </row>
    <row r="21" spans="2:7" ht="15.75" thickBot="1">
      <c r="B21" s="759"/>
      <c r="C21" s="796"/>
      <c r="D21" s="243"/>
      <c r="E21" s="244"/>
      <c r="F21" s="284"/>
      <c r="G21" s="246"/>
    </row>
    <row r="22" spans="2:7" ht="15.75" thickBot="1">
      <c r="B22" s="51"/>
      <c r="C22" s="92"/>
      <c r="D22" s="92"/>
      <c r="E22" s="92"/>
      <c r="F22" s="93" t="s">
        <v>131</v>
      </c>
      <c r="G22" s="247">
        <f>SUM(G19:G21)</f>
        <v>8333.3333333333339</v>
      </c>
    </row>
    <row r="23" spans="2:7" ht="15.75" thickBot="1">
      <c r="B23" s="228" t="s">
        <v>132</v>
      </c>
      <c r="C23" s="92"/>
      <c r="D23" s="92"/>
      <c r="E23" s="92"/>
      <c r="F23" s="283"/>
      <c r="G23" s="92"/>
    </row>
    <row r="24" spans="2:7">
      <c r="B24" s="763" t="s">
        <v>126</v>
      </c>
      <c r="C24" s="806"/>
      <c r="D24" s="333" t="s">
        <v>133</v>
      </c>
      <c r="E24" s="334" t="s">
        <v>134</v>
      </c>
      <c r="F24" s="335" t="s">
        <v>135</v>
      </c>
      <c r="G24" s="336" t="s">
        <v>130</v>
      </c>
    </row>
    <row r="25" spans="2:7">
      <c r="B25" s="765" t="s">
        <v>218</v>
      </c>
      <c r="C25" s="766"/>
      <c r="D25" s="248" t="s">
        <v>159</v>
      </c>
      <c r="E25" s="248">
        <v>295500</v>
      </c>
      <c r="F25" s="241">
        <v>1.1000000000000001</v>
      </c>
      <c r="G25" s="337">
        <f t="shared" ref="G25:G30" si="0">ROUND(E25*F25,0)</f>
        <v>325050</v>
      </c>
    </row>
    <row r="26" spans="2:7">
      <c r="B26" s="376" t="s">
        <v>219</v>
      </c>
      <c r="C26" s="286"/>
      <c r="D26" s="248" t="s">
        <v>159</v>
      </c>
      <c r="E26" s="248">
        <v>16541</v>
      </c>
      <c r="F26" s="241">
        <v>0.128</v>
      </c>
      <c r="G26" s="337">
        <f t="shared" si="0"/>
        <v>2117</v>
      </c>
    </row>
    <row r="27" spans="2:7">
      <c r="B27" s="383" t="s">
        <v>220</v>
      </c>
      <c r="C27" s="384"/>
      <c r="D27" s="248" t="s">
        <v>159</v>
      </c>
      <c r="E27" s="367">
        <v>35</v>
      </c>
      <c r="F27" s="241">
        <v>12.2</v>
      </c>
      <c r="G27" s="337">
        <f t="shared" si="0"/>
        <v>427</v>
      </c>
    </row>
    <row r="28" spans="2:7">
      <c r="B28" s="386" t="s">
        <v>221</v>
      </c>
      <c r="C28" s="387"/>
      <c r="D28" s="332" t="s">
        <v>222</v>
      </c>
      <c r="E28" s="332">
        <v>23850</v>
      </c>
      <c r="F28" s="389">
        <v>0.109</v>
      </c>
      <c r="G28" s="337">
        <f t="shared" si="0"/>
        <v>2600</v>
      </c>
    </row>
    <row r="29" spans="2:7">
      <c r="B29" s="386" t="s">
        <v>223</v>
      </c>
      <c r="C29" s="387"/>
      <c r="D29" s="332" t="s">
        <v>159</v>
      </c>
      <c r="E29" s="332">
        <v>3392</v>
      </c>
      <c r="F29" s="389">
        <v>3.5</v>
      </c>
      <c r="G29" s="337">
        <f t="shared" si="0"/>
        <v>11872</v>
      </c>
    </row>
    <row r="30" spans="2:7" ht="15.75" thickBot="1">
      <c r="B30" s="807" t="s">
        <v>224</v>
      </c>
      <c r="C30" s="808"/>
      <c r="D30" s="296" t="s">
        <v>159</v>
      </c>
      <c r="E30" s="296">
        <v>12400</v>
      </c>
      <c r="F30" s="341">
        <v>0.01</v>
      </c>
      <c r="G30" s="337">
        <f t="shared" si="0"/>
        <v>124</v>
      </c>
    </row>
    <row r="31" spans="2:7" ht="15.75" thickBot="1">
      <c r="B31" s="51"/>
      <c r="C31" s="92"/>
      <c r="D31" s="92"/>
      <c r="E31" s="92"/>
      <c r="F31" s="93" t="s">
        <v>131</v>
      </c>
      <c r="G31" s="338">
        <f>SUM(G25:G30)</f>
        <v>342190</v>
      </c>
    </row>
    <row r="32" spans="2:7" ht="15.75" thickBot="1">
      <c r="B32" s="228" t="s">
        <v>136</v>
      </c>
      <c r="C32" s="92"/>
      <c r="D32" s="92"/>
      <c r="E32" s="92"/>
      <c r="F32" s="283"/>
      <c r="G32" s="92"/>
    </row>
    <row r="33" spans="2:7">
      <c r="B33" s="249" t="s">
        <v>137</v>
      </c>
      <c r="C33" s="250"/>
      <c r="D33" s="236" t="s">
        <v>135</v>
      </c>
      <c r="E33" s="237" t="s">
        <v>156</v>
      </c>
      <c r="F33" s="238" t="s">
        <v>141</v>
      </c>
      <c r="G33" s="239" t="s">
        <v>130</v>
      </c>
    </row>
    <row r="34" spans="2:7">
      <c r="B34" s="251"/>
      <c r="C34" s="292"/>
      <c r="D34" s="253"/>
      <c r="E34" s="306"/>
      <c r="F34" s="241"/>
      <c r="G34" s="242"/>
    </row>
    <row r="35" spans="2:7" ht="15.75" thickBot="1">
      <c r="B35" s="254"/>
      <c r="C35" s="255"/>
      <c r="D35" s="256"/>
      <c r="E35" s="256"/>
      <c r="F35" s="245"/>
      <c r="G35" s="246"/>
    </row>
    <row r="36" spans="2:7" ht="15.75" thickBot="1">
      <c r="B36" s="51"/>
      <c r="C36" s="92"/>
      <c r="D36" s="92"/>
      <c r="E36" s="92"/>
      <c r="F36" s="93" t="s">
        <v>131</v>
      </c>
      <c r="G36" s="247">
        <f>SUM(G34:G35)</f>
        <v>0</v>
      </c>
    </row>
    <row r="37" spans="2:7" ht="15.75" thickBot="1">
      <c r="B37" s="228" t="s">
        <v>142</v>
      </c>
      <c r="C37" s="92"/>
      <c r="D37" s="92"/>
      <c r="E37" s="92"/>
      <c r="F37" s="283"/>
      <c r="G37" s="92"/>
    </row>
    <row r="38" spans="2:7">
      <c r="B38" s="249" t="s">
        <v>143</v>
      </c>
      <c r="C38" s="236" t="s">
        <v>144</v>
      </c>
      <c r="D38" s="236" t="s">
        <v>145</v>
      </c>
      <c r="E38" s="237" t="s">
        <v>146</v>
      </c>
      <c r="F38" s="238" t="s">
        <v>129</v>
      </c>
      <c r="G38" s="239" t="s">
        <v>130</v>
      </c>
    </row>
    <row r="39" spans="2:7">
      <c r="B39" s="293" t="str">
        <f>Personal!D14</f>
        <v>MAESTRO (JR)</v>
      </c>
      <c r="C39" s="339">
        <v>61940.705689999995</v>
      </c>
      <c r="D39" s="339">
        <v>52649.599836499998</v>
      </c>
      <c r="E39" s="339">
        <v>114590.30552649999</v>
      </c>
      <c r="F39" s="241">
        <v>2</v>
      </c>
      <c r="G39" s="242">
        <f>ROUND(E39/F39,0)</f>
        <v>57295</v>
      </c>
    </row>
    <row r="40" spans="2:7">
      <c r="B40" s="294" t="str">
        <f>Personal!D25</f>
        <v>CUADRILLA ( 2 AYUDANTES) (JR)</v>
      </c>
      <c r="C40" s="248">
        <v>65361.211380000001</v>
      </c>
      <c r="D40" s="248">
        <v>55557.029672999997</v>
      </c>
      <c r="E40" s="257">
        <v>120918.24105300001</v>
      </c>
      <c r="F40" s="241">
        <v>2</v>
      </c>
      <c r="G40" s="242">
        <f>ROUND(E40/F40,0)</f>
        <v>60459</v>
      </c>
    </row>
    <row r="41" spans="2:7" ht="15.75" thickBot="1">
      <c r="B41" s="295"/>
      <c r="C41" s="296"/>
      <c r="D41" s="297"/>
      <c r="E41" s="289"/>
      <c r="F41" s="284"/>
      <c r="G41" s="246"/>
    </row>
    <row r="42" spans="2:7" ht="15.75" thickBot="1">
      <c r="B42" s="51"/>
      <c r="C42" s="92"/>
      <c r="D42" s="92"/>
      <c r="E42" s="92"/>
      <c r="F42" s="298" t="s">
        <v>131</v>
      </c>
      <c r="G42" s="247">
        <f>SUM(G39:G41)</f>
        <v>117754</v>
      </c>
    </row>
    <row r="43" spans="2:7" ht="15.75" thickBot="1">
      <c r="B43" s="51"/>
      <c r="C43" s="92"/>
      <c r="D43" s="52"/>
      <c r="E43" s="53"/>
      <c r="F43" s="299" t="s">
        <v>147</v>
      </c>
      <c r="G43" s="262">
        <f>+G22+G31+G36+G42</f>
        <v>468277.33333333331</v>
      </c>
    </row>
    <row r="46" spans="2:7">
      <c r="B46" s="99" t="s">
        <v>283</v>
      </c>
      <c r="C46" s="43"/>
      <c r="D46" s="43" t="s">
        <v>160</v>
      </c>
      <c r="E46" s="45"/>
      <c r="F46" s="301"/>
      <c r="G46" s="45" t="s">
        <v>34</v>
      </c>
    </row>
    <row r="47" spans="2:7">
      <c r="B47" s="88" t="s">
        <v>161</v>
      </c>
      <c r="C47" s="396"/>
      <c r="D47" s="396" t="s">
        <v>161</v>
      </c>
      <c r="E47" s="48"/>
      <c r="F47" s="301"/>
      <c r="G47" s="48" t="s">
        <v>36</v>
      </c>
    </row>
    <row r="48" spans="2:7">
      <c r="B48" s="101" t="s">
        <v>37</v>
      </c>
      <c r="C48" s="101"/>
      <c r="D48" s="101" t="s">
        <v>37</v>
      </c>
      <c r="E48" s="50"/>
      <c r="F48" s="301"/>
      <c r="G48" s="50" t="s">
        <v>38</v>
      </c>
    </row>
    <row r="49" spans="2:7" ht="15.75" thickBot="1"/>
    <row r="50" spans="2:7">
      <c r="B50" s="777" t="s">
        <v>39</v>
      </c>
      <c r="C50" s="778"/>
      <c r="D50" s="778"/>
      <c r="E50" s="778"/>
      <c r="F50" s="778"/>
      <c r="G50" s="779"/>
    </row>
    <row r="51" spans="2:7">
      <c r="B51" s="780"/>
      <c r="C51" s="781"/>
      <c r="D51" s="781"/>
      <c r="E51" s="781"/>
      <c r="F51" s="781"/>
      <c r="G51" s="782"/>
    </row>
    <row r="52" spans="2:7" ht="15.75" thickBot="1">
      <c r="B52" s="783"/>
      <c r="C52" s="784"/>
      <c r="D52" s="784"/>
      <c r="E52" s="784"/>
      <c r="F52" s="784"/>
      <c r="G52" s="785"/>
    </row>
  </sheetData>
  <mergeCells count="17">
    <mergeCell ref="B24:C24"/>
    <mergeCell ref="B25:C25"/>
    <mergeCell ref="B30:C30"/>
    <mergeCell ref="B50:G52"/>
    <mergeCell ref="B14:C14"/>
    <mergeCell ref="D14:G14"/>
    <mergeCell ref="B18:C18"/>
    <mergeCell ref="B19:C19"/>
    <mergeCell ref="B20:C20"/>
    <mergeCell ref="B21:C21"/>
    <mergeCell ref="B13:C13"/>
    <mergeCell ref="D13:G13"/>
    <mergeCell ref="B2:E3"/>
    <mergeCell ref="F2:G6"/>
    <mergeCell ref="B4:E6"/>
    <mergeCell ref="B7:G8"/>
    <mergeCell ref="B9:G11"/>
  </mergeCells>
  <pageMargins left="0.7" right="0.7" top="0.75" bottom="0.75" header="0.3" footer="0.3"/>
  <drawing r:id="rId1"/>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E00-000000000000}">
  <dimension ref="B1:G51"/>
  <sheetViews>
    <sheetView topLeftCell="A7" zoomScale="70" zoomScaleNormal="70" workbookViewId="0">
      <selection activeCell="B9" sqref="B9:G11"/>
    </sheetView>
  </sheetViews>
  <sheetFormatPr baseColWidth="10" defaultColWidth="10.7109375" defaultRowHeight="15"/>
  <cols>
    <col min="2" max="2" width="30.5703125" customWidth="1"/>
    <col min="3" max="3" width="22.42578125" customWidth="1"/>
    <col min="4" max="4" width="21.42578125" customWidth="1"/>
    <col min="5" max="5" width="18.5703125" customWidth="1"/>
    <col min="6" max="6" width="21.42578125" customWidth="1"/>
    <col min="7" max="7" width="21" customWidth="1"/>
  </cols>
  <sheetData>
    <row r="1" spans="2:7" ht="15.75" thickBot="1"/>
    <row r="2" spans="2:7">
      <c r="B2" s="684" t="s">
        <v>120</v>
      </c>
      <c r="C2" s="685"/>
      <c r="D2" s="685"/>
      <c r="E2" s="686"/>
      <c r="F2" s="787"/>
      <c r="G2" s="714"/>
    </row>
    <row r="3" spans="2:7">
      <c r="B3" s="687"/>
      <c r="C3" s="688"/>
      <c r="D3" s="688"/>
      <c r="E3" s="689"/>
      <c r="F3" s="788"/>
      <c r="G3" s="716"/>
    </row>
    <row r="4" spans="2:7">
      <c r="B4" s="797" t="s">
        <v>1</v>
      </c>
      <c r="C4" s="798"/>
      <c r="D4" s="798"/>
      <c r="E4" s="799"/>
      <c r="F4" s="788"/>
      <c r="G4" s="716"/>
    </row>
    <row r="5" spans="2:7">
      <c r="B5" s="800"/>
      <c r="C5" s="801"/>
      <c r="D5" s="801"/>
      <c r="E5" s="802"/>
      <c r="F5" s="788"/>
      <c r="G5" s="716"/>
    </row>
    <row r="6" spans="2:7">
      <c r="B6" s="803"/>
      <c r="C6" s="804"/>
      <c r="D6" s="804"/>
      <c r="E6" s="805"/>
      <c r="F6" s="789"/>
      <c r="G6" s="718"/>
    </row>
    <row r="7" spans="2:7">
      <c r="B7" s="721" t="s">
        <v>173</v>
      </c>
      <c r="C7" s="722"/>
      <c r="D7" s="722"/>
      <c r="E7" s="722"/>
      <c r="F7" s="722"/>
      <c r="G7" s="723"/>
    </row>
    <row r="8" spans="2:7" ht="15.75" thickBot="1">
      <c r="B8" s="724"/>
      <c r="C8" s="717"/>
      <c r="D8" s="717"/>
      <c r="E8" s="717"/>
      <c r="F8" s="717"/>
      <c r="G8" s="718"/>
    </row>
    <row r="9" spans="2:7" ht="15" customHeight="1">
      <c r="B9" s="774" t="s">
        <v>438</v>
      </c>
      <c r="C9" s="775"/>
      <c r="D9" s="775"/>
      <c r="E9" s="775"/>
      <c r="F9" s="775"/>
      <c r="G9" s="776"/>
    </row>
    <row r="10" spans="2:7">
      <c r="B10" s="749"/>
      <c r="C10" s="750"/>
      <c r="D10" s="750"/>
      <c r="E10" s="750"/>
      <c r="F10" s="750"/>
      <c r="G10" s="751"/>
    </row>
    <row r="11" spans="2:7" ht="15.75" thickBot="1">
      <c r="B11" s="752"/>
      <c r="C11" s="753"/>
      <c r="D11" s="753"/>
      <c r="E11" s="753"/>
      <c r="F11" s="753"/>
      <c r="G11" s="754"/>
    </row>
    <row r="12" spans="2:7" ht="15.75" thickBot="1">
      <c r="B12" s="227"/>
      <c r="C12" s="227"/>
      <c r="D12" s="228"/>
      <c r="E12" s="228"/>
      <c r="F12" s="228"/>
      <c r="G12" s="228"/>
    </row>
    <row r="13" spans="2:7">
      <c r="B13" s="728" t="s">
        <v>121</v>
      </c>
      <c r="C13" s="790"/>
      <c r="D13" s="791" t="s">
        <v>151</v>
      </c>
      <c r="E13" s="730"/>
      <c r="F13" s="730"/>
      <c r="G13" s="792"/>
    </row>
    <row r="14" spans="2:7" ht="56.25" customHeight="1">
      <c r="B14" s="733" t="str">
        <f>B9</f>
        <v>MANTENIMIENTO Y ADECUACIÓN DE LA CASA DE LA MUJER UBICADA EN EL MUNICIPIO DE MONTERÍA - CÓRDOBA</v>
      </c>
      <c r="C14" s="793"/>
      <c r="D14" s="794" t="e">
        <f>'PRESUPUESTO GENERAL'!#REF!</f>
        <v>#REF!</v>
      </c>
      <c r="E14" s="809"/>
      <c r="F14" s="809"/>
      <c r="G14" s="810"/>
    </row>
    <row r="15" spans="2:7" ht="15.75" thickBot="1">
      <c r="B15" s="229" t="s">
        <v>123</v>
      </c>
      <c r="C15" s="230" t="e">
        <f>'PRESUPUESTO GENERAL'!#REF!</f>
        <v>#REF!</v>
      </c>
      <c r="D15" s="231" t="s">
        <v>150</v>
      </c>
      <c r="E15" s="232" t="e">
        <f>'PRESUPUESTO GENERAL'!#REF!</f>
        <v>#REF!</v>
      </c>
      <c r="F15" s="282" t="s">
        <v>124</v>
      </c>
      <c r="G15" s="317" t="e">
        <f>'PRESUPUESTO GENERAL'!#REF!</f>
        <v>#REF!</v>
      </c>
    </row>
    <row r="16" spans="2:7">
      <c r="B16" s="92"/>
      <c r="C16" s="92"/>
      <c r="D16" s="92"/>
      <c r="E16" s="92"/>
      <c r="F16" s="92"/>
      <c r="G16" s="92"/>
    </row>
    <row r="17" spans="2:7" ht="15.75" thickBot="1">
      <c r="B17" s="228" t="s">
        <v>125</v>
      </c>
      <c r="C17" s="92"/>
      <c r="D17" s="92"/>
      <c r="E17" s="92"/>
      <c r="F17" s="283"/>
      <c r="G17" s="92"/>
    </row>
    <row r="18" spans="2:7">
      <c r="B18" s="755" t="s">
        <v>126</v>
      </c>
      <c r="C18" s="786"/>
      <c r="D18" s="236" t="s">
        <v>135</v>
      </c>
      <c r="E18" s="237" t="s">
        <v>154</v>
      </c>
      <c r="F18" s="238" t="s">
        <v>129</v>
      </c>
      <c r="G18" s="239" t="s">
        <v>130</v>
      </c>
    </row>
    <row r="19" spans="2:7">
      <c r="B19" s="767" t="s">
        <v>153</v>
      </c>
      <c r="C19" s="768"/>
      <c r="D19" s="240">
        <v>1</v>
      </c>
      <c r="E19" s="248">
        <v>2200</v>
      </c>
      <c r="F19" s="308">
        <v>2.2000000000000002</v>
      </c>
      <c r="G19" s="313">
        <f>(D19*E19)/F19</f>
        <v>999.99999999999989</v>
      </c>
    </row>
    <row r="20" spans="2:7">
      <c r="B20" s="769" t="s">
        <v>286</v>
      </c>
      <c r="C20" s="770"/>
      <c r="D20" s="331">
        <v>1</v>
      </c>
      <c r="E20" s="401">
        <v>1100</v>
      </c>
      <c r="F20" s="308">
        <v>0.3</v>
      </c>
      <c r="G20" s="313">
        <f>(D20*E20)/F20</f>
        <v>3666.666666666667</v>
      </c>
    </row>
    <row r="21" spans="2:7" ht="15.75" thickBot="1">
      <c r="B21" s="759"/>
      <c r="C21" s="796"/>
      <c r="D21" s="243"/>
      <c r="E21" s="244"/>
      <c r="F21" s="284"/>
      <c r="G21" s="246"/>
    </row>
    <row r="22" spans="2:7" ht="15.75" thickBot="1">
      <c r="B22" s="51"/>
      <c r="C22" s="92"/>
      <c r="D22" s="92"/>
      <c r="E22" s="92"/>
      <c r="F22" s="93" t="s">
        <v>131</v>
      </c>
      <c r="G22" s="314">
        <f>SUM(G19:G21)</f>
        <v>4666.666666666667</v>
      </c>
    </row>
    <row r="23" spans="2:7" ht="15.75" thickBot="1">
      <c r="B23" s="228" t="s">
        <v>132</v>
      </c>
      <c r="C23" s="92"/>
      <c r="D23" s="92"/>
      <c r="E23" s="92"/>
      <c r="F23" s="283"/>
      <c r="G23" s="92"/>
    </row>
    <row r="24" spans="2:7">
      <c r="B24" s="763" t="s">
        <v>126</v>
      </c>
      <c r="C24" s="806"/>
      <c r="D24" s="333" t="s">
        <v>133</v>
      </c>
      <c r="E24" s="334" t="s">
        <v>134</v>
      </c>
      <c r="F24" s="335" t="s">
        <v>135</v>
      </c>
      <c r="G24" s="336" t="s">
        <v>130</v>
      </c>
    </row>
    <row r="25" spans="2:7">
      <c r="B25" s="765" t="s">
        <v>230</v>
      </c>
      <c r="C25" s="766"/>
      <c r="D25" s="248" t="s">
        <v>159</v>
      </c>
      <c r="E25" s="248">
        <v>180000</v>
      </c>
      <c r="F25" s="241">
        <v>1</v>
      </c>
      <c r="G25" s="337">
        <f>ROUND(E25*F25,0)</f>
        <v>180000</v>
      </c>
    </row>
    <row r="26" spans="2:7">
      <c r="B26" s="376"/>
      <c r="C26" s="286"/>
      <c r="D26" s="248"/>
      <c r="E26" s="248"/>
      <c r="F26" s="241"/>
      <c r="G26" s="337"/>
    </row>
    <row r="27" spans="2:7">
      <c r="B27" s="394"/>
      <c r="C27" s="395"/>
      <c r="D27" s="248"/>
      <c r="E27" s="367"/>
      <c r="F27" s="241"/>
      <c r="G27" s="337"/>
    </row>
    <row r="28" spans="2:7">
      <c r="B28" s="386"/>
      <c r="C28" s="387"/>
      <c r="D28" s="332"/>
      <c r="E28" s="332"/>
      <c r="F28" s="389"/>
      <c r="G28" s="337"/>
    </row>
    <row r="29" spans="2:7" ht="15.75" thickBot="1">
      <c r="B29" s="807"/>
      <c r="C29" s="808"/>
      <c r="D29" s="296"/>
      <c r="E29" s="296"/>
      <c r="F29" s="341"/>
      <c r="G29" s="337"/>
    </row>
    <row r="30" spans="2:7" ht="15.75" thickBot="1">
      <c r="B30" s="51"/>
      <c r="C30" s="92"/>
      <c r="D30" s="92"/>
      <c r="E30" s="92"/>
      <c r="F30" s="93" t="s">
        <v>131</v>
      </c>
      <c r="G30" s="338">
        <f>SUM(G25:G29)</f>
        <v>180000</v>
      </c>
    </row>
    <row r="31" spans="2:7" ht="15.75" thickBot="1">
      <c r="B31" s="228" t="s">
        <v>136</v>
      </c>
      <c r="C31" s="92"/>
      <c r="D31" s="92"/>
      <c r="E31" s="92"/>
      <c r="F31" s="283"/>
      <c r="G31" s="92"/>
    </row>
    <row r="32" spans="2:7">
      <c r="B32" s="249" t="s">
        <v>137</v>
      </c>
      <c r="C32" s="250"/>
      <c r="D32" s="236" t="s">
        <v>135</v>
      </c>
      <c r="E32" s="237" t="s">
        <v>156</v>
      </c>
      <c r="F32" s="238" t="s">
        <v>141</v>
      </c>
      <c r="G32" s="239" t="s">
        <v>130</v>
      </c>
    </row>
    <row r="33" spans="2:7">
      <c r="B33" s="251"/>
      <c r="C33" s="292"/>
      <c r="D33" s="253"/>
      <c r="E33" s="306"/>
      <c r="F33" s="241"/>
      <c r="G33" s="242"/>
    </row>
    <row r="34" spans="2:7" ht="15.75" thickBot="1">
      <c r="B34" s="254"/>
      <c r="C34" s="255"/>
      <c r="D34" s="256"/>
      <c r="E34" s="256"/>
      <c r="F34" s="245"/>
      <c r="G34" s="246"/>
    </row>
    <row r="35" spans="2:7" ht="15.75" thickBot="1">
      <c r="B35" s="51"/>
      <c r="C35" s="92"/>
      <c r="D35" s="92"/>
      <c r="E35" s="92"/>
      <c r="F35" s="93" t="s">
        <v>131</v>
      </c>
      <c r="G35" s="247">
        <f>SUM(G33:G34)</f>
        <v>0</v>
      </c>
    </row>
    <row r="36" spans="2:7" ht="15.75" thickBot="1">
      <c r="B36" s="228" t="s">
        <v>142</v>
      </c>
      <c r="C36" s="92"/>
      <c r="D36" s="92"/>
      <c r="E36" s="92"/>
      <c r="F36" s="283"/>
      <c r="G36" s="92"/>
    </row>
    <row r="37" spans="2:7">
      <c r="B37" s="249" t="s">
        <v>143</v>
      </c>
      <c r="C37" s="236" t="s">
        <v>144</v>
      </c>
      <c r="D37" s="236" t="s">
        <v>145</v>
      </c>
      <c r="E37" s="237" t="s">
        <v>146</v>
      </c>
      <c r="F37" s="238" t="s">
        <v>129</v>
      </c>
      <c r="G37" s="239" t="s">
        <v>130</v>
      </c>
    </row>
    <row r="38" spans="2:7" ht="29.25" customHeight="1">
      <c r="B38" s="293" t="str">
        <f>Personal!D35</f>
        <v>CUADRILLA ( OFICIAL + AYUDANTE) (JR)</v>
      </c>
      <c r="C38" s="339">
        <v>79991.261379999996</v>
      </c>
      <c r="D38" s="339">
        <v>67992.572172999993</v>
      </c>
      <c r="E38" s="339">
        <v>147983.833553</v>
      </c>
      <c r="F38" s="241">
        <v>20</v>
      </c>
      <c r="G38" s="313">
        <f>E38/F38</f>
        <v>7399.1916776500002</v>
      </c>
    </row>
    <row r="39" spans="2:7">
      <c r="B39" s="294"/>
      <c r="C39" s="248"/>
      <c r="D39" s="248"/>
      <c r="E39" s="257"/>
      <c r="F39" s="241"/>
      <c r="G39" s="242"/>
    </row>
    <row r="40" spans="2:7" ht="15.75" thickBot="1">
      <c r="B40" s="295"/>
      <c r="C40" s="296"/>
      <c r="D40" s="297"/>
      <c r="E40" s="289"/>
      <c r="F40" s="284"/>
      <c r="G40" s="246"/>
    </row>
    <row r="41" spans="2:7" ht="15.75" thickBot="1">
      <c r="B41" s="51"/>
      <c r="C41" s="92"/>
      <c r="D41" s="92"/>
      <c r="E41" s="92"/>
      <c r="F41" s="298" t="s">
        <v>131</v>
      </c>
      <c r="G41" s="314">
        <f>SUM(G38:G40)</f>
        <v>7399.1916776500002</v>
      </c>
    </row>
    <row r="42" spans="2:7" ht="15.75" thickBot="1">
      <c r="B42" s="51"/>
      <c r="C42" s="92"/>
      <c r="D42" s="52"/>
      <c r="E42" s="53"/>
      <c r="F42" s="299" t="s">
        <v>147</v>
      </c>
      <c r="G42" s="370">
        <f>+G22+G30+G35+G41</f>
        <v>192065.85834431666</v>
      </c>
    </row>
    <row r="45" spans="2:7">
      <c r="B45" s="99" t="s">
        <v>283</v>
      </c>
      <c r="C45" s="43"/>
      <c r="D45" s="43" t="s">
        <v>160</v>
      </c>
      <c r="E45" s="45"/>
      <c r="F45" s="301"/>
      <c r="G45" s="45" t="s">
        <v>34</v>
      </c>
    </row>
    <row r="46" spans="2:7">
      <c r="B46" s="88" t="s">
        <v>161</v>
      </c>
      <c r="C46" s="396"/>
      <c r="D46" s="396" t="s">
        <v>161</v>
      </c>
      <c r="E46" s="48"/>
      <c r="F46" s="301"/>
      <c r="G46" s="48" t="s">
        <v>36</v>
      </c>
    </row>
    <row r="47" spans="2:7">
      <c r="B47" s="101" t="s">
        <v>37</v>
      </c>
      <c r="C47" s="101"/>
      <c r="D47" s="101" t="s">
        <v>37</v>
      </c>
      <c r="E47" s="50"/>
      <c r="F47" s="301"/>
      <c r="G47" s="50" t="s">
        <v>38</v>
      </c>
    </row>
    <row r="48" spans="2:7" ht="15.75" thickBot="1"/>
    <row r="49" spans="2:7">
      <c r="B49" s="777" t="s">
        <v>39</v>
      </c>
      <c r="C49" s="778"/>
      <c r="D49" s="778"/>
      <c r="E49" s="778"/>
      <c r="F49" s="778"/>
      <c r="G49" s="779"/>
    </row>
    <row r="50" spans="2:7">
      <c r="B50" s="780"/>
      <c r="C50" s="781"/>
      <c r="D50" s="781"/>
      <c r="E50" s="781"/>
      <c r="F50" s="781"/>
      <c r="G50" s="782"/>
    </row>
    <row r="51" spans="2:7" ht="15.75" thickBot="1">
      <c r="B51" s="783"/>
      <c r="C51" s="784"/>
      <c r="D51" s="784"/>
      <c r="E51" s="784"/>
      <c r="F51" s="784"/>
      <c r="G51" s="785"/>
    </row>
  </sheetData>
  <mergeCells count="17">
    <mergeCell ref="B24:C24"/>
    <mergeCell ref="B25:C25"/>
    <mergeCell ref="B29:C29"/>
    <mergeCell ref="B49:G51"/>
    <mergeCell ref="B14:C14"/>
    <mergeCell ref="D14:G14"/>
    <mergeCell ref="B18:C18"/>
    <mergeCell ref="B19:C19"/>
    <mergeCell ref="B20:C20"/>
    <mergeCell ref="B21:C21"/>
    <mergeCell ref="B13:C13"/>
    <mergeCell ref="D13:G13"/>
    <mergeCell ref="B2:E3"/>
    <mergeCell ref="F2:G6"/>
    <mergeCell ref="B4:E6"/>
    <mergeCell ref="B7:G8"/>
    <mergeCell ref="B9:G11"/>
  </mergeCells>
  <pageMargins left="0.7" right="0.7" top="0.75" bottom="0.75" header="0.3" footer="0.3"/>
  <drawing r:id="rId1"/>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F00-000000000000}">
  <dimension ref="B1:G51"/>
  <sheetViews>
    <sheetView zoomScale="70" zoomScaleNormal="70" workbookViewId="0">
      <selection activeCell="B9" sqref="B9:G11"/>
    </sheetView>
  </sheetViews>
  <sheetFormatPr baseColWidth="10" defaultColWidth="10.7109375" defaultRowHeight="15"/>
  <cols>
    <col min="2" max="2" width="30.5703125" customWidth="1"/>
    <col min="3" max="3" width="22.42578125" customWidth="1"/>
    <col min="4" max="4" width="21.42578125" customWidth="1"/>
    <col min="5" max="5" width="18.5703125" customWidth="1"/>
    <col min="6" max="6" width="21.42578125" customWidth="1"/>
    <col min="7" max="7" width="21" customWidth="1"/>
  </cols>
  <sheetData>
    <row r="1" spans="2:7" ht="15.75" thickBot="1"/>
    <row r="2" spans="2:7">
      <c r="B2" s="684" t="s">
        <v>120</v>
      </c>
      <c r="C2" s="685"/>
      <c r="D2" s="685"/>
      <c r="E2" s="686"/>
      <c r="F2" s="787"/>
      <c r="G2" s="714"/>
    </row>
    <row r="3" spans="2:7">
      <c r="B3" s="687"/>
      <c r="C3" s="688"/>
      <c r="D3" s="688"/>
      <c r="E3" s="689"/>
      <c r="F3" s="788"/>
      <c r="G3" s="716"/>
    </row>
    <row r="4" spans="2:7">
      <c r="B4" s="797" t="s">
        <v>1</v>
      </c>
      <c r="C4" s="798"/>
      <c r="D4" s="798"/>
      <c r="E4" s="799"/>
      <c r="F4" s="788"/>
      <c r="G4" s="716"/>
    </row>
    <row r="5" spans="2:7">
      <c r="B5" s="800"/>
      <c r="C5" s="801"/>
      <c r="D5" s="801"/>
      <c r="E5" s="802"/>
      <c r="F5" s="788"/>
      <c r="G5" s="716"/>
    </row>
    <row r="6" spans="2:7">
      <c r="B6" s="803"/>
      <c r="C6" s="804"/>
      <c r="D6" s="804"/>
      <c r="E6" s="805"/>
      <c r="F6" s="789"/>
      <c r="G6" s="718"/>
    </row>
    <row r="7" spans="2:7">
      <c r="B7" s="721" t="s">
        <v>173</v>
      </c>
      <c r="C7" s="722"/>
      <c r="D7" s="722"/>
      <c r="E7" s="722"/>
      <c r="F7" s="722"/>
      <c r="G7" s="723"/>
    </row>
    <row r="8" spans="2:7" ht="15.75" thickBot="1">
      <c r="B8" s="724"/>
      <c r="C8" s="717"/>
      <c r="D8" s="717"/>
      <c r="E8" s="717"/>
      <c r="F8" s="717"/>
      <c r="G8" s="718"/>
    </row>
    <row r="9" spans="2:7" ht="15" customHeight="1">
      <c r="B9" s="774" t="s">
        <v>438</v>
      </c>
      <c r="C9" s="775"/>
      <c r="D9" s="775"/>
      <c r="E9" s="775"/>
      <c r="F9" s="775"/>
      <c r="G9" s="776"/>
    </row>
    <row r="10" spans="2:7">
      <c r="B10" s="749"/>
      <c r="C10" s="750"/>
      <c r="D10" s="750"/>
      <c r="E10" s="750"/>
      <c r="F10" s="750"/>
      <c r="G10" s="751"/>
    </row>
    <row r="11" spans="2:7" ht="15.75" thickBot="1">
      <c r="B11" s="752"/>
      <c r="C11" s="753"/>
      <c r="D11" s="753"/>
      <c r="E11" s="753"/>
      <c r="F11" s="753"/>
      <c r="G11" s="754"/>
    </row>
    <row r="12" spans="2:7" ht="15.75" thickBot="1">
      <c r="B12" s="227"/>
      <c r="C12" s="227"/>
      <c r="D12" s="228"/>
      <c r="E12" s="228"/>
      <c r="F12" s="228"/>
      <c r="G12" s="228"/>
    </row>
    <row r="13" spans="2:7">
      <c r="B13" s="728" t="s">
        <v>121</v>
      </c>
      <c r="C13" s="790"/>
      <c r="D13" s="791" t="s">
        <v>151</v>
      </c>
      <c r="E13" s="730"/>
      <c r="F13" s="730"/>
      <c r="G13" s="792"/>
    </row>
    <row r="14" spans="2:7" ht="56.25" customHeight="1">
      <c r="B14" s="733" t="str">
        <f>B9</f>
        <v>MANTENIMIENTO Y ADECUACIÓN DE LA CASA DE LA MUJER UBICADA EN EL MUNICIPIO DE MONTERÍA - CÓRDOBA</v>
      </c>
      <c r="C14" s="793"/>
      <c r="D14" s="794" t="e">
        <f>'PRESUPUESTO GENERAL'!#REF!</f>
        <v>#REF!</v>
      </c>
      <c r="E14" s="809"/>
      <c r="F14" s="809"/>
      <c r="G14" s="810"/>
    </row>
    <row r="15" spans="2:7" ht="15.75" thickBot="1">
      <c r="B15" s="229" t="s">
        <v>123</v>
      </c>
      <c r="C15" s="230" t="e">
        <f>'PRESUPUESTO GENERAL'!#REF!</f>
        <v>#REF!</v>
      </c>
      <c r="D15" s="231" t="s">
        <v>150</v>
      </c>
      <c r="E15" s="232" t="e">
        <f>'PRESUPUESTO GENERAL'!#REF!</f>
        <v>#REF!</v>
      </c>
      <c r="F15" s="282" t="s">
        <v>124</v>
      </c>
      <c r="G15" s="317" t="e">
        <f>'PRESUPUESTO GENERAL'!#REF!</f>
        <v>#REF!</v>
      </c>
    </row>
    <row r="16" spans="2:7">
      <c r="B16" s="92"/>
      <c r="C16" s="92"/>
      <c r="D16" s="92"/>
      <c r="E16" s="92"/>
      <c r="F16" s="92"/>
      <c r="G16" s="92"/>
    </row>
    <row r="17" spans="2:7" ht="15.75" thickBot="1">
      <c r="B17" s="228" t="s">
        <v>125</v>
      </c>
      <c r="C17" s="92"/>
      <c r="D17" s="92"/>
      <c r="E17" s="92"/>
      <c r="F17" s="283"/>
      <c r="G17" s="92"/>
    </row>
    <row r="18" spans="2:7">
      <c r="B18" s="755" t="s">
        <v>126</v>
      </c>
      <c r="C18" s="786"/>
      <c r="D18" s="236" t="s">
        <v>135</v>
      </c>
      <c r="E18" s="237" t="s">
        <v>154</v>
      </c>
      <c r="F18" s="238" t="s">
        <v>129</v>
      </c>
      <c r="G18" s="239" t="s">
        <v>130</v>
      </c>
    </row>
    <row r="19" spans="2:7">
      <c r="B19" s="767" t="s">
        <v>153</v>
      </c>
      <c r="C19" s="768"/>
      <c r="D19" s="240">
        <v>1</v>
      </c>
      <c r="E19" s="248">
        <v>2200</v>
      </c>
      <c r="F19" s="308">
        <v>2.2000000000000002</v>
      </c>
      <c r="G19" s="313">
        <f>(D19*E19)/F19</f>
        <v>999.99999999999989</v>
      </c>
    </row>
    <row r="20" spans="2:7">
      <c r="B20" s="769"/>
      <c r="C20" s="770"/>
      <c r="D20" s="331"/>
      <c r="E20" s="332"/>
      <c r="F20" s="308"/>
      <c r="G20" s="242"/>
    </row>
    <row r="21" spans="2:7" ht="15.75" thickBot="1">
      <c r="B21" s="759"/>
      <c r="C21" s="796"/>
      <c r="D21" s="243"/>
      <c r="E21" s="244"/>
      <c r="F21" s="284"/>
      <c r="G21" s="246"/>
    </row>
    <row r="22" spans="2:7" ht="15.75" thickBot="1">
      <c r="B22" s="51"/>
      <c r="C22" s="92"/>
      <c r="D22" s="92"/>
      <c r="E22" s="92"/>
      <c r="F22" s="93" t="s">
        <v>131</v>
      </c>
      <c r="G22" s="314">
        <f>SUM(G19:G21)</f>
        <v>999.99999999999989</v>
      </c>
    </row>
    <row r="23" spans="2:7" ht="15.75" thickBot="1">
      <c r="B23" s="228" t="s">
        <v>132</v>
      </c>
      <c r="C23" s="92"/>
      <c r="D23" s="92"/>
      <c r="E23" s="92"/>
      <c r="F23" s="283"/>
      <c r="G23" s="92"/>
    </row>
    <row r="24" spans="2:7">
      <c r="B24" s="763" t="s">
        <v>126</v>
      </c>
      <c r="C24" s="806"/>
      <c r="D24" s="333" t="s">
        <v>133</v>
      </c>
      <c r="E24" s="334" t="s">
        <v>134</v>
      </c>
      <c r="F24" s="335" t="s">
        <v>135</v>
      </c>
      <c r="G24" s="336" t="s">
        <v>130</v>
      </c>
    </row>
    <row r="25" spans="2:7" ht="36.75" customHeight="1">
      <c r="B25" s="812" t="s">
        <v>267</v>
      </c>
      <c r="C25" s="813"/>
      <c r="D25" s="248" t="s">
        <v>159</v>
      </c>
      <c r="E25" s="248">
        <v>400000</v>
      </c>
      <c r="F25" s="241">
        <v>1</v>
      </c>
      <c r="G25" s="337">
        <f>ROUND(E25*F25,0)</f>
        <v>400000</v>
      </c>
    </row>
    <row r="26" spans="2:7">
      <c r="B26" s="376"/>
      <c r="C26" s="286"/>
      <c r="D26" s="248"/>
      <c r="E26" s="248"/>
      <c r="F26" s="241"/>
      <c r="G26" s="337"/>
    </row>
    <row r="27" spans="2:7">
      <c r="B27" s="394"/>
      <c r="C27" s="395"/>
      <c r="D27" s="248"/>
      <c r="E27" s="367"/>
      <c r="F27" s="241"/>
      <c r="G27" s="337"/>
    </row>
    <row r="28" spans="2:7">
      <c r="B28" s="386"/>
      <c r="C28" s="387"/>
      <c r="D28" s="332"/>
      <c r="E28" s="332"/>
      <c r="F28" s="389"/>
      <c r="G28" s="337"/>
    </row>
    <row r="29" spans="2:7" ht="15.75" thickBot="1">
      <c r="B29" s="807"/>
      <c r="C29" s="808"/>
      <c r="D29" s="296"/>
      <c r="E29" s="296"/>
      <c r="F29" s="341"/>
      <c r="G29" s="337"/>
    </row>
    <row r="30" spans="2:7" ht="15.75" thickBot="1">
      <c r="B30" s="51"/>
      <c r="C30" s="92"/>
      <c r="D30" s="92"/>
      <c r="E30" s="92"/>
      <c r="F30" s="93" t="s">
        <v>131</v>
      </c>
      <c r="G30" s="338">
        <f>SUM(G25:G29)</f>
        <v>400000</v>
      </c>
    </row>
    <row r="31" spans="2:7" ht="15.75" thickBot="1">
      <c r="B31" s="228" t="s">
        <v>136</v>
      </c>
      <c r="C31" s="92"/>
      <c r="D31" s="92"/>
      <c r="E31" s="92"/>
      <c r="F31" s="283"/>
      <c r="G31" s="92"/>
    </row>
    <row r="32" spans="2:7">
      <c r="B32" s="249" t="s">
        <v>137</v>
      </c>
      <c r="C32" s="250"/>
      <c r="D32" s="236" t="s">
        <v>135</v>
      </c>
      <c r="E32" s="237" t="s">
        <v>156</v>
      </c>
      <c r="F32" s="238" t="s">
        <v>141</v>
      </c>
      <c r="G32" s="239" t="s">
        <v>130</v>
      </c>
    </row>
    <row r="33" spans="2:7">
      <c r="B33" s="251"/>
      <c r="C33" s="292"/>
      <c r="D33" s="253"/>
      <c r="E33" s="306"/>
      <c r="F33" s="241"/>
      <c r="G33" s="242"/>
    </row>
    <row r="34" spans="2:7" ht="15.75" thickBot="1">
      <c r="B34" s="254"/>
      <c r="C34" s="255"/>
      <c r="D34" s="256"/>
      <c r="E34" s="256"/>
      <c r="F34" s="245"/>
      <c r="G34" s="246"/>
    </row>
    <row r="35" spans="2:7" ht="15.75" thickBot="1">
      <c r="B35" s="51"/>
      <c r="C35" s="92"/>
      <c r="D35" s="92"/>
      <c r="E35" s="92"/>
      <c r="F35" s="93" t="s">
        <v>131</v>
      </c>
      <c r="G35" s="247">
        <f>SUM(G33:G34)</f>
        <v>0</v>
      </c>
    </row>
    <row r="36" spans="2:7" ht="15.75" thickBot="1">
      <c r="B36" s="228" t="s">
        <v>142</v>
      </c>
      <c r="C36" s="92"/>
      <c r="D36" s="92"/>
      <c r="E36" s="92"/>
      <c r="F36" s="283"/>
      <c r="G36" s="92"/>
    </row>
    <row r="37" spans="2:7">
      <c r="B37" s="249" t="s">
        <v>143</v>
      </c>
      <c r="C37" s="236" t="s">
        <v>144</v>
      </c>
      <c r="D37" s="236" t="s">
        <v>145</v>
      </c>
      <c r="E37" s="237" t="s">
        <v>146</v>
      </c>
      <c r="F37" s="238" t="s">
        <v>129</v>
      </c>
      <c r="G37" s="239" t="s">
        <v>130</v>
      </c>
    </row>
    <row r="38" spans="2:7">
      <c r="B38" s="293" t="str">
        <f>Personal!D16</f>
        <v>AYUDANTE (JR)</v>
      </c>
      <c r="C38" s="339">
        <v>32680.60569</v>
      </c>
      <c r="D38" s="339">
        <v>27778.514836499999</v>
      </c>
      <c r="E38" s="339">
        <v>60459.120526500003</v>
      </c>
      <c r="F38" s="241">
        <v>2</v>
      </c>
      <c r="G38" s="313">
        <f>E38/F38</f>
        <v>30229.560263250001</v>
      </c>
    </row>
    <row r="39" spans="2:7">
      <c r="B39" s="294"/>
      <c r="C39" s="248"/>
      <c r="D39" s="248"/>
      <c r="E39" s="257"/>
      <c r="F39" s="241"/>
      <c r="G39" s="242"/>
    </row>
    <row r="40" spans="2:7" ht="15.75" thickBot="1">
      <c r="B40" s="295"/>
      <c r="C40" s="296"/>
      <c r="D40" s="297"/>
      <c r="E40" s="289"/>
      <c r="F40" s="284"/>
      <c r="G40" s="246"/>
    </row>
    <row r="41" spans="2:7" ht="15.75" thickBot="1">
      <c r="B41" s="51"/>
      <c r="C41" s="92"/>
      <c r="D41" s="92"/>
      <c r="E41" s="92"/>
      <c r="F41" s="298" t="s">
        <v>131</v>
      </c>
      <c r="G41" s="314">
        <f>SUM(G38:G40)</f>
        <v>30229.560263250001</v>
      </c>
    </row>
    <row r="42" spans="2:7" ht="15.75" thickBot="1">
      <c r="B42" s="51"/>
      <c r="C42" s="92"/>
      <c r="D42" s="52"/>
      <c r="E42" s="53"/>
      <c r="F42" s="299" t="s">
        <v>147</v>
      </c>
      <c r="G42" s="370">
        <f>+G22+G30+G35+G41</f>
        <v>431229.56026325002</v>
      </c>
    </row>
    <row r="45" spans="2:7">
      <c r="B45" s="99" t="s">
        <v>283</v>
      </c>
      <c r="C45" s="43"/>
      <c r="D45" s="43" t="s">
        <v>160</v>
      </c>
      <c r="E45" s="45"/>
      <c r="F45" s="301"/>
      <c r="G45" s="45" t="s">
        <v>34</v>
      </c>
    </row>
    <row r="46" spans="2:7">
      <c r="B46" s="88" t="s">
        <v>161</v>
      </c>
      <c r="C46" s="396"/>
      <c r="D46" s="396" t="s">
        <v>161</v>
      </c>
      <c r="E46" s="48"/>
      <c r="F46" s="301"/>
      <c r="G46" s="48" t="s">
        <v>36</v>
      </c>
    </row>
    <row r="47" spans="2:7">
      <c r="B47" s="101" t="s">
        <v>37</v>
      </c>
      <c r="C47" s="101"/>
      <c r="D47" s="101" t="s">
        <v>37</v>
      </c>
      <c r="E47" s="50"/>
      <c r="F47" s="301"/>
      <c r="G47" s="50" t="s">
        <v>38</v>
      </c>
    </row>
    <row r="48" spans="2:7" ht="15.75" thickBot="1"/>
    <row r="49" spans="2:7">
      <c r="B49" s="777" t="s">
        <v>39</v>
      </c>
      <c r="C49" s="778"/>
      <c r="D49" s="778"/>
      <c r="E49" s="778"/>
      <c r="F49" s="778"/>
      <c r="G49" s="779"/>
    </row>
    <row r="50" spans="2:7">
      <c r="B50" s="780"/>
      <c r="C50" s="781"/>
      <c r="D50" s="781"/>
      <c r="E50" s="781"/>
      <c r="F50" s="781"/>
      <c r="G50" s="782"/>
    </row>
    <row r="51" spans="2:7" ht="15.75" thickBot="1">
      <c r="B51" s="783"/>
      <c r="C51" s="784"/>
      <c r="D51" s="784"/>
      <c r="E51" s="784"/>
      <c r="F51" s="784"/>
      <c r="G51" s="785"/>
    </row>
  </sheetData>
  <mergeCells count="17">
    <mergeCell ref="B24:C24"/>
    <mergeCell ref="B25:C25"/>
    <mergeCell ref="B29:C29"/>
    <mergeCell ref="B49:G51"/>
    <mergeCell ref="B14:C14"/>
    <mergeCell ref="D14:G14"/>
    <mergeCell ref="B18:C18"/>
    <mergeCell ref="B19:C19"/>
    <mergeCell ref="B20:C20"/>
    <mergeCell ref="B21:C21"/>
    <mergeCell ref="B13:C13"/>
    <mergeCell ref="D13:G13"/>
    <mergeCell ref="B2:E3"/>
    <mergeCell ref="F2:G6"/>
    <mergeCell ref="B4:E6"/>
    <mergeCell ref="B7:G8"/>
    <mergeCell ref="B9:G11"/>
  </mergeCells>
  <pageMargins left="0.7" right="0.7" top="0.75" bottom="0.75" header="0.3" footer="0.3"/>
  <drawing r:id="rId1"/>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000-000000000000}">
  <dimension ref="B1:G51"/>
  <sheetViews>
    <sheetView topLeftCell="A3" zoomScale="70" zoomScaleNormal="70" workbookViewId="0">
      <selection activeCell="B9" sqref="B9:G11"/>
    </sheetView>
  </sheetViews>
  <sheetFormatPr baseColWidth="10" defaultColWidth="10.7109375" defaultRowHeight="15"/>
  <cols>
    <col min="2" max="2" width="30.5703125" customWidth="1"/>
    <col min="3" max="3" width="22.42578125" customWidth="1"/>
    <col min="4" max="4" width="21.42578125" customWidth="1"/>
    <col min="5" max="5" width="18.5703125" customWidth="1"/>
    <col min="6" max="6" width="21.42578125" customWidth="1"/>
    <col min="7" max="7" width="21" customWidth="1"/>
  </cols>
  <sheetData>
    <row r="1" spans="2:7" ht="15.75" thickBot="1"/>
    <row r="2" spans="2:7">
      <c r="B2" s="684" t="s">
        <v>120</v>
      </c>
      <c r="C2" s="685"/>
      <c r="D2" s="685"/>
      <c r="E2" s="686"/>
      <c r="F2" s="787"/>
      <c r="G2" s="714"/>
    </row>
    <row r="3" spans="2:7">
      <c r="B3" s="687"/>
      <c r="C3" s="688"/>
      <c r="D3" s="688"/>
      <c r="E3" s="689"/>
      <c r="F3" s="788"/>
      <c r="G3" s="716"/>
    </row>
    <row r="4" spans="2:7">
      <c r="B4" s="797" t="s">
        <v>1</v>
      </c>
      <c r="C4" s="798"/>
      <c r="D4" s="798"/>
      <c r="E4" s="799"/>
      <c r="F4" s="788"/>
      <c r="G4" s="716"/>
    </row>
    <row r="5" spans="2:7">
      <c r="B5" s="800"/>
      <c r="C5" s="801"/>
      <c r="D5" s="801"/>
      <c r="E5" s="802"/>
      <c r="F5" s="788"/>
      <c r="G5" s="716"/>
    </row>
    <row r="6" spans="2:7">
      <c r="B6" s="803"/>
      <c r="C6" s="804"/>
      <c r="D6" s="804"/>
      <c r="E6" s="805"/>
      <c r="F6" s="789"/>
      <c r="G6" s="718"/>
    </row>
    <row r="7" spans="2:7">
      <c r="B7" s="721" t="s">
        <v>173</v>
      </c>
      <c r="C7" s="722"/>
      <c r="D7" s="722"/>
      <c r="E7" s="722"/>
      <c r="F7" s="722"/>
      <c r="G7" s="723"/>
    </row>
    <row r="8" spans="2:7" ht="15.75" thickBot="1">
      <c r="B8" s="724"/>
      <c r="C8" s="717"/>
      <c r="D8" s="717"/>
      <c r="E8" s="717"/>
      <c r="F8" s="717"/>
      <c r="G8" s="718"/>
    </row>
    <row r="9" spans="2:7" ht="15" customHeight="1">
      <c r="B9" s="774" t="s">
        <v>438</v>
      </c>
      <c r="C9" s="775"/>
      <c r="D9" s="775"/>
      <c r="E9" s="775"/>
      <c r="F9" s="775"/>
      <c r="G9" s="776"/>
    </row>
    <row r="10" spans="2:7">
      <c r="B10" s="749"/>
      <c r="C10" s="750"/>
      <c r="D10" s="750"/>
      <c r="E10" s="750"/>
      <c r="F10" s="750"/>
      <c r="G10" s="751"/>
    </row>
    <row r="11" spans="2:7" ht="15.75" thickBot="1">
      <c r="B11" s="752"/>
      <c r="C11" s="753"/>
      <c r="D11" s="753"/>
      <c r="E11" s="753"/>
      <c r="F11" s="753"/>
      <c r="G11" s="754"/>
    </row>
    <row r="12" spans="2:7" ht="15.75" thickBot="1">
      <c r="B12" s="227"/>
      <c r="C12" s="227"/>
      <c r="D12" s="228"/>
      <c r="E12" s="228"/>
      <c r="F12" s="228"/>
      <c r="G12" s="228"/>
    </row>
    <row r="13" spans="2:7">
      <c r="B13" s="728" t="s">
        <v>121</v>
      </c>
      <c r="C13" s="790"/>
      <c r="D13" s="791" t="s">
        <v>151</v>
      </c>
      <c r="E13" s="730"/>
      <c r="F13" s="730"/>
      <c r="G13" s="792"/>
    </row>
    <row r="14" spans="2:7" ht="56.25" customHeight="1">
      <c r="B14" s="733" t="str">
        <f>B9</f>
        <v>MANTENIMIENTO Y ADECUACIÓN DE LA CASA DE LA MUJER UBICADA EN EL MUNICIPIO DE MONTERÍA - CÓRDOBA</v>
      </c>
      <c r="C14" s="793"/>
      <c r="D14" s="794" t="e">
        <f>'PRESUPUESTO GENERAL'!#REF!</f>
        <v>#REF!</v>
      </c>
      <c r="E14" s="809"/>
      <c r="F14" s="809"/>
      <c r="G14" s="810"/>
    </row>
    <row r="15" spans="2:7" ht="15.75" thickBot="1">
      <c r="B15" s="229" t="s">
        <v>123</v>
      </c>
      <c r="C15" s="230" t="e">
        <f>'PRESUPUESTO GENERAL'!#REF!</f>
        <v>#REF!</v>
      </c>
      <c r="D15" s="231" t="s">
        <v>150</v>
      </c>
      <c r="E15" s="232" t="e">
        <f>'PRESUPUESTO GENERAL'!#REF!</f>
        <v>#REF!</v>
      </c>
      <c r="F15" s="282" t="s">
        <v>124</v>
      </c>
      <c r="G15" s="317" t="e">
        <f>'PRESUPUESTO GENERAL'!#REF!</f>
        <v>#REF!</v>
      </c>
    </row>
    <row r="16" spans="2:7">
      <c r="B16" s="92"/>
      <c r="C16" s="92"/>
      <c r="D16" s="92"/>
      <c r="E16" s="92"/>
      <c r="F16" s="92"/>
      <c r="G16" s="92"/>
    </row>
    <row r="17" spans="2:7" ht="15.75" thickBot="1">
      <c r="B17" s="228" t="s">
        <v>125</v>
      </c>
      <c r="C17" s="92"/>
      <c r="D17" s="92"/>
      <c r="E17" s="92"/>
      <c r="F17" s="283"/>
      <c r="G17" s="92"/>
    </row>
    <row r="18" spans="2:7">
      <c r="B18" s="755" t="s">
        <v>126</v>
      </c>
      <c r="C18" s="786"/>
      <c r="D18" s="236" t="s">
        <v>135</v>
      </c>
      <c r="E18" s="237" t="s">
        <v>154</v>
      </c>
      <c r="F18" s="238" t="s">
        <v>129</v>
      </c>
      <c r="G18" s="239" t="s">
        <v>130</v>
      </c>
    </row>
    <row r="19" spans="2:7">
      <c r="B19" s="767" t="s">
        <v>153</v>
      </c>
      <c r="C19" s="768"/>
      <c r="D19" s="240">
        <v>1</v>
      </c>
      <c r="E19" s="248">
        <v>2200</v>
      </c>
      <c r="F19" s="308">
        <v>2.2000000000000002</v>
      </c>
      <c r="G19" s="313">
        <f>(D19*E19)/F19</f>
        <v>999.99999999999989</v>
      </c>
    </row>
    <row r="20" spans="2:7">
      <c r="B20" s="769"/>
      <c r="C20" s="770"/>
      <c r="D20" s="331"/>
      <c r="E20" s="332"/>
      <c r="F20" s="308"/>
      <c r="G20" s="242"/>
    </row>
    <row r="21" spans="2:7" ht="15.75" thickBot="1">
      <c r="B21" s="759"/>
      <c r="C21" s="796"/>
      <c r="D21" s="243"/>
      <c r="E21" s="244"/>
      <c r="F21" s="284"/>
      <c r="G21" s="246"/>
    </row>
    <row r="22" spans="2:7" ht="15.75" thickBot="1">
      <c r="B22" s="51"/>
      <c r="C22" s="92"/>
      <c r="D22" s="92"/>
      <c r="E22" s="92"/>
      <c r="F22" s="93" t="s">
        <v>131</v>
      </c>
      <c r="G22" s="314">
        <f>SUM(G19:G21)</f>
        <v>999.99999999999989</v>
      </c>
    </row>
    <row r="23" spans="2:7" ht="15.75" thickBot="1">
      <c r="B23" s="228" t="s">
        <v>132</v>
      </c>
      <c r="C23" s="92"/>
      <c r="D23" s="92"/>
      <c r="E23" s="92"/>
      <c r="F23" s="283"/>
      <c r="G23" s="92"/>
    </row>
    <row r="24" spans="2:7">
      <c r="B24" s="763" t="s">
        <v>126</v>
      </c>
      <c r="C24" s="806"/>
      <c r="D24" s="333" t="s">
        <v>133</v>
      </c>
      <c r="E24" s="334" t="s">
        <v>134</v>
      </c>
      <c r="F24" s="335" t="s">
        <v>135</v>
      </c>
      <c r="G24" s="336" t="s">
        <v>130</v>
      </c>
    </row>
    <row r="25" spans="2:7" ht="36.75" customHeight="1">
      <c r="B25" s="812" t="s">
        <v>267</v>
      </c>
      <c r="C25" s="813"/>
      <c r="D25" s="248" t="s">
        <v>159</v>
      </c>
      <c r="E25" s="248">
        <v>400000</v>
      </c>
      <c r="F25" s="241">
        <v>1</v>
      </c>
      <c r="G25" s="337">
        <f>ROUND(E25*F25,0)</f>
        <v>400000</v>
      </c>
    </row>
    <row r="26" spans="2:7">
      <c r="B26" s="376"/>
      <c r="C26" s="286"/>
      <c r="D26" s="248"/>
      <c r="E26" s="248"/>
      <c r="F26" s="241"/>
      <c r="G26" s="337"/>
    </row>
    <row r="27" spans="2:7">
      <c r="B27" s="468"/>
      <c r="C27" s="469"/>
      <c r="D27" s="248"/>
      <c r="E27" s="367"/>
      <c r="F27" s="241"/>
      <c r="G27" s="337"/>
    </row>
    <row r="28" spans="2:7">
      <c r="B28" s="386"/>
      <c r="C28" s="387"/>
      <c r="D28" s="332"/>
      <c r="E28" s="332"/>
      <c r="F28" s="389"/>
      <c r="G28" s="337"/>
    </row>
    <row r="29" spans="2:7" ht="15.75" thickBot="1">
      <c r="B29" s="807"/>
      <c r="C29" s="808"/>
      <c r="D29" s="296"/>
      <c r="E29" s="296"/>
      <c r="F29" s="341"/>
      <c r="G29" s="337"/>
    </row>
    <row r="30" spans="2:7" ht="15.75" thickBot="1">
      <c r="B30" s="51"/>
      <c r="C30" s="92"/>
      <c r="D30" s="92"/>
      <c r="E30" s="92"/>
      <c r="F30" s="93" t="s">
        <v>131</v>
      </c>
      <c r="G30" s="338">
        <f>SUM(G25:G29)</f>
        <v>400000</v>
      </c>
    </row>
    <row r="31" spans="2:7" ht="15.75" thickBot="1">
      <c r="B31" s="228" t="s">
        <v>136</v>
      </c>
      <c r="C31" s="92"/>
      <c r="D31" s="92"/>
      <c r="E31" s="92"/>
      <c r="F31" s="283"/>
      <c r="G31" s="92"/>
    </row>
    <row r="32" spans="2:7">
      <c r="B32" s="249" t="s">
        <v>137</v>
      </c>
      <c r="C32" s="250"/>
      <c r="D32" s="236" t="s">
        <v>135</v>
      </c>
      <c r="E32" s="237" t="s">
        <v>156</v>
      </c>
      <c r="F32" s="238" t="s">
        <v>141</v>
      </c>
      <c r="G32" s="239" t="s">
        <v>130</v>
      </c>
    </row>
    <row r="33" spans="2:7">
      <c r="B33" s="251"/>
      <c r="C33" s="292"/>
      <c r="D33" s="253"/>
      <c r="E33" s="306"/>
      <c r="F33" s="241"/>
      <c r="G33" s="242"/>
    </row>
    <row r="34" spans="2:7" ht="15.75" thickBot="1">
      <c r="B34" s="254"/>
      <c r="C34" s="255"/>
      <c r="D34" s="256"/>
      <c r="E34" s="256"/>
      <c r="F34" s="245"/>
      <c r="G34" s="246"/>
    </row>
    <row r="35" spans="2:7" ht="15.75" thickBot="1">
      <c r="B35" s="51"/>
      <c r="C35" s="92"/>
      <c r="D35" s="92"/>
      <c r="E35" s="92"/>
      <c r="F35" s="93" t="s">
        <v>131</v>
      </c>
      <c r="G35" s="247">
        <f>SUM(G33:G34)</f>
        <v>0</v>
      </c>
    </row>
    <row r="36" spans="2:7" ht="15.75" thickBot="1">
      <c r="B36" s="228" t="s">
        <v>142</v>
      </c>
      <c r="C36" s="92"/>
      <c r="D36" s="92"/>
      <c r="E36" s="92"/>
      <c r="F36" s="283"/>
      <c r="G36" s="92"/>
    </row>
    <row r="37" spans="2:7">
      <c r="B37" s="249" t="s">
        <v>143</v>
      </c>
      <c r="C37" s="236" t="s">
        <v>144</v>
      </c>
      <c r="D37" s="236" t="s">
        <v>145</v>
      </c>
      <c r="E37" s="237" t="s">
        <v>146</v>
      </c>
      <c r="F37" s="238" t="s">
        <v>129</v>
      </c>
      <c r="G37" s="239" t="s">
        <v>130</v>
      </c>
    </row>
    <row r="38" spans="2:7">
      <c r="B38" s="293" t="str">
        <f>Personal!D16</f>
        <v>AYUDANTE (JR)</v>
      </c>
      <c r="C38" s="339">
        <v>32680.60569</v>
      </c>
      <c r="D38" s="339">
        <v>27778.514836499999</v>
      </c>
      <c r="E38" s="339">
        <v>60459.120526500003</v>
      </c>
      <c r="F38" s="241">
        <v>2</v>
      </c>
      <c r="G38" s="313">
        <f>E38/F38</f>
        <v>30229.560263250001</v>
      </c>
    </row>
    <row r="39" spans="2:7">
      <c r="B39" s="294"/>
      <c r="C39" s="248"/>
      <c r="D39" s="248"/>
      <c r="E39" s="257"/>
      <c r="F39" s="241"/>
      <c r="G39" s="242"/>
    </row>
    <row r="40" spans="2:7" ht="15.75" thickBot="1">
      <c r="B40" s="295"/>
      <c r="C40" s="296"/>
      <c r="D40" s="297"/>
      <c r="E40" s="289"/>
      <c r="F40" s="284"/>
      <c r="G40" s="246"/>
    </row>
    <row r="41" spans="2:7" ht="15.75" thickBot="1">
      <c r="B41" s="51"/>
      <c r="C41" s="92"/>
      <c r="D41" s="92"/>
      <c r="E41" s="92"/>
      <c r="F41" s="298" t="s">
        <v>131</v>
      </c>
      <c r="G41" s="314">
        <f>SUM(G38:G40)</f>
        <v>30229.560263250001</v>
      </c>
    </row>
    <row r="42" spans="2:7" ht="15.75" thickBot="1">
      <c r="B42" s="51"/>
      <c r="C42" s="92"/>
      <c r="D42" s="52"/>
      <c r="E42" s="53"/>
      <c r="F42" s="299" t="s">
        <v>147</v>
      </c>
      <c r="G42" s="370">
        <f>+G22+G30+G35+G41</f>
        <v>431229.56026325002</v>
      </c>
    </row>
    <row r="45" spans="2:7">
      <c r="B45" s="99" t="s">
        <v>283</v>
      </c>
      <c r="C45" s="43"/>
      <c r="D45" s="43" t="s">
        <v>160</v>
      </c>
      <c r="E45" s="45"/>
      <c r="F45" s="301"/>
      <c r="G45" s="45" t="s">
        <v>34</v>
      </c>
    </row>
    <row r="46" spans="2:7">
      <c r="B46" s="88" t="s">
        <v>161</v>
      </c>
      <c r="C46" s="470"/>
      <c r="D46" s="470" t="s">
        <v>161</v>
      </c>
      <c r="E46" s="48"/>
      <c r="F46" s="301"/>
      <c r="G46" s="48" t="s">
        <v>36</v>
      </c>
    </row>
    <row r="47" spans="2:7">
      <c r="B47" s="101" t="s">
        <v>37</v>
      </c>
      <c r="C47" s="101"/>
      <c r="D47" s="101" t="s">
        <v>37</v>
      </c>
      <c r="E47" s="50"/>
      <c r="F47" s="301"/>
      <c r="G47" s="50" t="s">
        <v>38</v>
      </c>
    </row>
    <row r="48" spans="2:7" ht="15.75" thickBot="1"/>
    <row r="49" spans="2:7">
      <c r="B49" s="777" t="s">
        <v>39</v>
      </c>
      <c r="C49" s="778"/>
      <c r="D49" s="778"/>
      <c r="E49" s="778"/>
      <c r="F49" s="778"/>
      <c r="G49" s="779"/>
    </row>
    <row r="50" spans="2:7">
      <c r="B50" s="780"/>
      <c r="C50" s="781"/>
      <c r="D50" s="781"/>
      <c r="E50" s="781"/>
      <c r="F50" s="781"/>
      <c r="G50" s="782"/>
    </row>
    <row r="51" spans="2:7" ht="15.75" thickBot="1">
      <c r="B51" s="783"/>
      <c r="C51" s="784"/>
      <c r="D51" s="784"/>
      <c r="E51" s="784"/>
      <c r="F51" s="784"/>
      <c r="G51" s="785"/>
    </row>
  </sheetData>
  <mergeCells count="17">
    <mergeCell ref="B13:C13"/>
    <mergeCell ref="D13:G13"/>
    <mergeCell ref="B2:E3"/>
    <mergeCell ref="F2:G6"/>
    <mergeCell ref="B4:E6"/>
    <mergeCell ref="B7:G8"/>
    <mergeCell ref="B9:G11"/>
    <mergeCell ref="B24:C24"/>
    <mergeCell ref="B25:C25"/>
    <mergeCell ref="B29:C29"/>
    <mergeCell ref="B49:G51"/>
    <mergeCell ref="B14:C14"/>
    <mergeCell ref="D14:G14"/>
    <mergeCell ref="B18:C18"/>
    <mergeCell ref="B19:C19"/>
    <mergeCell ref="B20:C20"/>
    <mergeCell ref="B21:C21"/>
  </mergeCells>
  <pageMargins left="0.7" right="0.7" top="0.75" bottom="0.75" header="0.3" footer="0.3"/>
  <drawing r:id="rId1"/>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100-000000000000}">
  <dimension ref="B1:G51"/>
  <sheetViews>
    <sheetView zoomScale="70" zoomScaleNormal="70" workbookViewId="0">
      <selection activeCell="B9" sqref="B9:G11"/>
    </sheetView>
  </sheetViews>
  <sheetFormatPr baseColWidth="10" defaultColWidth="10.7109375" defaultRowHeight="15"/>
  <cols>
    <col min="2" max="2" width="30.5703125" customWidth="1"/>
    <col min="3" max="3" width="22.42578125" customWidth="1"/>
    <col min="4" max="4" width="21.42578125" customWidth="1"/>
    <col min="5" max="5" width="18.5703125" customWidth="1"/>
    <col min="6" max="6" width="21.42578125" customWidth="1"/>
    <col min="7" max="7" width="21" customWidth="1"/>
  </cols>
  <sheetData>
    <row r="1" spans="2:7" ht="15.75" thickBot="1"/>
    <row r="2" spans="2:7">
      <c r="B2" s="684" t="s">
        <v>120</v>
      </c>
      <c r="C2" s="685"/>
      <c r="D2" s="685"/>
      <c r="E2" s="686"/>
      <c r="F2" s="787"/>
      <c r="G2" s="714"/>
    </row>
    <row r="3" spans="2:7">
      <c r="B3" s="687"/>
      <c r="C3" s="688"/>
      <c r="D3" s="688"/>
      <c r="E3" s="689"/>
      <c r="F3" s="788"/>
      <c r="G3" s="716"/>
    </row>
    <row r="4" spans="2:7">
      <c r="B4" s="797" t="s">
        <v>1</v>
      </c>
      <c r="C4" s="798"/>
      <c r="D4" s="798"/>
      <c r="E4" s="799"/>
      <c r="F4" s="788"/>
      <c r="G4" s="716"/>
    </row>
    <row r="5" spans="2:7">
      <c r="B5" s="800"/>
      <c r="C5" s="801"/>
      <c r="D5" s="801"/>
      <c r="E5" s="802"/>
      <c r="F5" s="788"/>
      <c r="G5" s="716"/>
    </row>
    <row r="6" spans="2:7">
      <c r="B6" s="803"/>
      <c r="C6" s="804"/>
      <c r="D6" s="804"/>
      <c r="E6" s="805"/>
      <c r="F6" s="789"/>
      <c r="G6" s="718"/>
    </row>
    <row r="7" spans="2:7">
      <c r="B7" s="721" t="s">
        <v>173</v>
      </c>
      <c r="C7" s="722"/>
      <c r="D7" s="722"/>
      <c r="E7" s="722"/>
      <c r="F7" s="722"/>
      <c r="G7" s="723"/>
    </row>
    <row r="8" spans="2:7" ht="15.75" thickBot="1">
      <c r="B8" s="724"/>
      <c r="C8" s="717"/>
      <c r="D8" s="717"/>
      <c r="E8" s="717"/>
      <c r="F8" s="717"/>
      <c r="G8" s="718"/>
    </row>
    <row r="9" spans="2:7" ht="15" customHeight="1">
      <c r="B9" s="774" t="s">
        <v>438</v>
      </c>
      <c r="C9" s="775"/>
      <c r="D9" s="775"/>
      <c r="E9" s="775"/>
      <c r="F9" s="775"/>
      <c r="G9" s="776"/>
    </row>
    <row r="10" spans="2:7">
      <c r="B10" s="749"/>
      <c r="C10" s="750"/>
      <c r="D10" s="750"/>
      <c r="E10" s="750"/>
      <c r="F10" s="750"/>
      <c r="G10" s="751"/>
    </row>
    <row r="11" spans="2:7" ht="15.75" thickBot="1">
      <c r="B11" s="752"/>
      <c r="C11" s="753"/>
      <c r="D11" s="753"/>
      <c r="E11" s="753"/>
      <c r="F11" s="753"/>
      <c r="G11" s="754"/>
    </row>
    <row r="12" spans="2:7" ht="15.75" thickBot="1">
      <c r="B12" s="227"/>
      <c r="C12" s="227"/>
      <c r="D12" s="228"/>
      <c r="E12" s="228"/>
      <c r="F12" s="228"/>
      <c r="G12" s="228"/>
    </row>
    <row r="13" spans="2:7">
      <c r="B13" s="728" t="s">
        <v>121</v>
      </c>
      <c r="C13" s="790"/>
      <c r="D13" s="791" t="s">
        <v>151</v>
      </c>
      <c r="E13" s="730"/>
      <c r="F13" s="730"/>
      <c r="G13" s="792"/>
    </row>
    <row r="14" spans="2:7" ht="56.25" customHeight="1">
      <c r="B14" s="733" t="str">
        <f>B9</f>
        <v>MANTENIMIENTO Y ADECUACIÓN DE LA CASA DE LA MUJER UBICADA EN EL MUNICIPIO DE MONTERÍA - CÓRDOBA</v>
      </c>
      <c r="C14" s="793"/>
      <c r="D14" s="794" t="e">
        <f>'PRESUPUESTO GENERAL'!#REF!</f>
        <v>#REF!</v>
      </c>
      <c r="E14" s="809"/>
      <c r="F14" s="809"/>
      <c r="G14" s="810"/>
    </row>
    <row r="15" spans="2:7" ht="15.75" thickBot="1">
      <c r="B15" s="229" t="s">
        <v>123</v>
      </c>
      <c r="C15" s="230" t="e">
        <f>'PRESUPUESTO GENERAL'!#REF!</f>
        <v>#REF!</v>
      </c>
      <c r="D15" s="231" t="s">
        <v>150</v>
      </c>
      <c r="E15" s="232" t="e">
        <f>'PRESUPUESTO GENERAL'!#REF!</f>
        <v>#REF!</v>
      </c>
      <c r="F15" s="282" t="s">
        <v>124</v>
      </c>
      <c r="G15" s="317" t="e">
        <f>'PRESUPUESTO GENERAL'!#REF!</f>
        <v>#REF!</v>
      </c>
    </row>
    <row r="16" spans="2:7">
      <c r="B16" s="92"/>
      <c r="C16" s="92"/>
      <c r="D16" s="92"/>
      <c r="E16" s="92"/>
      <c r="F16" s="92"/>
      <c r="G16" s="92"/>
    </row>
    <row r="17" spans="2:7" ht="15.75" thickBot="1">
      <c r="B17" s="228" t="s">
        <v>125</v>
      </c>
      <c r="C17" s="92"/>
      <c r="D17" s="92"/>
      <c r="E17" s="92"/>
      <c r="F17" s="283"/>
      <c r="G17" s="92"/>
    </row>
    <row r="18" spans="2:7">
      <c r="B18" s="755" t="s">
        <v>126</v>
      </c>
      <c r="C18" s="786"/>
      <c r="D18" s="236" t="s">
        <v>135</v>
      </c>
      <c r="E18" s="237" t="s">
        <v>154</v>
      </c>
      <c r="F18" s="238" t="s">
        <v>129</v>
      </c>
      <c r="G18" s="239" t="s">
        <v>130</v>
      </c>
    </row>
    <row r="19" spans="2:7">
      <c r="B19" s="767" t="s">
        <v>153</v>
      </c>
      <c r="C19" s="768"/>
      <c r="D19" s="240">
        <v>1</v>
      </c>
      <c r="E19" s="248">
        <v>2200</v>
      </c>
      <c r="F19" s="308">
        <v>2.2000000000000002</v>
      </c>
      <c r="G19" s="313">
        <f>(D19*E19)/F19</f>
        <v>999.99999999999989</v>
      </c>
    </row>
    <row r="20" spans="2:7">
      <c r="B20" s="769"/>
      <c r="C20" s="770"/>
      <c r="D20" s="331"/>
      <c r="E20" s="332"/>
      <c r="F20" s="308"/>
      <c r="G20" s="242"/>
    </row>
    <row r="21" spans="2:7" ht="15.75" thickBot="1">
      <c r="B21" s="759"/>
      <c r="C21" s="796"/>
      <c r="D21" s="243"/>
      <c r="E21" s="244"/>
      <c r="F21" s="284"/>
      <c r="G21" s="246"/>
    </row>
    <row r="22" spans="2:7" ht="15.75" thickBot="1">
      <c r="B22" s="51"/>
      <c r="C22" s="92"/>
      <c r="D22" s="92"/>
      <c r="E22" s="92"/>
      <c r="F22" s="93" t="s">
        <v>131</v>
      </c>
      <c r="G22" s="314">
        <f>SUM(G19:G21)</f>
        <v>999.99999999999989</v>
      </c>
    </row>
    <row r="23" spans="2:7" ht="15.75" thickBot="1">
      <c r="B23" s="228" t="s">
        <v>132</v>
      </c>
      <c r="C23" s="92"/>
      <c r="D23" s="92"/>
      <c r="E23" s="92"/>
      <c r="F23" s="283"/>
      <c r="G23" s="92"/>
    </row>
    <row r="24" spans="2:7">
      <c r="B24" s="763" t="s">
        <v>126</v>
      </c>
      <c r="C24" s="806"/>
      <c r="D24" s="333" t="s">
        <v>133</v>
      </c>
      <c r="E24" s="334" t="s">
        <v>134</v>
      </c>
      <c r="F24" s="335" t="s">
        <v>135</v>
      </c>
      <c r="G24" s="336" t="s">
        <v>130</v>
      </c>
    </row>
    <row r="25" spans="2:7" ht="36.75" customHeight="1">
      <c r="B25" s="812" t="s">
        <v>267</v>
      </c>
      <c r="C25" s="813"/>
      <c r="D25" s="248" t="s">
        <v>159</v>
      </c>
      <c r="E25" s="248">
        <v>400000</v>
      </c>
      <c r="F25" s="241">
        <v>1</v>
      </c>
      <c r="G25" s="337">
        <f>ROUND(E25*F25,0)</f>
        <v>400000</v>
      </c>
    </row>
    <row r="26" spans="2:7">
      <c r="B26" s="376"/>
      <c r="C26" s="286"/>
      <c r="D26" s="248"/>
      <c r="E26" s="248"/>
      <c r="F26" s="241"/>
      <c r="G26" s="337"/>
    </row>
    <row r="27" spans="2:7">
      <c r="B27" s="468"/>
      <c r="C27" s="469"/>
      <c r="D27" s="248"/>
      <c r="E27" s="367"/>
      <c r="F27" s="241"/>
      <c r="G27" s="337"/>
    </row>
    <row r="28" spans="2:7">
      <c r="B28" s="386"/>
      <c r="C28" s="387"/>
      <c r="D28" s="332"/>
      <c r="E28" s="332"/>
      <c r="F28" s="389"/>
      <c r="G28" s="337"/>
    </row>
    <row r="29" spans="2:7" ht="15.75" thickBot="1">
      <c r="B29" s="807"/>
      <c r="C29" s="808"/>
      <c r="D29" s="296"/>
      <c r="E29" s="296"/>
      <c r="F29" s="341"/>
      <c r="G29" s="337"/>
    </row>
    <row r="30" spans="2:7" ht="15.75" thickBot="1">
      <c r="B30" s="51"/>
      <c r="C30" s="92"/>
      <c r="D30" s="92"/>
      <c r="E30" s="92"/>
      <c r="F30" s="93" t="s">
        <v>131</v>
      </c>
      <c r="G30" s="338">
        <f>SUM(G25:G29)</f>
        <v>400000</v>
      </c>
    </row>
    <row r="31" spans="2:7" ht="15.75" thickBot="1">
      <c r="B31" s="228" t="s">
        <v>136</v>
      </c>
      <c r="C31" s="92"/>
      <c r="D31" s="92"/>
      <c r="E31" s="92"/>
      <c r="F31" s="283"/>
      <c r="G31" s="92"/>
    </row>
    <row r="32" spans="2:7">
      <c r="B32" s="249" t="s">
        <v>137</v>
      </c>
      <c r="C32" s="250"/>
      <c r="D32" s="236" t="s">
        <v>135</v>
      </c>
      <c r="E32" s="237" t="s">
        <v>156</v>
      </c>
      <c r="F32" s="238" t="s">
        <v>141</v>
      </c>
      <c r="G32" s="239" t="s">
        <v>130</v>
      </c>
    </row>
    <row r="33" spans="2:7">
      <c r="B33" s="251"/>
      <c r="C33" s="292"/>
      <c r="D33" s="253"/>
      <c r="E33" s="306"/>
      <c r="F33" s="241"/>
      <c r="G33" s="242"/>
    </row>
    <row r="34" spans="2:7" ht="15.75" thickBot="1">
      <c r="B34" s="254"/>
      <c r="C34" s="255"/>
      <c r="D34" s="256"/>
      <c r="E34" s="256"/>
      <c r="F34" s="245"/>
      <c r="G34" s="246"/>
    </row>
    <row r="35" spans="2:7" ht="15.75" thickBot="1">
      <c r="B35" s="51"/>
      <c r="C35" s="92"/>
      <c r="D35" s="92"/>
      <c r="E35" s="92"/>
      <c r="F35" s="93" t="s">
        <v>131</v>
      </c>
      <c r="G35" s="247">
        <f>SUM(G33:G34)</f>
        <v>0</v>
      </c>
    </row>
    <row r="36" spans="2:7" ht="15.75" thickBot="1">
      <c r="B36" s="228" t="s">
        <v>142</v>
      </c>
      <c r="C36" s="92"/>
      <c r="D36" s="92"/>
      <c r="E36" s="92"/>
      <c r="F36" s="283"/>
      <c r="G36" s="92"/>
    </row>
    <row r="37" spans="2:7">
      <c r="B37" s="249" t="s">
        <v>143</v>
      </c>
      <c r="C37" s="236" t="s">
        <v>144</v>
      </c>
      <c r="D37" s="236" t="s">
        <v>145</v>
      </c>
      <c r="E37" s="237" t="s">
        <v>146</v>
      </c>
      <c r="F37" s="238" t="s">
        <v>129</v>
      </c>
      <c r="G37" s="239" t="s">
        <v>130</v>
      </c>
    </row>
    <row r="38" spans="2:7">
      <c r="B38" s="293" t="str">
        <f>Personal!D16</f>
        <v>AYUDANTE (JR)</v>
      </c>
      <c r="C38" s="339">
        <v>32680.60569</v>
      </c>
      <c r="D38" s="339">
        <v>27778.514836499999</v>
      </c>
      <c r="E38" s="339">
        <v>60459.120526500003</v>
      </c>
      <c r="F38" s="241">
        <v>2</v>
      </c>
      <c r="G38" s="313">
        <f>E38/F38</f>
        <v>30229.560263250001</v>
      </c>
    </row>
    <row r="39" spans="2:7">
      <c r="B39" s="294"/>
      <c r="C39" s="248"/>
      <c r="D39" s="248"/>
      <c r="E39" s="257"/>
      <c r="F39" s="241"/>
      <c r="G39" s="242"/>
    </row>
    <row r="40" spans="2:7" ht="15.75" thickBot="1">
      <c r="B40" s="295"/>
      <c r="C40" s="296"/>
      <c r="D40" s="297"/>
      <c r="E40" s="289"/>
      <c r="F40" s="284"/>
      <c r="G40" s="246"/>
    </row>
    <row r="41" spans="2:7" ht="15.75" thickBot="1">
      <c r="B41" s="51"/>
      <c r="C41" s="92"/>
      <c r="D41" s="92"/>
      <c r="E41" s="92"/>
      <c r="F41" s="298" t="s">
        <v>131</v>
      </c>
      <c r="G41" s="314">
        <f>SUM(G38:G40)</f>
        <v>30229.560263250001</v>
      </c>
    </row>
    <row r="42" spans="2:7" ht="15.75" thickBot="1">
      <c r="B42" s="51"/>
      <c r="C42" s="92"/>
      <c r="D42" s="52"/>
      <c r="E42" s="53"/>
      <c r="F42" s="299" t="s">
        <v>147</v>
      </c>
      <c r="G42" s="370">
        <f>+G22+G30+G35+G41</f>
        <v>431229.56026325002</v>
      </c>
    </row>
    <row r="45" spans="2:7">
      <c r="B45" s="99" t="s">
        <v>283</v>
      </c>
      <c r="C45" s="43"/>
      <c r="D45" s="43" t="s">
        <v>160</v>
      </c>
      <c r="E45" s="45"/>
      <c r="F45" s="301"/>
      <c r="G45" s="45" t="s">
        <v>34</v>
      </c>
    </row>
    <row r="46" spans="2:7">
      <c r="B46" s="88" t="s">
        <v>161</v>
      </c>
      <c r="C46" s="470"/>
      <c r="D46" s="470" t="s">
        <v>161</v>
      </c>
      <c r="E46" s="48"/>
      <c r="F46" s="301"/>
      <c r="G46" s="48" t="s">
        <v>36</v>
      </c>
    </row>
    <row r="47" spans="2:7">
      <c r="B47" s="101" t="s">
        <v>37</v>
      </c>
      <c r="C47" s="101"/>
      <c r="D47" s="101" t="s">
        <v>37</v>
      </c>
      <c r="E47" s="50"/>
      <c r="F47" s="301"/>
      <c r="G47" s="50" t="s">
        <v>38</v>
      </c>
    </row>
    <row r="48" spans="2:7" ht="15.75" thickBot="1"/>
    <row r="49" spans="2:7">
      <c r="B49" s="777" t="s">
        <v>39</v>
      </c>
      <c r="C49" s="778"/>
      <c r="D49" s="778"/>
      <c r="E49" s="778"/>
      <c r="F49" s="778"/>
      <c r="G49" s="779"/>
    </row>
    <row r="50" spans="2:7">
      <c r="B50" s="780"/>
      <c r="C50" s="781"/>
      <c r="D50" s="781"/>
      <c r="E50" s="781"/>
      <c r="F50" s="781"/>
      <c r="G50" s="782"/>
    </row>
    <row r="51" spans="2:7" ht="15.75" thickBot="1">
      <c r="B51" s="783"/>
      <c r="C51" s="784"/>
      <c r="D51" s="784"/>
      <c r="E51" s="784"/>
      <c r="F51" s="784"/>
      <c r="G51" s="785"/>
    </row>
  </sheetData>
  <mergeCells count="17">
    <mergeCell ref="B13:C13"/>
    <mergeCell ref="D13:G13"/>
    <mergeCell ref="B2:E3"/>
    <mergeCell ref="F2:G6"/>
    <mergeCell ref="B4:E6"/>
    <mergeCell ref="B7:G8"/>
    <mergeCell ref="B9:G11"/>
    <mergeCell ref="B24:C24"/>
    <mergeCell ref="B25:C25"/>
    <mergeCell ref="B29:C29"/>
    <mergeCell ref="B49:G51"/>
    <mergeCell ref="B14:C14"/>
    <mergeCell ref="D14:G14"/>
    <mergeCell ref="B18:C18"/>
    <mergeCell ref="B19:C19"/>
    <mergeCell ref="B20:C20"/>
    <mergeCell ref="B21:C21"/>
  </mergeCells>
  <pageMargins left="0.7" right="0.7" top="0.75" bottom="0.75" header="0.3" footer="0.3"/>
  <drawing r:id="rId1"/>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200-000000000000}">
  <dimension ref="B1:G51"/>
  <sheetViews>
    <sheetView zoomScale="60" zoomScaleNormal="60" workbookViewId="0">
      <selection activeCell="B9" sqref="B9:G11"/>
    </sheetView>
  </sheetViews>
  <sheetFormatPr baseColWidth="10" defaultColWidth="10.7109375" defaultRowHeight="15"/>
  <cols>
    <col min="2" max="2" width="30.5703125" customWidth="1"/>
    <col min="3" max="3" width="22.42578125" customWidth="1"/>
    <col min="4" max="4" width="21.42578125" customWidth="1"/>
    <col min="5" max="5" width="18.5703125" customWidth="1"/>
    <col min="6" max="6" width="21.42578125" customWidth="1"/>
    <col min="7" max="7" width="21" customWidth="1"/>
  </cols>
  <sheetData>
    <row r="1" spans="2:7" ht="15.75" thickBot="1"/>
    <row r="2" spans="2:7">
      <c r="B2" s="684" t="s">
        <v>120</v>
      </c>
      <c r="C2" s="685"/>
      <c r="D2" s="685"/>
      <c r="E2" s="686"/>
      <c r="F2" s="787"/>
      <c r="G2" s="714"/>
    </row>
    <row r="3" spans="2:7">
      <c r="B3" s="687"/>
      <c r="C3" s="688"/>
      <c r="D3" s="688"/>
      <c r="E3" s="689"/>
      <c r="F3" s="788"/>
      <c r="G3" s="716"/>
    </row>
    <row r="4" spans="2:7">
      <c r="B4" s="797" t="s">
        <v>1</v>
      </c>
      <c r="C4" s="798"/>
      <c r="D4" s="798"/>
      <c r="E4" s="799"/>
      <c r="F4" s="788"/>
      <c r="G4" s="716"/>
    </row>
    <row r="5" spans="2:7">
      <c r="B5" s="800"/>
      <c r="C5" s="801"/>
      <c r="D5" s="801"/>
      <c r="E5" s="802"/>
      <c r="F5" s="788"/>
      <c r="G5" s="716"/>
    </row>
    <row r="6" spans="2:7">
      <c r="B6" s="803"/>
      <c r="C6" s="804"/>
      <c r="D6" s="804"/>
      <c r="E6" s="805"/>
      <c r="F6" s="789"/>
      <c r="G6" s="718"/>
    </row>
    <row r="7" spans="2:7">
      <c r="B7" s="721" t="s">
        <v>173</v>
      </c>
      <c r="C7" s="722"/>
      <c r="D7" s="722"/>
      <c r="E7" s="722"/>
      <c r="F7" s="722"/>
      <c r="G7" s="723"/>
    </row>
    <row r="8" spans="2:7" ht="15.75" thickBot="1">
      <c r="B8" s="724"/>
      <c r="C8" s="717"/>
      <c r="D8" s="717"/>
      <c r="E8" s="717"/>
      <c r="F8" s="717"/>
      <c r="G8" s="718"/>
    </row>
    <row r="9" spans="2:7" ht="15" customHeight="1">
      <c r="B9" s="774" t="s">
        <v>438</v>
      </c>
      <c r="C9" s="775"/>
      <c r="D9" s="775"/>
      <c r="E9" s="775"/>
      <c r="F9" s="775"/>
      <c r="G9" s="776"/>
    </row>
    <row r="10" spans="2:7">
      <c r="B10" s="749"/>
      <c r="C10" s="750"/>
      <c r="D10" s="750"/>
      <c r="E10" s="750"/>
      <c r="F10" s="750"/>
      <c r="G10" s="751"/>
    </row>
    <row r="11" spans="2:7" ht="15.75" thickBot="1">
      <c r="B11" s="752"/>
      <c r="C11" s="753"/>
      <c r="D11" s="753"/>
      <c r="E11" s="753"/>
      <c r="F11" s="753"/>
      <c r="G11" s="754"/>
    </row>
    <row r="12" spans="2:7" ht="15.75" thickBot="1">
      <c r="B12" s="227"/>
      <c r="C12" s="227"/>
      <c r="D12" s="228"/>
      <c r="E12" s="228"/>
      <c r="F12" s="228"/>
      <c r="G12" s="228"/>
    </row>
    <row r="13" spans="2:7">
      <c r="B13" s="728" t="s">
        <v>121</v>
      </c>
      <c r="C13" s="790"/>
      <c r="D13" s="791" t="s">
        <v>151</v>
      </c>
      <c r="E13" s="730"/>
      <c r="F13" s="730"/>
      <c r="G13" s="792"/>
    </row>
    <row r="14" spans="2:7" ht="53.25" customHeight="1">
      <c r="B14" s="733" t="str">
        <f>B9</f>
        <v>MANTENIMIENTO Y ADECUACIÓN DE LA CASA DE LA MUJER UBICADA EN EL MUNICIPIO DE MONTERÍA - CÓRDOBA</v>
      </c>
      <c r="C14" s="793"/>
      <c r="D14" s="794" t="str">
        <f>'PRESUPUESTO GENERAL'!D44</f>
        <v>SUMINISTRO E INSTALACIÓN  DE LUMINARIAS LED DE 18 W, CIRCULAR. PARA EMPOTRAR.</v>
      </c>
      <c r="E14" s="809"/>
      <c r="F14" s="809"/>
      <c r="G14" s="810"/>
    </row>
    <row r="15" spans="2:7" ht="15.75" thickBot="1">
      <c r="B15" s="229" t="s">
        <v>123</v>
      </c>
      <c r="C15" s="230" t="str">
        <f>'PRESUPUESTO GENERAL'!C44</f>
        <v>6.1.1</v>
      </c>
      <c r="D15" s="231" t="s">
        <v>150</v>
      </c>
      <c r="E15" s="232" t="str">
        <f>'PRESUPUESTO GENERAL'!E44</f>
        <v>UND</v>
      </c>
      <c r="F15" s="282" t="s">
        <v>124</v>
      </c>
      <c r="G15" s="317">
        <f>'PRESUPUESTO GENERAL'!F44</f>
        <v>40</v>
      </c>
    </row>
    <row r="16" spans="2:7">
      <c r="B16" s="92"/>
      <c r="C16" s="92"/>
      <c r="D16" s="92"/>
      <c r="E16" s="92"/>
      <c r="F16" s="92"/>
      <c r="G16" s="92"/>
    </row>
    <row r="17" spans="2:7" ht="15.75" thickBot="1">
      <c r="B17" s="228" t="s">
        <v>125</v>
      </c>
      <c r="C17" s="92"/>
      <c r="D17" s="92"/>
      <c r="E17" s="92"/>
      <c r="F17" s="283"/>
      <c r="G17" s="92"/>
    </row>
    <row r="18" spans="2:7">
      <c r="B18" s="755" t="s">
        <v>126</v>
      </c>
      <c r="C18" s="786"/>
      <c r="D18" s="236" t="s">
        <v>135</v>
      </c>
      <c r="E18" s="237" t="s">
        <v>154</v>
      </c>
      <c r="F18" s="238" t="s">
        <v>129</v>
      </c>
      <c r="G18" s="239" t="s">
        <v>130</v>
      </c>
    </row>
    <row r="19" spans="2:7">
      <c r="B19" s="767" t="s">
        <v>153</v>
      </c>
      <c r="C19" s="768"/>
      <c r="D19" s="240">
        <v>1</v>
      </c>
      <c r="E19" s="248">
        <v>179</v>
      </c>
      <c r="F19" s="308">
        <v>9</v>
      </c>
      <c r="G19" s="313">
        <f>(D19*E19)/F19</f>
        <v>19.888888888888889</v>
      </c>
    </row>
    <row r="20" spans="2:7">
      <c r="B20" s="769" t="s">
        <v>231</v>
      </c>
      <c r="C20" s="770"/>
      <c r="D20" s="331">
        <v>1</v>
      </c>
      <c r="E20" s="332">
        <v>805</v>
      </c>
      <c r="F20" s="308">
        <v>9</v>
      </c>
      <c r="G20" s="313">
        <f>(D20*E20)/F20</f>
        <v>89.444444444444443</v>
      </c>
    </row>
    <row r="21" spans="2:7" ht="15.75" thickBot="1">
      <c r="B21" s="759" t="s">
        <v>232</v>
      </c>
      <c r="C21" s="796"/>
      <c r="D21" s="243">
        <v>1</v>
      </c>
      <c r="E21" s="399">
        <v>302</v>
      </c>
      <c r="F21" s="284">
        <v>9</v>
      </c>
      <c r="G21" s="313">
        <f>(D21*E21)/F21</f>
        <v>33.555555555555557</v>
      </c>
    </row>
    <row r="22" spans="2:7" ht="15.75" thickBot="1">
      <c r="B22" s="51"/>
      <c r="C22" s="92"/>
      <c r="D22" s="92"/>
      <c r="E22" s="92"/>
      <c r="F22" s="93" t="s">
        <v>131</v>
      </c>
      <c r="G22" s="314">
        <f>SUM(G19:G21)</f>
        <v>142.88888888888889</v>
      </c>
    </row>
    <row r="23" spans="2:7" ht="15.75" thickBot="1">
      <c r="B23" s="228" t="s">
        <v>132</v>
      </c>
      <c r="C23" s="92"/>
      <c r="D23" s="92"/>
      <c r="E23" s="92"/>
      <c r="F23" s="283"/>
      <c r="G23" s="92"/>
    </row>
    <row r="24" spans="2:7">
      <c r="B24" s="763" t="s">
        <v>126</v>
      </c>
      <c r="C24" s="806"/>
      <c r="D24" s="333" t="s">
        <v>133</v>
      </c>
      <c r="E24" s="334" t="s">
        <v>134</v>
      </c>
      <c r="F24" s="335" t="s">
        <v>135</v>
      </c>
      <c r="G24" s="336" t="s">
        <v>130</v>
      </c>
    </row>
    <row r="25" spans="2:7">
      <c r="B25" s="765" t="s">
        <v>233</v>
      </c>
      <c r="C25" s="766"/>
      <c r="D25" s="248" t="s">
        <v>159</v>
      </c>
      <c r="E25" s="248">
        <v>6400</v>
      </c>
      <c r="F25" s="241">
        <v>2</v>
      </c>
      <c r="G25" s="337">
        <f>ROUND(E25*F25,0)</f>
        <v>12800</v>
      </c>
    </row>
    <row r="26" spans="2:7">
      <c r="B26" s="376" t="s">
        <v>234</v>
      </c>
      <c r="C26" s="286"/>
      <c r="D26" s="248" t="s">
        <v>159</v>
      </c>
      <c r="E26" s="248">
        <v>25900</v>
      </c>
      <c r="F26" s="241">
        <v>1</v>
      </c>
      <c r="G26" s="337">
        <f>ROUND(E26*F26,0)</f>
        <v>25900</v>
      </c>
    </row>
    <row r="27" spans="2:7">
      <c r="B27" s="394"/>
      <c r="C27" s="395"/>
      <c r="D27" s="248"/>
      <c r="E27" s="367"/>
      <c r="F27" s="241"/>
      <c r="G27" s="337"/>
    </row>
    <row r="28" spans="2:7">
      <c r="B28" s="386"/>
      <c r="C28" s="387"/>
      <c r="D28" s="332"/>
      <c r="E28" s="332"/>
      <c r="F28" s="389"/>
      <c r="G28" s="337"/>
    </row>
    <row r="29" spans="2:7" ht="15.75" thickBot="1">
      <c r="B29" s="807"/>
      <c r="C29" s="808"/>
      <c r="D29" s="296"/>
      <c r="E29" s="296"/>
      <c r="F29" s="341"/>
      <c r="G29" s="337"/>
    </row>
    <row r="30" spans="2:7" ht="15.75" thickBot="1">
      <c r="B30" s="51"/>
      <c r="C30" s="92"/>
      <c r="D30" s="92"/>
      <c r="E30" s="92"/>
      <c r="F30" s="93" t="s">
        <v>131</v>
      </c>
      <c r="G30" s="338">
        <f>SUM(G25:G29)</f>
        <v>38700</v>
      </c>
    </row>
    <row r="31" spans="2:7" ht="15.75" thickBot="1">
      <c r="B31" s="228" t="s">
        <v>136</v>
      </c>
      <c r="C31" s="92"/>
      <c r="D31" s="92"/>
      <c r="E31" s="92"/>
      <c r="F31" s="283"/>
      <c r="G31" s="92"/>
    </row>
    <row r="32" spans="2:7">
      <c r="B32" s="249" t="s">
        <v>137</v>
      </c>
      <c r="C32" s="250"/>
      <c r="D32" s="236" t="s">
        <v>135</v>
      </c>
      <c r="E32" s="237" t="s">
        <v>156</v>
      </c>
      <c r="F32" s="238" t="s">
        <v>141</v>
      </c>
      <c r="G32" s="239" t="s">
        <v>130</v>
      </c>
    </row>
    <row r="33" spans="2:7">
      <c r="B33" s="251"/>
      <c r="C33" s="292"/>
      <c r="D33" s="253"/>
      <c r="E33" s="306"/>
      <c r="F33" s="241"/>
      <c r="G33" s="242"/>
    </row>
    <row r="34" spans="2:7" ht="15.75" thickBot="1">
      <c r="B34" s="254"/>
      <c r="C34" s="255"/>
      <c r="D34" s="256"/>
      <c r="E34" s="256"/>
      <c r="F34" s="245"/>
      <c r="G34" s="246"/>
    </row>
    <row r="35" spans="2:7" ht="15.75" thickBot="1">
      <c r="B35" s="51"/>
      <c r="C35" s="92"/>
      <c r="D35" s="92"/>
      <c r="E35" s="92"/>
      <c r="F35" s="93" t="s">
        <v>131</v>
      </c>
      <c r="G35" s="247">
        <f>SUM(G33:G34)</f>
        <v>0</v>
      </c>
    </row>
    <row r="36" spans="2:7" ht="15.75" thickBot="1">
      <c r="B36" s="228" t="s">
        <v>142</v>
      </c>
      <c r="C36" s="92"/>
      <c r="D36" s="92"/>
      <c r="E36" s="92"/>
      <c r="F36" s="283"/>
      <c r="G36" s="92"/>
    </row>
    <row r="37" spans="2:7">
      <c r="B37" s="249" t="s">
        <v>143</v>
      </c>
      <c r="C37" s="236" t="s">
        <v>144</v>
      </c>
      <c r="D37" s="236" t="s">
        <v>145</v>
      </c>
      <c r="E37" s="237" t="s">
        <v>146</v>
      </c>
      <c r="F37" s="238" t="s">
        <v>129</v>
      </c>
      <c r="G37" s="239" t="s">
        <v>130</v>
      </c>
    </row>
    <row r="38" spans="2:7">
      <c r="B38" s="293" t="str">
        <f>Personal!D20</f>
        <v>TÉCNICO ELÉCTRICO (JR)</v>
      </c>
      <c r="C38" s="403">
        <v>61940.705689999995</v>
      </c>
      <c r="D38" s="403">
        <v>52649.599836499998</v>
      </c>
      <c r="E38" s="404">
        <v>114590.30552649999</v>
      </c>
      <c r="F38" s="241">
        <v>10</v>
      </c>
      <c r="G38" s="313">
        <f>E38/F38</f>
        <v>11459.030552649998</v>
      </c>
    </row>
    <row r="39" spans="2:7">
      <c r="B39" s="294" t="str">
        <f>Personal!D16</f>
        <v>AYUDANTE (JR)</v>
      </c>
      <c r="C39" s="248">
        <v>32680.60569</v>
      </c>
      <c r="D39" s="248">
        <v>27778.514836499999</v>
      </c>
      <c r="E39" s="257">
        <v>60459.120526500003</v>
      </c>
      <c r="F39" s="241">
        <v>10</v>
      </c>
      <c r="G39" s="313">
        <f>E39/F39</f>
        <v>6045.9120526500001</v>
      </c>
    </row>
    <row r="40" spans="2:7" ht="15.75" thickBot="1">
      <c r="B40" s="295"/>
      <c r="C40" s="296"/>
      <c r="D40" s="297"/>
      <c r="E40" s="289"/>
      <c r="F40" s="284"/>
      <c r="G40" s="246"/>
    </row>
    <row r="41" spans="2:7" ht="15.75" thickBot="1">
      <c r="B41" s="51"/>
      <c r="C41" s="92"/>
      <c r="D41" s="92"/>
      <c r="E41" s="92"/>
      <c r="F41" s="298" t="s">
        <v>131</v>
      </c>
      <c r="G41" s="314">
        <f>SUM(G38:G40)</f>
        <v>17504.942605299999</v>
      </c>
    </row>
    <row r="42" spans="2:7" ht="15.75" thickBot="1">
      <c r="B42" s="51"/>
      <c r="C42" s="92"/>
      <c r="D42" s="52"/>
      <c r="E42" s="53"/>
      <c r="F42" s="299" t="s">
        <v>147</v>
      </c>
      <c r="G42" s="370">
        <f>+G22+G30+G35+G41</f>
        <v>56347.831494188889</v>
      </c>
    </row>
    <row r="45" spans="2:7">
      <c r="B45" s="99" t="s">
        <v>170</v>
      </c>
      <c r="C45" s="43"/>
      <c r="D45" s="302"/>
      <c r="E45" s="45"/>
      <c r="F45" s="301"/>
      <c r="G45" s="45" t="s">
        <v>34</v>
      </c>
    </row>
    <row r="46" spans="2:7">
      <c r="B46" s="88" t="s">
        <v>171</v>
      </c>
      <c r="C46" s="396"/>
      <c r="D46" s="302"/>
      <c r="E46" s="48"/>
      <c r="F46" s="301"/>
      <c r="G46" s="48" t="s">
        <v>36</v>
      </c>
    </row>
    <row r="47" spans="2:7">
      <c r="B47" s="101" t="s">
        <v>37</v>
      </c>
      <c r="C47" s="101"/>
      <c r="D47" s="302"/>
      <c r="E47" s="50"/>
      <c r="F47" s="301"/>
      <c r="G47" s="50" t="s">
        <v>38</v>
      </c>
    </row>
    <row r="48" spans="2:7" ht="15.75" thickBot="1"/>
    <row r="49" spans="2:7">
      <c r="B49" s="777" t="s">
        <v>39</v>
      </c>
      <c r="C49" s="778"/>
      <c r="D49" s="778"/>
      <c r="E49" s="778"/>
      <c r="F49" s="778"/>
      <c r="G49" s="779"/>
    </row>
    <row r="50" spans="2:7">
      <c r="B50" s="780"/>
      <c r="C50" s="781"/>
      <c r="D50" s="781"/>
      <c r="E50" s="781"/>
      <c r="F50" s="781"/>
      <c r="G50" s="782"/>
    </row>
    <row r="51" spans="2:7" ht="15.75" thickBot="1">
      <c r="B51" s="783"/>
      <c r="C51" s="784"/>
      <c r="D51" s="784"/>
      <c r="E51" s="784"/>
      <c r="F51" s="784"/>
      <c r="G51" s="785"/>
    </row>
  </sheetData>
  <mergeCells count="17">
    <mergeCell ref="B24:C24"/>
    <mergeCell ref="B25:C25"/>
    <mergeCell ref="B29:C29"/>
    <mergeCell ref="B49:G51"/>
    <mergeCell ref="B14:C14"/>
    <mergeCell ref="D14:G14"/>
    <mergeCell ref="B18:C18"/>
    <mergeCell ref="B19:C19"/>
    <mergeCell ref="B20:C20"/>
    <mergeCell ref="B21:C21"/>
    <mergeCell ref="B13:C13"/>
    <mergeCell ref="D13:G13"/>
    <mergeCell ref="B2:E3"/>
    <mergeCell ref="F2:G6"/>
    <mergeCell ref="B4:E6"/>
    <mergeCell ref="B7:G8"/>
    <mergeCell ref="B9:G11"/>
  </mergeCells>
  <pageMargins left="0.7" right="0.7" top="0.75" bottom="0.75" header="0.3" footer="0.3"/>
  <drawing r:id="rId1"/>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300-000000000000}">
  <dimension ref="B1:G52"/>
  <sheetViews>
    <sheetView topLeftCell="A2" zoomScale="80" zoomScaleNormal="80" workbookViewId="0">
      <selection activeCell="B9" sqref="B9:G11"/>
    </sheetView>
  </sheetViews>
  <sheetFormatPr baseColWidth="10" defaultColWidth="10.7109375" defaultRowHeight="15"/>
  <cols>
    <col min="2" max="2" width="30.5703125" customWidth="1"/>
    <col min="3" max="3" width="22.42578125" customWidth="1"/>
    <col min="4" max="4" width="21.42578125" customWidth="1"/>
    <col min="5" max="5" width="18.5703125" customWidth="1"/>
    <col min="6" max="6" width="21.42578125" customWidth="1"/>
    <col min="7" max="7" width="21" customWidth="1"/>
  </cols>
  <sheetData>
    <row r="1" spans="2:7" ht="15.75" thickBot="1"/>
    <row r="2" spans="2:7">
      <c r="B2" s="684" t="s">
        <v>120</v>
      </c>
      <c r="C2" s="685"/>
      <c r="D2" s="685"/>
      <c r="E2" s="686"/>
      <c r="F2" s="787"/>
      <c r="G2" s="714"/>
    </row>
    <row r="3" spans="2:7">
      <c r="B3" s="687"/>
      <c r="C3" s="688"/>
      <c r="D3" s="688"/>
      <c r="E3" s="689"/>
      <c r="F3" s="788"/>
      <c r="G3" s="716"/>
    </row>
    <row r="4" spans="2:7">
      <c r="B4" s="797" t="s">
        <v>1</v>
      </c>
      <c r="C4" s="798"/>
      <c r="D4" s="798"/>
      <c r="E4" s="799"/>
      <c r="F4" s="788"/>
      <c r="G4" s="716"/>
    </row>
    <row r="5" spans="2:7">
      <c r="B5" s="800"/>
      <c r="C5" s="801"/>
      <c r="D5" s="801"/>
      <c r="E5" s="802"/>
      <c r="F5" s="788"/>
      <c r="G5" s="716"/>
    </row>
    <row r="6" spans="2:7">
      <c r="B6" s="803"/>
      <c r="C6" s="804"/>
      <c r="D6" s="804"/>
      <c r="E6" s="805"/>
      <c r="F6" s="789"/>
      <c r="G6" s="718"/>
    </row>
    <row r="7" spans="2:7">
      <c r="B7" s="721" t="s">
        <v>173</v>
      </c>
      <c r="C7" s="722"/>
      <c r="D7" s="722"/>
      <c r="E7" s="722"/>
      <c r="F7" s="722"/>
      <c r="G7" s="723"/>
    </row>
    <row r="8" spans="2:7" ht="15.75" thickBot="1">
      <c r="B8" s="724"/>
      <c r="C8" s="717"/>
      <c r="D8" s="717"/>
      <c r="E8" s="717"/>
      <c r="F8" s="717"/>
      <c r="G8" s="718"/>
    </row>
    <row r="9" spans="2:7" ht="15" customHeight="1">
      <c r="B9" s="774" t="s">
        <v>438</v>
      </c>
      <c r="C9" s="775"/>
      <c r="D9" s="775"/>
      <c r="E9" s="775"/>
      <c r="F9" s="775"/>
      <c r="G9" s="776"/>
    </row>
    <row r="10" spans="2:7">
      <c r="B10" s="749"/>
      <c r="C10" s="750"/>
      <c r="D10" s="750"/>
      <c r="E10" s="750"/>
      <c r="F10" s="750"/>
      <c r="G10" s="751"/>
    </row>
    <row r="11" spans="2:7" ht="15.75" thickBot="1">
      <c r="B11" s="752"/>
      <c r="C11" s="753"/>
      <c r="D11" s="753"/>
      <c r="E11" s="753"/>
      <c r="F11" s="753"/>
      <c r="G11" s="754"/>
    </row>
    <row r="12" spans="2:7" ht="15.75" thickBot="1">
      <c r="B12" s="227"/>
      <c r="C12" s="227"/>
      <c r="D12" s="228"/>
      <c r="E12" s="228"/>
      <c r="F12" s="228"/>
      <c r="G12" s="228"/>
    </row>
    <row r="13" spans="2:7">
      <c r="B13" s="728" t="s">
        <v>121</v>
      </c>
      <c r="C13" s="790"/>
      <c r="D13" s="791" t="s">
        <v>151</v>
      </c>
      <c r="E13" s="730"/>
      <c r="F13" s="730"/>
      <c r="G13" s="792"/>
    </row>
    <row r="14" spans="2:7" ht="54.75" customHeight="1">
      <c r="B14" s="733" t="str">
        <f>B9</f>
        <v>MANTENIMIENTO Y ADECUACIÓN DE LA CASA DE LA MUJER UBICADA EN EL MUNICIPIO DE MONTERÍA - CÓRDOBA</v>
      </c>
      <c r="C14" s="793"/>
      <c r="D14" s="794" t="str">
        <f>'PRESUPUESTO GENERAL'!D45</f>
        <v>SUMINISTRO E INSTALACIÓN DE TOMACORRIENTE NORMAL, 120 V.</v>
      </c>
      <c r="E14" s="809"/>
      <c r="F14" s="809"/>
      <c r="G14" s="810"/>
    </row>
    <row r="15" spans="2:7" ht="15.75" thickBot="1">
      <c r="B15" s="229" t="s">
        <v>123</v>
      </c>
      <c r="C15" s="310" t="str">
        <f>'PRESUPUESTO GENERAL'!C45</f>
        <v>6.1.2</v>
      </c>
      <c r="D15" s="231" t="s">
        <v>150</v>
      </c>
      <c r="E15" s="232" t="str">
        <f>'PRESUPUESTO GENERAL'!E44</f>
        <v>UND</v>
      </c>
      <c r="F15" s="282" t="s">
        <v>124</v>
      </c>
      <c r="G15" s="317">
        <f>'PRESUPUESTO GENERAL'!F45</f>
        <v>30</v>
      </c>
    </row>
    <row r="16" spans="2:7">
      <c r="B16" s="92"/>
      <c r="C16" s="92"/>
      <c r="D16" s="92"/>
      <c r="E16" s="92"/>
      <c r="F16" s="92"/>
      <c r="G16" s="92"/>
    </row>
    <row r="17" spans="2:7" ht="15.75" thickBot="1">
      <c r="B17" s="228" t="s">
        <v>125</v>
      </c>
      <c r="C17" s="92"/>
      <c r="D17" s="92"/>
      <c r="E17" s="92"/>
      <c r="F17" s="283"/>
      <c r="G17" s="92"/>
    </row>
    <row r="18" spans="2:7">
      <c r="B18" s="755" t="s">
        <v>126</v>
      </c>
      <c r="C18" s="786"/>
      <c r="D18" s="236" t="s">
        <v>135</v>
      </c>
      <c r="E18" s="237" t="s">
        <v>154</v>
      </c>
      <c r="F18" s="238" t="s">
        <v>129</v>
      </c>
      <c r="G18" s="239" t="s">
        <v>130</v>
      </c>
    </row>
    <row r="19" spans="2:7">
      <c r="B19" s="767" t="s">
        <v>153</v>
      </c>
      <c r="C19" s="768"/>
      <c r="D19" s="331">
        <v>1</v>
      </c>
      <c r="E19" s="248">
        <v>179</v>
      </c>
      <c r="F19" s="308">
        <v>9</v>
      </c>
      <c r="G19" s="313">
        <f>(D19*E19)/F19</f>
        <v>19.888888888888889</v>
      </c>
    </row>
    <row r="20" spans="2:7">
      <c r="B20" s="769" t="s">
        <v>231</v>
      </c>
      <c r="C20" s="834"/>
      <c r="D20" s="419">
        <v>1</v>
      </c>
      <c r="E20" s="418">
        <v>805</v>
      </c>
      <c r="F20" s="308">
        <v>9</v>
      </c>
      <c r="G20" s="313">
        <f>(D20*E20)/F20</f>
        <v>89.444444444444443</v>
      </c>
    </row>
    <row r="21" spans="2:7">
      <c r="B21" s="405" t="s">
        <v>235</v>
      </c>
      <c r="C21" s="417"/>
      <c r="D21" s="419">
        <v>1</v>
      </c>
      <c r="E21" s="418">
        <v>2415</v>
      </c>
      <c r="F21" s="407">
        <v>9</v>
      </c>
      <c r="G21" s="313">
        <f>(D21*E21)/F21</f>
        <v>268.33333333333331</v>
      </c>
    </row>
    <row r="22" spans="2:7">
      <c r="B22" s="405" t="s">
        <v>236</v>
      </c>
      <c r="C22" s="417"/>
      <c r="D22" s="419">
        <v>1</v>
      </c>
      <c r="E22" s="418">
        <v>2919</v>
      </c>
      <c r="F22" s="407">
        <v>9</v>
      </c>
      <c r="G22" s="313">
        <f>(D22*E22)/F22</f>
        <v>324.33333333333331</v>
      </c>
    </row>
    <row r="23" spans="2:7" ht="15.75" thickBot="1">
      <c r="B23" s="759" t="s">
        <v>232</v>
      </c>
      <c r="C23" s="796"/>
      <c r="D23" s="272">
        <v>1</v>
      </c>
      <c r="E23" s="399">
        <v>302</v>
      </c>
      <c r="F23" s="284">
        <v>9</v>
      </c>
      <c r="G23" s="313">
        <f>(D23*E23)/F23</f>
        <v>33.555555555555557</v>
      </c>
    </row>
    <row r="24" spans="2:7" ht="15.75" thickBot="1">
      <c r="B24" s="51"/>
      <c r="C24" s="92"/>
      <c r="D24" s="92"/>
      <c r="E24" s="92"/>
      <c r="F24" s="93" t="s">
        <v>131</v>
      </c>
      <c r="G24" s="314">
        <f>SUM(G19:G23)</f>
        <v>735.55555555555554</v>
      </c>
    </row>
    <row r="25" spans="2:7" ht="15.75" thickBot="1">
      <c r="B25" s="228" t="s">
        <v>132</v>
      </c>
      <c r="C25" s="92"/>
      <c r="D25" s="92"/>
      <c r="E25" s="92"/>
      <c r="F25" s="283"/>
      <c r="G25" s="92"/>
    </row>
    <row r="26" spans="2:7">
      <c r="B26" s="763" t="s">
        <v>126</v>
      </c>
      <c r="C26" s="806"/>
      <c r="D26" s="333" t="s">
        <v>133</v>
      </c>
      <c r="E26" s="334" t="s">
        <v>134</v>
      </c>
      <c r="F26" s="335" t="s">
        <v>135</v>
      </c>
      <c r="G26" s="336" t="s">
        <v>130</v>
      </c>
    </row>
    <row r="27" spans="2:7">
      <c r="B27" s="376" t="s">
        <v>238</v>
      </c>
      <c r="C27" s="286"/>
      <c r="D27" s="248" t="s">
        <v>201</v>
      </c>
      <c r="E27" s="248">
        <v>8000</v>
      </c>
      <c r="F27" s="241">
        <v>1</v>
      </c>
      <c r="G27" s="337">
        <f>ROUND(E27*F27,0)</f>
        <v>8000</v>
      </c>
    </row>
    <row r="28" spans="2:7">
      <c r="B28" s="394"/>
      <c r="C28" s="395"/>
      <c r="D28" s="248"/>
      <c r="E28" s="367"/>
      <c r="F28" s="241"/>
      <c r="G28" s="337"/>
    </row>
    <row r="29" spans="2:7">
      <c r="B29" s="386"/>
      <c r="C29" s="387"/>
      <c r="D29" s="332"/>
      <c r="E29" s="332"/>
      <c r="F29" s="389"/>
      <c r="G29" s="337"/>
    </row>
    <row r="30" spans="2:7" ht="15.75" thickBot="1">
      <c r="B30" s="807"/>
      <c r="C30" s="808"/>
      <c r="D30" s="296"/>
      <c r="E30" s="296"/>
      <c r="F30" s="341"/>
      <c r="G30" s="337"/>
    </row>
    <row r="31" spans="2:7" ht="15.75" thickBot="1">
      <c r="B31" s="51"/>
      <c r="C31" s="92"/>
      <c r="D31" s="92"/>
      <c r="E31" s="92"/>
      <c r="F31" s="93" t="s">
        <v>131</v>
      </c>
      <c r="G31" s="338">
        <f>SUM(G27:G30)</f>
        <v>8000</v>
      </c>
    </row>
    <row r="32" spans="2:7" ht="15.75" thickBot="1">
      <c r="B32" s="228" t="s">
        <v>136</v>
      </c>
      <c r="C32" s="92"/>
      <c r="D32" s="92"/>
      <c r="E32" s="92"/>
      <c r="F32" s="283"/>
      <c r="G32" s="92"/>
    </row>
    <row r="33" spans="2:7">
      <c r="B33" s="249" t="s">
        <v>137</v>
      </c>
      <c r="C33" s="250"/>
      <c r="D33" s="236" t="s">
        <v>135</v>
      </c>
      <c r="E33" s="237" t="s">
        <v>156</v>
      </c>
      <c r="F33" s="238" t="s">
        <v>141</v>
      </c>
      <c r="G33" s="239" t="s">
        <v>130</v>
      </c>
    </row>
    <row r="34" spans="2:7">
      <c r="B34" s="251"/>
      <c r="C34" s="292"/>
      <c r="D34" s="253"/>
      <c r="E34" s="306"/>
      <c r="F34" s="241"/>
      <c r="G34" s="242"/>
    </row>
    <row r="35" spans="2:7" ht="15.75" thickBot="1">
      <c r="B35" s="254"/>
      <c r="C35" s="255"/>
      <c r="D35" s="256"/>
      <c r="E35" s="256"/>
      <c r="F35" s="245"/>
      <c r="G35" s="246"/>
    </row>
    <row r="36" spans="2:7" ht="15.75" thickBot="1">
      <c r="B36" s="51"/>
      <c r="C36" s="92"/>
      <c r="D36" s="92"/>
      <c r="E36" s="92"/>
      <c r="F36" s="93" t="s">
        <v>131</v>
      </c>
      <c r="G36" s="247">
        <f>SUM(G34:G35)</f>
        <v>0</v>
      </c>
    </row>
    <row r="37" spans="2:7" ht="15.75" thickBot="1">
      <c r="B37" s="228" t="s">
        <v>142</v>
      </c>
      <c r="C37" s="92"/>
      <c r="D37" s="92"/>
      <c r="E37" s="92"/>
      <c r="F37" s="283"/>
      <c r="G37" s="92"/>
    </row>
    <row r="38" spans="2:7">
      <c r="B38" s="249" t="s">
        <v>143</v>
      </c>
      <c r="C38" s="236" t="s">
        <v>144</v>
      </c>
      <c r="D38" s="236" t="s">
        <v>145</v>
      </c>
      <c r="E38" s="237" t="s">
        <v>146</v>
      </c>
      <c r="F38" s="238" t="s">
        <v>129</v>
      </c>
      <c r="G38" s="239" t="s">
        <v>130</v>
      </c>
    </row>
    <row r="39" spans="2:7">
      <c r="B39" s="293" t="str">
        <f>Personal!D20</f>
        <v>TÉCNICO ELÉCTRICO (JR)</v>
      </c>
      <c r="C39" s="403">
        <v>61940.705689999995</v>
      </c>
      <c r="D39" s="403">
        <v>52649.599836499998</v>
      </c>
      <c r="E39" s="404">
        <v>114590.30552649999</v>
      </c>
      <c r="F39" s="241">
        <v>5</v>
      </c>
      <c r="G39" s="313">
        <f>E39/F39</f>
        <v>22918.061105299996</v>
      </c>
    </row>
    <row r="40" spans="2:7">
      <c r="B40" s="294" t="str">
        <f>Personal!D16</f>
        <v>AYUDANTE (JR)</v>
      </c>
      <c r="C40" s="248">
        <v>32680.60569</v>
      </c>
      <c r="D40" s="248">
        <v>27778.514836499999</v>
      </c>
      <c r="E40" s="257">
        <v>60459.120526500003</v>
      </c>
      <c r="F40" s="241">
        <v>5</v>
      </c>
      <c r="G40" s="313">
        <f>E40/F40</f>
        <v>12091.8241053</v>
      </c>
    </row>
    <row r="41" spans="2:7" ht="15.75" thickBot="1">
      <c r="B41" s="295"/>
      <c r="C41" s="296"/>
      <c r="D41" s="297"/>
      <c r="E41" s="289"/>
      <c r="F41" s="284"/>
      <c r="G41" s="246"/>
    </row>
    <row r="42" spans="2:7" ht="15.75" thickBot="1">
      <c r="B42" s="51"/>
      <c r="C42" s="92"/>
      <c r="D42" s="92"/>
      <c r="E42" s="92"/>
      <c r="F42" s="298" t="s">
        <v>131</v>
      </c>
      <c r="G42" s="314">
        <f>SUM(G39:G41)</f>
        <v>35009.885210599998</v>
      </c>
    </row>
    <row r="43" spans="2:7" ht="15.75" thickBot="1">
      <c r="B43" s="51"/>
      <c r="C43" s="92"/>
      <c r="D43" s="52"/>
      <c r="E43" s="53"/>
      <c r="F43" s="299" t="s">
        <v>147</v>
      </c>
      <c r="G43" s="370">
        <f>+G24+G31+G36+G42</f>
        <v>43745.440766155552</v>
      </c>
    </row>
    <row r="46" spans="2:7">
      <c r="B46" s="99" t="s">
        <v>170</v>
      </c>
      <c r="C46" s="43"/>
      <c r="D46" s="302"/>
      <c r="E46" s="45"/>
      <c r="F46" s="301"/>
      <c r="G46" s="45" t="s">
        <v>34</v>
      </c>
    </row>
    <row r="47" spans="2:7">
      <c r="B47" s="88" t="s">
        <v>171</v>
      </c>
      <c r="C47" s="396"/>
      <c r="D47" s="302"/>
      <c r="E47" s="48"/>
      <c r="F47" s="301"/>
      <c r="G47" s="48" t="s">
        <v>36</v>
      </c>
    </row>
    <row r="48" spans="2:7">
      <c r="B48" s="101" t="s">
        <v>37</v>
      </c>
      <c r="C48" s="101"/>
      <c r="D48" s="302"/>
      <c r="E48" s="50"/>
      <c r="F48" s="301"/>
      <c r="G48" s="50" t="s">
        <v>38</v>
      </c>
    </row>
    <row r="49" spans="2:7" ht="15.75" thickBot="1"/>
    <row r="50" spans="2:7">
      <c r="B50" s="777" t="s">
        <v>39</v>
      </c>
      <c r="C50" s="778"/>
      <c r="D50" s="778"/>
      <c r="E50" s="778"/>
      <c r="F50" s="778"/>
      <c r="G50" s="779"/>
    </row>
    <row r="51" spans="2:7">
      <c r="B51" s="780"/>
      <c r="C51" s="781"/>
      <c r="D51" s="781"/>
      <c r="E51" s="781"/>
      <c r="F51" s="781"/>
      <c r="G51" s="782"/>
    </row>
    <row r="52" spans="2:7" ht="15.75" thickBot="1">
      <c r="B52" s="783"/>
      <c r="C52" s="784"/>
      <c r="D52" s="784"/>
      <c r="E52" s="784"/>
      <c r="F52" s="784"/>
      <c r="G52" s="785"/>
    </row>
  </sheetData>
  <mergeCells count="16">
    <mergeCell ref="B26:C26"/>
    <mergeCell ref="B30:C30"/>
    <mergeCell ref="B50:G52"/>
    <mergeCell ref="B14:C14"/>
    <mergeCell ref="D14:G14"/>
    <mergeCell ref="B18:C18"/>
    <mergeCell ref="B19:C19"/>
    <mergeCell ref="B20:C20"/>
    <mergeCell ref="B23:C23"/>
    <mergeCell ref="B13:C13"/>
    <mergeCell ref="D13:G13"/>
    <mergeCell ref="B2:E3"/>
    <mergeCell ref="F2:G6"/>
    <mergeCell ref="B4:E6"/>
    <mergeCell ref="B7:G8"/>
    <mergeCell ref="B9:G11"/>
  </mergeCells>
  <pageMargins left="0.7" right="0.7" top="0.75" bottom="0.75" header="0.3" footer="0.3"/>
  <pageSetup paperSize="9" orientation="portrait" r:id="rId1"/>
  <drawing r:id="rId2"/>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400-000000000000}">
  <dimension ref="B1:G53"/>
  <sheetViews>
    <sheetView zoomScale="70" zoomScaleNormal="70" workbookViewId="0">
      <selection activeCell="B9" sqref="B9:G11"/>
    </sheetView>
  </sheetViews>
  <sheetFormatPr baseColWidth="10" defaultColWidth="10.7109375" defaultRowHeight="15"/>
  <cols>
    <col min="2" max="2" width="30.5703125" customWidth="1"/>
    <col min="3" max="3" width="22.42578125" customWidth="1"/>
    <col min="4" max="4" width="21.42578125" customWidth="1"/>
    <col min="5" max="5" width="18.5703125" customWidth="1"/>
    <col min="6" max="6" width="21.42578125" customWidth="1"/>
    <col min="7" max="7" width="21" customWidth="1"/>
  </cols>
  <sheetData>
    <row r="1" spans="2:7" ht="15.75" thickBot="1"/>
    <row r="2" spans="2:7">
      <c r="B2" s="684" t="s">
        <v>120</v>
      </c>
      <c r="C2" s="685"/>
      <c r="D2" s="685"/>
      <c r="E2" s="686"/>
      <c r="F2" s="787"/>
      <c r="G2" s="714"/>
    </row>
    <row r="3" spans="2:7">
      <c r="B3" s="687"/>
      <c r="C3" s="688"/>
      <c r="D3" s="688"/>
      <c r="E3" s="689"/>
      <c r="F3" s="788"/>
      <c r="G3" s="716"/>
    </row>
    <row r="4" spans="2:7">
      <c r="B4" s="797" t="s">
        <v>1</v>
      </c>
      <c r="C4" s="798"/>
      <c r="D4" s="798"/>
      <c r="E4" s="799"/>
      <c r="F4" s="788"/>
      <c r="G4" s="716"/>
    </row>
    <row r="5" spans="2:7">
      <c r="B5" s="800"/>
      <c r="C5" s="801"/>
      <c r="D5" s="801"/>
      <c r="E5" s="802"/>
      <c r="F5" s="788"/>
      <c r="G5" s="716"/>
    </row>
    <row r="6" spans="2:7">
      <c r="B6" s="803"/>
      <c r="C6" s="804"/>
      <c r="D6" s="804"/>
      <c r="E6" s="805"/>
      <c r="F6" s="789"/>
      <c r="G6" s="718"/>
    </row>
    <row r="7" spans="2:7">
      <c r="B7" s="721" t="s">
        <v>173</v>
      </c>
      <c r="C7" s="722"/>
      <c r="D7" s="722"/>
      <c r="E7" s="722"/>
      <c r="F7" s="722"/>
      <c r="G7" s="723"/>
    </row>
    <row r="8" spans="2:7" ht="15.75" thickBot="1">
      <c r="B8" s="724"/>
      <c r="C8" s="717"/>
      <c r="D8" s="717"/>
      <c r="E8" s="717"/>
      <c r="F8" s="717"/>
      <c r="G8" s="718"/>
    </row>
    <row r="9" spans="2:7" ht="15" customHeight="1">
      <c r="B9" s="774" t="s">
        <v>438</v>
      </c>
      <c r="C9" s="775"/>
      <c r="D9" s="775"/>
      <c r="E9" s="775"/>
      <c r="F9" s="775"/>
      <c r="G9" s="776"/>
    </row>
    <row r="10" spans="2:7">
      <c r="B10" s="749"/>
      <c r="C10" s="750"/>
      <c r="D10" s="750"/>
      <c r="E10" s="750"/>
      <c r="F10" s="750"/>
      <c r="G10" s="751"/>
    </row>
    <row r="11" spans="2:7" ht="15.75" thickBot="1">
      <c r="B11" s="752"/>
      <c r="C11" s="753"/>
      <c r="D11" s="753"/>
      <c r="E11" s="753"/>
      <c r="F11" s="753"/>
      <c r="G11" s="754"/>
    </row>
    <row r="12" spans="2:7" ht="15.75" thickBot="1">
      <c r="B12" s="227"/>
      <c r="C12" s="227"/>
      <c r="D12" s="228"/>
      <c r="E12" s="228"/>
      <c r="F12" s="228"/>
      <c r="G12" s="228"/>
    </row>
    <row r="13" spans="2:7">
      <c r="B13" s="728" t="s">
        <v>121</v>
      </c>
      <c r="C13" s="790"/>
      <c r="D13" s="791" t="s">
        <v>151</v>
      </c>
      <c r="E13" s="730"/>
      <c r="F13" s="730"/>
      <c r="G13" s="792"/>
    </row>
    <row r="14" spans="2:7" ht="53.25" customHeight="1">
      <c r="B14" s="733" t="str">
        <f>B9</f>
        <v>MANTENIMIENTO Y ADECUACIÓN DE LA CASA DE LA MUJER UBICADA EN EL MUNICIPIO DE MONTERÍA - CÓRDOBA</v>
      </c>
      <c r="C14" s="793"/>
      <c r="D14" s="794" t="str">
        <f>'PRESUPUESTO GENERAL'!D46</f>
        <v>SUMINISTRO,  MONTAJE E INSTALACIÓN DE VENTILADOR DE TECHO.</v>
      </c>
      <c r="E14" s="809"/>
      <c r="F14" s="809"/>
      <c r="G14" s="810"/>
    </row>
    <row r="15" spans="2:7" ht="15.75" thickBot="1">
      <c r="B15" s="229" t="s">
        <v>123</v>
      </c>
      <c r="C15" s="230" t="str">
        <f>'PRESUPUESTO GENERAL'!C46</f>
        <v>6.1.3</v>
      </c>
      <c r="D15" s="231" t="s">
        <v>150</v>
      </c>
      <c r="E15" s="232" t="str">
        <f>'PRESUPUESTO GENERAL'!E44</f>
        <v>UND</v>
      </c>
      <c r="F15" s="282" t="s">
        <v>124</v>
      </c>
      <c r="G15" s="317">
        <f>'PRESUPUESTO GENERAL'!F46</f>
        <v>4</v>
      </c>
    </row>
    <row r="16" spans="2:7">
      <c r="B16" s="92"/>
      <c r="C16" s="92"/>
      <c r="D16" s="92"/>
      <c r="E16" s="92"/>
      <c r="F16" s="92"/>
      <c r="G16" s="92"/>
    </row>
    <row r="17" spans="2:7" ht="15.75" thickBot="1">
      <c r="B17" s="228" t="s">
        <v>125</v>
      </c>
      <c r="C17" s="92"/>
      <c r="D17" s="92"/>
      <c r="E17" s="92"/>
      <c r="F17" s="283"/>
      <c r="G17" s="92"/>
    </row>
    <row r="18" spans="2:7">
      <c r="B18" s="755" t="s">
        <v>126</v>
      </c>
      <c r="C18" s="786"/>
      <c r="D18" s="236" t="s">
        <v>135</v>
      </c>
      <c r="E18" s="237" t="s">
        <v>154</v>
      </c>
      <c r="F18" s="238" t="s">
        <v>129</v>
      </c>
      <c r="G18" s="239" t="s">
        <v>130</v>
      </c>
    </row>
    <row r="19" spans="2:7">
      <c r="B19" s="767" t="s">
        <v>153</v>
      </c>
      <c r="C19" s="768"/>
      <c r="D19" s="240">
        <v>1</v>
      </c>
      <c r="E19" s="248">
        <v>179</v>
      </c>
      <c r="F19" s="308">
        <v>9</v>
      </c>
      <c r="G19" s="313">
        <f>(D19*E19)/F19</f>
        <v>19.888888888888889</v>
      </c>
    </row>
    <row r="20" spans="2:7">
      <c r="B20" s="769" t="s">
        <v>231</v>
      </c>
      <c r="C20" s="770"/>
      <c r="D20" s="331">
        <v>1</v>
      </c>
      <c r="E20" s="332">
        <v>805</v>
      </c>
      <c r="F20" s="308">
        <v>9</v>
      </c>
      <c r="G20" s="313">
        <f>(D20*E20)/F20</f>
        <v>89.444444444444443</v>
      </c>
    </row>
    <row r="21" spans="2:7">
      <c r="B21" s="405" t="s">
        <v>235</v>
      </c>
      <c r="C21" s="406"/>
      <c r="D21" s="331">
        <v>1</v>
      </c>
      <c r="E21" s="332">
        <v>2415</v>
      </c>
      <c r="F21" s="407">
        <v>9</v>
      </c>
      <c r="G21" s="313">
        <f>(D21*E21)/F21</f>
        <v>268.33333333333331</v>
      </c>
    </row>
    <row r="22" spans="2:7">
      <c r="B22" s="405" t="s">
        <v>236</v>
      </c>
      <c r="C22" s="406"/>
      <c r="D22" s="331">
        <v>1</v>
      </c>
      <c r="E22" s="332">
        <v>2919</v>
      </c>
      <c r="F22" s="407">
        <v>9</v>
      </c>
      <c r="G22" s="313">
        <f>(D22*E22)/F22</f>
        <v>324.33333333333331</v>
      </c>
    </row>
    <row r="23" spans="2:7" ht="15.75" thickBot="1">
      <c r="B23" s="759" t="s">
        <v>232</v>
      </c>
      <c r="C23" s="796"/>
      <c r="D23" s="243">
        <v>1</v>
      </c>
      <c r="E23" s="399">
        <v>302</v>
      </c>
      <c r="F23" s="284">
        <v>9</v>
      </c>
      <c r="G23" s="313">
        <f>(D23*E23)/F23</f>
        <v>33.555555555555557</v>
      </c>
    </row>
    <row r="24" spans="2:7" ht="15.75" thickBot="1">
      <c r="B24" s="51"/>
      <c r="C24" s="92"/>
      <c r="D24" s="92"/>
      <c r="E24" s="92"/>
      <c r="F24" s="93" t="s">
        <v>131</v>
      </c>
      <c r="G24" s="314">
        <f>SUM(G19:G23)</f>
        <v>735.55555555555554</v>
      </c>
    </row>
    <row r="25" spans="2:7" ht="15.75" thickBot="1">
      <c r="B25" s="228" t="s">
        <v>132</v>
      </c>
      <c r="C25" s="92"/>
      <c r="D25" s="92"/>
      <c r="E25" s="92"/>
      <c r="F25" s="283"/>
      <c r="G25" s="92"/>
    </row>
    <row r="26" spans="2:7">
      <c r="B26" s="763" t="s">
        <v>126</v>
      </c>
      <c r="C26" s="806"/>
      <c r="D26" s="333" t="s">
        <v>133</v>
      </c>
      <c r="E26" s="334" t="s">
        <v>134</v>
      </c>
      <c r="F26" s="335" t="s">
        <v>135</v>
      </c>
      <c r="G26" s="336" t="s">
        <v>130</v>
      </c>
    </row>
    <row r="27" spans="2:7">
      <c r="B27" s="765" t="s">
        <v>237</v>
      </c>
      <c r="C27" s="766"/>
      <c r="D27" s="248" t="s">
        <v>159</v>
      </c>
      <c r="E27" s="248">
        <v>200000</v>
      </c>
      <c r="F27" s="241">
        <v>1</v>
      </c>
      <c r="G27" s="337">
        <f>ROUND(E27*F27,0)</f>
        <v>200000</v>
      </c>
    </row>
    <row r="28" spans="2:7">
      <c r="B28" s="376" t="s">
        <v>238</v>
      </c>
      <c r="C28" s="286"/>
      <c r="D28" s="248" t="s">
        <v>201</v>
      </c>
      <c r="E28" s="248">
        <v>8000</v>
      </c>
      <c r="F28" s="241">
        <v>1</v>
      </c>
      <c r="G28" s="337">
        <f>ROUND(E28*F28,0)</f>
        <v>8000</v>
      </c>
    </row>
    <row r="29" spans="2:7">
      <c r="B29" s="394"/>
      <c r="C29" s="395"/>
      <c r="D29" s="248"/>
      <c r="E29" s="367"/>
      <c r="F29" s="241"/>
      <c r="G29" s="337"/>
    </row>
    <row r="30" spans="2:7">
      <c r="B30" s="386"/>
      <c r="C30" s="387"/>
      <c r="D30" s="332"/>
      <c r="E30" s="332"/>
      <c r="F30" s="389"/>
      <c r="G30" s="337"/>
    </row>
    <row r="31" spans="2:7" ht="15.75" thickBot="1">
      <c r="B31" s="807"/>
      <c r="C31" s="808"/>
      <c r="D31" s="296"/>
      <c r="E31" s="296"/>
      <c r="F31" s="341"/>
      <c r="G31" s="337"/>
    </row>
    <row r="32" spans="2:7" ht="15.75" thickBot="1">
      <c r="B32" s="51"/>
      <c r="C32" s="92"/>
      <c r="D32" s="92"/>
      <c r="E32" s="92"/>
      <c r="F32" s="93" t="s">
        <v>131</v>
      </c>
      <c r="G32" s="338">
        <f>SUM(G27:G31)</f>
        <v>208000</v>
      </c>
    </row>
    <row r="33" spans="2:7" ht="15.75" thickBot="1">
      <c r="B33" s="228" t="s">
        <v>136</v>
      </c>
      <c r="C33" s="92"/>
      <c r="D33" s="92"/>
      <c r="E33" s="92"/>
      <c r="F33" s="283"/>
      <c r="G33" s="92"/>
    </row>
    <row r="34" spans="2:7">
      <c r="B34" s="249" t="s">
        <v>137</v>
      </c>
      <c r="C34" s="250"/>
      <c r="D34" s="236" t="s">
        <v>135</v>
      </c>
      <c r="E34" s="237" t="s">
        <v>156</v>
      </c>
      <c r="F34" s="238" t="s">
        <v>141</v>
      </c>
      <c r="G34" s="239" t="s">
        <v>130</v>
      </c>
    </row>
    <row r="35" spans="2:7">
      <c r="B35" s="251"/>
      <c r="C35" s="292"/>
      <c r="D35" s="253"/>
      <c r="E35" s="306"/>
      <c r="F35" s="241"/>
      <c r="G35" s="242"/>
    </row>
    <row r="36" spans="2:7" ht="15.75" thickBot="1">
      <c r="B36" s="254"/>
      <c r="C36" s="255"/>
      <c r="D36" s="256"/>
      <c r="E36" s="256"/>
      <c r="F36" s="245"/>
      <c r="G36" s="246"/>
    </row>
    <row r="37" spans="2:7" ht="15.75" thickBot="1">
      <c r="B37" s="51"/>
      <c r="C37" s="92"/>
      <c r="D37" s="92"/>
      <c r="E37" s="92"/>
      <c r="F37" s="93" t="s">
        <v>131</v>
      </c>
      <c r="G37" s="247">
        <f>SUM(G35:G36)</f>
        <v>0</v>
      </c>
    </row>
    <row r="38" spans="2:7" ht="15.75" thickBot="1">
      <c r="B38" s="228" t="s">
        <v>142</v>
      </c>
      <c r="C38" s="92"/>
      <c r="D38" s="92"/>
      <c r="E38" s="92"/>
      <c r="F38" s="283"/>
      <c r="G38" s="92"/>
    </row>
    <row r="39" spans="2:7">
      <c r="B39" s="249" t="s">
        <v>143</v>
      </c>
      <c r="C39" s="236" t="s">
        <v>144</v>
      </c>
      <c r="D39" s="236" t="s">
        <v>145</v>
      </c>
      <c r="E39" s="237" t="s">
        <v>146</v>
      </c>
      <c r="F39" s="238" t="s">
        <v>129</v>
      </c>
      <c r="G39" s="239" t="s">
        <v>130</v>
      </c>
    </row>
    <row r="40" spans="2:7">
      <c r="B40" s="293" t="str">
        <f>Personal!D20</f>
        <v>TÉCNICO ELÉCTRICO (JR)</v>
      </c>
      <c r="C40" s="403">
        <v>61940.705689999995</v>
      </c>
      <c r="D40" s="403">
        <v>52649.599836499998</v>
      </c>
      <c r="E40" s="404">
        <v>114590.30552649999</v>
      </c>
      <c r="F40" s="241">
        <v>9</v>
      </c>
      <c r="G40" s="313">
        <f>E40/F40</f>
        <v>12732.25616961111</v>
      </c>
    </row>
    <row r="41" spans="2:7">
      <c r="B41" s="294" t="str">
        <f>Personal!D16</f>
        <v>AYUDANTE (JR)</v>
      </c>
      <c r="C41" s="248">
        <v>32680.60569</v>
      </c>
      <c r="D41" s="248">
        <v>27778.514836499999</v>
      </c>
      <c r="E41" s="257">
        <v>60459.120526500003</v>
      </c>
      <c r="F41" s="241">
        <v>9</v>
      </c>
      <c r="G41" s="313">
        <f>E41/F41</f>
        <v>6717.6800585000001</v>
      </c>
    </row>
    <row r="42" spans="2:7" ht="15.75" thickBot="1">
      <c r="B42" s="295"/>
      <c r="C42" s="296"/>
      <c r="D42" s="297"/>
      <c r="E42" s="289"/>
      <c r="F42" s="284"/>
      <c r="G42" s="246"/>
    </row>
    <row r="43" spans="2:7" ht="15.75" thickBot="1">
      <c r="B43" s="51"/>
      <c r="C43" s="92"/>
      <c r="D43" s="92"/>
      <c r="E43" s="92"/>
      <c r="F43" s="298" t="s">
        <v>131</v>
      </c>
      <c r="G43" s="314">
        <f>SUM(G40:G42)</f>
        <v>19449.93622811111</v>
      </c>
    </row>
    <row r="44" spans="2:7" ht="15.75" thickBot="1">
      <c r="B44" s="51"/>
      <c r="C44" s="92"/>
      <c r="D44" s="52"/>
      <c r="E44" s="53"/>
      <c r="F44" s="299" t="s">
        <v>147</v>
      </c>
      <c r="G44" s="370">
        <f>+G24+G32+G37+G43</f>
        <v>228185.49178366666</v>
      </c>
    </row>
    <row r="47" spans="2:7">
      <c r="B47" s="99" t="s">
        <v>170</v>
      </c>
      <c r="C47" s="43"/>
      <c r="D47" s="302"/>
      <c r="E47" s="45"/>
      <c r="F47" s="301"/>
      <c r="G47" s="45" t="s">
        <v>34</v>
      </c>
    </row>
    <row r="48" spans="2:7">
      <c r="B48" s="88" t="s">
        <v>171</v>
      </c>
      <c r="C48" s="396"/>
      <c r="D48" s="302"/>
      <c r="E48" s="48"/>
      <c r="F48" s="301"/>
      <c r="G48" s="48" t="s">
        <v>36</v>
      </c>
    </row>
    <row r="49" spans="2:7">
      <c r="B49" s="101" t="s">
        <v>37</v>
      </c>
      <c r="C49" s="101"/>
      <c r="D49" s="302"/>
      <c r="E49" s="50"/>
      <c r="F49" s="301"/>
      <c r="G49" s="50" t="s">
        <v>38</v>
      </c>
    </row>
    <row r="50" spans="2:7" ht="15.75" thickBot="1"/>
    <row r="51" spans="2:7">
      <c r="B51" s="777" t="s">
        <v>39</v>
      </c>
      <c r="C51" s="778"/>
      <c r="D51" s="778"/>
      <c r="E51" s="778"/>
      <c r="F51" s="778"/>
      <c r="G51" s="779"/>
    </row>
    <row r="52" spans="2:7">
      <c r="B52" s="780"/>
      <c r="C52" s="781"/>
      <c r="D52" s="781"/>
      <c r="E52" s="781"/>
      <c r="F52" s="781"/>
      <c r="G52" s="782"/>
    </row>
    <row r="53" spans="2:7" ht="15.75" thickBot="1">
      <c r="B53" s="783"/>
      <c r="C53" s="784"/>
      <c r="D53" s="784"/>
      <c r="E53" s="784"/>
      <c r="F53" s="784"/>
      <c r="G53" s="785"/>
    </row>
  </sheetData>
  <mergeCells count="17">
    <mergeCell ref="B26:C26"/>
    <mergeCell ref="B27:C27"/>
    <mergeCell ref="B31:C31"/>
    <mergeCell ref="B51:G53"/>
    <mergeCell ref="B14:C14"/>
    <mergeCell ref="D14:G14"/>
    <mergeCell ref="B18:C18"/>
    <mergeCell ref="B19:C19"/>
    <mergeCell ref="B20:C20"/>
    <mergeCell ref="B23:C23"/>
    <mergeCell ref="B13:C13"/>
    <mergeCell ref="D13:G13"/>
    <mergeCell ref="B2:E3"/>
    <mergeCell ref="F2:G6"/>
    <mergeCell ref="B4:E6"/>
    <mergeCell ref="B7:G8"/>
    <mergeCell ref="B9:G11"/>
  </mergeCells>
  <pageMargins left="0.7" right="0.7" top="0.75" bottom="0.75" header="0.3" footer="0.3"/>
  <drawing r:id="rId1"/>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500-000000000000}">
  <dimension ref="B1:G63"/>
  <sheetViews>
    <sheetView zoomScale="70" zoomScaleNormal="70" workbookViewId="0">
      <selection activeCell="B9" sqref="B9:G11"/>
    </sheetView>
  </sheetViews>
  <sheetFormatPr baseColWidth="10" defaultColWidth="10.7109375" defaultRowHeight="15"/>
  <cols>
    <col min="2" max="2" width="30.5703125" customWidth="1"/>
    <col min="3" max="3" width="22.42578125" customWidth="1"/>
    <col min="4" max="4" width="21.42578125" customWidth="1"/>
    <col min="5" max="5" width="18.5703125" customWidth="1"/>
    <col min="6" max="6" width="21.42578125" customWidth="1"/>
    <col min="7" max="7" width="21" customWidth="1"/>
  </cols>
  <sheetData>
    <row r="1" spans="2:7" ht="15.75" thickBot="1"/>
    <row r="2" spans="2:7">
      <c r="B2" s="684" t="s">
        <v>120</v>
      </c>
      <c r="C2" s="685"/>
      <c r="D2" s="685"/>
      <c r="E2" s="686"/>
      <c r="F2" s="787"/>
      <c r="G2" s="714"/>
    </row>
    <row r="3" spans="2:7">
      <c r="B3" s="687"/>
      <c r="C3" s="688"/>
      <c r="D3" s="688"/>
      <c r="E3" s="689"/>
      <c r="F3" s="788"/>
      <c r="G3" s="716"/>
    </row>
    <row r="4" spans="2:7">
      <c r="B4" s="797" t="s">
        <v>1</v>
      </c>
      <c r="C4" s="798"/>
      <c r="D4" s="798"/>
      <c r="E4" s="799"/>
      <c r="F4" s="788"/>
      <c r="G4" s="716"/>
    </row>
    <row r="5" spans="2:7">
      <c r="B5" s="800"/>
      <c r="C5" s="801"/>
      <c r="D5" s="801"/>
      <c r="E5" s="802"/>
      <c r="F5" s="788"/>
      <c r="G5" s="716"/>
    </row>
    <row r="6" spans="2:7">
      <c r="B6" s="803"/>
      <c r="C6" s="804"/>
      <c r="D6" s="804"/>
      <c r="E6" s="805"/>
      <c r="F6" s="789"/>
      <c r="G6" s="718"/>
    </row>
    <row r="7" spans="2:7">
      <c r="B7" s="721" t="s">
        <v>173</v>
      </c>
      <c r="C7" s="722"/>
      <c r="D7" s="722"/>
      <c r="E7" s="722"/>
      <c r="F7" s="722"/>
      <c r="G7" s="723"/>
    </row>
    <row r="8" spans="2:7" ht="15.75" thickBot="1">
      <c r="B8" s="724"/>
      <c r="C8" s="717"/>
      <c r="D8" s="717"/>
      <c r="E8" s="717"/>
      <c r="F8" s="717"/>
      <c r="G8" s="718"/>
    </row>
    <row r="9" spans="2:7" ht="15" customHeight="1">
      <c r="B9" s="774" t="s">
        <v>438</v>
      </c>
      <c r="C9" s="775"/>
      <c r="D9" s="775"/>
      <c r="E9" s="775"/>
      <c r="F9" s="775"/>
      <c r="G9" s="776"/>
    </row>
    <row r="10" spans="2:7">
      <c r="B10" s="749"/>
      <c r="C10" s="750"/>
      <c r="D10" s="750"/>
      <c r="E10" s="750"/>
      <c r="F10" s="750"/>
      <c r="G10" s="751"/>
    </row>
    <row r="11" spans="2:7" ht="15.75" thickBot="1">
      <c r="B11" s="752"/>
      <c r="C11" s="753"/>
      <c r="D11" s="753"/>
      <c r="E11" s="753"/>
      <c r="F11" s="753"/>
      <c r="G11" s="754"/>
    </row>
    <row r="12" spans="2:7" ht="15.75" thickBot="1">
      <c r="B12" s="227"/>
      <c r="C12" s="227"/>
      <c r="D12" s="228"/>
      <c r="E12" s="228"/>
      <c r="F12" s="228"/>
      <c r="G12" s="228"/>
    </row>
    <row r="13" spans="2:7">
      <c r="B13" s="728" t="s">
        <v>121</v>
      </c>
      <c r="C13" s="790"/>
      <c r="D13" s="791" t="s">
        <v>151</v>
      </c>
      <c r="E13" s="730"/>
      <c r="F13" s="730"/>
      <c r="G13" s="792"/>
    </row>
    <row r="14" spans="2:7" ht="54" customHeight="1">
      <c r="B14" s="733" t="str">
        <f>B9</f>
        <v>MANTENIMIENTO Y ADECUACIÓN DE LA CASA DE LA MUJER UBICADA EN EL MUNICIPIO DE MONTERÍA - CÓRDOBA</v>
      </c>
      <c r="C14" s="793"/>
      <c r="D14" s="794" t="str">
        <f>'PRESUPUESTO GENERAL'!D47</f>
        <v>AIRE ACONDICIONADO</v>
      </c>
      <c r="E14" s="809"/>
      <c r="F14" s="809"/>
      <c r="G14" s="810"/>
    </row>
    <row r="15" spans="2:7" ht="15.75" thickBot="1">
      <c r="B15" s="229" t="s">
        <v>123</v>
      </c>
      <c r="C15" s="230" t="str">
        <f>'PRESUPUESTO GENERAL'!C47</f>
        <v>6.2</v>
      </c>
      <c r="D15" s="231" t="s">
        <v>150</v>
      </c>
      <c r="E15" s="232">
        <f>'PRESUPUESTO GENERAL'!E47</f>
        <v>0</v>
      </c>
      <c r="F15" s="282" t="s">
        <v>124</v>
      </c>
      <c r="G15" s="317">
        <f>'PRESUPUESTO GENERAL'!F47</f>
        <v>0</v>
      </c>
    </row>
    <row r="16" spans="2:7">
      <c r="B16" s="92"/>
      <c r="C16" s="92"/>
      <c r="D16" s="92"/>
      <c r="E16" s="92"/>
      <c r="F16" s="92"/>
      <c r="G16" s="92"/>
    </row>
    <row r="17" spans="2:7" ht="15.75" thickBot="1">
      <c r="B17" s="228" t="s">
        <v>125</v>
      </c>
      <c r="C17" s="92"/>
      <c r="D17" s="92"/>
      <c r="E17" s="92"/>
      <c r="F17" s="283"/>
      <c r="G17" s="92"/>
    </row>
    <row r="18" spans="2:7">
      <c r="B18" s="755" t="s">
        <v>126</v>
      </c>
      <c r="C18" s="786"/>
      <c r="D18" s="236" t="s">
        <v>135</v>
      </c>
      <c r="E18" s="237" t="s">
        <v>154</v>
      </c>
      <c r="F18" s="238" t="s">
        <v>129</v>
      </c>
      <c r="G18" s="239" t="s">
        <v>130</v>
      </c>
    </row>
    <row r="19" spans="2:7">
      <c r="B19" s="767" t="s">
        <v>153</v>
      </c>
      <c r="C19" s="768"/>
      <c r="D19" s="240">
        <v>1</v>
      </c>
      <c r="E19" s="248">
        <v>179</v>
      </c>
      <c r="F19" s="308">
        <v>9</v>
      </c>
      <c r="G19" s="313">
        <f>(D19*E19)/F19</f>
        <v>19.888888888888889</v>
      </c>
    </row>
    <row r="20" spans="2:7">
      <c r="B20" s="769" t="s">
        <v>231</v>
      </c>
      <c r="C20" s="770"/>
      <c r="D20" s="331">
        <v>1</v>
      </c>
      <c r="E20" s="332">
        <v>805</v>
      </c>
      <c r="F20" s="308">
        <v>9</v>
      </c>
      <c r="G20" s="313">
        <f>(D20*E20)/F20</f>
        <v>89.444444444444443</v>
      </c>
    </row>
    <row r="21" spans="2:7" ht="15.75" thickBot="1">
      <c r="B21" s="759" t="s">
        <v>232</v>
      </c>
      <c r="C21" s="796"/>
      <c r="D21" s="243">
        <v>1</v>
      </c>
      <c r="E21" s="399">
        <v>302</v>
      </c>
      <c r="F21" s="284">
        <v>9</v>
      </c>
      <c r="G21" s="313">
        <f>(D21*E21)/F21</f>
        <v>33.555555555555557</v>
      </c>
    </row>
    <row r="22" spans="2:7" ht="15.75" thickBot="1">
      <c r="B22" s="51"/>
      <c r="C22" s="92"/>
      <c r="D22" s="92"/>
      <c r="E22" s="92"/>
      <c r="F22" s="93" t="s">
        <v>131</v>
      </c>
      <c r="G22" s="314">
        <f>SUM(G19:G21)</f>
        <v>142.88888888888889</v>
      </c>
    </row>
    <row r="23" spans="2:7" ht="15.75" thickBot="1">
      <c r="B23" s="228" t="s">
        <v>132</v>
      </c>
      <c r="C23" s="92"/>
      <c r="D23" s="92"/>
      <c r="E23" s="92"/>
      <c r="F23" s="283"/>
      <c r="G23" s="92"/>
    </row>
    <row r="24" spans="2:7">
      <c r="B24" s="763" t="s">
        <v>126</v>
      </c>
      <c r="C24" s="806"/>
      <c r="D24" s="333" t="s">
        <v>133</v>
      </c>
      <c r="E24" s="334" t="s">
        <v>134</v>
      </c>
      <c r="F24" s="335" t="s">
        <v>135</v>
      </c>
      <c r="G24" s="336" t="s">
        <v>130</v>
      </c>
    </row>
    <row r="25" spans="2:7">
      <c r="B25" s="408" t="s">
        <v>239</v>
      </c>
      <c r="C25" s="409"/>
      <c r="D25" s="248" t="s">
        <v>256</v>
      </c>
      <c r="E25" s="248">
        <v>4500</v>
      </c>
      <c r="F25" s="241">
        <v>6</v>
      </c>
      <c r="G25" s="337">
        <f>F25*E25</f>
        <v>27000</v>
      </c>
    </row>
    <row r="26" spans="2:7">
      <c r="B26" s="376" t="s">
        <v>240</v>
      </c>
      <c r="C26" s="286"/>
      <c r="D26" s="248" t="s">
        <v>256</v>
      </c>
      <c r="E26" s="248">
        <v>5250</v>
      </c>
      <c r="F26" s="241">
        <v>2</v>
      </c>
      <c r="G26" s="337">
        <f t="shared" ref="G26:G41" si="0">F26*E26</f>
        <v>10500</v>
      </c>
    </row>
    <row r="27" spans="2:7">
      <c r="B27" s="376" t="s">
        <v>241</v>
      </c>
      <c r="C27" s="286"/>
      <c r="D27" s="248" t="s">
        <v>256</v>
      </c>
      <c r="E27" s="248">
        <v>1575</v>
      </c>
      <c r="F27" s="241">
        <v>15</v>
      </c>
      <c r="G27" s="337">
        <f t="shared" si="0"/>
        <v>23625</v>
      </c>
    </row>
    <row r="28" spans="2:7">
      <c r="B28" s="376" t="s">
        <v>242</v>
      </c>
      <c r="C28" s="286"/>
      <c r="D28" s="248" t="s">
        <v>119</v>
      </c>
      <c r="E28" s="248">
        <v>12000</v>
      </c>
      <c r="F28" s="241">
        <v>1</v>
      </c>
      <c r="G28" s="337">
        <f t="shared" si="0"/>
        <v>12000</v>
      </c>
    </row>
    <row r="29" spans="2:7">
      <c r="B29" s="376" t="s">
        <v>243</v>
      </c>
      <c r="C29" s="286"/>
      <c r="D29" s="248" t="s">
        <v>119</v>
      </c>
      <c r="E29" s="248">
        <v>1200</v>
      </c>
      <c r="F29" s="241">
        <v>1</v>
      </c>
      <c r="G29" s="337">
        <f t="shared" si="0"/>
        <v>1200</v>
      </c>
    </row>
    <row r="30" spans="2:7">
      <c r="B30" s="376" t="s">
        <v>244</v>
      </c>
      <c r="C30" s="286"/>
      <c r="D30" s="248" t="s">
        <v>257</v>
      </c>
      <c r="E30" s="248">
        <v>1500</v>
      </c>
      <c r="F30" s="241">
        <v>2</v>
      </c>
      <c r="G30" s="337">
        <f t="shared" si="0"/>
        <v>3000</v>
      </c>
    </row>
    <row r="31" spans="2:7">
      <c r="B31" s="376" t="s">
        <v>245</v>
      </c>
      <c r="C31" s="286"/>
      <c r="D31" s="248" t="s">
        <v>257</v>
      </c>
      <c r="E31" s="248">
        <v>450</v>
      </c>
      <c r="F31" s="241">
        <v>1</v>
      </c>
      <c r="G31" s="337">
        <f t="shared" si="0"/>
        <v>450</v>
      </c>
    </row>
    <row r="32" spans="2:7">
      <c r="B32" s="376" t="s">
        <v>246</v>
      </c>
      <c r="C32" s="286"/>
      <c r="D32" s="248" t="s">
        <v>257</v>
      </c>
      <c r="E32" s="248">
        <v>750</v>
      </c>
      <c r="F32" s="241">
        <v>1</v>
      </c>
      <c r="G32" s="337">
        <f t="shared" si="0"/>
        <v>750</v>
      </c>
    </row>
    <row r="33" spans="2:7">
      <c r="B33" s="376" t="s">
        <v>247</v>
      </c>
      <c r="C33" s="286"/>
      <c r="D33" s="248" t="s">
        <v>257</v>
      </c>
      <c r="E33" s="248">
        <v>750</v>
      </c>
      <c r="F33" s="241">
        <v>2</v>
      </c>
      <c r="G33" s="337">
        <f t="shared" si="0"/>
        <v>1500</v>
      </c>
    </row>
    <row r="34" spans="2:7">
      <c r="B34" s="376" t="s">
        <v>248</v>
      </c>
      <c r="C34" s="286"/>
      <c r="D34" s="248" t="s">
        <v>257</v>
      </c>
      <c r="E34" s="248">
        <v>375</v>
      </c>
      <c r="F34" s="241">
        <v>2</v>
      </c>
      <c r="G34" s="337">
        <f t="shared" si="0"/>
        <v>750</v>
      </c>
    </row>
    <row r="35" spans="2:7">
      <c r="B35" s="376" t="s">
        <v>249</v>
      </c>
      <c r="C35" s="286"/>
      <c r="D35" s="248" t="s">
        <v>119</v>
      </c>
      <c r="E35" s="248">
        <v>525</v>
      </c>
      <c r="F35" s="241">
        <v>2</v>
      </c>
      <c r="G35" s="337">
        <f t="shared" si="0"/>
        <v>1050</v>
      </c>
    </row>
    <row r="36" spans="2:7">
      <c r="B36" s="376" t="s">
        <v>250</v>
      </c>
      <c r="C36" s="286"/>
      <c r="D36" s="248" t="s">
        <v>257</v>
      </c>
      <c r="E36" s="248">
        <v>900</v>
      </c>
      <c r="F36" s="241">
        <v>2</v>
      </c>
      <c r="G36" s="337">
        <f t="shared" si="0"/>
        <v>1800</v>
      </c>
    </row>
    <row r="37" spans="2:7">
      <c r="B37" s="376" t="s">
        <v>251</v>
      </c>
      <c r="C37" s="286"/>
      <c r="D37" s="248" t="s">
        <v>257</v>
      </c>
      <c r="E37" s="248">
        <v>900</v>
      </c>
      <c r="F37" s="241">
        <v>2</v>
      </c>
      <c r="G37" s="337">
        <f t="shared" si="0"/>
        <v>1800</v>
      </c>
    </row>
    <row r="38" spans="2:7">
      <c r="B38" s="376" t="s">
        <v>252</v>
      </c>
      <c r="C38" s="286"/>
      <c r="D38" s="248" t="s">
        <v>257</v>
      </c>
      <c r="E38" s="248">
        <v>448</v>
      </c>
      <c r="F38" s="241">
        <v>3</v>
      </c>
      <c r="G38" s="337">
        <f t="shared" si="0"/>
        <v>1344</v>
      </c>
    </row>
    <row r="39" spans="2:7">
      <c r="B39" s="394" t="s">
        <v>253</v>
      </c>
      <c r="C39" s="395"/>
      <c r="D39" s="248" t="s">
        <v>257</v>
      </c>
      <c r="E39" s="367">
        <v>450</v>
      </c>
      <c r="F39" s="241">
        <v>3</v>
      </c>
      <c r="G39" s="337">
        <f t="shared" si="0"/>
        <v>1350</v>
      </c>
    </row>
    <row r="40" spans="2:7">
      <c r="B40" s="386" t="s">
        <v>254</v>
      </c>
      <c r="C40" s="387"/>
      <c r="D40" s="332" t="s">
        <v>257</v>
      </c>
      <c r="E40" s="332">
        <v>750</v>
      </c>
      <c r="F40" s="389">
        <v>2</v>
      </c>
      <c r="G40" s="337">
        <f t="shared" si="0"/>
        <v>1500</v>
      </c>
    </row>
    <row r="41" spans="2:7" ht="15.75" thickBot="1">
      <c r="B41" s="410" t="s">
        <v>255</v>
      </c>
      <c r="C41" s="411"/>
      <c r="D41" s="296" t="s">
        <v>258</v>
      </c>
      <c r="E41" s="296">
        <v>4000</v>
      </c>
      <c r="F41" s="341">
        <v>1</v>
      </c>
      <c r="G41" s="337">
        <f t="shared" si="0"/>
        <v>4000</v>
      </c>
    </row>
    <row r="42" spans="2:7" ht="15.75" thickBot="1">
      <c r="B42" s="51"/>
      <c r="C42" s="92"/>
      <c r="D42" s="92"/>
      <c r="E42" s="92"/>
      <c r="F42" s="93" t="s">
        <v>131</v>
      </c>
      <c r="G42" s="338">
        <f>SUM(G25:G41)</f>
        <v>93619</v>
      </c>
    </row>
    <row r="43" spans="2:7" ht="15.75" thickBot="1">
      <c r="B43" s="228" t="s">
        <v>136</v>
      </c>
      <c r="C43" s="92"/>
      <c r="D43" s="92"/>
      <c r="E43" s="92"/>
      <c r="F43" s="283"/>
      <c r="G43" s="92"/>
    </row>
    <row r="44" spans="2:7">
      <c r="B44" s="249" t="s">
        <v>137</v>
      </c>
      <c r="C44" s="250"/>
      <c r="D44" s="236" t="s">
        <v>135</v>
      </c>
      <c r="E44" s="237" t="s">
        <v>156</v>
      </c>
      <c r="F44" s="238" t="s">
        <v>141</v>
      </c>
      <c r="G44" s="239" t="s">
        <v>130</v>
      </c>
    </row>
    <row r="45" spans="2:7">
      <c r="B45" s="251"/>
      <c r="C45" s="292"/>
      <c r="D45" s="253"/>
      <c r="E45" s="306"/>
      <c r="F45" s="241"/>
      <c r="G45" s="242"/>
    </row>
    <row r="46" spans="2:7" ht="15.75" thickBot="1">
      <c r="B46" s="254"/>
      <c r="C46" s="255"/>
      <c r="D46" s="256"/>
      <c r="E46" s="256"/>
      <c r="F46" s="245"/>
      <c r="G46" s="246"/>
    </row>
    <row r="47" spans="2:7" ht="15.75" thickBot="1">
      <c r="B47" s="51"/>
      <c r="C47" s="92"/>
      <c r="D47" s="92"/>
      <c r="E47" s="92"/>
      <c r="F47" s="93" t="s">
        <v>131</v>
      </c>
      <c r="G47" s="247">
        <f>SUM(G45:G46)</f>
        <v>0</v>
      </c>
    </row>
    <row r="48" spans="2:7" ht="15.75" thickBot="1">
      <c r="B48" s="228" t="s">
        <v>142</v>
      </c>
      <c r="C48" s="92"/>
      <c r="D48" s="92"/>
      <c r="E48" s="92"/>
      <c r="F48" s="283"/>
      <c r="G48" s="92"/>
    </row>
    <row r="49" spans="2:7">
      <c r="B49" s="249" t="s">
        <v>143</v>
      </c>
      <c r="C49" s="236" t="s">
        <v>144</v>
      </c>
      <c r="D49" s="236" t="s">
        <v>145</v>
      </c>
      <c r="E49" s="237" t="s">
        <v>146</v>
      </c>
      <c r="F49" s="238" t="s">
        <v>129</v>
      </c>
      <c r="G49" s="239" t="s">
        <v>130</v>
      </c>
    </row>
    <row r="50" spans="2:7">
      <c r="B50" s="293" t="str">
        <f>Personal!D20</f>
        <v>TÉCNICO ELÉCTRICO (JR)</v>
      </c>
      <c r="C50" s="403">
        <v>61940.705689999995</v>
      </c>
      <c r="D50" s="403">
        <v>52649.599836499998</v>
      </c>
      <c r="E50" s="404">
        <v>114590.30552649999</v>
      </c>
      <c r="F50" s="241">
        <v>7</v>
      </c>
      <c r="G50" s="313">
        <f>E50/F50</f>
        <v>16370.043646642855</v>
      </c>
    </row>
    <row r="51" spans="2:7">
      <c r="B51" s="294" t="str">
        <f>Personal!D16</f>
        <v>AYUDANTE (JR)</v>
      </c>
      <c r="C51" s="248">
        <v>32680.60569</v>
      </c>
      <c r="D51" s="248">
        <v>27778.514836499999</v>
      </c>
      <c r="E51" s="257">
        <v>60459.120526500003</v>
      </c>
      <c r="F51" s="241">
        <v>7</v>
      </c>
      <c r="G51" s="313">
        <f>E51/F51</f>
        <v>8637.0172180714289</v>
      </c>
    </row>
    <row r="52" spans="2:7" ht="15.75" thickBot="1">
      <c r="B52" s="295"/>
      <c r="C52" s="296"/>
      <c r="D52" s="297"/>
      <c r="E52" s="289"/>
      <c r="F52" s="284"/>
      <c r="G52" s="246"/>
    </row>
    <row r="53" spans="2:7" ht="15.75" thickBot="1">
      <c r="B53" s="51"/>
      <c r="C53" s="92"/>
      <c r="D53" s="92"/>
      <c r="E53" s="92"/>
      <c r="F53" s="298" t="s">
        <v>131</v>
      </c>
      <c r="G53" s="314">
        <f>SUM(G50:G52)</f>
        <v>25007.060864714284</v>
      </c>
    </row>
    <row r="54" spans="2:7" ht="15.75" thickBot="1">
      <c r="B54" s="51"/>
      <c r="C54" s="92"/>
      <c r="D54" s="52"/>
      <c r="E54" s="53"/>
      <c r="F54" s="299" t="s">
        <v>147</v>
      </c>
      <c r="G54" s="370">
        <f>+G22+G42+G47+G53</f>
        <v>118768.94975360317</v>
      </c>
    </row>
    <row r="57" spans="2:7">
      <c r="B57" s="99" t="s">
        <v>170</v>
      </c>
      <c r="C57" s="43"/>
      <c r="D57" s="302"/>
      <c r="E57" s="45"/>
      <c r="F57" s="301"/>
      <c r="G57" s="45" t="s">
        <v>34</v>
      </c>
    </row>
    <row r="58" spans="2:7">
      <c r="B58" s="88" t="s">
        <v>171</v>
      </c>
      <c r="C58" s="396"/>
      <c r="D58" s="302"/>
      <c r="E58" s="48"/>
      <c r="F58" s="301"/>
      <c r="G58" s="48" t="s">
        <v>36</v>
      </c>
    </row>
    <row r="59" spans="2:7">
      <c r="B59" s="101" t="s">
        <v>37</v>
      </c>
      <c r="C59" s="101"/>
      <c r="D59" s="302"/>
      <c r="E59" s="50"/>
      <c r="F59" s="301"/>
      <c r="G59" s="50" t="s">
        <v>38</v>
      </c>
    </row>
    <row r="60" spans="2:7" ht="15.75" thickBot="1"/>
    <row r="61" spans="2:7">
      <c r="B61" s="777" t="s">
        <v>39</v>
      </c>
      <c r="C61" s="778"/>
      <c r="D61" s="778"/>
      <c r="E61" s="778"/>
      <c r="F61" s="778"/>
      <c r="G61" s="779"/>
    </row>
    <row r="62" spans="2:7">
      <c r="B62" s="780"/>
      <c r="C62" s="781"/>
      <c r="D62" s="781"/>
      <c r="E62" s="781"/>
      <c r="F62" s="781"/>
      <c r="G62" s="782"/>
    </row>
    <row r="63" spans="2:7" ht="15.75" thickBot="1">
      <c r="B63" s="783"/>
      <c r="C63" s="784"/>
      <c r="D63" s="784"/>
      <c r="E63" s="784"/>
      <c r="F63" s="784"/>
      <c r="G63" s="785"/>
    </row>
  </sheetData>
  <mergeCells count="15">
    <mergeCell ref="B24:C24"/>
    <mergeCell ref="B61:G63"/>
    <mergeCell ref="B14:C14"/>
    <mergeCell ref="D14:G14"/>
    <mergeCell ref="B18:C18"/>
    <mergeCell ref="B19:C19"/>
    <mergeCell ref="B20:C20"/>
    <mergeCell ref="B21:C21"/>
    <mergeCell ref="B13:C13"/>
    <mergeCell ref="D13:G13"/>
    <mergeCell ref="B2:E3"/>
    <mergeCell ref="F2:G6"/>
    <mergeCell ref="B4:E6"/>
    <mergeCell ref="B7:G8"/>
    <mergeCell ref="B9:G11"/>
  </mergeCells>
  <pageMargins left="0.7" right="0.7" top="0.75" bottom="0.75" header="0.3" footer="0.3"/>
  <drawing r:id="rId1"/>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600-000000000000}">
  <dimension ref="B1:G51"/>
  <sheetViews>
    <sheetView zoomScale="70" zoomScaleNormal="70" workbookViewId="0">
      <selection activeCell="B9" sqref="B9:G11"/>
    </sheetView>
  </sheetViews>
  <sheetFormatPr baseColWidth="10" defaultColWidth="10.7109375" defaultRowHeight="15"/>
  <cols>
    <col min="2" max="2" width="30.5703125" customWidth="1"/>
    <col min="3" max="3" width="22.42578125" customWidth="1"/>
    <col min="4" max="4" width="21.42578125" customWidth="1"/>
    <col min="5" max="5" width="18.5703125" customWidth="1"/>
    <col min="6" max="6" width="21.42578125" customWidth="1"/>
    <col min="7" max="7" width="21" customWidth="1"/>
  </cols>
  <sheetData>
    <row r="1" spans="2:7" ht="15.75" thickBot="1"/>
    <row r="2" spans="2:7">
      <c r="B2" s="684" t="s">
        <v>120</v>
      </c>
      <c r="C2" s="685"/>
      <c r="D2" s="685"/>
      <c r="E2" s="686"/>
      <c r="F2" s="787"/>
      <c r="G2" s="714"/>
    </row>
    <row r="3" spans="2:7">
      <c r="B3" s="687"/>
      <c r="C3" s="688"/>
      <c r="D3" s="688"/>
      <c r="E3" s="689"/>
      <c r="F3" s="788"/>
      <c r="G3" s="716"/>
    </row>
    <row r="4" spans="2:7">
      <c r="B4" s="797" t="s">
        <v>1</v>
      </c>
      <c r="C4" s="798"/>
      <c r="D4" s="798"/>
      <c r="E4" s="799"/>
      <c r="F4" s="788"/>
      <c r="G4" s="716"/>
    </row>
    <row r="5" spans="2:7">
      <c r="B5" s="800"/>
      <c r="C5" s="801"/>
      <c r="D5" s="801"/>
      <c r="E5" s="802"/>
      <c r="F5" s="788"/>
      <c r="G5" s="716"/>
    </row>
    <row r="6" spans="2:7">
      <c r="B6" s="803"/>
      <c r="C6" s="804"/>
      <c r="D6" s="804"/>
      <c r="E6" s="805"/>
      <c r="F6" s="789"/>
      <c r="G6" s="718"/>
    </row>
    <row r="7" spans="2:7">
      <c r="B7" s="721" t="s">
        <v>173</v>
      </c>
      <c r="C7" s="722"/>
      <c r="D7" s="722"/>
      <c r="E7" s="722"/>
      <c r="F7" s="722"/>
      <c r="G7" s="723"/>
    </row>
    <row r="8" spans="2:7">
      <c r="B8" s="724"/>
      <c r="C8" s="717"/>
      <c r="D8" s="717"/>
      <c r="E8" s="717"/>
      <c r="F8" s="717"/>
      <c r="G8" s="718"/>
    </row>
    <row r="9" spans="2:7">
      <c r="B9" s="704" t="s">
        <v>289</v>
      </c>
      <c r="C9" s="705"/>
      <c r="D9" s="705"/>
      <c r="E9" s="705"/>
      <c r="F9" s="705"/>
      <c r="G9" s="706"/>
    </row>
    <row r="10" spans="2:7">
      <c r="B10" s="725"/>
      <c r="C10" s="726"/>
      <c r="D10" s="726"/>
      <c r="E10" s="726"/>
      <c r="F10" s="726"/>
      <c r="G10" s="727"/>
    </row>
    <row r="11" spans="2:7" ht="15.75" thickBot="1">
      <c r="B11" s="650"/>
      <c r="C11" s="651"/>
      <c r="D11" s="651"/>
      <c r="E11" s="651"/>
      <c r="F11" s="651"/>
      <c r="G11" s="652"/>
    </row>
    <row r="12" spans="2:7" ht="15.75" thickBot="1">
      <c r="B12" s="227"/>
      <c r="C12" s="227"/>
      <c r="D12" s="228"/>
      <c r="E12" s="228"/>
      <c r="F12" s="228"/>
      <c r="G12" s="228"/>
    </row>
    <row r="13" spans="2:7">
      <c r="B13" s="728" t="s">
        <v>121</v>
      </c>
      <c r="C13" s="790"/>
      <c r="D13" s="791" t="s">
        <v>151</v>
      </c>
      <c r="E13" s="730"/>
      <c r="F13" s="730"/>
      <c r="G13" s="792"/>
    </row>
    <row r="14" spans="2:7" ht="54" customHeight="1">
      <c r="B14" s="733" t="str">
        <f>B9</f>
        <v xml:space="preserve">MANTENIMIENTO Y MEJORAS LOCATIVAS EN DIFERENTES PUNTOS DEL BIBLIOPARQUE DAVID SANCHEZ JULIAO UBICADO EN EL BARRIO VILLA MELISA, DEL MUNICIPIO DE MONTERÍA-CORDOBA </v>
      </c>
      <c r="C14" s="793"/>
      <c r="D14" s="794" t="str">
        <f>'PRESUPUESTO GENERAL'!D48</f>
        <v>MANTENIMIENTO PREVENTIVO DE UNIDADES MANEJADORAS Y CONDENSADORAS DE AIRE ACONDICIONADOS.</v>
      </c>
      <c r="E14" s="809"/>
      <c r="F14" s="809"/>
      <c r="G14" s="810"/>
    </row>
    <row r="15" spans="2:7" ht="15.75" thickBot="1">
      <c r="B15" s="229" t="s">
        <v>123</v>
      </c>
      <c r="C15" s="230" t="str">
        <f>'PRESUPUESTO GENERAL'!C48</f>
        <v>6.2.1</v>
      </c>
      <c r="D15" s="231" t="s">
        <v>150</v>
      </c>
      <c r="E15" s="232">
        <f>'PRESUPUESTO GENERAL'!E47</f>
        <v>0</v>
      </c>
      <c r="F15" s="282" t="s">
        <v>124</v>
      </c>
      <c r="G15" s="317">
        <f>'PRESUPUESTO GENERAL'!F48</f>
        <v>12</v>
      </c>
    </row>
    <row r="16" spans="2:7">
      <c r="B16" s="92"/>
      <c r="C16" s="92"/>
      <c r="D16" s="92"/>
      <c r="E16" s="92"/>
      <c r="F16" s="92"/>
      <c r="G16" s="92"/>
    </row>
    <row r="17" spans="2:7" ht="15.75" thickBot="1">
      <c r="B17" s="228" t="s">
        <v>125</v>
      </c>
      <c r="C17" s="92"/>
      <c r="D17" s="92"/>
      <c r="E17" s="92"/>
      <c r="F17" s="283"/>
      <c r="G17" s="92"/>
    </row>
    <row r="18" spans="2:7">
      <c r="B18" s="755" t="s">
        <v>126</v>
      </c>
      <c r="C18" s="786"/>
      <c r="D18" s="236" t="s">
        <v>135</v>
      </c>
      <c r="E18" s="237" t="s">
        <v>154</v>
      </c>
      <c r="F18" s="238" t="s">
        <v>129</v>
      </c>
      <c r="G18" s="239" t="s">
        <v>130</v>
      </c>
    </row>
    <row r="19" spans="2:7">
      <c r="B19" s="767" t="s">
        <v>153</v>
      </c>
      <c r="C19" s="768"/>
      <c r="D19" s="240">
        <v>1</v>
      </c>
      <c r="E19" s="248">
        <v>179</v>
      </c>
      <c r="F19" s="308">
        <v>10</v>
      </c>
      <c r="G19" s="313">
        <f>(D19*E19)/F19</f>
        <v>17.899999999999999</v>
      </c>
    </row>
    <row r="20" spans="2:7">
      <c r="B20" s="769" t="s">
        <v>231</v>
      </c>
      <c r="C20" s="770"/>
      <c r="D20" s="331">
        <v>1</v>
      </c>
      <c r="E20" s="332">
        <v>805</v>
      </c>
      <c r="F20" s="308">
        <v>10</v>
      </c>
      <c r="G20" s="313">
        <f>(D20*E20)/F20</f>
        <v>80.5</v>
      </c>
    </row>
    <row r="21" spans="2:7" ht="15.75" thickBot="1">
      <c r="B21" s="759" t="s">
        <v>232</v>
      </c>
      <c r="C21" s="796"/>
      <c r="D21" s="243">
        <v>1</v>
      </c>
      <c r="E21" s="399">
        <v>302</v>
      </c>
      <c r="F21" s="284">
        <v>10</v>
      </c>
      <c r="G21" s="313">
        <f>(D21*E21)/F21</f>
        <v>30.2</v>
      </c>
    </row>
    <row r="22" spans="2:7" ht="15.75" thickBot="1">
      <c r="B22" s="51"/>
      <c r="C22" s="92"/>
      <c r="D22" s="92"/>
      <c r="E22" s="92"/>
      <c r="F22" s="93" t="s">
        <v>131</v>
      </c>
      <c r="G22" s="314">
        <f>SUM(G19:G21)</f>
        <v>128.6</v>
      </c>
    </row>
    <row r="23" spans="2:7" ht="15.75" thickBot="1">
      <c r="B23" s="228" t="s">
        <v>132</v>
      </c>
      <c r="C23" s="92"/>
      <c r="D23" s="92"/>
      <c r="E23" s="92"/>
      <c r="F23" s="283"/>
      <c r="G23" s="92"/>
    </row>
    <row r="24" spans="2:7">
      <c r="B24" s="763" t="s">
        <v>126</v>
      </c>
      <c r="C24" s="806"/>
      <c r="D24" s="333" t="s">
        <v>133</v>
      </c>
      <c r="E24" s="334" t="s">
        <v>134</v>
      </c>
      <c r="F24" s="335" t="s">
        <v>135</v>
      </c>
      <c r="G24" s="336" t="s">
        <v>130</v>
      </c>
    </row>
    <row r="25" spans="2:7">
      <c r="B25" s="408" t="s">
        <v>242</v>
      </c>
      <c r="C25" s="409"/>
      <c r="D25" s="248" t="s">
        <v>133</v>
      </c>
      <c r="E25" s="412">
        <v>12000</v>
      </c>
      <c r="F25" s="413">
        <v>1</v>
      </c>
      <c r="G25" s="337">
        <f>F25*E25</f>
        <v>12000</v>
      </c>
    </row>
    <row r="26" spans="2:7">
      <c r="B26" s="376" t="s">
        <v>243</v>
      </c>
      <c r="C26" s="286"/>
      <c r="D26" s="248" t="s">
        <v>133</v>
      </c>
      <c r="E26" s="412">
        <v>1200</v>
      </c>
      <c r="F26" s="413">
        <v>1</v>
      </c>
      <c r="G26" s="337">
        <f>F26*E26</f>
        <v>1200</v>
      </c>
    </row>
    <row r="27" spans="2:7">
      <c r="B27" s="376" t="s">
        <v>255</v>
      </c>
      <c r="C27" s="286"/>
      <c r="D27" s="248" t="s">
        <v>259</v>
      </c>
      <c r="E27" s="412">
        <v>4000</v>
      </c>
      <c r="F27" s="413">
        <v>1</v>
      </c>
      <c r="G27" s="337">
        <f>F27*E27</f>
        <v>4000</v>
      </c>
    </row>
    <row r="28" spans="2:7">
      <c r="B28" s="386"/>
      <c r="C28" s="387"/>
      <c r="D28" s="332"/>
      <c r="E28" s="332"/>
      <c r="F28" s="389"/>
      <c r="G28" s="337"/>
    </row>
    <row r="29" spans="2:7" ht="15.75" thickBot="1">
      <c r="B29" s="410"/>
      <c r="C29" s="411"/>
      <c r="D29" s="296"/>
      <c r="E29" s="296"/>
      <c r="F29" s="341"/>
      <c r="G29" s="337"/>
    </row>
    <row r="30" spans="2:7" ht="15.75" thickBot="1">
      <c r="B30" s="51"/>
      <c r="C30" s="92"/>
      <c r="D30" s="92"/>
      <c r="E30" s="92"/>
      <c r="F30" s="93" t="s">
        <v>131</v>
      </c>
      <c r="G30" s="338">
        <f>SUM(G25:G29)</f>
        <v>17200</v>
      </c>
    </row>
    <row r="31" spans="2:7" ht="15.75" thickBot="1">
      <c r="B31" s="228" t="s">
        <v>136</v>
      </c>
      <c r="C31" s="92"/>
      <c r="D31" s="92"/>
      <c r="E31" s="92"/>
      <c r="F31" s="283"/>
      <c r="G31" s="92"/>
    </row>
    <row r="32" spans="2:7">
      <c r="B32" s="249" t="s">
        <v>137</v>
      </c>
      <c r="C32" s="250"/>
      <c r="D32" s="236" t="s">
        <v>135</v>
      </c>
      <c r="E32" s="237" t="s">
        <v>156</v>
      </c>
      <c r="F32" s="238" t="s">
        <v>141</v>
      </c>
      <c r="G32" s="239" t="s">
        <v>130</v>
      </c>
    </row>
    <row r="33" spans="2:7">
      <c r="B33" s="251"/>
      <c r="C33" s="292"/>
      <c r="D33" s="253"/>
      <c r="E33" s="306"/>
      <c r="F33" s="241"/>
      <c r="G33" s="242"/>
    </row>
    <row r="34" spans="2:7" ht="15.75" thickBot="1">
      <c r="B34" s="254"/>
      <c r="C34" s="255"/>
      <c r="D34" s="256"/>
      <c r="E34" s="256"/>
      <c r="F34" s="245"/>
      <c r="G34" s="246"/>
    </row>
    <row r="35" spans="2:7" ht="15.75" thickBot="1">
      <c r="B35" s="51"/>
      <c r="C35" s="92"/>
      <c r="D35" s="92"/>
      <c r="E35" s="92"/>
      <c r="F35" s="93" t="s">
        <v>131</v>
      </c>
      <c r="G35" s="247">
        <f>SUM(G33:G34)</f>
        <v>0</v>
      </c>
    </row>
    <row r="36" spans="2:7" ht="15.75" thickBot="1">
      <c r="B36" s="228" t="s">
        <v>142</v>
      </c>
      <c r="C36" s="92"/>
      <c r="D36" s="92"/>
      <c r="E36" s="92"/>
      <c r="F36" s="283"/>
      <c r="G36" s="92"/>
    </row>
    <row r="37" spans="2:7">
      <c r="B37" s="249" t="s">
        <v>143</v>
      </c>
      <c r="C37" s="236" t="s">
        <v>144</v>
      </c>
      <c r="D37" s="236" t="s">
        <v>145</v>
      </c>
      <c r="E37" s="237" t="s">
        <v>146</v>
      </c>
      <c r="F37" s="238" t="s">
        <v>129</v>
      </c>
      <c r="G37" s="239" t="s">
        <v>130</v>
      </c>
    </row>
    <row r="38" spans="2:7">
      <c r="B38" s="293" t="str">
        <f>Personal!D20</f>
        <v>TÉCNICO ELÉCTRICO (JR)</v>
      </c>
      <c r="C38" s="403">
        <v>61940.705689999995</v>
      </c>
      <c r="D38" s="403">
        <v>52649.599836499998</v>
      </c>
      <c r="E38" s="404">
        <v>114590.30552649999</v>
      </c>
      <c r="F38" s="241">
        <v>10</v>
      </c>
      <c r="G38" s="313">
        <f>E38/F38</f>
        <v>11459.030552649998</v>
      </c>
    </row>
    <row r="39" spans="2:7">
      <c r="B39" s="294" t="str">
        <f>Personal!D16</f>
        <v>AYUDANTE (JR)</v>
      </c>
      <c r="C39" s="248">
        <v>32680.60569</v>
      </c>
      <c r="D39" s="248">
        <v>27778.514836499999</v>
      </c>
      <c r="E39" s="257">
        <v>60459.120526500003</v>
      </c>
      <c r="F39" s="241">
        <v>10</v>
      </c>
      <c r="G39" s="313">
        <f>E39/F39</f>
        <v>6045.9120526500001</v>
      </c>
    </row>
    <row r="40" spans="2:7" ht="15.75" thickBot="1">
      <c r="B40" s="295"/>
      <c r="C40" s="296"/>
      <c r="D40" s="297"/>
      <c r="E40" s="289"/>
      <c r="F40" s="284"/>
      <c r="G40" s="246"/>
    </row>
    <row r="41" spans="2:7" ht="15.75" thickBot="1">
      <c r="B41" s="51"/>
      <c r="C41" s="92"/>
      <c r="D41" s="92"/>
      <c r="E41" s="92"/>
      <c r="F41" s="298" t="s">
        <v>131</v>
      </c>
      <c r="G41" s="314">
        <f>SUM(G38:G40)</f>
        <v>17504.942605299999</v>
      </c>
    </row>
    <row r="42" spans="2:7" ht="15.75" thickBot="1">
      <c r="B42" s="51"/>
      <c r="C42" s="92"/>
      <c r="D42" s="52"/>
      <c r="E42" s="53"/>
      <c r="F42" s="299" t="s">
        <v>147</v>
      </c>
      <c r="G42" s="370">
        <f>+G22+G30+G35+G41</f>
        <v>34833.542605299997</v>
      </c>
    </row>
    <row r="45" spans="2:7">
      <c r="B45" s="99" t="s">
        <v>170</v>
      </c>
      <c r="C45" s="43"/>
      <c r="D45" s="302"/>
      <c r="E45" s="45"/>
      <c r="F45" s="301"/>
      <c r="G45" s="45" t="s">
        <v>34</v>
      </c>
    </row>
    <row r="46" spans="2:7">
      <c r="B46" s="88" t="s">
        <v>171</v>
      </c>
      <c r="C46" s="396"/>
      <c r="D46" s="302"/>
      <c r="E46" s="48"/>
      <c r="F46" s="301"/>
      <c r="G46" s="48" t="s">
        <v>36</v>
      </c>
    </row>
    <row r="47" spans="2:7">
      <c r="B47" s="101" t="s">
        <v>37</v>
      </c>
      <c r="C47" s="101"/>
      <c r="D47" s="302"/>
      <c r="E47" s="50"/>
      <c r="F47" s="301"/>
      <c r="G47" s="50" t="s">
        <v>38</v>
      </c>
    </row>
    <row r="48" spans="2:7" ht="15.75" thickBot="1"/>
    <row r="49" spans="2:7">
      <c r="B49" s="777" t="s">
        <v>39</v>
      </c>
      <c r="C49" s="778"/>
      <c r="D49" s="778"/>
      <c r="E49" s="778"/>
      <c r="F49" s="778"/>
      <c r="G49" s="779"/>
    </row>
    <row r="50" spans="2:7">
      <c r="B50" s="780"/>
      <c r="C50" s="781"/>
      <c r="D50" s="781"/>
      <c r="E50" s="781"/>
      <c r="F50" s="781"/>
      <c r="G50" s="782"/>
    </row>
    <row r="51" spans="2:7" ht="15.75" thickBot="1">
      <c r="B51" s="783"/>
      <c r="C51" s="784"/>
      <c r="D51" s="784"/>
      <c r="E51" s="784"/>
      <c r="F51" s="784"/>
      <c r="G51" s="785"/>
    </row>
  </sheetData>
  <mergeCells count="15">
    <mergeCell ref="B24:C24"/>
    <mergeCell ref="B49:G51"/>
    <mergeCell ref="B14:C14"/>
    <mergeCell ref="D14:G14"/>
    <mergeCell ref="B18:C18"/>
    <mergeCell ref="B19:C19"/>
    <mergeCell ref="B20:C20"/>
    <mergeCell ref="B21:C21"/>
    <mergeCell ref="B13:C13"/>
    <mergeCell ref="D13:G13"/>
    <mergeCell ref="B2:E3"/>
    <mergeCell ref="F2:G6"/>
    <mergeCell ref="B4:E6"/>
    <mergeCell ref="B7:G8"/>
    <mergeCell ref="B9:G11"/>
  </mergeCells>
  <pageMargins left="0.7" right="0.7" top="0.75" bottom="0.75" header="0.3" footer="0.3"/>
  <drawing r:id="rId1"/>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700-000000000000}">
  <dimension ref="B1:G51"/>
  <sheetViews>
    <sheetView zoomScale="70" zoomScaleNormal="70" workbookViewId="0">
      <selection activeCell="B9" sqref="B9:G11"/>
    </sheetView>
  </sheetViews>
  <sheetFormatPr baseColWidth="10" defaultColWidth="10.7109375" defaultRowHeight="15"/>
  <cols>
    <col min="2" max="2" width="30.5703125" customWidth="1"/>
    <col min="3" max="3" width="22.42578125" customWidth="1"/>
    <col min="4" max="4" width="21.42578125" customWidth="1"/>
    <col min="5" max="5" width="18.5703125" customWidth="1"/>
    <col min="6" max="6" width="21.42578125" customWidth="1"/>
    <col min="7" max="7" width="21" customWidth="1"/>
  </cols>
  <sheetData>
    <row r="1" spans="2:7" ht="15.75" thickBot="1"/>
    <row r="2" spans="2:7">
      <c r="B2" s="684" t="s">
        <v>120</v>
      </c>
      <c r="C2" s="685"/>
      <c r="D2" s="685"/>
      <c r="E2" s="686"/>
      <c r="F2" s="787"/>
      <c r="G2" s="714"/>
    </row>
    <row r="3" spans="2:7">
      <c r="B3" s="687"/>
      <c r="C3" s="688"/>
      <c r="D3" s="688"/>
      <c r="E3" s="689"/>
      <c r="F3" s="788"/>
      <c r="G3" s="716"/>
    </row>
    <row r="4" spans="2:7">
      <c r="B4" s="797" t="s">
        <v>1</v>
      </c>
      <c r="C4" s="798"/>
      <c r="D4" s="798"/>
      <c r="E4" s="799"/>
      <c r="F4" s="788"/>
      <c r="G4" s="716"/>
    </row>
    <row r="5" spans="2:7">
      <c r="B5" s="800"/>
      <c r="C5" s="801"/>
      <c r="D5" s="801"/>
      <c r="E5" s="802"/>
      <c r="F5" s="788"/>
      <c r="G5" s="716"/>
    </row>
    <row r="6" spans="2:7">
      <c r="B6" s="803"/>
      <c r="C6" s="804"/>
      <c r="D6" s="804"/>
      <c r="E6" s="805"/>
      <c r="F6" s="789"/>
      <c r="G6" s="718"/>
    </row>
    <row r="7" spans="2:7">
      <c r="B7" s="721" t="s">
        <v>173</v>
      </c>
      <c r="C7" s="722"/>
      <c r="D7" s="722"/>
      <c r="E7" s="722"/>
      <c r="F7" s="722"/>
      <c r="G7" s="723"/>
    </row>
    <row r="8" spans="2:7">
      <c r="B8" s="724"/>
      <c r="C8" s="717"/>
      <c r="D8" s="717"/>
      <c r="E8" s="717"/>
      <c r="F8" s="717"/>
      <c r="G8" s="718"/>
    </row>
    <row r="9" spans="2:7">
      <c r="B9" s="704" t="s">
        <v>289</v>
      </c>
      <c r="C9" s="705"/>
      <c r="D9" s="705"/>
      <c r="E9" s="705"/>
      <c r="F9" s="705"/>
      <c r="G9" s="706"/>
    </row>
    <row r="10" spans="2:7">
      <c r="B10" s="725"/>
      <c r="C10" s="726"/>
      <c r="D10" s="726"/>
      <c r="E10" s="726"/>
      <c r="F10" s="726"/>
      <c r="G10" s="727"/>
    </row>
    <row r="11" spans="2:7" ht="15.75" thickBot="1">
      <c r="B11" s="650"/>
      <c r="C11" s="651"/>
      <c r="D11" s="651"/>
      <c r="E11" s="651"/>
      <c r="F11" s="651"/>
      <c r="G11" s="652"/>
    </row>
    <row r="12" spans="2:7" ht="15.75" thickBot="1">
      <c r="B12" s="227"/>
      <c r="C12" s="227"/>
      <c r="D12" s="228"/>
      <c r="E12" s="228"/>
      <c r="F12" s="228"/>
      <c r="G12" s="228"/>
    </row>
    <row r="13" spans="2:7">
      <c r="B13" s="728" t="s">
        <v>121</v>
      </c>
      <c r="C13" s="790"/>
      <c r="D13" s="791" t="s">
        <v>151</v>
      </c>
      <c r="E13" s="730"/>
      <c r="F13" s="730"/>
      <c r="G13" s="792"/>
    </row>
    <row r="14" spans="2:7" ht="57" customHeight="1">
      <c r="B14" s="733" t="str">
        <f>B9</f>
        <v xml:space="preserve">MANTENIMIENTO Y MEJORAS LOCATIVAS EN DIFERENTES PUNTOS DEL BIBLIOPARQUE DAVID SANCHEZ JULIAO UBICADO EN EL BARRIO VILLA MELISA, DEL MUNICIPIO DE MONTERÍA-CORDOBA </v>
      </c>
      <c r="C14" s="793"/>
      <c r="D14" s="794" t="str">
        <f>'PRESUPUESTO GENERAL'!D49</f>
        <v>ACOMETIDAS Y ALIMENTADORES ELECTRICOS</v>
      </c>
      <c r="E14" s="809"/>
      <c r="F14" s="809"/>
      <c r="G14" s="810"/>
    </row>
    <row r="15" spans="2:7" ht="15.75" thickBot="1">
      <c r="B15" s="229" t="s">
        <v>123</v>
      </c>
      <c r="C15" s="230" t="str">
        <f>'PRESUPUESTO GENERAL'!C49</f>
        <v>6.3</v>
      </c>
      <c r="D15" s="231" t="s">
        <v>150</v>
      </c>
      <c r="E15" s="232">
        <f>'PRESUPUESTO GENERAL'!E47</f>
        <v>0</v>
      </c>
      <c r="F15" s="282" t="s">
        <v>124</v>
      </c>
      <c r="G15" s="317">
        <f>'PRESUPUESTO GENERAL'!F49</f>
        <v>0</v>
      </c>
    </row>
    <row r="16" spans="2:7">
      <c r="B16" s="92"/>
      <c r="C16" s="92"/>
      <c r="D16" s="92"/>
      <c r="E16" s="92"/>
      <c r="F16" s="92"/>
      <c r="G16" s="92"/>
    </row>
    <row r="17" spans="2:7" ht="15.75" thickBot="1">
      <c r="B17" s="228" t="s">
        <v>125</v>
      </c>
      <c r="C17" s="92"/>
      <c r="D17" s="92"/>
      <c r="E17" s="92"/>
      <c r="F17" s="283"/>
      <c r="G17" s="92"/>
    </row>
    <row r="18" spans="2:7">
      <c r="B18" s="755" t="s">
        <v>126</v>
      </c>
      <c r="C18" s="786"/>
      <c r="D18" s="236" t="s">
        <v>135</v>
      </c>
      <c r="E18" s="237" t="s">
        <v>154</v>
      </c>
      <c r="F18" s="238" t="s">
        <v>129</v>
      </c>
      <c r="G18" s="239" t="s">
        <v>130</v>
      </c>
    </row>
    <row r="19" spans="2:7">
      <c r="B19" s="767" t="s">
        <v>153</v>
      </c>
      <c r="C19" s="768"/>
      <c r="D19" s="240">
        <v>1</v>
      </c>
      <c r="E19" s="248">
        <v>179</v>
      </c>
      <c r="F19" s="308">
        <v>10</v>
      </c>
      <c r="G19" s="313">
        <f>(D19*E19)/F19</f>
        <v>17.899999999999999</v>
      </c>
    </row>
    <row r="20" spans="2:7">
      <c r="B20" s="769" t="s">
        <v>231</v>
      </c>
      <c r="C20" s="770"/>
      <c r="D20" s="331">
        <v>1</v>
      </c>
      <c r="E20" s="332">
        <v>805</v>
      </c>
      <c r="F20" s="308">
        <v>10</v>
      </c>
      <c r="G20" s="313">
        <f>(D20*E20)/F20</f>
        <v>80.5</v>
      </c>
    </row>
    <row r="21" spans="2:7" ht="15.75" thickBot="1">
      <c r="B21" s="759" t="s">
        <v>232</v>
      </c>
      <c r="C21" s="796"/>
      <c r="D21" s="243">
        <v>1</v>
      </c>
      <c r="E21" s="399">
        <v>302</v>
      </c>
      <c r="F21" s="284">
        <v>10</v>
      </c>
      <c r="G21" s="313">
        <f>(D21*E21)/F21</f>
        <v>30.2</v>
      </c>
    </row>
    <row r="22" spans="2:7" ht="15.75" thickBot="1">
      <c r="B22" s="51"/>
      <c r="C22" s="92"/>
      <c r="D22" s="92"/>
      <c r="E22" s="92"/>
      <c r="F22" s="93" t="s">
        <v>131</v>
      </c>
      <c r="G22" s="314">
        <f>SUM(G19:G21)</f>
        <v>128.6</v>
      </c>
    </row>
    <row r="23" spans="2:7" ht="15.75" thickBot="1">
      <c r="B23" s="228" t="s">
        <v>132</v>
      </c>
      <c r="C23" s="92"/>
      <c r="D23" s="92"/>
      <c r="E23" s="92"/>
      <c r="F23" s="283"/>
      <c r="G23" s="92"/>
    </row>
    <row r="24" spans="2:7">
      <c r="B24" s="763" t="s">
        <v>126</v>
      </c>
      <c r="C24" s="806"/>
      <c r="D24" s="333" t="s">
        <v>133</v>
      </c>
      <c r="E24" s="334" t="s">
        <v>134</v>
      </c>
      <c r="F24" s="335" t="s">
        <v>135</v>
      </c>
      <c r="G24" s="336" t="s">
        <v>130</v>
      </c>
    </row>
    <row r="25" spans="2:7">
      <c r="B25" s="408" t="s">
        <v>260</v>
      </c>
      <c r="C25" s="409"/>
      <c r="D25" s="248" t="s">
        <v>133</v>
      </c>
      <c r="E25" s="412">
        <v>12000</v>
      </c>
      <c r="F25" s="413">
        <v>1</v>
      </c>
      <c r="G25" s="337">
        <f>F25*E25</f>
        <v>12000</v>
      </c>
    </row>
    <row r="26" spans="2:7">
      <c r="B26" s="376" t="s">
        <v>243</v>
      </c>
      <c r="C26" s="286"/>
      <c r="D26" s="248" t="s">
        <v>133</v>
      </c>
      <c r="E26" s="412">
        <v>1200</v>
      </c>
      <c r="F26" s="413">
        <v>1</v>
      </c>
      <c r="G26" s="337">
        <f>F26*E26</f>
        <v>1200</v>
      </c>
    </row>
    <row r="27" spans="2:7">
      <c r="B27" s="376" t="s">
        <v>255</v>
      </c>
      <c r="C27" s="286"/>
      <c r="D27" s="248" t="s">
        <v>259</v>
      </c>
      <c r="E27" s="412">
        <v>4000</v>
      </c>
      <c r="F27" s="413">
        <v>1</v>
      </c>
      <c r="G27" s="337">
        <f>F27*E27</f>
        <v>4000</v>
      </c>
    </row>
    <row r="28" spans="2:7">
      <c r="B28" s="386"/>
      <c r="C28" s="387"/>
      <c r="D28" s="332"/>
      <c r="E28" s="332"/>
      <c r="F28" s="389"/>
      <c r="G28" s="337"/>
    </row>
    <row r="29" spans="2:7" ht="15.75" thickBot="1">
      <c r="B29" s="410"/>
      <c r="C29" s="411"/>
      <c r="D29" s="296"/>
      <c r="E29" s="296"/>
      <c r="F29" s="341"/>
      <c r="G29" s="337"/>
    </row>
    <row r="30" spans="2:7" ht="15.75" thickBot="1">
      <c r="B30" s="51"/>
      <c r="C30" s="92"/>
      <c r="D30" s="92"/>
      <c r="E30" s="92"/>
      <c r="F30" s="93" t="s">
        <v>131</v>
      </c>
      <c r="G30" s="338">
        <f>SUM(G25:G29)</f>
        <v>17200</v>
      </c>
    </row>
    <row r="31" spans="2:7" ht="15.75" thickBot="1">
      <c r="B31" s="228" t="s">
        <v>136</v>
      </c>
      <c r="C31" s="92"/>
      <c r="D31" s="92"/>
      <c r="E31" s="92"/>
      <c r="F31" s="283"/>
      <c r="G31" s="92"/>
    </row>
    <row r="32" spans="2:7">
      <c r="B32" s="249" t="s">
        <v>137</v>
      </c>
      <c r="C32" s="250"/>
      <c r="D32" s="236" t="s">
        <v>135</v>
      </c>
      <c r="E32" s="237" t="s">
        <v>156</v>
      </c>
      <c r="F32" s="238" t="s">
        <v>141</v>
      </c>
      <c r="G32" s="239" t="s">
        <v>130</v>
      </c>
    </row>
    <row r="33" spans="2:7">
      <c r="B33" s="251"/>
      <c r="C33" s="292"/>
      <c r="D33" s="253"/>
      <c r="E33" s="306"/>
      <c r="F33" s="241"/>
      <c r="G33" s="242"/>
    </row>
    <row r="34" spans="2:7" ht="15.75" thickBot="1">
      <c r="B34" s="254"/>
      <c r="C34" s="255"/>
      <c r="D34" s="256"/>
      <c r="E34" s="256"/>
      <c r="F34" s="245"/>
      <c r="G34" s="246"/>
    </row>
    <row r="35" spans="2:7" ht="15.75" thickBot="1">
      <c r="B35" s="51"/>
      <c r="C35" s="92"/>
      <c r="D35" s="92"/>
      <c r="E35" s="92"/>
      <c r="F35" s="93" t="s">
        <v>131</v>
      </c>
      <c r="G35" s="247">
        <f>SUM(G33:G34)</f>
        <v>0</v>
      </c>
    </row>
    <row r="36" spans="2:7" ht="15.75" thickBot="1">
      <c r="B36" s="228" t="s">
        <v>142</v>
      </c>
      <c r="C36" s="92"/>
      <c r="D36" s="92"/>
      <c r="E36" s="92"/>
      <c r="F36" s="283"/>
      <c r="G36" s="92"/>
    </row>
    <row r="37" spans="2:7">
      <c r="B37" s="249" t="s">
        <v>143</v>
      </c>
      <c r="C37" s="236" t="s">
        <v>144</v>
      </c>
      <c r="D37" s="236" t="s">
        <v>145</v>
      </c>
      <c r="E37" s="237" t="s">
        <v>146</v>
      </c>
      <c r="F37" s="238" t="s">
        <v>129</v>
      </c>
      <c r="G37" s="239" t="s">
        <v>130</v>
      </c>
    </row>
    <row r="38" spans="2:7">
      <c r="B38" s="293" t="str">
        <f>Personal!D20</f>
        <v>TÉCNICO ELÉCTRICO (JR)</v>
      </c>
      <c r="C38" s="403">
        <v>61940.705689999995</v>
      </c>
      <c r="D38" s="403">
        <v>52649.599836499998</v>
      </c>
      <c r="E38" s="404">
        <v>114590.30552649999</v>
      </c>
      <c r="F38" s="241">
        <v>10</v>
      </c>
      <c r="G38" s="313">
        <f>E38/F38</f>
        <v>11459.030552649998</v>
      </c>
    </row>
    <row r="39" spans="2:7">
      <c r="B39" s="294" t="str">
        <f>Personal!D16</f>
        <v>AYUDANTE (JR)</v>
      </c>
      <c r="C39" s="248">
        <v>32680.60569</v>
      </c>
      <c r="D39" s="248">
        <v>27778.514836499999</v>
      </c>
      <c r="E39" s="257">
        <v>60459.120526500003</v>
      </c>
      <c r="F39" s="241">
        <v>10</v>
      </c>
      <c r="G39" s="313">
        <f>E39/F39</f>
        <v>6045.9120526500001</v>
      </c>
    </row>
    <row r="40" spans="2:7" ht="15.75" thickBot="1">
      <c r="B40" s="295"/>
      <c r="C40" s="296"/>
      <c r="D40" s="297"/>
      <c r="E40" s="289"/>
      <c r="F40" s="284"/>
      <c r="G40" s="246"/>
    </row>
    <row r="41" spans="2:7" ht="15.75" thickBot="1">
      <c r="B41" s="51"/>
      <c r="C41" s="92"/>
      <c r="D41" s="92"/>
      <c r="E41" s="92"/>
      <c r="F41" s="298" t="s">
        <v>131</v>
      </c>
      <c r="G41" s="314">
        <f>SUM(G38:G40)</f>
        <v>17504.942605299999</v>
      </c>
    </row>
    <row r="42" spans="2:7" ht="15.75" thickBot="1">
      <c r="B42" s="51"/>
      <c r="C42" s="92"/>
      <c r="D42" s="52"/>
      <c r="E42" s="53"/>
      <c r="F42" s="299" t="s">
        <v>147</v>
      </c>
      <c r="G42" s="370">
        <f>+G22+G30+G35+G41</f>
        <v>34833.542605299997</v>
      </c>
    </row>
    <row r="45" spans="2:7">
      <c r="B45" s="99" t="s">
        <v>170</v>
      </c>
      <c r="C45" s="43"/>
      <c r="D45" s="302"/>
      <c r="E45" s="45"/>
      <c r="F45" s="301"/>
      <c r="G45" s="45" t="s">
        <v>34</v>
      </c>
    </row>
    <row r="46" spans="2:7">
      <c r="B46" s="88" t="s">
        <v>171</v>
      </c>
      <c r="C46" s="396"/>
      <c r="D46" s="302"/>
      <c r="E46" s="48"/>
      <c r="F46" s="301"/>
      <c r="G46" s="48" t="s">
        <v>36</v>
      </c>
    </row>
    <row r="47" spans="2:7">
      <c r="B47" s="101" t="s">
        <v>37</v>
      </c>
      <c r="C47" s="101"/>
      <c r="D47" s="302"/>
      <c r="E47" s="50"/>
      <c r="F47" s="301"/>
      <c r="G47" s="50" t="s">
        <v>38</v>
      </c>
    </row>
    <row r="48" spans="2:7" ht="15.75" thickBot="1"/>
    <row r="49" spans="2:7">
      <c r="B49" s="777" t="s">
        <v>39</v>
      </c>
      <c r="C49" s="778"/>
      <c r="D49" s="778"/>
      <c r="E49" s="778"/>
      <c r="F49" s="778"/>
      <c r="G49" s="779"/>
    </row>
    <row r="50" spans="2:7">
      <c r="B50" s="780"/>
      <c r="C50" s="781"/>
      <c r="D50" s="781"/>
      <c r="E50" s="781"/>
      <c r="F50" s="781"/>
      <c r="G50" s="782"/>
    </row>
    <row r="51" spans="2:7" ht="15.75" thickBot="1">
      <c r="B51" s="783"/>
      <c r="C51" s="784"/>
      <c r="D51" s="784"/>
      <c r="E51" s="784"/>
      <c r="F51" s="784"/>
      <c r="G51" s="785"/>
    </row>
  </sheetData>
  <mergeCells count="15">
    <mergeCell ref="B24:C24"/>
    <mergeCell ref="B49:G51"/>
    <mergeCell ref="B14:C14"/>
    <mergeCell ref="D14:G14"/>
    <mergeCell ref="B18:C18"/>
    <mergeCell ref="B19:C19"/>
    <mergeCell ref="B20:C20"/>
    <mergeCell ref="B21:C21"/>
    <mergeCell ref="B13:C13"/>
    <mergeCell ref="D13:G13"/>
    <mergeCell ref="B2:E3"/>
    <mergeCell ref="F2:G6"/>
    <mergeCell ref="B4:E6"/>
    <mergeCell ref="B7:G8"/>
    <mergeCell ref="B9:G11"/>
  </mergeCells>
  <pageMargins left="0.7" right="0.7" top="0.75" bottom="0.75" header="0.3" footer="0.3"/>
  <drawing r:id="rId1"/>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800-000000000000}">
  <dimension ref="B1:G51"/>
  <sheetViews>
    <sheetView zoomScale="70" zoomScaleNormal="70" workbookViewId="0">
      <selection activeCell="B9" sqref="B9:G11"/>
    </sheetView>
  </sheetViews>
  <sheetFormatPr baseColWidth="10" defaultColWidth="10.7109375" defaultRowHeight="15"/>
  <cols>
    <col min="2" max="2" width="30.5703125" customWidth="1"/>
    <col min="3" max="3" width="22.42578125" customWidth="1"/>
    <col min="4" max="4" width="21.42578125" customWidth="1"/>
    <col min="5" max="5" width="18.5703125" customWidth="1"/>
    <col min="6" max="6" width="21.42578125" customWidth="1"/>
    <col min="7" max="7" width="21" customWidth="1"/>
  </cols>
  <sheetData>
    <row r="1" spans="2:7" ht="15.75" thickBot="1"/>
    <row r="2" spans="2:7">
      <c r="B2" s="684" t="s">
        <v>120</v>
      </c>
      <c r="C2" s="685"/>
      <c r="D2" s="685"/>
      <c r="E2" s="686"/>
      <c r="F2" s="787"/>
      <c r="G2" s="714"/>
    </row>
    <row r="3" spans="2:7">
      <c r="B3" s="687"/>
      <c r="C3" s="688"/>
      <c r="D3" s="688"/>
      <c r="E3" s="689"/>
      <c r="F3" s="788"/>
      <c r="G3" s="716"/>
    </row>
    <row r="4" spans="2:7">
      <c r="B4" s="797" t="s">
        <v>1</v>
      </c>
      <c r="C4" s="798"/>
      <c r="D4" s="798"/>
      <c r="E4" s="799"/>
      <c r="F4" s="788"/>
      <c r="G4" s="716"/>
    </row>
    <row r="5" spans="2:7">
      <c r="B5" s="800"/>
      <c r="C5" s="801"/>
      <c r="D5" s="801"/>
      <c r="E5" s="802"/>
      <c r="F5" s="788"/>
      <c r="G5" s="716"/>
    </row>
    <row r="6" spans="2:7">
      <c r="B6" s="803"/>
      <c r="C6" s="804"/>
      <c r="D6" s="804"/>
      <c r="E6" s="805"/>
      <c r="F6" s="789"/>
      <c r="G6" s="718"/>
    </row>
    <row r="7" spans="2:7">
      <c r="B7" s="721" t="s">
        <v>173</v>
      </c>
      <c r="C7" s="722"/>
      <c r="D7" s="722"/>
      <c r="E7" s="722"/>
      <c r="F7" s="722"/>
      <c r="G7" s="723"/>
    </row>
    <row r="8" spans="2:7">
      <c r="B8" s="724"/>
      <c r="C8" s="717"/>
      <c r="D8" s="717"/>
      <c r="E8" s="717"/>
      <c r="F8" s="717"/>
      <c r="G8" s="718"/>
    </row>
    <row r="9" spans="2:7">
      <c r="B9" s="704" t="s">
        <v>289</v>
      </c>
      <c r="C9" s="705"/>
      <c r="D9" s="705"/>
      <c r="E9" s="705"/>
      <c r="F9" s="705"/>
      <c r="G9" s="706"/>
    </row>
    <row r="10" spans="2:7">
      <c r="B10" s="725"/>
      <c r="C10" s="726"/>
      <c r="D10" s="726"/>
      <c r="E10" s="726"/>
      <c r="F10" s="726"/>
      <c r="G10" s="727"/>
    </row>
    <row r="11" spans="2:7" ht="15.75" thickBot="1">
      <c r="B11" s="650"/>
      <c r="C11" s="651"/>
      <c r="D11" s="651"/>
      <c r="E11" s="651"/>
      <c r="F11" s="651"/>
      <c r="G11" s="652"/>
    </row>
    <row r="12" spans="2:7" ht="15.75" thickBot="1">
      <c r="B12" s="227"/>
      <c r="C12" s="227"/>
      <c r="D12" s="228"/>
      <c r="E12" s="228"/>
      <c r="F12" s="228"/>
      <c r="G12" s="228"/>
    </row>
    <row r="13" spans="2:7">
      <c r="B13" s="728" t="s">
        <v>121</v>
      </c>
      <c r="C13" s="790"/>
      <c r="D13" s="791" t="s">
        <v>151</v>
      </c>
      <c r="E13" s="730"/>
      <c r="F13" s="730"/>
      <c r="G13" s="792"/>
    </row>
    <row r="14" spans="2:7" ht="58.5" customHeight="1">
      <c r="B14" s="733" t="str">
        <f>B9</f>
        <v xml:space="preserve">MANTENIMIENTO Y MEJORAS LOCATIVAS EN DIFERENTES PUNTOS DEL BIBLIOPARQUE DAVID SANCHEZ JULIAO UBICADO EN EL BARRIO VILLA MELISA, DEL MUNICIPIO DE MONTERÍA-CORDOBA </v>
      </c>
      <c r="C14" s="793"/>
      <c r="D14" s="794" t="str">
        <f>'PRESUPUESTO GENERAL'!D50</f>
        <v>SUMINISTRO DE CABLE DE COBRE 3 X N°2 + 1 N°2  + 1 N°2 T THWN. LIBRE DE HALOGENO. TUBERÍA EMT DE 1 1/2". ACCESORIOS PARA SU INSTALACIÓN.</v>
      </c>
      <c r="E14" s="809"/>
      <c r="F14" s="809"/>
      <c r="G14" s="810"/>
    </row>
    <row r="15" spans="2:7" ht="15.75" thickBot="1">
      <c r="B15" s="229" t="s">
        <v>123</v>
      </c>
      <c r="C15" s="230" t="str">
        <f>'PRESUPUESTO GENERAL'!C50</f>
        <v>6.3.1</v>
      </c>
      <c r="D15" s="231" t="s">
        <v>150</v>
      </c>
      <c r="E15" s="232">
        <f>'PRESUPUESTO GENERAL'!E47</f>
        <v>0</v>
      </c>
      <c r="F15" s="282" t="s">
        <v>124</v>
      </c>
      <c r="G15" s="317">
        <f>'PRESUPUESTO GENERAL'!F50</f>
        <v>10</v>
      </c>
    </row>
    <row r="16" spans="2:7">
      <c r="B16" s="92"/>
      <c r="C16" s="92"/>
      <c r="D16" s="92"/>
      <c r="E16" s="92"/>
      <c r="F16" s="92"/>
      <c r="G16" s="92"/>
    </row>
    <row r="17" spans="2:7" ht="15.75" thickBot="1">
      <c r="B17" s="228" t="s">
        <v>125</v>
      </c>
      <c r="C17" s="92"/>
      <c r="D17" s="92"/>
      <c r="E17" s="92"/>
      <c r="F17" s="283"/>
      <c r="G17" s="92"/>
    </row>
    <row r="18" spans="2:7">
      <c r="B18" s="755" t="s">
        <v>126</v>
      </c>
      <c r="C18" s="786"/>
      <c r="D18" s="236" t="s">
        <v>135</v>
      </c>
      <c r="E18" s="237" t="s">
        <v>154</v>
      </c>
      <c r="F18" s="238" t="s">
        <v>129</v>
      </c>
      <c r="G18" s="239" t="s">
        <v>130</v>
      </c>
    </row>
    <row r="19" spans="2:7">
      <c r="B19" s="767" t="s">
        <v>153</v>
      </c>
      <c r="C19" s="768"/>
      <c r="D19" s="240">
        <v>1</v>
      </c>
      <c r="E19" s="248">
        <v>179</v>
      </c>
      <c r="F19" s="308">
        <v>0.4</v>
      </c>
      <c r="G19" s="313">
        <f>(D19*E19)/F19</f>
        <v>447.5</v>
      </c>
    </row>
    <row r="20" spans="2:7">
      <c r="B20" s="769" t="s">
        <v>231</v>
      </c>
      <c r="C20" s="770"/>
      <c r="D20" s="331">
        <v>1</v>
      </c>
      <c r="E20" s="332">
        <v>805</v>
      </c>
      <c r="F20" s="308">
        <v>0.4</v>
      </c>
      <c r="G20" s="313">
        <f>(D20*E20)/F20</f>
        <v>2012.5</v>
      </c>
    </row>
    <row r="21" spans="2:7" ht="15.75" thickBot="1">
      <c r="B21" s="759" t="s">
        <v>232</v>
      </c>
      <c r="C21" s="796"/>
      <c r="D21" s="243">
        <v>1</v>
      </c>
      <c r="E21" s="399">
        <v>302</v>
      </c>
      <c r="F21" s="284">
        <v>0.4</v>
      </c>
      <c r="G21" s="313">
        <f>(D21*E21)/F21</f>
        <v>755</v>
      </c>
    </row>
    <row r="22" spans="2:7" ht="15.75" thickBot="1">
      <c r="B22" s="51"/>
      <c r="C22" s="92"/>
      <c r="D22" s="92"/>
      <c r="E22" s="92"/>
      <c r="F22" s="93" t="s">
        <v>131</v>
      </c>
      <c r="G22" s="314">
        <f>SUM(G19:G21)</f>
        <v>3215</v>
      </c>
    </row>
    <row r="23" spans="2:7" ht="15.75" thickBot="1">
      <c r="B23" s="228" t="s">
        <v>132</v>
      </c>
      <c r="C23" s="92"/>
      <c r="D23" s="92"/>
      <c r="E23" s="92"/>
      <c r="F23" s="283"/>
      <c r="G23" s="92"/>
    </row>
    <row r="24" spans="2:7">
      <c r="B24" s="763" t="s">
        <v>126</v>
      </c>
      <c r="C24" s="806"/>
      <c r="D24" s="333" t="s">
        <v>133</v>
      </c>
      <c r="E24" s="334" t="s">
        <v>134</v>
      </c>
      <c r="F24" s="335" t="s">
        <v>135</v>
      </c>
      <c r="G24" s="336" t="s">
        <v>130</v>
      </c>
    </row>
    <row r="25" spans="2:7">
      <c r="B25" s="408" t="s">
        <v>261</v>
      </c>
      <c r="C25" s="409"/>
      <c r="D25" s="248" t="s">
        <v>133</v>
      </c>
      <c r="E25" s="414">
        <v>35000</v>
      </c>
      <c r="F25" s="413">
        <v>1</v>
      </c>
      <c r="G25" s="337">
        <f>F25*E25</f>
        <v>35000</v>
      </c>
    </row>
    <row r="26" spans="2:7">
      <c r="B26" s="376" t="s">
        <v>262</v>
      </c>
      <c r="C26" s="286"/>
      <c r="D26" s="248" t="s">
        <v>133</v>
      </c>
      <c r="E26" s="414">
        <v>12000</v>
      </c>
      <c r="F26" s="413">
        <v>2</v>
      </c>
      <c r="G26" s="337">
        <f>F26*E26</f>
        <v>24000</v>
      </c>
    </row>
    <row r="27" spans="2:7">
      <c r="B27" s="376" t="s">
        <v>263</v>
      </c>
      <c r="C27" s="286"/>
      <c r="D27" s="248" t="s">
        <v>133</v>
      </c>
      <c r="E27" s="414">
        <v>300</v>
      </c>
      <c r="F27" s="413">
        <v>5</v>
      </c>
      <c r="G27" s="337">
        <f>F27*E27</f>
        <v>1500</v>
      </c>
    </row>
    <row r="28" spans="2:7">
      <c r="B28" s="386" t="s">
        <v>264</v>
      </c>
      <c r="C28" s="387"/>
      <c r="D28" s="332" t="s">
        <v>259</v>
      </c>
      <c r="E28" s="415">
        <v>12000</v>
      </c>
      <c r="F28" s="389">
        <v>1</v>
      </c>
      <c r="G28" s="337">
        <f>F28*E28</f>
        <v>12000</v>
      </c>
    </row>
    <row r="29" spans="2:7" ht="15.75" thickBot="1">
      <c r="B29" s="410"/>
      <c r="C29" s="411"/>
      <c r="D29" s="296"/>
      <c r="E29" s="296"/>
      <c r="F29" s="341"/>
      <c r="G29" s="337"/>
    </row>
    <row r="30" spans="2:7" ht="15.75" thickBot="1">
      <c r="B30" s="51"/>
      <c r="C30" s="92"/>
      <c r="D30" s="92"/>
      <c r="E30" s="92"/>
      <c r="F30" s="93" t="s">
        <v>131</v>
      </c>
      <c r="G30" s="338">
        <f>SUM(G25:G29)</f>
        <v>72500</v>
      </c>
    </row>
    <row r="31" spans="2:7" ht="15.75" thickBot="1">
      <c r="B31" s="228" t="s">
        <v>136</v>
      </c>
      <c r="C31" s="92"/>
      <c r="D31" s="92"/>
      <c r="E31" s="92"/>
      <c r="F31" s="283"/>
      <c r="G31" s="92"/>
    </row>
    <row r="32" spans="2:7">
      <c r="B32" s="249" t="s">
        <v>137</v>
      </c>
      <c r="C32" s="250"/>
      <c r="D32" s="236" t="s">
        <v>135</v>
      </c>
      <c r="E32" s="237" t="s">
        <v>156</v>
      </c>
      <c r="F32" s="238" t="s">
        <v>141</v>
      </c>
      <c r="G32" s="239" t="s">
        <v>130</v>
      </c>
    </row>
    <row r="33" spans="2:7">
      <c r="B33" s="251"/>
      <c r="C33" s="292"/>
      <c r="D33" s="253"/>
      <c r="E33" s="306"/>
      <c r="F33" s="241"/>
      <c r="G33" s="242"/>
    </row>
    <row r="34" spans="2:7" ht="15.75" thickBot="1">
      <c r="B34" s="254"/>
      <c r="C34" s="255"/>
      <c r="D34" s="256"/>
      <c r="E34" s="256"/>
      <c r="F34" s="245"/>
      <c r="G34" s="246"/>
    </row>
    <row r="35" spans="2:7" ht="15.75" thickBot="1">
      <c r="B35" s="51"/>
      <c r="C35" s="92"/>
      <c r="D35" s="92"/>
      <c r="E35" s="92"/>
      <c r="F35" s="93" t="s">
        <v>131</v>
      </c>
      <c r="G35" s="247">
        <f>SUM(G33:G34)</f>
        <v>0</v>
      </c>
    </row>
    <row r="36" spans="2:7" ht="15.75" thickBot="1">
      <c r="B36" s="228" t="s">
        <v>142</v>
      </c>
      <c r="C36" s="92"/>
      <c r="D36" s="92"/>
      <c r="E36" s="92"/>
      <c r="F36" s="283"/>
      <c r="G36" s="92"/>
    </row>
    <row r="37" spans="2:7">
      <c r="B37" s="249" t="s">
        <v>143</v>
      </c>
      <c r="C37" s="236" t="s">
        <v>144</v>
      </c>
      <c r="D37" s="236" t="s">
        <v>145</v>
      </c>
      <c r="E37" s="237" t="s">
        <v>146</v>
      </c>
      <c r="F37" s="238" t="s">
        <v>129</v>
      </c>
      <c r="G37" s="239" t="s">
        <v>130</v>
      </c>
    </row>
    <row r="38" spans="2:7">
      <c r="B38" s="293" t="str">
        <f>Personal!D20</f>
        <v>TÉCNICO ELÉCTRICO (JR)</v>
      </c>
      <c r="C38" s="403">
        <v>61940.705689999995</v>
      </c>
      <c r="D38" s="403">
        <v>52649.599836499998</v>
      </c>
      <c r="E38" s="404">
        <v>114590.30552649999</v>
      </c>
      <c r="F38" s="241">
        <v>4</v>
      </c>
      <c r="G38" s="313">
        <f>E38/F38</f>
        <v>28647.576381624996</v>
      </c>
    </row>
    <row r="39" spans="2:7">
      <c r="B39" s="294" t="str">
        <f>Personal!D16</f>
        <v>AYUDANTE (JR)</v>
      </c>
      <c r="C39" s="248">
        <v>32680.60569</v>
      </c>
      <c r="D39" s="248">
        <v>27778.514836499999</v>
      </c>
      <c r="E39" s="257">
        <v>60459.120526500003</v>
      </c>
      <c r="F39" s="241">
        <v>4</v>
      </c>
      <c r="G39" s="313">
        <f>E39/F39</f>
        <v>15114.780131625001</v>
      </c>
    </row>
    <row r="40" spans="2:7" ht="15.75" thickBot="1">
      <c r="B40" s="295"/>
      <c r="C40" s="296"/>
      <c r="D40" s="297"/>
      <c r="E40" s="289"/>
      <c r="F40" s="284"/>
      <c r="G40" s="246"/>
    </row>
    <row r="41" spans="2:7" ht="15.75" thickBot="1">
      <c r="B41" s="51"/>
      <c r="C41" s="92"/>
      <c r="D41" s="92"/>
      <c r="E41" s="92"/>
      <c r="F41" s="298" t="s">
        <v>131</v>
      </c>
      <c r="G41" s="314">
        <f>SUM(G38:G40)</f>
        <v>43762.356513249993</v>
      </c>
    </row>
    <row r="42" spans="2:7" ht="15.75" thickBot="1">
      <c r="B42" s="51"/>
      <c r="C42" s="92"/>
      <c r="D42" s="52"/>
      <c r="E42" s="53"/>
      <c r="F42" s="299" t="s">
        <v>147</v>
      </c>
      <c r="G42" s="370">
        <f>+G22+G30+G35+G41</f>
        <v>119477.35651324999</v>
      </c>
    </row>
    <row r="45" spans="2:7">
      <c r="B45" s="99" t="s">
        <v>170</v>
      </c>
      <c r="C45" s="43"/>
      <c r="D45" s="302"/>
      <c r="E45" s="45"/>
      <c r="F45" s="301"/>
      <c r="G45" s="45" t="s">
        <v>34</v>
      </c>
    </row>
    <row r="46" spans="2:7">
      <c r="B46" s="88" t="s">
        <v>171</v>
      </c>
      <c r="C46" s="396"/>
      <c r="D46" s="302"/>
      <c r="E46" s="48"/>
      <c r="F46" s="301"/>
      <c r="G46" s="48" t="s">
        <v>36</v>
      </c>
    </row>
    <row r="47" spans="2:7">
      <c r="B47" s="101" t="s">
        <v>37</v>
      </c>
      <c r="C47" s="101"/>
      <c r="D47" s="302"/>
      <c r="E47" s="50"/>
      <c r="F47" s="301"/>
      <c r="G47" s="50" t="s">
        <v>38</v>
      </c>
    </row>
    <row r="48" spans="2:7" ht="15.75" thickBot="1"/>
    <row r="49" spans="2:7">
      <c r="B49" s="777" t="s">
        <v>39</v>
      </c>
      <c r="C49" s="778"/>
      <c r="D49" s="778"/>
      <c r="E49" s="778"/>
      <c r="F49" s="778"/>
      <c r="G49" s="779"/>
    </row>
    <row r="50" spans="2:7">
      <c r="B50" s="780"/>
      <c r="C50" s="781"/>
      <c r="D50" s="781"/>
      <c r="E50" s="781"/>
      <c r="F50" s="781"/>
      <c r="G50" s="782"/>
    </row>
    <row r="51" spans="2:7" ht="15.75" thickBot="1">
      <c r="B51" s="783"/>
      <c r="C51" s="784"/>
      <c r="D51" s="784"/>
      <c r="E51" s="784"/>
      <c r="F51" s="784"/>
      <c r="G51" s="785"/>
    </row>
  </sheetData>
  <mergeCells count="15">
    <mergeCell ref="B24:C24"/>
    <mergeCell ref="B49:G51"/>
    <mergeCell ref="B14:C14"/>
    <mergeCell ref="D14:G14"/>
    <mergeCell ref="B18:C18"/>
    <mergeCell ref="B19:C19"/>
    <mergeCell ref="B20:C20"/>
    <mergeCell ref="B21:C21"/>
    <mergeCell ref="B13:C13"/>
    <mergeCell ref="D13:G13"/>
    <mergeCell ref="B2:E3"/>
    <mergeCell ref="F2:G6"/>
    <mergeCell ref="B4:E6"/>
    <mergeCell ref="B7:G8"/>
    <mergeCell ref="B9:G11"/>
  </mergeCells>
  <pageMargins left="0.7" right="0.7" top="0.75" bottom="0.75" header="0.3" footer="0.3"/>
  <drawing r:id="rId1"/>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900-000000000000}">
  <dimension ref="B1:G51"/>
  <sheetViews>
    <sheetView zoomScale="70" zoomScaleNormal="70" workbookViewId="0">
      <selection activeCell="B9" sqref="B9:G11"/>
    </sheetView>
  </sheetViews>
  <sheetFormatPr baseColWidth="10" defaultColWidth="10.7109375" defaultRowHeight="15"/>
  <cols>
    <col min="2" max="2" width="30.5703125" customWidth="1"/>
    <col min="3" max="3" width="22.42578125" customWidth="1"/>
    <col min="4" max="4" width="21.42578125" customWidth="1"/>
    <col min="5" max="5" width="18.5703125" customWidth="1"/>
    <col min="6" max="6" width="21.42578125" customWidth="1"/>
    <col min="7" max="7" width="21" customWidth="1"/>
  </cols>
  <sheetData>
    <row r="1" spans="2:7" ht="15.75" thickBot="1"/>
    <row r="2" spans="2:7">
      <c r="B2" s="684" t="s">
        <v>120</v>
      </c>
      <c r="C2" s="685"/>
      <c r="D2" s="685"/>
      <c r="E2" s="686"/>
      <c r="F2" s="787"/>
      <c r="G2" s="714"/>
    </row>
    <row r="3" spans="2:7">
      <c r="B3" s="687"/>
      <c r="C3" s="688"/>
      <c r="D3" s="688"/>
      <c r="E3" s="689"/>
      <c r="F3" s="788"/>
      <c r="G3" s="716"/>
    </row>
    <row r="4" spans="2:7">
      <c r="B4" s="797" t="s">
        <v>1</v>
      </c>
      <c r="C4" s="798"/>
      <c r="D4" s="798"/>
      <c r="E4" s="799"/>
      <c r="F4" s="788"/>
      <c r="G4" s="716"/>
    </row>
    <row r="5" spans="2:7">
      <c r="B5" s="800"/>
      <c r="C5" s="801"/>
      <c r="D5" s="801"/>
      <c r="E5" s="802"/>
      <c r="F5" s="788"/>
      <c r="G5" s="716"/>
    </row>
    <row r="6" spans="2:7">
      <c r="B6" s="803"/>
      <c r="C6" s="804"/>
      <c r="D6" s="804"/>
      <c r="E6" s="805"/>
      <c r="F6" s="789"/>
      <c r="G6" s="718"/>
    </row>
    <row r="7" spans="2:7">
      <c r="B7" s="721" t="s">
        <v>173</v>
      </c>
      <c r="C7" s="722"/>
      <c r="D7" s="722"/>
      <c r="E7" s="722"/>
      <c r="F7" s="722"/>
      <c r="G7" s="723"/>
    </row>
    <row r="8" spans="2:7">
      <c r="B8" s="724"/>
      <c r="C8" s="717"/>
      <c r="D8" s="717"/>
      <c r="E8" s="717"/>
      <c r="F8" s="717"/>
      <c r="G8" s="718"/>
    </row>
    <row r="9" spans="2:7">
      <c r="B9" s="704" t="s">
        <v>289</v>
      </c>
      <c r="C9" s="705"/>
      <c r="D9" s="705"/>
      <c r="E9" s="705"/>
      <c r="F9" s="705"/>
      <c r="G9" s="706"/>
    </row>
    <row r="10" spans="2:7">
      <c r="B10" s="725"/>
      <c r="C10" s="726"/>
      <c r="D10" s="726"/>
      <c r="E10" s="726"/>
      <c r="F10" s="726"/>
      <c r="G10" s="727"/>
    </row>
    <row r="11" spans="2:7" ht="15.75" thickBot="1">
      <c r="B11" s="650"/>
      <c r="C11" s="651"/>
      <c r="D11" s="651"/>
      <c r="E11" s="651"/>
      <c r="F11" s="651"/>
      <c r="G11" s="652"/>
    </row>
    <row r="12" spans="2:7" ht="15.75" thickBot="1">
      <c r="B12" s="227"/>
      <c r="C12" s="227"/>
      <c r="D12" s="228"/>
      <c r="E12" s="228"/>
      <c r="F12" s="228"/>
      <c r="G12" s="228"/>
    </row>
    <row r="13" spans="2:7">
      <c r="B13" s="728" t="s">
        <v>121</v>
      </c>
      <c r="C13" s="790"/>
      <c r="D13" s="791" t="s">
        <v>151</v>
      </c>
      <c r="E13" s="730"/>
      <c r="F13" s="730"/>
      <c r="G13" s="792"/>
    </row>
    <row r="14" spans="2:7" ht="54" customHeight="1">
      <c r="B14" s="733" t="str">
        <f>B9</f>
        <v xml:space="preserve">MANTENIMIENTO Y MEJORAS LOCATIVAS EN DIFERENTES PUNTOS DEL BIBLIOPARQUE DAVID SANCHEZ JULIAO UBICADO EN EL BARRIO VILLA MELISA, DEL MUNICIPIO DE MONTERÍA-CORDOBA </v>
      </c>
      <c r="C14" s="793"/>
      <c r="D14" s="794" t="str">
        <f>'PRESUPUESTO GENERAL'!D51</f>
        <v>SUMINISTRO DE CABLE DE COBRE 2 X N°6 + 1 N°6 + 1 N°6 T THWN. LIBRE DE HALOGENO. TUBERÍA EMT DE 1 1/4"y EMT DE 3/4".  ACCESORIOS PARA SU INSTALACIÓN.</v>
      </c>
      <c r="E14" s="809"/>
      <c r="F14" s="809"/>
      <c r="G14" s="810"/>
    </row>
    <row r="15" spans="2:7" ht="15.75" thickBot="1">
      <c r="B15" s="229" t="s">
        <v>123</v>
      </c>
      <c r="C15" s="230" t="str">
        <f>'PRESUPUESTO GENERAL'!C51</f>
        <v>6.3.2</v>
      </c>
      <c r="D15" s="231" t="s">
        <v>150</v>
      </c>
      <c r="E15" s="232">
        <f>'PRESUPUESTO GENERAL'!E47</f>
        <v>0</v>
      </c>
      <c r="F15" s="282" t="s">
        <v>124</v>
      </c>
      <c r="G15" s="317">
        <f>'PRESUPUESTO GENERAL'!F51</f>
        <v>5</v>
      </c>
    </row>
    <row r="16" spans="2:7">
      <c r="B16" s="92"/>
      <c r="C16" s="92"/>
      <c r="D16" s="92"/>
      <c r="E16" s="92"/>
      <c r="F16" s="92"/>
      <c r="G16" s="92"/>
    </row>
    <row r="17" spans="2:7" ht="15.75" thickBot="1">
      <c r="B17" s="228" t="s">
        <v>125</v>
      </c>
      <c r="C17" s="92"/>
      <c r="D17" s="92"/>
      <c r="E17" s="92"/>
      <c r="F17" s="283"/>
      <c r="G17" s="92"/>
    </row>
    <row r="18" spans="2:7">
      <c r="B18" s="755" t="s">
        <v>126</v>
      </c>
      <c r="C18" s="786"/>
      <c r="D18" s="236" t="s">
        <v>135</v>
      </c>
      <c r="E18" s="237" t="s">
        <v>154</v>
      </c>
      <c r="F18" s="238" t="s">
        <v>129</v>
      </c>
      <c r="G18" s="239" t="s">
        <v>130</v>
      </c>
    </row>
    <row r="19" spans="2:7">
      <c r="B19" s="767" t="s">
        <v>153</v>
      </c>
      <c r="C19" s="768"/>
      <c r="D19" s="240">
        <v>1</v>
      </c>
      <c r="E19" s="248">
        <v>179</v>
      </c>
      <c r="F19" s="308">
        <v>0.4</v>
      </c>
      <c r="G19" s="313">
        <f>(D19*E19)/F19</f>
        <v>447.5</v>
      </c>
    </row>
    <row r="20" spans="2:7">
      <c r="B20" s="769" t="s">
        <v>231</v>
      </c>
      <c r="C20" s="770"/>
      <c r="D20" s="331">
        <v>1</v>
      </c>
      <c r="E20" s="332">
        <v>805</v>
      </c>
      <c r="F20" s="308">
        <v>0.4</v>
      </c>
      <c r="G20" s="313">
        <f>(D20*E20)/F20</f>
        <v>2012.5</v>
      </c>
    </row>
    <row r="21" spans="2:7" ht="15.75" thickBot="1">
      <c r="B21" s="759" t="s">
        <v>232</v>
      </c>
      <c r="C21" s="796"/>
      <c r="D21" s="243">
        <v>1</v>
      </c>
      <c r="E21" s="399">
        <v>302</v>
      </c>
      <c r="F21" s="284">
        <v>0.4</v>
      </c>
      <c r="G21" s="313">
        <f>(D21*E21)/F21</f>
        <v>755</v>
      </c>
    </row>
    <row r="22" spans="2:7" ht="15.75" thickBot="1">
      <c r="B22" s="51"/>
      <c r="C22" s="92"/>
      <c r="D22" s="92"/>
      <c r="E22" s="92"/>
      <c r="F22" s="93" t="s">
        <v>131</v>
      </c>
      <c r="G22" s="314">
        <f>SUM(G19:G21)</f>
        <v>3215</v>
      </c>
    </row>
    <row r="23" spans="2:7" ht="15.75" thickBot="1">
      <c r="B23" s="228" t="s">
        <v>132</v>
      </c>
      <c r="C23" s="92"/>
      <c r="D23" s="92"/>
      <c r="E23" s="92"/>
      <c r="F23" s="283"/>
      <c r="G23" s="92"/>
    </row>
    <row r="24" spans="2:7">
      <c r="B24" s="763" t="s">
        <v>126</v>
      </c>
      <c r="C24" s="806"/>
      <c r="D24" s="333" t="s">
        <v>133</v>
      </c>
      <c r="E24" s="334" t="s">
        <v>134</v>
      </c>
      <c r="F24" s="335" t="s">
        <v>135</v>
      </c>
      <c r="G24" s="336" t="s">
        <v>130</v>
      </c>
    </row>
    <row r="25" spans="2:7">
      <c r="B25" s="408" t="s">
        <v>261</v>
      </c>
      <c r="C25" s="409"/>
      <c r="D25" s="248" t="s">
        <v>133</v>
      </c>
      <c r="E25" s="414">
        <v>100000</v>
      </c>
      <c r="F25" s="413">
        <v>1</v>
      </c>
      <c r="G25" s="337">
        <f>F25*E25</f>
        <v>100000</v>
      </c>
    </row>
    <row r="26" spans="2:7">
      <c r="B26" s="376" t="s">
        <v>262</v>
      </c>
      <c r="C26" s="286"/>
      <c r="D26" s="248" t="s">
        <v>133</v>
      </c>
      <c r="E26" s="414">
        <v>12000</v>
      </c>
      <c r="F26" s="413">
        <v>12</v>
      </c>
      <c r="G26" s="337">
        <f>F26*E26</f>
        <v>144000</v>
      </c>
    </row>
    <row r="27" spans="2:7">
      <c r="B27" s="376" t="s">
        <v>263</v>
      </c>
      <c r="C27" s="286"/>
      <c r="D27" s="248" t="s">
        <v>133</v>
      </c>
      <c r="E27" s="414">
        <v>300</v>
      </c>
      <c r="F27" s="413">
        <v>10</v>
      </c>
      <c r="G27" s="337">
        <f>F27*E27</f>
        <v>3000</v>
      </c>
    </row>
    <row r="28" spans="2:7">
      <c r="B28" s="386" t="s">
        <v>264</v>
      </c>
      <c r="C28" s="387"/>
      <c r="D28" s="332" t="s">
        <v>259</v>
      </c>
      <c r="E28" s="415">
        <v>15000</v>
      </c>
      <c r="F28" s="389">
        <v>1</v>
      </c>
      <c r="G28" s="337">
        <f>F28*E28</f>
        <v>15000</v>
      </c>
    </row>
    <row r="29" spans="2:7" ht="15.75" thickBot="1">
      <c r="B29" s="410"/>
      <c r="C29" s="411"/>
      <c r="D29" s="296"/>
      <c r="E29" s="296"/>
      <c r="F29" s="341"/>
      <c r="G29" s="337"/>
    </row>
    <row r="30" spans="2:7" ht="15.75" thickBot="1">
      <c r="B30" s="51"/>
      <c r="C30" s="92"/>
      <c r="D30" s="92"/>
      <c r="E30" s="92"/>
      <c r="F30" s="93" t="s">
        <v>131</v>
      </c>
      <c r="G30" s="338">
        <f>SUM(G25:G29)</f>
        <v>262000</v>
      </c>
    </row>
    <row r="31" spans="2:7" ht="15.75" thickBot="1">
      <c r="B31" s="228" t="s">
        <v>136</v>
      </c>
      <c r="C31" s="92"/>
      <c r="D31" s="92"/>
      <c r="E31" s="92"/>
      <c r="F31" s="283"/>
      <c r="G31" s="92"/>
    </row>
    <row r="32" spans="2:7">
      <c r="B32" s="249" t="s">
        <v>137</v>
      </c>
      <c r="C32" s="250"/>
      <c r="D32" s="236" t="s">
        <v>135</v>
      </c>
      <c r="E32" s="237" t="s">
        <v>156</v>
      </c>
      <c r="F32" s="238" t="s">
        <v>141</v>
      </c>
      <c r="G32" s="239" t="s">
        <v>130</v>
      </c>
    </row>
    <row r="33" spans="2:7">
      <c r="B33" s="251"/>
      <c r="C33" s="292"/>
      <c r="D33" s="253"/>
      <c r="E33" s="306"/>
      <c r="F33" s="241"/>
      <c r="G33" s="242"/>
    </row>
    <row r="34" spans="2:7" ht="15.75" thickBot="1">
      <c r="B34" s="254"/>
      <c r="C34" s="255"/>
      <c r="D34" s="256"/>
      <c r="E34" s="256"/>
      <c r="F34" s="245"/>
      <c r="G34" s="246"/>
    </row>
    <row r="35" spans="2:7" ht="15.75" thickBot="1">
      <c r="B35" s="51"/>
      <c r="C35" s="92"/>
      <c r="D35" s="92"/>
      <c r="E35" s="92"/>
      <c r="F35" s="93" t="s">
        <v>131</v>
      </c>
      <c r="G35" s="247">
        <f>SUM(G33:G34)</f>
        <v>0</v>
      </c>
    </row>
    <row r="36" spans="2:7" ht="15.75" thickBot="1">
      <c r="B36" s="228" t="s">
        <v>142</v>
      </c>
      <c r="C36" s="92"/>
      <c r="D36" s="92"/>
      <c r="E36" s="92"/>
      <c r="F36" s="283"/>
      <c r="G36" s="92"/>
    </row>
    <row r="37" spans="2:7">
      <c r="B37" s="249" t="s">
        <v>143</v>
      </c>
      <c r="C37" s="236" t="s">
        <v>144</v>
      </c>
      <c r="D37" s="236" t="s">
        <v>145</v>
      </c>
      <c r="E37" s="237" t="s">
        <v>146</v>
      </c>
      <c r="F37" s="238" t="s">
        <v>129</v>
      </c>
      <c r="G37" s="239" t="s">
        <v>130</v>
      </c>
    </row>
    <row r="38" spans="2:7">
      <c r="B38" s="293" t="str">
        <f>Personal!D20</f>
        <v>TÉCNICO ELÉCTRICO (JR)</v>
      </c>
      <c r="C38" s="403">
        <v>61940.705689999995</v>
      </c>
      <c r="D38" s="403">
        <v>52649.599836499998</v>
      </c>
      <c r="E38" s="404">
        <v>114590.30552649999</v>
      </c>
      <c r="F38" s="241">
        <v>2</v>
      </c>
      <c r="G38" s="313">
        <f>E38/F38</f>
        <v>57295.152763249993</v>
      </c>
    </row>
    <row r="39" spans="2:7">
      <c r="B39" s="294" t="str">
        <f>Personal!D16</f>
        <v>AYUDANTE (JR)</v>
      </c>
      <c r="C39" s="248">
        <v>32680.60569</v>
      </c>
      <c r="D39" s="248">
        <v>27778.514836499999</v>
      </c>
      <c r="E39" s="257">
        <v>60459.120526500003</v>
      </c>
      <c r="F39" s="241">
        <v>2</v>
      </c>
      <c r="G39" s="313">
        <f>E39/F39</f>
        <v>30229.560263250001</v>
      </c>
    </row>
    <row r="40" spans="2:7" ht="15.75" thickBot="1">
      <c r="B40" s="295"/>
      <c r="C40" s="296"/>
      <c r="D40" s="297"/>
      <c r="E40" s="289"/>
      <c r="F40" s="284"/>
      <c r="G40" s="246"/>
    </row>
    <row r="41" spans="2:7" ht="15.75" thickBot="1">
      <c r="B41" s="51"/>
      <c r="C41" s="92"/>
      <c r="D41" s="92"/>
      <c r="E41" s="92"/>
      <c r="F41" s="298" t="s">
        <v>131</v>
      </c>
      <c r="G41" s="314">
        <f>SUM(G38:G40)</f>
        <v>87524.713026499987</v>
      </c>
    </row>
    <row r="42" spans="2:7" ht="15.75" thickBot="1">
      <c r="B42" s="51"/>
      <c r="C42" s="92"/>
      <c r="D42" s="52"/>
      <c r="E42" s="53"/>
      <c r="F42" s="299" t="s">
        <v>147</v>
      </c>
      <c r="G42" s="370">
        <f>+G22+G30+G35+G41</f>
        <v>352739.71302649996</v>
      </c>
    </row>
    <row r="45" spans="2:7">
      <c r="B45" s="99" t="s">
        <v>170</v>
      </c>
      <c r="C45" s="43"/>
      <c r="D45" s="302"/>
      <c r="E45" s="45"/>
      <c r="F45" s="301"/>
      <c r="G45" s="45" t="s">
        <v>34</v>
      </c>
    </row>
    <row r="46" spans="2:7">
      <c r="B46" s="88" t="s">
        <v>171</v>
      </c>
      <c r="C46" s="396"/>
      <c r="D46" s="302"/>
      <c r="E46" s="48"/>
      <c r="F46" s="301"/>
      <c r="G46" s="48" t="s">
        <v>36</v>
      </c>
    </row>
    <row r="47" spans="2:7">
      <c r="B47" s="101" t="s">
        <v>37</v>
      </c>
      <c r="C47" s="101"/>
      <c r="D47" s="302"/>
      <c r="E47" s="50"/>
      <c r="F47" s="301"/>
      <c r="G47" s="50" t="s">
        <v>38</v>
      </c>
    </row>
    <row r="48" spans="2:7" ht="15.75" thickBot="1"/>
    <row r="49" spans="2:7">
      <c r="B49" s="777" t="s">
        <v>39</v>
      </c>
      <c r="C49" s="778"/>
      <c r="D49" s="778"/>
      <c r="E49" s="778"/>
      <c r="F49" s="778"/>
      <c r="G49" s="779"/>
    </row>
    <row r="50" spans="2:7">
      <c r="B50" s="780"/>
      <c r="C50" s="781"/>
      <c r="D50" s="781"/>
      <c r="E50" s="781"/>
      <c r="F50" s="781"/>
      <c r="G50" s="782"/>
    </row>
    <row r="51" spans="2:7" ht="15.75" thickBot="1">
      <c r="B51" s="783"/>
      <c r="C51" s="784"/>
      <c r="D51" s="784"/>
      <c r="E51" s="784"/>
      <c r="F51" s="784"/>
      <c r="G51" s="785"/>
    </row>
  </sheetData>
  <mergeCells count="15">
    <mergeCell ref="B24:C24"/>
    <mergeCell ref="B49:G51"/>
    <mergeCell ref="B14:C14"/>
    <mergeCell ref="D14:G14"/>
    <mergeCell ref="B18:C18"/>
    <mergeCell ref="B19:C19"/>
    <mergeCell ref="B20:C20"/>
    <mergeCell ref="B21:C21"/>
    <mergeCell ref="B13:C13"/>
    <mergeCell ref="D13:G13"/>
    <mergeCell ref="B2:E3"/>
    <mergeCell ref="F2:G6"/>
    <mergeCell ref="B4:E6"/>
    <mergeCell ref="B7:G8"/>
    <mergeCell ref="B9:G11"/>
  </mergeCells>
  <pageMargins left="0.7" right="0.7" top="0.75" bottom="0.75" header="0.3" footer="0.3"/>
  <drawing r:id="rId1"/>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A00-000000000000}">
  <dimension ref="B1:G53"/>
  <sheetViews>
    <sheetView topLeftCell="B1" zoomScale="80" zoomScaleNormal="80" workbookViewId="0">
      <selection activeCell="B9" sqref="B9:G11"/>
    </sheetView>
  </sheetViews>
  <sheetFormatPr baseColWidth="10" defaultColWidth="10.7109375" defaultRowHeight="15"/>
  <cols>
    <col min="2" max="2" width="30.5703125" customWidth="1"/>
    <col min="3" max="3" width="22.42578125" customWidth="1"/>
    <col min="4" max="4" width="21.42578125" customWidth="1"/>
    <col min="5" max="5" width="18.5703125" customWidth="1"/>
    <col min="6" max="6" width="21.42578125" customWidth="1"/>
    <col min="7" max="7" width="21" customWidth="1"/>
  </cols>
  <sheetData>
    <row r="1" spans="2:7" ht="15.75" thickBot="1"/>
    <row r="2" spans="2:7">
      <c r="B2" s="684" t="s">
        <v>120</v>
      </c>
      <c r="C2" s="685"/>
      <c r="D2" s="685"/>
      <c r="E2" s="686"/>
      <c r="F2" s="787"/>
      <c r="G2" s="714"/>
    </row>
    <row r="3" spans="2:7">
      <c r="B3" s="687"/>
      <c r="C3" s="688"/>
      <c r="D3" s="688"/>
      <c r="E3" s="689"/>
      <c r="F3" s="788"/>
      <c r="G3" s="716"/>
    </row>
    <row r="4" spans="2:7">
      <c r="B4" s="797" t="s">
        <v>1</v>
      </c>
      <c r="C4" s="798"/>
      <c r="D4" s="798"/>
      <c r="E4" s="799"/>
      <c r="F4" s="788"/>
      <c r="G4" s="716"/>
    </row>
    <row r="5" spans="2:7">
      <c r="B5" s="800"/>
      <c r="C5" s="801"/>
      <c r="D5" s="801"/>
      <c r="E5" s="802"/>
      <c r="F5" s="788"/>
      <c r="G5" s="716"/>
    </row>
    <row r="6" spans="2:7">
      <c r="B6" s="803"/>
      <c r="C6" s="804"/>
      <c r="D6" s="804"/>
      <c r="E6" s="805"/>
      <c r="F6" s="789"/>
      <c r="G6" s="718"/>
    </row>
    <row r="7" spans="2:7">
      <c r="B7" s="721" t="s">
        <v>173</v>
      </c>
      <c r="C7" s="722"/>
      <c r="D7" s="722"/>
      <c r="E7" s="722"/>
      <c r="F7" s="722"/>
      <c r="G7" s="723"/>
    </row>
    <row r="8" spans="2:7">
      <c r="B8" s="724"/>
      <c r="C8" s="717"/>
      <c r="D8" s="717"/>
      <c r="E8" s="717"/>
      <c r="F8" s="717"/>
      <c r="G8" s="718"/>
    </row>
    <row r="9" spans="2:7">
      <c r="B9" s="704" t="s">
        <v>289</v>
      </c>
      <c r="C9" s="705"/>
      <c r="D9" s="705"/>
      <c r="E9" s="705"/>
      <c r="F9" s="705"/>
      <c r="G9" s="706"/>
    </row>
    <row r="10" spans="2:7">
      <c r="B10" s="725"/>
      <c r="C10" s="726"/>
      <c r="D10" s="726"/>
      <c r="E10" s="726"/>
      <c r="F10" s="726"/>
      <c r="G10" s="727"/>
    </row>
    <row r="11" spans="2:7" ht="15.75" thickBot="1">
      <c r="B11" s="650"/>
      <c r="C11" s="651"/>
      <c r="D11" s="651"/>
      <c r="E11" s="651"/>
      <c r="F11" s="651"/>
      <c r="G11" s="652"/>
    </row>
    <row r="12" spans="2:7" ht="15.75" thickBot="1">
      <c r="B12" s="227"/>
      <c r="C12" s="227"/>
      <c r="D12" s="228"/>
      <c r="E12" s="228"/>
      <c r="F12" s="228"/>
      <c r="G12" s="228"/>
    </row>
    <row r="13" spans="2:7">
      <c r="B13" s="728" t="s">
        <v>121</v>
      </c>
      <c r="C13" s="790"/>
      <c r="D13" s="791" t="s">
        <v>151</v>
      </c>
      <c r="E13" s="730"/>
      <c r="F13" s="730"/>
      <c r="G13" s="792"/>
    </row>
    <row r="14" spans="2:7" ht="52.5" customHeight="1">
      <c r="B14" s="733" t="str">
        <f>B9</f>
        <v xml:space="preserve">MANTENIMIENTO Y MEJORAS LOCATIVAS EN DIFERENTES PUNTOS DEL BIBLIOPARQUE DAVID SANCHEZ JULIAO UBICADO EN EL BARRIO VILLA MELISA, DEL MUNICIPIO DE MONTERÍA-CORDOBA </v>
      </c>
      <c r="C14" s="793"/>
      <c r="D14" s="794" t="str">
        <f>'PRESUPUESTO GENERAL'!D52</f>
        <v>SUMINISTRO DE CABLE DE COBRE 2 X N°10 + 1 N°10 + 1 N°10 T THWN. LIBRE DE HALOGENO. TUBERÍA EMT DE 3/4".  ACCESORIOS PARA SU INSTALACIÓN.</v>
      </c>
      <c r="E14" s="809"/>
      <c r="F14" s="809"/>
      <c r="G14" s="810"/>
    </row>
    <row r="15" spans="2:7" ht="15.75" thickBot="1">
      <c r="B15" s="229" t="s">
        <v>123</v>
      </c>
      <c r="C15" s="230" t="str">
        <f>'PRESUPUESTO GENERAL'!C52</f>
        <v>6.3.3</v>
      </c>
      <c r="D15" s="231" t="s">
        <v>150</v>
      </c>
      <c r="E15" s="232">
        <f>'PRESUPUESTO GENERAL'!E47</f>
        <v>0</v>
      </c>
      <c r="F15" s="282" t="s">
        <v>124</v>
      </c>
      <c r="G15" s="317">
        <f>'PRESUPUESTO GENERAL'!F52</f>
        <v>120</v>
      </c>
    </row>
    <row r="16" spans="2:7">
      <c r="B16" s="92"/>
      <c r="C16" s="92"/>
      <c r="D16" s="92"/>
      <c r="E16" s="92"/>
      <c r="F16" s="92"/>
      <c r="G16" s="92"/>
    </row>
    <row r="17" spans="2:7" ht="15.75" thickBot="1">
      <c r="B17" s="228" t="s">
        <v>125</v>
      </c>
      <c r="C17" s="92"/>
      <c r="D17" s="92"/>
      <c r="E17" s="92"/>
      <c r="F17" s="283"/>
      <c r="G17" s="92"/>
    </row>
    <row r="18" spans="2:7">
      <c r="B18" s="755" t="s">
        <v>126</v>
      </c>
      <c r="C18" s="786"/>
      <c r="D18" s="236" t="s">
        <v>135</v>
      </c>
      <c r="E18" s="237" t="s">
        <v>154</v>
      </c>
      <c r="F18" s="238" t="s">
        <v>129</v>
      </c>
      <c r="G18" s="239" t="s">
        <v>130</v>
      </c>
    </row>
    <row r="19" spans="2:7">
      <c r="B19" s="767" t="s">
        <v>153</v>
      </c>
      <c r="C19" s="768"/>
      <c r="D19" s="240">
        <v>1</v>
      </c>
      <c r="E19" s="248">
        <v>179</v>
      </c>
      <c r="F19" s="308">
        <v>9</v>
      </c>
      <c r="G19" s="313">
        <f>(D19*E19)/F19</f>
        <v>19.888888888888889</v>
      </c>
    </row>
    <row r="20" spans="2:7">
      <c r="B20" s="393" t="s">
        <v>235</v>
      </c>
      <c r="C20" s="416"/>
      <c r="D20" s="331">
        <v>1</v>
      </c>
      <c r="E20" s="332">
        <v>2415</v>
      </c>
      <c r="F20" s="308">
        <v>9</v>
      </c>
      <c r="G20" s="313">
        <f>(D20*E20)/F20</f>
        <v>268.33333333333331</v>
      </c>
    </row>
    <row r="21" spans="2:7">
      <c r="B21" s="393" t="s">
        <v>236</v>
      </c>
      <c r="C21" s="416"/>
      <c r="D21" s="331">
        <v>1</v>
      </c>
      <c r="E21" s="332">
        <v>2919</v>
      </c>
      <c r="F21" s="308">
        <v>9</v>
      </c>
      <c r="G21" s="313">
        <f>(D21*E21)/F21</f>
        <v>324.33333333333331</v>
      </c>
    </row>
    <row r="22" spans="2:7">
      <c r="B22" s="769" t="s">
        <v>231</v>
      </c>
      <c r="C22" s="770"/>
      <c r="D22" s="331">
        <v>1</v>
      </c>
      <c r="E22" s="332">
        <v>805</v>
      </c>
      <c r="F22" s="308">
        <v>9</v>
      </c>
      <c r="G22" s="313">
        <f>(D22*E22)/F22</f>
        <v>89.444444444444443</v>
      </c>
    </row>
    <row r="23" spans="2:7" ht="15.75" thickBot="1">
      <c r="B23" s="759" t="s">
        <v>232</v>
      </c>
      <c r="C23" s="796"/>
      <c r="D23" s="243">
        <v>1</v>
      </c>
      <c r="E23" s="399">
        <v>302</v>
      </c>
      <c r="F23" s="284">
        <v>9</v>
      </c>
      <c r="G23" s="313">
        <f>(D23*E23)/F23</f>
        <v>33.555555555555557</v>
      </c>
    </row>
    <row r="24" spans="2:7" ht="15.75" thickBot="1">
      <c r="B24" s="51"/>
      <c r="C24" s="92"/>
      <c r="D24" s="92"/>
      <c r="E24" s="92"/>
      <c r="F24" s="93" t="s">
        <v>131</v>
      </c>
      <c r="G24" s="314">
        <f>SUM(G19:G23)</f>
        <v>735.55555555555554</v>
      </c>
    </row>
    <row r="25" spans="2:7" ht="15.75" thickBot="1">
      <c r="B25" s="228" t="s">
        <v>132</v>
      </c>
      <c r="C25" s="92"/>
      <c r="D25" s="92"/>
      <c r="E25" s="92"/>
      <c r="F25" s="283"/>
      <c r="G25" s="92"/>
    </row>
    <row r="26" spans="2:7">
      <c r="B26" s="763" t="s">
        <v>126</v>
      </c>
      <c r="C26" s="806"/>
      <c r="D26" s="333" t="s">
        <v>133</v>
      </c>
      <c r="E26" s="334" t="s">
        <v>134</v>
      </c>
      <c r="F26" s="335" t="s">
        <v>135</v>
      </c>
      <c r="G26" s="336" t="s">
        <v>130</v>
      </c>
    </row>
    <row r="27" spans="2:7">
      <c r="B27" s="408" t="s">
        <v>265</v>
      </c>
      <c r="C27" s="409"/>
      <c r="D27" s="248" t="s">
        <v>133</v>
      </c>
      <c r="E27" s="414">
        <v>400000</v>
      </c>
      <c r="F27" s="413">
        <v>1</v>
      </c>
      <c r="G27" s="337">
        <f>F27*E27</f>
        <v>400000</v>
      </c>
    </row>
    <row r="28" spans="2:7">
      <c r="B28" s="376" t="s">
        <v>266</v>
      </c>
      <c r="C28" s="286"/>
      <c r="D28" s="248" t="s">
        <v>133</v>
      </c>
      <c r="E28" s="414">
        <v>6400</v>
      </c>
      <c r="F28" s="413">
        <v>1</v>
      </c>
      <c r="G28" s="337">
        <f>F28*E28</f>
        <v>6400</v>
      </c>
    </row>
    <row r="29" spans="2:7">
      <c r="B29" s="376" t="s">
        <v>255</v>
      </c>
      <c r="C29" s="286"/>
      <c r="D29" s="248" t="s">
        <v>259</v>
      </c>
      <c r="E29" s="414">
        <v>4000</v>
      </c>
      <c r="F29" s="413">
        <v>1</v>
      </c>
      <c r="G29" s="337">
        <f>F29*E29</f>
        <v>4000</v>
      </c>
    </row>
    <row r="30" spans="2:7">
      <c r="B30" s="386"/>
      <c r="C30" s="387"/>
      <c r="D30" s="332"/>
      <c r="E30" s="415"/>
      <c r="F30" s="389"/>
      <c r="G30" s="337"/>
    </row>
    <row r="31" spans="2:7" ht="15.75" thickBot="1">
      <c r="B31" s="410"/>
      <c r="C31" s="411"/>
      <c r="D31" s="296"/>
      <c r="E31" s="296"/>
      <c r="F31" s="341"/>
      <c r="G31" s="337"/>
    </row>
    <row r="32" spans="2:7" ht="15.75" thickBot="1">
      <c r="B32" s="51"/>
      <c r="C32" s="92"/>
      <c r="D32" s="92"/>
      <c r="E32" s="92"/>
      <c r="F32" s="93" t="s">
        <v>131</v>
      </c>
      <c r="G32" s="338">
        <f>SUM(G27:G31)</f>
        <v>410400</v>
      </c>
    </row>
    <row r="33" spans="2:7" ht="15.75" thickBot="1">
      <c r="B33" s="228" t="s">
        <v>136</v>
      </c>
      <c r="C33" s="92"/>
      <c r="D33" s="92"/>
      <c r="E33" s="92"/>
      <c r="F33" s="283"/>
      <c r="G33" s="92"/>
    </row>
    <row r="34" spans="2:7">
      <c r="B34" s="249" t="s">
        <v>137</v>
      </c>
      <c r="C34" s="250"/>
      <c r="D34" s="236" t="s">
        <v>135</v>
      </c>
      <c r="E34" s="237" t="s">
        <v>156</v>
      </c>
      <c r="F34" s="238" t="s">
        <v>141</v>
      </c>
      <c r="G34" s="239" t="s">
        <v>130</v>
      </c>
    </row>
    <row r="35" spans="2:7">
      <c r="B35" s="251"/>
      <c r="C35" s="292"/>
      <c r="D35" s="253"/>
      <c r="E35" s="306"/>
      <c r="F35" s="241"/>
      <c r="G35" s="242"/>
    </row>
    <row r="36" spans="2:7" ht="15.75" thickBot="1">
      <c r="B36" s="254"/>
      <c r="C36" s="255"/>
      <c r="D36" s="256"/>
      <c r="E36" s="256"/>
      <c r="F36" s="245"/>
      <c r="G36" s="246"/>
    </row>
    <row r="37" spans="2:7" ht="15.75" thickBot="1">
      <c r="B37" s="51"/>
      <c r="C37" s="92"/>
      <c r="D37" s="92"/>
      <c r="E37" s="92"/>
      <c r="F37" s="93" t="s">
        <v>131</v>
      </c>
      <c r="G37" s="247">
        <f>SUM(G35:G36)</f>
        <v>0</v>
      </c>
    </row>
    <row r="38" spans="2:7" ht="15.75" thickBot="1">
      <c r="B38" s="228" t="s">
        <v>142</v>
      </c>
      <c r="C38" s="92"/>
      <c r="D38" s="92"/>
      <c r="E38" s="92"/>
      <c r="F38" s="283"/>
      <c r="G38" s="92"/>
    </row>
    <row r="39" spans="2:7">
      <c r="B39" s="249" t="s">
        <v>143</v>
      </c>
      <c r="C39" s="236" t="s">
        <v>144</v>
      </c>
      <c r="D39" s="236" t="s">
        <v>145</v>
      </c>
      <c r="E39" s="237" t="s">
        <v>146</v>
      </c>
      <c r="F39" s="238" t="s">
        <v>129</v>
      </c>
      <c r="G39" s="239" t="s">
        <v>130</v>
      </c>
    </row>
    <row r="40" spans="2:7">
      <c r="B40" s="293" t="str">
        <f>Personal!D20</f>
        <v>TÉCNICO ELÉCTRICO (JR)</v>
      </c>
      <c r="C40" s="403">
        <v>61940.705689999995</v>
      </c>
      <c r="D40" s="403">
        <v>52649.599836499998</v>
      </c>
      <c r="E40" s="404">
        <v>114590.30552649999</v>
      </c>
      <c r="F40" s="241">
        <v>9</v>
      </c>
      <c r="G40" s="313">
        <f>E40/F40</f>
        <v>12732.25616961111</v>
      </c>
    </row>
    <row r="41" spans="2:7">
      <c r="B41" s="294" t="str">
        <f>Personal!D16</f>
        <v>AYUDANTE (JR)</v>
      </c>
      <c r="C41" s="248">
        <v>32680.60569</v>
      </c>
      <c r="D41" s="248">
        <v>27778.514836499999</v>
      </c>
      <c r="E41" s="257">
        <v>60459.120526500003</v>
      </c>
      <c r="F41" s="241">
        <v>9</v>
      </c>
      <c r="G41" s="313">
        <f>E41/F41</f>
        <v>6717.6800585000001</v>
      </c>
    </row>
    <row r="42" spans="2:7" ht="15.75" thickBot="1">
      <c r="B42" s="295"/>
      <c r="C42" s="296"/>
      <c r="D42" s="297"/>
      <c r="E42" s="289"/>
      <c r="F42" s="284"/>
      <c r="G42" s="246"/>
    </row>
    <row r="43" spans="2:7" ht="15.75" thickBot="1">
      <c r="B43" s="51"/>
      <c r="C43" s="92"/>
      <c r="D43" s="92"/>
      <c r="E43" s="92"/>
      <c r="F43" s="298" t="s">
        <v>131</v>
      </c>
      <c r="G43" s="314">
        <f>SUM(G40:G42)</f>
        <v>19449.93622811111</v>
      </c>
    </row>
    <row r="44" spans="2:7" ht="15.75" thickBot="1">
      <c r="B44" s="51"/>
      <c r="C44" s="92"/>
      <c r="D44" s="52"/>
      <c r="E44" s="53"/>
      <c r="F44" s="299" t="s">
        <v>147</v>
      </c>
      <c r="G44" s="370">
        <f>+G24+G32+G37+G43</f>
        <v>430585.49178366666</v>
      </c>
    </row>
    <row r="47" spans="2:7">
      <c r="B47" s="99" t="s">
        <v>170</v>
      </c>
      <c r="C47" s="43"/>
      <c r="D47" s="302"/>
      <c r="E47" s="45"/>
      <c r="F47" s="301"/>
      <c r="G47" s="45" t="s">
        <v>34</v>
      </c>
    </row>
    <row r="48" spans="2:7">
      <c r="B48" s="88" t="s">
        <v>171</v>
      </c>
      <c r="C48" s="396"/>
      <c r="D48" s="302"/>
      <c r="E48" s="48"/>
      <c r="F48" s="301"/>
      <c r="G48" s="48" t="s">
        <v>36</v>
      </c>
    </row>
    <row r="49" spans="2:7">
      <c r="B49" s="101" t="s">
        <v>37</v>
      </c>
      <c r="C49" s="101"/>
      <c r="D49" s="302"/>
      <c r="E49" s="50"/>
      <c r="F49" s="301"/>
      <c r="G49" s="50" t="s">
        <v>38</v>
      </c>
    </row>
    <row r="50" spans="2:7" ht="15.75" thickBot="1"/>
    <row r="51" spans="2:7">
      <c r="B51" s="777" t="s">
        <v>39</v>
      </c>
      <c r="C51" s="778"/>
      <c r="D51" s="778"/>
      <c r="E51" s="778"/>
      <c r="F51" s="778"/>
      <c r="G51" s="779"/>
    </row>
    <row r="52" spans="2:7">
      <c r="B52" s="780"/>
      <c r="C52" s="781"/>
      <c r="D52" s="781"/>
      <c r="E52" s="781"/>
      <c r="F52" s="781"/>
      <c r="G52" s="782"/>
    </row>
    <row r="53" spans="2:7" ht="15.75" thickBot="1">
      <c r="B53" s="783"/>
      <c r="C53" s="784"/>
      <c r="D53" s="784"/>
      <c r="E53" s="784"/>
      <c r="F53" s="784"/>
      <c r="G53" s="785"/>
    </row>
  </sheetData>
  <mergeCells count="15">
    <mergeCell ref="B26:C26"/>
    <mergeCell ref="B51:G53"/>
    <mergeCell ref="B14:C14"/>
    <mergeCell ref="D14:G14"/>
    <mergeCell ref="B18:C18"/>
    <mergeCell ref="B19:C19"/>
    <mergeCell ref="B22:C22"/>
    <mergeCell ref="B23:C23"/>
    <mergeCell ref="B13:C13"/>
    <mergeCell ref="D13:G13"/>
    <mergeCell ref="B2:E3"/>
    <mergeCell ref="F2:G6"/>
    <mergeCell ref="B4:E6"/>
    <mergeCell ref="B7:G8"/>
    <mergeCell ref="B9:G11"/>
  </mergeCells>
  <pageMargins left="0.7" right="0.7" top="0.75" bottom="0.75" header="0.3" footer="0.3"/>
  <drawing r:id="rId1"/>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B00-000000000000}">
  <dimension ref="B1:G53"/>
  <sheetViews>
    <sheetView zoomScale="80" zoomScaleNormal="80" workbookViewId="0">
      <selection activeCell="B9" sqref="B9:G11"/>
    </sheetView>
  </sheetViews>
  <sheetFormatPr baseColWidth="10" defaultColWidth="10.7109375" defaultRowHeight="15"/>
  <cols>
    <col min="2" max="2" width="30.5703125" customWidth="1"/>
    <col min="3" max="3" width="22.42578125" customWidth="1"/>
    <col min="4" max="4" width="21.42578125" customWidth="1"/>
    <col min="5" max="5" width="18.5703125" customWidth="1"/>
    <col min="6" max="6" width="21.42578125" customWidth="1"/>
    <col min="7" max="7" width="21" customWidth="1"/>
  </cols>
  <sheetData>
    <row r="1" spans="2:7" ht="15.75" thickBot="1"/>
    <row r="2" spans="2:7">
      <c r="B2" s="684" t="s">
        <v>120</v>
      </c>
      <c r="C2" s="685"/>
      <c r="D2" s="685"/>
      <c r="E2" s="686"/>
      <c r="F2" s="787"/>
      <c r="G2" s="714"/>
    </row>
    <row r="3" spans="2:7">
      <c r="B3" s="687"/>
      <c r="C3" s="688"/>
      <c r="D3" s="688"/>
      <c r="E3" s="689"/>
      <c r="F3" s="788"/>
      <c r="G3" s="716"/>
    </row>
    <row r="4" spans="2:7">
      <c r="B4" s="797" t="s">
        <v>1</v>
      </c>
      <c r="C4" s="798"/>
      <c r="D4" s="798"/>
      <c r="E4" s="799"/>
      <c r="F4" s="788"/>
      <c r="G4" s="716"/>
    </row>
    <row r="5" spans="2:7">
      <c r="B5" s="800"/>
      <c r="C5" s="801"/>
      <c r="D5" s="801"/>
      <c r="E5" s="802"/>
      <c r="F5" s="788"/>
      <c r="G5" s="716"/>
    </row>
    <row r="6" spans="2:7">
      <c r="B6" s="803"/>
      <c r="C6" s="804"/>
      <c r="D6" s="804"/>
      <c r="E6" s="805"/>
      <c r="F6" s="789"/>
      <c r="G6" s="718"/>
    </row>
    <row r="7" spans="2:7">
      <c r="B7" s="721" t="s">
        <v>173</v>
      </c>
      <c r="C7" s="722"/>
      <c r="D7" s="722"/>
      <c r="E7" s="722"/>
      <c r="F7" s="722"/>
      <c r="G7" s="723"/>
    </row>
    <row r="8" spans="2:7">
      <c r="B8" s="724"/>
      <c r="C8" s="717"/>
      <c r="D8" s="717"/>
      <c r="E8" s="717"/>
      <c r="F8" s="717"/>
      <c r="G8" s="718"/>
    </row>
    <row r="9" spans="2:7">
      <c r="B9" s="704" t="s">
        <v>289</v>
      </c>
      <c r="C9" s="705"/>
      <c r="D9" s="705"/>
      <c r="E9" s="705"/>
      <c r="F9" s="705"/>
      <c r="G9" s="706"/>
    </row>
    <row r="10" spans="2:7">
      <c r="B10" s="725"/>
      <c r="C10" s="726"/>
      <c r="D10" s="726"/>
      <c r="E10" s="726"/>
      <c r="F10" s="726"/>
      <c r="G10" s="727"/>
    </row>
    <row r="11" spans="2:7" ht="15.75" thickBot="1">
      <c r="B11" s="650"/>
      <c r="C11" s="651"/>
      <c r="D11" s="651"/>
      <c r="E11" s="651"/>
      <c r="F11" s="651"/>
      <c r="G11" s="652"/>
    </row>
    <row r="12" spans="2:7" ht="15.75" thickBot="1">
      <c r="B12" s="227"/>
      <c r="C12" s="227"/>
      <c r="D12" s="228"/>
      <c r="E12" s="228"/>
      <c r="F12" s="228"/>
      <c r="G12" s="228"/>
    </row>
    <row r="13" spans="2:7">
      <c r="B13" s="728" t="s">
        <v>121</v>
      </c>
      <c r="C13" s="790"/>
      <c r="D13" s="791" t="s">
        <v>151</v>
      </c>
      <c r="E13" s="730"/>
      <c r="F13" s="730"/>
      <c r="G13" s="792"/>
    </row>
    <row r="14" spans="2:7" ht="48.75" customHeight="1">
      <c r="B14" s="733" t="str">
        <f>B9</f>
        <v xml:space="preserve">MANTENIMIENTO Y MEJORAS LOCATIVAS EN DIFERENTES PUNTOS DEL BIBLIOPARQUE DAVID SANCHEZ JULIAO UBICADO EN EL BARRIO VILLA MELISA, DEL MUNICIPIO DE MONTERÍA-CORDOBA </v>
      </c>
      <c r="C14" s="793"/>
      <c r="D14" s="794" t="str">
        <f>'PRESUPUESTO GENERAL'!D53</f>
        <v>SUMINISTRO DE CABLE DE COBRE 2 X N° 12 + 1 N° 12 + 1 N°12 T THWN. LIBRE DE HALOGENO. TUBERÍA EMT DE  1/2" y EMT DE 3/4".  ACCESORIOS PARA SU INSTALACIÓN.</v>
      </c>
      <c r="E14" s="809"/>
      <c r="F14" s="809"/>
      <c r="G14" s="810"/>
    </row>
    <row r="15" spans="2:7" ht="15.75" thickBot="1">
      <c r="B15" s="229" t="s">
        <v>123</v>
      </c>
      <c r="C15" s="230" t="str">
        <f>'PRESUPUESTO GENERAL'!C53</f>
        <v>6.3.4</v>
      </c>
      <c r="D15" s="231" t="s">
        <v>150</v>
      </c>
      <c r="E15" s="232">
        <f>'PRESUPUESTO GENERAL'!E47</f>
        <v>0</v>
      </c>
      <c r="F15" s="282" t="s">
        <v>124</v>
      </c>
      <c r="G15" s="317">
        <f>'PRESUPUESTO GENERAL'!F53</f>
        <v>350</v>
      </c>
    </row>
    <row r="16" spans="2:7">
      <c r="B16" s="92"/>
      <c r="C16" s="92"/>
      <c r="D16" s="92"/>
      <c r="E16" s="92"/>
      <c r="F16" s="92"/>
      <c r="G16" s="92"/>
    </row>
    <row r="17" spans="2:7" ht="15.75" thickBot="1">
      <c r="B17" s="228" t="s">
        <v>125</v>
      </c>
      <c r="C17" s="92"/>
      <c r="D17" s="92"/>
      <c r="E17" s="92"/>
      <c r="F17" s="283"/>
      <c r="G17" s="92"/>
    </row>
    <row r="18" spans="2:7">
      <c r="B18" s="755" t="s">
        <v>126</v>
      </c>
      <c r="C18" s="786"/>
      <c r="D18" s="236" t="s">
        <v>135</v>
      </c>
      <c r="E18" s="237" t="s">
        <v>154</v>
      </c>
      <c r="F18" s="238" t="s">
        <v>129</v>
      </c>
      <c r="G18" s="239" t="s">
        <v>130</v>
      </c>
    </row>
    <row r="19" spans="2:7">
      <c r="B19" s="767" t="s">
        <v>153</v>
      </c>
      <c r="C19" s="768"/>
      <c r="D19" s="240">
        <v>1</v>
      </c>
      <c r="E19" s="248">
        <v>179</v>
      </c>
      <c r="F19" s="308">
        <v>9</v>
      </c>
      <c r="G19" s="313">
        <f>(D19*E19)/F19</f>
        <v>19.888888888888889</v>
      </c>
    </row>
    <row r="20" spans="2:7">
      <c r="B20" s="393" t="s">
        <v>235</v>
      </c>
      <c r="C20" s="416"/>
      <c r="D20" s="331">
        <v>1</v>
      </c>
      <c r="E20" s="332">
        <v>2415</v>
      </c>
      <c r="F20" s="308">
        <v>9</v>
      </c>
      <c r="G20" s="313">
        <f>(D20*E20)/F20</f>
        <v>268.33333333333331</v>
      </c>
    </row>
    <row r="21" spans="2:7">
      <c r="B21" s="393" t="s">
        <v>236</v>
      </c>
      <c r="C21" s="416"/>
      <c r="D21" s="331">
        <v>1</v>
      </c>
      <c r="E21" s="332">
        <v>2919</v>
      </c>
      <c r="F21" s="308">
        <v>9</v>
      </c>
      <c r="G21" s="313">
        <f>(D21*E21)/F21</f>
        <v>324.33333333333331</v>
      </c>
    </row>
    <row r="22" spans="2:7">
      <c r="B22" s="769" t="s">
        <v>231</v>
      </c>
      <c r="C22" s="770"/>
      <c r="D22" s="331">
        <v>1</v>
      </c>
      <c r="E22" s="332">
        <v>805</v>
      </c>
      <c r="F22" s="308">
        <v>9</v>
      </c>
      <c r="G22" s="313">
        <f>(D22*E22)/F22</f>
        <v>89.444444444444443</v>
      </c>
    </row>
    <row r="23" spans="2:7" ht="15.75" thickBot="1">
      <c r="B23" s="759" t="s">
        <v>232</v>
      </c>
      <c r="C23" s="796"/>
      <c r="D23" s="243">
        <v>1</v>
      </c>
      <c r="E23" s="399">
        <v>302</v>
      </c>
      <c r="F23" s="284">
        <v>9</v>
      </c>
      <c r="G23" s="313">
        <f>(D23*E23)/F23</f>
        <v>33.555555555555557</v>
      </c>
    </row>
    <row r="24" spans="2:7" ht="15.75" thickBot="1">
      <c r="B24" s="51"/>
      <c r="C24" s="92"/>
      <c r="D24" s="92"/>
      <c r="E24" s="92"/>
      <c r="F24" s="93" t="s">
        <v>131</v>
      </c>
      <c r="G24" s="314">
        <f>SUM(G19:G23)</f>
        <v>735.55555555555554</v>
      </c>
    </row>
    <row r="25" spans="2:7" ht="15.75" thickBot="1">
      <c r="B25" s="228" t="s">
        <v>132</v>
      </c>
      <c r="C25" s="92"/>
      <c r="D25" s="92"/>
      <c r="E25" s="92"/>
      <c r="F25" s="283"/>
      <c r="G25" s="92"/>
    </row>
    <row r="26" spans="2:7">
      <c r="B26" s="763" t="s">
        <v>126</v>
      </c>
      <c r="C26" s="806"/>
      <c r="D26" s="333" t="s">
        <v>133</v>
      </c>
      <c r="E26" s="334" t="s">
        <v>134</v>
      </c>
      <c r="F26" s="335" t="s">
        <v>135</v>
      </c>
      <c r="G26" s="336" t="s">
        <v>130</v>
      </c>
    </row>
    <row r="27" spans="2:7">
      <c r="B27" s="408" t="s">
        <v>265</v>
      </c>
      <c r="C27" s="409"/>
      <c r="D27" s="248" t="s">
        <v>133</v>
      </c>
      <c r="E27" s="414">
        <v>250000</v>
      </c>
      <c r="F27" s="413">
        <v>1</v>
      </c>
      <c r="G27" s="337">
        <f>F27*E27</f>
        <v>250000</v>
      </c>
    </row>
    <row r="28" spans="2:7">
      <c r="B28" s="376" t="s">
        <v>266</v>
      </c>
      <c r="C28" s="286"/>
      <c r="D28" s="248" t="s">
        <v>133</v>
      </c>
      <c r="E28" s="414">
        <v>6400</v>
      </c>
      <c r="F28" s="413">
        <v>1</v>
      </c>
      <c r="G28" s="337">
        <f>F28*E28</f>
        <v>6400</v>
      </c>
    </row>
    <row r="29" spans="2:7">
      <c r="B29" s="376" t="s">
        <v>255</v>
      </c>
      <c r="C29" s="286"/>
      <c r="D29" s="248" t="s">
        <v>259</v>
      </c>
      <c r="E29" s="414">
        <v>4000</v>
      </c>
      <c r="F29" s="413">
        <v>1</v>
      </c>
      <c r="G29" s="337">
        <f>F29*E29</f>
        <v>4000</v>
      </c>
    </row>
    <row r="30" spans="2:7">
      <c r="B30" s="386"/>
      <c r="C30" s="387"/>
      <c r="D30" s="332"/>
      <c r="E30" s="415"/>
      <c r="F30" s="389"/>
      <c r="G30" s="337"/>
    </row>
    <row r="31" spans="2:7" ht="15.75" thickBot="1">
      <c r="B31" s="410"/>
      <c r="C31" s="411"/>
      <c r="D31" s="296"/>
      <c r="E31" s="296"/>
      <c r="F31" s="341"/>
      <c r="G31" s="337"/>
    </row>
    <row r="32" spans="2:7" ht="15.75" thickBot="1">
      <c r="B32" s="51"/>
      <c r="C32" s="92"/>
      <c r="D32" s="92"/>
      <c r="E32" s="92"/>
      <c r="F32" s="93" t="s">
        <v>131</v>
      </c>
      <c r="G32" s="338">
        <f>SUM(G27:G31)</f>
        <v>260400</v>
      </c>
    </row>
    <row r="33" spans="2:7" ht="15.75" thickBot="1">
      <c r="B33" s="228" t="s">
        <v>136</v>
      </c>
      <c r="C33" s="92"/>
      <c r="D33" s="92"/>
      <c r="E33" s="92"/>
      <c r="F33" s="283"/>
      <c r="G33" s="92"/>
    </row>
    <row r="34" spans="2:7">
      <c r="B34" s="249" t="s">
        <v>137</v>
      </c>
      <c r="C34" s="250"/>
      <c r="D34" s="236" t="s">
        <v>135</v>
      </c>
      <c r="E34" s="237" t="s">
        <v>156</v>
      </c>
      <c r="F34" s="238" t="s">
        <v>141</v>
      </c>
      <c r="G34" s="239" t="s">
        <v>130</v>
      </c>
    </row>
    <row r="35" spans="2:7">
      <c r="B35" s="251"/>
      <c r="C35" s="292"/>
      <c r="D35" s="253"/>
      <c r="E35" s="306"/>
      <c r="F35" s="241"/>
      <c r="G35" s="242"/>
    </row>
    <row r="36" spans="2:7" ht="15.75" thickBot="1">
      <c r="B36" s="254"/>
      <c r="C36" s="255"/>
      <c r="D36" s="256"/>
      <c r="E36" s="256"/>
      <c r="F36" s="245"/>
      <c r="G36" s="246"/>
    </row>
    <row r="37" spans="2:7" ht="15.75" thickBot="1">
      <c r="B37" s="51"/>
      <c r="C37" s="92"/>
      <c r="D37" s="92"/>
      <c r="E37" s="92"/>
      <c r="F37" s="93" t="s">
        <v>131</v>
      </c>
      <c r="G37" s="247">
        <f>SUM(G35:G36)</f>
        <v>0</v>
      </c>
    </row>
    <row r="38" spans="2:7" ht="15.75" thickBot="1">
      <c r="B38" s="228" t="s">
        <v>142</v>
      </c>
      <c r="C38" s="92"/>
      <c r="D38" s="92"/>
      <c r="E38" s="92"/>
      <c r="F38" s="283"/>
      <c r="G38" s="92"/>
    </row>
    <row r="39" spans="2:7">
      <c r="B39" s="249" t="s">
        <v>143</v>
      </c>
      <c r="C39" s="236" t="s">
        <v>144</v>
      </c>
      <c r="D39" s="236" t="s">
        <v>145</v>
      </c>
      <c r="E39" s="237" t="s">
        <v>146</v>
      </c>
      <c r="F39" s="238" t="s">
        <v>129</v>
      </c>
      <c r="G39" s="239" t="s">
        <v>130</v>
      </c>
    </row>
    <row r="40" spans="2:7">
      <c r="B40" s="293" t="str">
        <f>Personal!D20</f>
        <v>TÉCNICO ELÉCTRICO (JR)</v>
      </c>
      <c r="C40" s="403">
        <v>61940.705689999995</v>
      </c>
      <c r="D40" s="403">
        <v>52649.599836499998</v>
      </c>
      <c r="E40" s="404">
        <v>114590.30552649999</v>
      </c>
      <c r="F40" s="241">
        <v>9</v>
      </c>
      <c r="G40" s="313">
        <f>E40/F40</f>
        <v>12732.25616961111</v>
      </c>
    </row>
    <row r="41" spans="2:7">
      <c r="B41" s="294" t="str">
        <f>Personal!D16</f>
        <v>AYUDANTE (JR)</v>
      </c>
      <c r="C41" s="248">
        <v>32680.60569</v>
      </c>
      <c r="D41" s="248">
        <v>27778.514836499999</v>
      </c>
      <c r="E41" s="257">
        <v>60459.120526500003</v>
      </c>
      <c r="F41" s="241">
        <v>9</v>
      </c>
      <c r="G41" s="313">
        <f>E41/F41</f>
        <v>6717.6800585000001</v>
      </c>
    </row>
    <row r="42" spans="2:7" ht="15.75" thickBot="1">
      <c r="B42" s="295"/>
      <c r="C42" s="296"/>
      <c r="D42" s="297"/>
      <c r="E42" s="289"/>
      <c r="F42" s="284"/>
      <c r="G42" s="246"/>
    </row>
    <row r="43" spans="2:7" ht="15.75" thickBot="1">
      <c r="B43" s="51"/>
      <c r="C43" s="92"/>
      <c r="D43" s="92"/>
      <c r="E43" s="92"/>
      <c r="F43" s="298" t="s">
        <v>131</v>
      </c>
      <c r="G43" s="314">
        <f>SUM(G40:G42)</f>
        <v>19449.93622811111</v>
      </c>
    </row>
    <row r="44" spans="2:7" ht="15.75" thickBot="1">
      <c r="B44" s="51"/>
      <c r="C44" s="92"/>
      <c r="D44" s="52"/>
      <c r="E44" s="53"/>
      <c r="F44" s="299" t="s">
        <v>147</v>
      </c>
      <c r="G44" s="370">
        <f>+G24+G32+G37+G43</f>
        <v>280585.49178366666</v>
      </c>
    </row>
    <row r="47" spans="2:7">
      <c r="B47" s="99" t="s">
        <v>170</v>
      </c>
      <c r="C47" s="43"/>
      <c r="D47" s="302"/>
      <c r="E47" s="45"/>
      <c r="F47" s="301"/>
      <c r="G47" s="45" t="s">
        <v>34</v>
      </c>
    </row>
    <row r="48" spans="2:7">
      <c r="B48" s="88" t="s">
        <v>171</v>
      </c>
      <c r="C48" s="396"/>
      <c r="D48" s="302"/>
      <c r="E48" s="48"/>
      <c r="F48" s="301"/>
      <c r="G48" s="48" t="s">
        <v>36</v>
      </c>
    </row>
    <row r="49" spans="2:7">
      <c r="B49" s="101" t="s">
        <v>37</v>
      </c>
      <c r="C49" s="101"/>
      <c r="D49" s="302"/>
      <c r="E49" s="50"/>
      <c r="F49" s="301"/>
      <c r="G49" s="50" t="s">
        <v>38</v>
      </c>
    </row>
    <row r="50" spans="2:7" ht="15.75" thickBot="1"/>
    <row r="51" spans="2:7">
      <c r="B51" s="777" t="s">
        <v>39</v>
      </c>
      <c r="C51" s="778"/>
      <c r="D51" s="778"/>
      <c r="E51" s="778"/>
      <c r="F51" s="778"/>
      <c r="G51" s="779"/>
    </row>
    <row r="52" spans="2:7">
      <c r="B52" s="780"/>
      <c r="C52" s="781"/>
      <c r="D52" s="781"/>
      <c r="E52" s="781"/>
      <c r="F52" s="781"/>
      <c r="G52" s="782"/>
    </row>
    <row r="53" spans="2:7" ht="15.75" thickBot="1">
      <c r="B53" s="783"/>
      <c r="C53" s="784"/>
      <c r="D53" s="784"/>
      <c r="E53" s="784"/>
      <c r="F53" s="784"/>
      <c r="G53" s="785"/>
    </row>
  </sheetData>
  <mergeCells count="15">
    <mergeCell ref="B26:C26"/>
    <mergeCell ref="B51:G53"/>
    <mergeCell ref="B14:C14"/>
    <mergeCell ref="D14:G14"/>
    <mergeCell ref="B18:C18"/>
    <mergeCell ref="B19:C19"/>
    <mergeCell ref="B22:C22"/>
    <mergeCell ref="B23:C23"/>
    <mergeCell ref="B13:C13"/>
    <mergeCell ref="D13:G13"/>
    <mergeCell ref="B2:E3"/>
    <mergeCell ref="F2:G6"/>
    <mergeCell ref="B4:E6"/>
    <mergeCell ref="B7:G8"/>
    <mergeCell ref="B9:G11"/>
  </mergeCells>
  <pageMargins left="0.7" right="0.7" top="0.75" bottom="0.75" header="0.3" footer="0.3"/>
  <drawing r:id="rId1"/>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C00-000000000000}">
  <sheetPr>
    <pageSetUpPr fitToPage="1"/>
  </sheetPr>
  <dimension ref="B1:K58"/>
  <sheetViews>
    <sheetView topLeftCell="A9" workbookViewId="0">
      <selection activeCell="F43" sqref="F43"/>
    </sheetView>
  </sheetViews>
  <sheetFormatPr baseColWidth="10" defaultColWidth="10.7109375" defaultRowHeight="15"/>
  <cols>
    <col min="2" max="2" width="2.140625" customWidth="1"/>
    <col min="3" max="3" width="22.28515625" bestFit="1" customWidth="1"/>
    <col min="4" max="4" width="52.85546875" bestFit="1" customWidth="1"/>
    <col min="5" max="5" width="12.5703125" bestFit="1" customWidth="1"/>
    <col min="6" max="6" width="13.7109375" customWidth="1"/>
    <col min="7" max="7" width="16.5703125" customWidth="1"/>
    <col min="8" max="8" width="17.42578125" customWidth="1"/>
  </cols>
  <sheetData>
    <row r="1" spans="2:8" ht="15.75" thickBot="1">
      <c r="B1" s="102"/>
      <c r="C1" s="102"/>
      <c r="D1" s="102"/>
      <c r="E1" s="103"/>
      <c r="F1" s="103"/>
      <c r="G1" s="103"/>
      <c r="H1" s="103"/>
    </row>
    <row r="2" spans="2:8">
      <c r="B2" s="102"/>
      <c r="C2" s="709" t="s">
        <v>72</v>
      </c>
      <c r="D2" s="710"/>
      <c r="E2" s="710"/>
      <c r="F2" s="710"/>
      <c r="G2" s="713"/>
      <c r="H2" s="714"/>
    </row>
    <row r="3" spans="2:8">
      <c r="B3" s="102"/>
      <c r="C3" s="711"/>
      <c r="D3" s="712"/>
      <c r="E3" s="712"/>
      <c r="F3" s="712"/>
      <c r="G3" s="715"/>
      <c r="H3" s="716"/>
    </row>
    <row r="4" spans="2:8">
      <c r="B4" s="102"/>
      <c r="C4" s="719" t="s">
        <v>1</v>
      </c>
      <c r="D4" s="720"/>
      <c r="E4" s="720"/>
      <c r="F4" s="720"/>
      <c r="G4" s="715"/>
      <c r="H4" s="716"/>
    </row>
    <row r="5" spans="2:8">
      <c r="B5" s="102"/>
      <c r="C5" s="719"/>
      <c r="D5" s="720"/>
      <c r="E5" s="720"/>
      <c r="F5" s="720"/>
      <c r="G5" s="715"/>
      <c r="H5" s="716"/>
    </row>
    <row r="6" spans="2:8">
      <c r="B6" s="102"/>
      <c r="C6" s="719"/>
      <c r="D6" s="720"/>
      <c r="E6" s="720"/>
      <c r="F6" s="720"/>
      <c r="G6" s="717"/>
      <c r="H6" s="718"/>
    </row>
    <row r="7" spans="2:8">
      <c r="B7" s="102"/>
      <c r="C7" s="721" t="str">
        <f>'PRESUPUESTO GENERAL'!C7</f>
        <v>SECRETARÍA DE INFRAESTRUCTURA - DEPARTAMENTO DE CÓRDOBA</v>
      </c>
      <c r="D7" s="722"/>
      <c r="E7" s="722"/>
      <c r="F7" s="722"/>
      <c r="G7" s="722"/>
      <c r="H7" s="723"/>
    </row>
    <row r="8" spans="2:8">
      <c r="B8" s="102"/>
      <c r="C8" s="724"/>
      <c r="D8" s="717"/>
      <c r="E8" s="717"/>
      <c r="F8" s="717"/>
      <c r="G8" s="717"/>
      <c r="H8" s="718"/>
    </row>
    <row r="9" spans="2:8">
      <c r="B9" s="102"/>
      <c r="C9" s="704" t="str">
        <f>'PRESUPUESTO GENERAL'!C9</f>
        <v>MANTENIMIENTO Y ADECUACIÓN DE LA CASA DE LA MUJER UBICADA EN EL MUNICIPIO DE MONTERÍA - CÓRDOBA</v>
      </c>
      <c r="D9" s="705"/>
      <c r="E9" s="705"/>
      <c r="F9" s="705"/>
      <c r="G9" s="705"/>
      <c r="H9" s="706"/>
    </row>
    <row r="10" spans="2:8" ht="15.75" thickBot="1">
      <c r="B10" s="102"/>
      <c r="C10" s="650"/>
      <c r="D10" s="651"/>
      <c r="E10" s="651"/>
      <c r="F10" s="651"/>
      <c r="G10" s="651"/>
      <c r="H10" s="652"/>
    </row>
    <row r="11" spans="2:8" ht="18.75" thickBot="1">
      <c r="B11" s="104"/>
      <c r="C11" s="105"/>
      <c r="D11" s="105"/>
      <c r="E11" s="105"/>
      <c r="F11" s="105"/>
      <c r="G11" s="105"/>
      <c r="H11" s="105"/>
    </row>
    <row r="12" spans="2:8" ht="39" thickBot="1">
      <c r="B12" s="102"/>
      <c r="C12" s="106" t="s">
        <v>73</v>
      </c>
      <c r="D12" s="107" t="s">
        <v>74</v>
      </c>
      <c r="E12" s="107" t="s">
        <v>75</v>
      </c>
      <c r="F12" s="107" t="s">
        <v>76</v>
      </c>
      <c r="G12" s="108" t="s">
        <v>77</v>
      </c>
      <c r="H12" s="109" t="s">
        <v>78</v>
      </c>
    </row>
    <row r="13" spans="2:8">
      <c r="B13" s="110"/>
      <c r="C13" s="111" t="s">
        <v>79</v>
      </c>
      <c r="D13" s="111" t="s">
        <v>80</v>
      </c>
      <c r="E13" s="112" t="s">
        <v>81</v>
      </c>
      <c r="F13" s="113">
        <f>+'[2]F.P.'!Q37</f>
        <v>7742.5882112499994</v>
      </c>
      <c r="G13" s="113">
        <f>+F13*85%</f>
        <v>6581.1999795624997</v>
      </c>
      <c r="H13" s="113">
        <f t="shared" ref="H13:H40" si="0">+F13+G13</f>
        <v>14323.788190812498</v>
      </c>
    </row>
    <row r="14" spans="2:8">
      <c r="B14" s="102"/>
      <c r="C14" s="114" t="s">
        <v>79</v>
      </c>
      <c r="D14" s="115" t="s">
        <v>82</v>
      </c>
      <c r="E14" s="116" t="s">
        <v>83</v>
      </c>
      <c r="F14" s="117">
        <f>+'[2]F.P.'!Q36</f>
        <v>61940.705689999995</v>
      </c>
      <c r="G14" s="117">
        <f t="shared" ref="G14:G40" si="1">+F14*85%</f>
        <v>52649.599836499998</v>
      </c>
      <c r="H14" s="117">
        <f t="shared" si="0"/>
        <v>114590.30552649999</v>
      </c>
    </row>
    <row r="15" spans="2:8">
      <c r="B15" s="110"/>
      <c r="C15" s="118" t="s">
        <v>79</v>
      </c>
      <c r="D15" s="118" t="s">
        <v>84</v>
      </c>
      <c r="E15" s="119" t="s">
        <v>81</v>
      </c>
      <c r="F15" s="120">
        <f>+'[2]F.P.'!E37</f>
        <v>4085.07571125</v>
      </c>
      <c r="G15" s="120">
        <f t="shared" si="1"/>
        <v>3472.3143545624998</v>
      </c>
      <c r="H15" s="120">
        <f t="shared" si="0"/>
        <v>7557.3900658125003</v>
      </c>
    </row>
    <row r="16" spans="2:8">
      <c r="B16" s="102"/>
      <c r="C16" s="114" t="s">
        <v>79</v>
      </c>
      <c r="D16" s="115" t="s">
        <v>85</v>
      </c>
      <c r="E16" s="116" t="s">
        <v>83</v>
      </c>
      <c r="F16" s="117">
        <f>+'[2]F.P.'!E36</f>
        <v>32680.60569</v>
      </c>
      <c r="G16" s="117">
        <f t="shared" si="1"/>
        <v>27778.514836499999</v>
      </c>
      <c r="H16" s="117">
        <f t="shared" si="0"/>
        <v>60459.120526500003</v>
      </c>
    </row>
    <row r="17" spans="2:8">
      <c r="B17" s="110"/>
      <c r="C17" s="118" t="s">
        <v>79</v>
      </c>
      <c r="D17" s="118" t="s">
        <v>86</v>
      </c>
      <c r="E17" s="119" t="s">
        <v>81</v>
      </c>
      <c r="F17" s="120">
        <f>+'[2]F.P.'!K37</f>
        <v>5913.8319612499999</v>
      </c>
      <c r="G17" s="120">
        <f t="shared" si="1"/>
        <v>5026.7571670625002</v>
      </c>
      <c r="H17" s="120">
        <f t="shared" si="0"/>
        <v>10940.5891283125</v>
      </c>
    </row>
    <row r="18" spans="2:8">
      <c r="B18" s="102"/>
      <c r="C18" s="114" t="s">
        <v>79</v>
      </c>
      <c r="D18" s="115" t="s">
        <v>87</v>
      </c>
      <c r="E18" s="116" t="s">
        <v>83</v>
      </c>
      <c r="F18" s="117">
        <f>+'[2]F.P.'!K36</f>
        <v>47310.65569</v>
      </c>
      <c r="G18" s="117">
        <f t="shared" si="1"/>
        <v>40214.057336500002</v>
      </c>
      <c r="H18" s="117">
        <f t="shared" si="0"/>
        <v>87524.713026500001</v>
      </c>
    </row>
    <row r="19" spans="2:8">
      <c r="B19" s="102"/>
      <c r="C19" s="114" t="s">
        <v>79</v>
      </c>
      <c r="D19" s="114" t="s">
        <v>88</v>
      </c>
      <c r="E19" s="121" t="s">
        <v>81</v>
      </c>
      <c r="F19" s="120">
        <f>+F13</f>
        <v>7742.5882112499994</v>
      </c>
      <c r="G19" s="120">
        <f t="shared" si="1"/>
        <v>6581.1999795624997</v>
      </c>
      <c r="H19" s="120">
        <f t="shared" si="0"/>
        <v>14323.788190812498</v>
      </c>
    </row>
    <row r="20" spans="2:8">
      <c r="B20" s="102"/>
      <c r="C20" s="114" t="s">
        <v>79</v>
      </c>
      <c r="D20" s="114" t="s">
        <v>89</v>
      </c>
      <c r="E20" s="121" t="s">
        <v>83</v>
      </c>
      <c r="F20" s="122">
        <f>+F14</f>
        <v>61940.705689999995</v>
      </c>
      <c r="G20" s="122">
        <f t="shared" si="1"/>
        <v>52649.599836499998</v>
      </c>
      <c r="H20" s="120">
        <f t="shared" si="0"/>
        <v>114590.30552649999</v>
      </c>
    </row>
    <row r="21" spans="2:8">
      <c r="B21" s="102"/>
      <c r="C21" s="114" t="s">
        <v>79</v>
      </c>
      <c r="D21" s="114" t="s">
        <v>90</v>
      </c>
      <c r="E21" s="121" t="s">
        <v>81</v>
      </c>
      <c r="F21" s="120">
        <f>+F19</f>
        <v>7742.5882112499994</v>
      </c>
      <c r="G21" s="120">
        <f t="shared" si="1"/>
        <v>6581.1999795624997</v>
      </c>
      <c r="H21" s="120">
        <f t="shared" si="0"/>
        <v>14323.788190812498</v>
      </c>
    </row>
    <row r="22" spans="2:8">
      <c r="B22" s="102"/>
      <c r="C22" s="114" t="s">
        <v>79</v>
      </c>
      <c r="D22" s="114" t="s">
        <v>91</v>
      </c>
      <c r="E22" s="121" t="s">
        <v>83</v>
      </c>
      <c r="F22" s="122">
        <f>+F20</f>
        <v>61940.705689999995</v>
      </c>
      <c r="G22" s="122">
        <f t="shared" si="1"/>
        <v>52649.599836499998</v>
      </c>
      <c r="H22" s="120">
        <f t="shared" si="0"/>
        <v>114590.30552649999</v>
      </c>
    </row>
    <row r="23" spans="2:8">
      <c r="B23" s="102"/>
      <c r="C23" s="114" t="s">
        <v>79</v>
      </c>
      <c r="D23" s="114" t="s">
        <v>92</v>
      </c>
      <c r="E23" s="121" t="s">
        <v>81</v>
      </c>
      <c r="F23" s="120">
        <f>+F19</f>
        <v>7742.5882112499994</v>
      </c>
      <c r="G23" s="120">
        <f t="shared" si="1"/>
        <v>6581.1999795624997</v>
      </c>
      <c r="H23" s="120">
        <f t="shared" si="0"/>
        <v>14323.788190812498</v>
      </c>
    </row>
    <row r="24" spans="2:8">
      <c r="B24" s="102"/>
      <c r="C24" s="114" t="s">
        <v>79</v>
      </c>
      <c r="D24" s="114" t="s">
        <v>93</v>
      </c>
      <c r="E24" s="121" t="s">
        <v>83</v>
      </c>
      <c r="F24" s="122">
        <f>+F20</f>
        <v>61940.705689999995</v>
      </c>
      <c r="G24" s="122">
        <f t="shared" si="1"/>
        <v>52649.599836499998</v>
      </c>
      <c r="H24" s="120">
        <f t="shared" si="0"/>
        <v>114590.30552649999</v>
      </c>
    </row>
    <row r="25" spans="2:8">
      <c r="B25" s="102"/>
      <c r="C25" s="114" t="s">
        <v>94</v>
      </c>
      <c r="D25" s="115" t="s">
        <v>95</v>
      </c>
      <c r="E25" s="116" t="s">
        <v>83</v>
      </c>
      <c r="F25" s="117">
        <f>+F16*2</f>
        <v>65361.211380000001</v>
      </c>
      <c r="G25" s="117">
        <f t="shared" si="1"/>
        <v>55557.029672999997</v>
      </c>
      <c r="H25" s="117">
        <f t="shared" si="0"/>
        <v>120918.24105300001</v>
      </c>
    </row>
    <row r="26" spans="2:8">
      <c r="B26" s="110"/>
      <c r="C26" s="118" t="s">
        <v>94</v>
      </c>
      <c r="D26" s="118" t="s">
        <v>96</v>
      </c>
      <c r="E26" s="119" t="s">
        <v>81</v>
      </c>
      <c r="F26" s="120">
        <f>+F15*2</f>
        <v>8170.1514225000001</v>
      </c>
      <c r="G26" s="120">
        <f t="shared" si="1"/>
        <v>6944.6287091249997</v>
      </c>
      <c r="H26" s="120">
        <f t="shared" si="0"/>
        <v>15114.780131625001</v>
      </c>
    </row>
    <row r="27" spans="2:8">
      <c r="B27" s="102"/>
      <c r="C27" s="114" t="s">
        <v>94</v>
      </c>
      <c r="D27" s="115" t="s">
        <v>97</v>
      </c>
      <c r="E27" s="116" t="s">
        <v>83</v>
      </c>
      <c r="F27" s="117">
        <f>+$F$18+($F$16*2)</f>
        <v>112671.86707000001</v>
      </c>
      <c r="G27" s="117">
        <f t="shared" si="1"/>
        <v>95771.087009499999</v>
      </c>
      <c r="H27" s="117">
        <f t="shared" si="0"/>
        <v>208442.95407949999</v>
      </c>
    </row>
    <row r="28" spans="2:8">
      <c r="B28" s="110"/>
      <c r="C28" s="118" t="s">
        <v>94</v>
      </c>
      <c r="D28" s="118" t="s">
        <v>98</v>
      </c>
      <c r="E28" s="119" t="s">
        <v>81</v>
      </c>
      <c r="F28" s="120">
        <f>+$F$17+($F$15*2)</f>
        <v>14083.983383750001</v>
      </c>
      <c r="G28" s="120">
        <f t="shared" si="1"/>
        <v>11971.3858761875</v>
      </c>
      <c r="H28" s="120">
        <f t="shared" si="0"/>
        <v>26055.369259937499</v>
      </c>
    </row>
    <row r="29" spans="2:8">
      <c r="B29" s="102"/>
      <c r="C29" s="114" t="s">
        <v>94</v>
      </c>
      <c r="D29" s="114" t="s">
        <v>99</v>
      </c>
      <c r="E29" s="121" t="s">
        <v>81</v>
      </c>
      <c r="F29" s="123">
        <f>+$F$17+($F$15*3)</f>
        <v>18169.059095000001</v>
      </c>
      <c r="G29" s="123">
        <f t="shared" si="1"/>
        <v>15443.700230750001</v>
      </c>
      <c r="H29" s="124">
        <f t="shared" si="0"/>
        <v>33612.759325749998</v>
      </c>
    </row>
    <row r="30" spans="2:8">
      <c r="B30" s="102"/>
      <c r="C30" s="114" t="s">
        <v>94</v>
      </c>
      <c r="D30" s="114" t="s">
        <v>100</v>
      </c>
      <c r="E30" s="121" t="s">
        <v>83</v>
      </c>
      <c r="F30" s="124">
        <f>+$F$18+($F$16*3)</f>
        <v>145352.47276</v>
      </c>
      <c r="G30" s="124">
        <f t="shared" si="1"/>
        <v>123549.60184600001</v>
      </c>
      <c r="H30" s="124">
        <f t="shared" si="0"/>
        <v>268902.07460599998</v>
      </c>
    </row>
    <row r="31" spans="2:8">
      <c r="B31" s="102"/>
      <c r="C31" s="114" t="s">
        <v>94</v>
      </c>
      <c r="D31" s="114" t="s">
        <v>101</v>
      </c>
      <c r="E31" s="121" t="s">
        <v>81</v>
      </c>
      <c r="F31" s="124">
        <f>+$F$17+($F$15*4)</f>
        <v>22254.13480625</v>
      </c>
      <c r="G31" s="124">
        <f t="shared" si="1"/>
        <v>18916.0145853125</v>
      </c>
      <c r="H31" s="124">
        <f t="shared" si="0"/>
        <v>41170.149391562503</v>
      </c>
    </row>
    <row r="32" spans="2:8">
      <c r="B32" s="102"/>
      <c r="C32" s="114" t="s">
        <v>94</v>
      </c>
      <c r="D32" s="114" t="s">
        <v>102</v>
      </c>
      <c r="E32" s="121" t="s">
        <v>83</v>
      </c>
      <c r="F32" s="120">
        <f>+$F$18+($F$16*4)</f>
        <v>178033.07845</v>
      </c>
      <c r="G32" s="120">
        <f t="shared" si="1"/>
        <v>151328.1166825</v>
      </c>
      <c r="H32" s="124">
        <f t="shared" si="0"/>
        <v>329361.19513250003</v>
      </c>
    </row>
    <row r="33" spans="2:11">
      <c r="B33" s="102"/>
      <c r="C33" s="114" t="s">
        <v>94</v>
      </c>
      <c r="D33" s="114" t="s">
        <v>103</v>
      </c>
      <c r="E33" s="121" t="s">
        <v>81</v>
      </c>
      <c r="F33" s="124">
        <f>+$F$17+($F$15*6)</f>
        <v>30424.286228750003</v>
      </c>
      <c r="G33" s="124">
        <f t="shared" si="1"/>
        <v>25860.643294437501</v>
      </c>
      <c r="H33" s="124">
        <f t="shared" si="0"/>
        <v>56284.9295231875</v>
      </c>
    </row>
    <row r="34" spans="2:11">
      <c r="B34" s="102"/>
      <c r="C34" s="114" t="s">
        <v>94</v>
      </c>
      <c r="D34" s="114" t="s">
        <v>104</v>
      </c>
      <c r="E34" s="121" t="s">
        <v>83</v>
      </c>
      <c r="F34" s="120">
        <f>+$F$18+($F$16*6)</f>
        <v>243394.28983000002</v>
      </c>
      <c r="G34" s="120">
        <f t="shared" si="1"/>
        <v>206885.14635550001</v>
      </c>
      <c r="H34" s="124">
        <f t="shared" si="0"/>
        <v>450279.4361855</v>
      </c>
    </row>
    <row r="35" spans="2:11">
      <c r="B35" s="102"/>
      <c r="C35" s="114" t="s">
        <v>94</v>
      </c>
      <c r="D35" s="115" t="s">
        <v>105</v>
      </c>
      <c r="E35" s="116" t="s">
        <v>83</v>
      </c>
      <c r="F35" s="117">
        <f>+$F$18+($F$16)</f>
        <v>79991.261379999996</v>
      </c>
      <c r="G35" s="117">
        <f t="shared" si="1"/>
        <v>67992.572172999993</v>
      </c>
      <c r="H35" s="117">
        <f t="shared" si="0"/>
        <v>147983.833553</v>
      </c>
    </row>
    <row r="36" spans="2:11">
      <c r="B36" s="110"/>
      <c r="C36" s="118" t="s">
        <v>94</v>
      </c>
      <c r="D36" s="118" t="s">
        <v>106</v>
      </c>
      <c r="E36" s="119" t="s">
        <v>81</v>
      </c>
      <c r="F36" s="120">
        <f>+$F$17+($F$15)</f>
        <v>9998.9076724999995</v>
      </c>
      <c r="G36" s="120">
        <f t="shared" si="1"/>
        <v>8499.0715216249991</v>
      </c>
      <c r="H36" s="120">
        <f t="shared" si="0"/>
        <v>18497.979194125001</v>
      </c>
    </row>
    <row r="37" spans="2:11">
      <c r="B37" s="102"/>
      <c r="C37" s="118" t="s">
        <v>94</v>
      </c>
      <c r="D37" s="114" t="s">
        <v>107</v>
      </c>
      <c r="E37" s="121" t="s">
        <v>83</v>
      </c>
      <c r="F37" s="124">
        <f>+$F$20+($F$16*2)</f>
        <v>127301.91707</v>
      </c>
      <c r="G37" s="124">
        <f t="shared" si="1"/>
        <v>108206.6295095</v>
      </c>
      <c r="H37" s="124">
        <f t="shared" si="0"/>
        <v>235508.54657949999</v>
      </c>
    </row>
    <row r="38" spans="2:11">
      <c r="B38" s="102"/>
      <c r="C38" s="114" t="s">
        <v>94</v>
      </c>
      <c r="D38" s="114" t="s">
        <v>108</v>
      </c>
      <c r="E38" s="121" t="s">
        <v>81</v>
      </c>
      <c r="F38" s="124">
        <f>+$F$19+($F$15*2)</f>
        <v>15912.739633749999</v>
      </c>
      <c r="G38" s="124">
        <f t="shared" si="1"/>
        <v>13525.828688687499</v>
      </c>
      <c r="H38" s="124">
        <f t="shared" si="0"/>
        <v>29438.568322437499</v>
      </c>
    </row>
    <row r="39" spans="2:11">
      <c r="B39" s="102"/>
      <c r="C39" s="114" t="s">
        <v>94</v>
      </c>
      <c r="D39" s="114" t="s">
        <v>109</v>
      </c>
      <c r="E39" s="121" t="s">
        <v>83</v>
      </c>
      <c r="F39" s="124">
        <f>+$F$20+($F$16)</f>
        <v>94621.311379999999</v>
      </c>
      <c r="G39" s="124">
        <f t="shared" si="1"/>
        <v>80428.114673000004</v>
      </c>
      <c r="H39" s="124">
        <f t="shared" si="0"/>
        <v>175049.426053</v>
      </c>
    </row>
    <row r="40" spans="2:11">
      <c r="B40" s="102"/>
      <c r="C40" s="114" t="s">
        <v>94</v>
      </c>
      <c r="D40" s="114" t="s">
        <v>110</v>
      </c>
      <c r="E40" s="121" t="s">
        <v>81</v>
      </c>
      <c r="F40" s="124">
        <f>+$F$19+($F$15)</f>
        <v>11827.6639225</v>
      </c>
      <c r="G40" s="124">
        <f t="shared" si="1"/>
        <v>10053.514334125</v>
      </c>
      <c r="H40" s="124">
        <f t="shared" si="0"/>
        <v>21881.178256625</v>
      </c>
    </row>
    <row r="41" spans="2:11">
      <c r="B41" s="102"/>
      <c r="C41" s="57"/>
      <c r="D41" s="115" t="s">
        <v>436</v>
      </c>
      <c r="E41" s="57"/>
      <c r="F41" s="117">
        <f>+$F$18+($F$16*2)</f>
        <v>112671.86707000001</v>
      </c>
      <c r="G41" s="117">
        <f>+F41*85%</f>
        <v>95771.087009499999</v>
      </c>
      <c r="H41" s="117">
        <f>+F41+G41</f>
        <v>208442.95407949999</v>
      </c>
    </row>
    <row r="42" spans="2:11">
      <c r="B42" s="102"/>
      <c r="C42" s="88"/>
      <c r="D42" s="88"/>
      <c r="E42" s="88"/>
      <c r="F42" s="88"/>
      <c r="G42" s="90"/>
      <c r="H42" s="88"/>
    </row>
    <row r="43" spans="2:11">
      <c r="B43" s="102"/>
      <c r="C43" s="43" t="s">
        <v>160</v>
      </c>
      <c r="D43" s="43"/>
      <c r="E43" s="188"/>
      <c r="F43" s="188"/>
      <c r="G43" s="45"/>
      <c r="H43" s="45" t="s">
        <v>33</v>
      </c>
      <c r="I43" s="190"/>
      <c r="J43" s="191"/>
      <c r="K43" s="45"/>
    </row>
    <row r="44" spans="2:11">
      <c r="B44" s="102"/>
      <c r="C44" s="46" t="s">
        <v>161</v>
      </c>
      <c r="D44" s="46"/>
      <c r="E44" s="188"/>
      <c r="F44" s="188"/>
      <c r="G44" s="48"/>
      <c r="H44" s="48" t="s">
        <v>35</v>
      </c>
      <c r="I44" s="190"/>
      <c r="J44" s="191"/>
      <c r="K44" s="48"/>
    </row>
    <row r="45" spans="2:11">
      <c r="B45" s="102"/>
      <c r="C45" s="101" t="s">
        <v>37</v>
      </c>
      <c r="D45" s="101"/>
      <c r="E45" s="188"/>
      <c r="F45" s="188"/>
      <c r="G45" s="50"/>
      <c r="H45" s="50" t="s">
        <v>38</v>
      </c>
      <c r="I45" s="190"/>
      <c r="J45" s="191"/>
      <c r="K45" s="50"/>
    </row>
    <row r="46" spans="2:11">
      <c r="B46" s="102"/>
      <c r="C46" s="46"/>
      <c r="D46" s="46"/>
      <c r="E46" s="125"/>
      <c r="F46" s="125"/>
      <c r="G46" s="48"/>
      <c r="H46" s="48"/>
      <c r="I46" s="128"/>
      <c r="J46" s="125"/>
      <c r="K46" s="48"/>
    </row>
    <row r="47" spans="2:11">
      <c r="B47" s="102"/>
      <c r="C47" s="99" t="s">
        <v>283</v>
      </c>
      <c r="D47" s="101"/>
      <c r="E47" s="125"/>
      <c r="F47" s="199"/>
      <c r="G47" s="45"/>
      <c r="H47" s="45" t="s">
        <v>34</v>
      </c>
      <c r="I47" s="128"/>
      <c r="J47" s="125"/>
      <c r="K47" s="45"/>
    </row>
    <row r="48" spans="2:11">
      <c r="B48" s="102"/>
      <c r="C48" s="88" t="s">
        <v>161</v>
      </c>
      <c r="E48" s="125"/>
      <c r="F48" s="200"/>
      <c r="G48" s="48"/>
      <c r="H48" s="48" t="s">
        <v>36</v>
      </c>
      <c r="I48" s="128"/>
      <c r="J48" s="125"/>
      <c r="K48" s="48"/>
    </row>
    <row r="49" spans="2:11">
      <c r="B49" s="102"/>
      <c r="C49" s="101" t="s">
        <v>37</v>
      </c>
      <c r="E49" s="125"/>
      <c r="F49" s="202"/>
      <c r="G49" s="50"/>
      <c r="H49" s="50" t="s">
        <v>38</v>
      </c>
      <c r="I49" s="128"/>
      <c r="J49" s="125"/>
      <c r="K49" s="50"/>
    </row>
    <row r="50" spans="2:11">
      <c r="B50" s="102"/>
      <c r="E50" s="355"/>
      <c r="F50" s="356"/>
      <c r="G50" s="357"/>
      <c r="H50" s="358"/>
      <c r="I50" s="359"/>
      <c r="J50" s="360"/>
      <c r="K50" s="361"/>
    </row>
    <row r="51" spans="2:11" ht="15" customHeight="1">
      <c r="B51" s="102"/>
      <c r="C51" s="99" t="s">
        <v>170</v>
      </c>
      <c r="E51" s="363"/>
      <c r="F51" s="363"/>
      <c r="G51" s="363"/>
      <c r="H51" s="363"/>
      <c r="I51" s="363"/>
      <c r="J51" s="363"/>
      <c r="K51" s="363"/>
    </row>
    <row r="52" spans="2:11">
      <c r="B52" s="102"/>
      <c r="C52" s="88" t="s">
        <v>171</v>
      </c>
      <c r="E52" s="363"/>
      <c r="F52" s="363"/>
      <c r="G52" s="363"/>
      <c r="H52" s="363"/>
      <c r="I52" s="363"/>
      <c r="J52" s="363"/>
      <c r="K52" s="363"/>
    </row>
    <row r="53" spans="2:11">
      <c r="B53" s="102"/>
      <c r="C53" s="101" t="s">
        <v>37</v>
      </c>
      <c r="E53" s="363"/>
      <c r="F53" s="363"/>
      <c r="G53" s="363"/>
      <c r="H53" s="363"/>
      <c r="I53" s="363"/>
      <c r="J53" s="363"/>
      <c r="K53" s="363"/>
    </row>
    <row r="54" spans="2:11">
      <c r="C54" s="187"/>
      <c r="D54" s="188"/>
      <c r="E54" s="365"/>
      <c r="F54" s="365"/>
      <c r="G54" s="365"/>
      <c r="H54" s="365"/>
      <c r="I54" s="365"/>
      <c r="J54" s="365"/>
      <c r="K54" s="365"/>
    </row>
    <row r="55" spans="2:11" ht="15.75" thickBot="1">
      <c r="C55" s="203"/>
      <c r="D55" s="203"/>
    </row>
    <row r="56" spans="2:11" ht="15" customHeight="1">
      <c r="C56" s="665" t="s">
        <v>39</v>
      </c>
      <c r="D56" s="666"/>
      <c r="E56" s="666"/>
      <c r="F56" s="666"/>
      <c r="G56" s="666"/>
      <c r="H56" s="667"/>
      <c r="I56" s="354"/>
      <c r="J56" s="354"/>
      <c r="K56" s="354"/>
    </row>
    <row r="57" spans="2:11">
      <c r="C57" s="668"/>
      <c r="D57" s="683"/>
      <c r="E57" s="683"/>
      <c r="F57" s="683"/>
      <c r="G57" s="683"/>
      <c r="H57" s="670"/>
      <c r="I57" s="354"/>
      <c r="J57" s="354"/>
      <c r="K57" s="354"/>
    </row>
    <row r="58" spans="2:11" ht="15.75" thickBot="1">
      <c r="C58" s="671"/>
      <c r="D58" s="672"/>
      <c r="E58" s="672"/>
      <c r="F58" s="672"/>
      <c r="G58" s="672"/>
      <c r="H58" s="673"/>
      <c r="I58" s="354"/>
      <c r="J58" s="354"/>
      <c r="K58" s="354"/>
    </row>
  </sheetData>
  <mergeCells count="6">
    <mergeCell ref="C56:H58"/>
    <mergeCell ref="C2:F3"/>
    <mergeCell ref="G2:H6"/>
    <mergeCell ref="C4:F6"/>
    <mergeCell ref="C7:H8"/>
    <mergeCell ref="C9:H10"/>
  </mergeCells>
  <pageMargins left="0.7" right="0.7" top="0.75" bottom="0.75" header="0.3" footer="0.3"/>
  <pageSetup scale="61" fitToHeight="0" orientation="portrait" horizontalDpi="360" verticalDpi="360" r:id="rId1"/>
  <drawing r:id="rId2"/>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D00-000000000000}">
  <sheetPr>
    <pageSetUpPr fitToPage="1"/>
  </sheetPr>
  <dimension ref="B1:T51"/>
  <sheetViews>
    <sheetView zoomScale="51" zoomScaleNormal="51" workbookViewId="0">
      <selection activeCell="J62" sqref="J62"/>
    </sheetView>
  </sheetViews>
  <sheetFormatPr baseColWidth="10" defaultColWidth="10.7109375" defaultRowHeight="15"/>
  <cols>
    <col min="2" max="2" width="3.85546875" customWidth="1"/>
    <col min="3" max="3" width="5.85546875" customWidth="1"/>
    <col min="4" max="4" width="43.28515625" customWidth="1"/>
    <col min="5" max="5" width="17.7109375" bestFit="1" customWidth="1"/>
    <col min="6" max="6" width="14.28515625" bestFit="1" customWidth="1"/>
    <col min="7" max="7" width="16.85546875" customWidth="1"/>
    <col min="8" max="8" width="3.42578125" customWidth="1"/>
    <col min="9" max="9" width="8.42578125" customWidth="1"/>
    <col min="10" max="10" width="28.28515625" bestFit="1" customWidth="1"/>
    <col min="11" max="11" width="19.42578125" bestFit="1" customWidth="1"/>
    <col min="12" max="12" width="16.5703125" customWidth="1"/>
    <col min="13" max="13" width="16.28515625" customWidth="1"/>
    <col min="14" max="14" width="2.140625" customWidth="1"/>
    <col min="15" max="15" width="7.140625" bestFit="1" customWidth="1"/>
    <col min="16" max="16" width="31.140625" bestFit="1" customWidth="1"/>
    <col min="17" max="17" width="18.85546875" bestFit="1" customWidth="1"/>
    <col min="18" max="18" width="16.42578125" customWidth="1"/>
    <col min="19" max="19" width="17.5703125" customWidth="1"/>
    <col min="20" max="20" width="2.5703125" customWidth="1"/>
  </cols>
  <sheetData>
    <row r="1" spans="2:20" ht="15.75" thickBot="1">
      <c r="B1" s="57"/>
      <c r="C1" s="58"/>
      <c r="D1" s="57"/>
      <c r="E1" s="57"/>
      <c r="F1" s="57"/>
      <c r="G1" s="57"/>
      <c r="H1" s="57"/>
      <c r="I1" s="57"/>
      <c r="J1" s="57"/>
      <c r="K1" s="57"/>
      <c r="L1" s="57"/>
      <c r="M1" s="57"/>
      <c r="N1" s="57"/>
      <c r="O1" s="57"/>
      <c r="P1" s="57"/>
      <c r="Q1" s="57"/>
      <c r="R1" s="57"/>
      <c r="S1" s="57"/>
      <c r="T1" s="57"/>
    </row>
    <row r="2" spans="2:20">
      <c r="B2" s="57"/>
      <c r="C2" s="837" t="s">
        <v>41</v>
      </c>
      <c r="D2" s="838"/>
      <c r="E2" s="838"/>
      <c r="F2" s="838"/>
      <c r="G2" s="838"/>
      <c r="H2" s="838"/>
      <c r="I2" s="838"/>
      <c r="J2" s="838"/>
      <c r="K2" s="838"/>
      <c r="L2" s="838"/>
      <c r="M2" s="838"/>
      <c r="N2" s="838"/>
      <c r="O2" s="839"/>
      <c r="P2" s="843"/>
      <c r="Q2" s="844"/>
      <c r="R2" s="844"/>
      <c r="S2" s="845"/>
      <c r="T2" s="57"/>
    </row>
    <row r="3" spans="2:20">
      <c r="B3" s="57"/>
      <c r="C3" s="840"/>
      <c r="D3" s="841"/>
      <c r="E3" s="841"/>
      <c r="F3" s="841"/>
      <c r="G3" s="841"/>
      <c r="H3" s="841"/>
      <c r="I3" s="841"/>
      <c r="J3" s="841"/>
      <c r="K3" s="841"/>
      <c r="L3" s="841"/>
      <c r="M3" s="841"/>
      <c r="N3" s="841"/>
      <c r="O3" s="842"/>
      <c r="P3" s="846"/>
      <c r="Q3" s="847"/>
      <c r="R3" s="847"/>
      <c r="S3" s="848"/>
      <c r="T3" s="57"/>
    </row>
    <row r="4" spans="2:20">
      <c r="B4" s="57"/>
      <c r="C4" s="852" t="s">
        <v>40</v>
      </c>
      <c r="D4" s="853"/>
      <c r="E4" s="853"/>
      <c r="F4" s="853"/>
      <c r="G4" s="853"/>
      <c r="H4" s="853"/>
      <c r="I4" s="853"/>
      <c r="J4" s="853"/>
      <c r="K4" s="853"/>
      <c r="L4" s="853"/>
      <c r="M4" s="853"/>
      <c r="N4" s="853"/>
      <c r="O4" s="854"/>
      <c r="P4" s="846"/>
      <c r="Q4" s="847"/>
      <c r="R4" s="847"/>
      <c r="S4" s="848"/>
      <c r="T4" s="57"/>
    </row>
    <row r="5" spans="2:20">
      <c r="B5" s="57"/>
      <c r="C5" s="855"/>
      <c r="D5" s="856"/>
      <c r="E5" s="856"/>
      <c r="F5" s="856"/>
      <c r="G5" s="856"/>
      <c r="H5" s="856"/>
      <c r="I5" s="856"/>
      <c r="J5" s="856"/>
      <c r="K5" s="856"/>
      <c r="L5" s="856"/>
      <c r="M5" s="856"/>
      <c r="N5" s="856"/>
      <c r="O5" s="857"/>
      <c r="P5" s="846"/>
      <c r="Q5" s="847"/>
      <c r="R5" s="847"/>
      <c r="S5" s="848"/>
      <c r="T5" s="57"/>
    </row>
    <row r="6" spans="2:20">
      <c r="B6" s="57"/>
      <c r="C6" s="855"/>
      <c r="D6" s="856"/>
      <c r="E6" s="856"/>
      <c r="F6" s="856"/>
      <c r="G6" s="856"/>
      <c r="H6" s="856"/>
      <c r="I6" s="856"/>
      <c r="J6" s="856"/>
      <c r="K6" s="856"/>
      <c r="L6" s="856"/>
      <c r="M6" s="856"/>
      <c r="N6" s="856"/>
      <c r="O6" s="857"/>
      <c r="P6" s="846"/>
      <c r="Q6" s="847"/>
      <c r="R6" s="847"/>
      <c r="S6" s="848"/>
      <c r="T6" s="57"/>
    </row>
    <row r="7" spans="2:20">
      <c r="B7" s="57"/>
      <c r="C7" s="858"/>
      <c r="D7" s="859"/>
      <c r="E7" s="859"/>
      <c r="F7" s="859"/>
      <c r="G7" s="859"/>
      <c r="H7" s="859"/>
      <c r="I7" s="859"/>
      <c r="J7" s="859"/>
      <c r="K7" s="859"/>
      <c r="L7" s="859"/>
      <c r="M7" s="859"/>
      <c r="N7" s="859"/>
      <c r="O7" s="860"/>
      <c r="P7" s="849"/>
      <c r="Q7" s="850"/>
      <c r="R7" s="850"/>
      <c r="S7" s="851"/>
      <c r="T7" s="57"/>
    </row>
    <row r="8" spans="2:20">
      <c r="B8" s="57"/>
      <c r="C8" s="861" t="str">
        <f>'PRESUPUESTO GENERAL'!C7</f>
        <v>SECRETARÍA DE INFRAESTRUCTURA - DEPARTAMENTO DE CÓRDOBA</v>
      </c>
      <c r="D8" s="862"/>
      <c r="E8" s="862"/>
      <c r="F8" s="862"/>
      <c r="G8" s="862"/>
      <c r="H8" s="862"/>
      <c r="I8" s="862"/>
      <c r="J8" s="862"/>
      <c r="K8" s="862"/>
      <c r="L8" s="862"/>
      <c r="M8" s="862"/>
      <c r="N8" s="862"/>
      <c r="O8" s="862"/>
      <c r="P8" s="862"/>
      <c r="Q8" s="862"/>
      <c r="R8" s="862"/>
      <c r="S8" s="863"/>
      <c r="T8" s="57"/>
    </row>
    <row r="9" spans="2:20">
      <c r="B9" s="57"/>
      <c r="C9" s="864"/>
      <c r="D9" s="865"/>
      <c r="E9" s="865"/>
      <c r="F9" s="865"/>
      <c r="G9" s="865"/>
      <c r="H9" s="865"/>
      <c r="I9" s="865"/>
      <c r="J9" s="865"/>
      <c r="K9" s="865"/>
      <c r="L9" s="865"/>
      <c r="M9" s="865"/>
      <c r="N9" s="865"/>
      <c r="O9" s="865"/>
      <c r="P9" s="865"/>
      <c r="Q9" s="865"/>
      <c r="R9" s="865"/>
      <c r="S9" s="866"/>
      <c r="T9" s="57"/>
    </row>
    <row r="10" spans="2:20">
      <c r="B10" s="57"/>
      <c r="C10" s="861" t="str">
        <f>'PRESUPUESTO GENERAL'!C9</f>
        <v>MANTENIMIENTO Y ADECUACIÓN DE LA CASA DE LA MUJER UBICADA EN EL MUNICIPIO DE MONTERÍA - CÓRDOBA</v>
      </c>
      <c r="D10" s="862"/>
      <c r="E10" s="862"/>
      <c r="F10" s="862"/>
      <c r="G10" s="862"/>
      <c r="H10" s="862"/>
      <c r="I10" s="862"/>
      <c r="J10" s="862"/>
      <c r="K10" s="862"/>
      <c r="L10" s="862"/>
      <c r="M10" s="862"/>
      <c r="N10" s="862"/>
      <c r="O10" s="862"/>
      <c r="P10" s="862"/>
      <c r="Q10" s="862"/>
      <c r="R10" s="862"/>
      <c r="S10" s="863"/>
      <c r="T10" s="57"/>
    </row>
    <row r="11" spans="2:20">
      <c r="B11" s="57"/>
      <c r="C11" s="867"/>
      <c r="D11" s="868"/>
      <c r="E11" s="868"/>
      <c r="F11" s="868"/>
      <c r="G11" s="868"/>
      <c r="H11" s="868"/>
      <c r="I11" s="868"/>
      <c r="J11" s="868"/>
      <c r="K11" s="868"/>
      <c r="L11" s="868"/>
      <c r="M11" s="868"/>
      <c r="N11" s="868"/>
      <c r="O11" s="868"/>
      <c r="P11" s="868"/>
      <c r="Q11" s="868"/>
      <c r="R11" s="868"/>
      <c r="S11" s="869"/>
      <c r="T11" s="57"/>
    </row>
    <row r="12" spans="2:20" ht="15.75" thickBot="1">
      <c r="B12" s="57"/>
      <c r="C12" s="870"/>
      <c r="D12" s="871"/>
      <c r="E12" s="871"/>
      <c r="F12" s="871"/>
      <c r="G12" s="871"/>
      <c r="H12" s="871"/>
      <c r="I12" s="871"/>
      <c r="J12" s="871"/>
      <c r="K12" s="871"/>
      <c r="L12" s="871"/>
      <c r="M12" s="871"/>
      <c r="N12" s="871"/>
      <c r="O12" s="871"/>
      <c r="P12" s="871"/>
      <c r="Q12" s="871"/>
      <c r="R12" s="871"/>
      <c r="S12" s="872"/>
      <c r="T12" s="57"/>
    </row>
    <row r="13" spans="2:20">
      <c r="B13" s="57"/>
      <c r="C13" s="58"/>
      <c r="D13" s="57"/>
      <c r="E13" s="57"/>
      <c r="F13" s="57"/>
      <c r="G13" s="57"/>
      <c r="H13" s="57"/>
      <c r="I13" s="57"/>
      <c r="J13" s="57"/>
      <c r="K13" s="57"/>
      <c r="L13" s="57"/>
      <c r="M13" s="57"/>
      <c r="N13" s="57"/>
      <c r="O13" s="57"/>
      <c r="P13" s="57"/>
      <c r="Q13" s="57"/>
      <c r="R13" s="57"/>
      <c r="S13" s="57"/>
      <c r="T13" s="57"/>
    </row>
    <row r="14" spans="2:20">
      <c r="B14" s="57"/>
      <c r="C14" s="873" t="s">
        <v>42</v>
      </c>
      <c r="D14" s="874"/>
      <c r="E14" s="874"/>
      <c r="F14" s="874"/>
      <c r="G14" s="875"/>
      <c r="H14" s="59"/>
      <c r="I14" s="873" t="s">
        <v>43</v>
      </c>
      <c r="J14" s="874"/>
      <c r="K14" s="874"/>
      <c r="L14" s="874"/>
      <c r="M14" s="875"/>
      <c r="N14" s="57"/>
      <c r="O14" s="873" t="s">
        <v>44</v>
      </c>
      <c r="P14" s="874"/>
      <c r="Q14" s="874"/>
      <c r="R14" s="874"/>
      <c r="S14" s="875"/>
      <c r="T14" s="57"/>
    </row>
    <row r="15" spans="2:20">
      <c r="B15" s="57"/>
      <c r="C15" s="60" t="s">
        <v>45</v>
      </c>
      <c r="D15" s="61" t="s">
        <v>46</v>
      </c>
      <c r="E15" s="60" t="s">
        <v>47</v>
      </c>
      <c r="F15" s="62" t="s">
        <v>48</v>
      </c>
      <c r="G15" s="63"/>
      <c r="H15" s="57"/>
      <c r="I15" s="60" t="s">
        <v>45</v>
      </c>
      <c r="J15" s="61" t="s">
        <v>46</v>
      </c>
      <c r="K15" s="60" t="s">
        <v>47</v>
      </c>
      <c r="L15" s="62" t="s">
        <v>48</v>
      </c>
      <c r="M15" s="63"/>
      <c r="N15" s="57"/>
      <c r="O15" s="60" t="s">
        <v>45</v>
      </c>
      <c r="P15" s="61" t="s">
        <v>46</v>
      </c>
      <c r="Q15" s="60" t="s">
        <v>47</v>
      </c>
      <c r="R15" s="62" t="s">
        <v>48</v>
      </c>
      <c r="S15" s="57"/>
      <c r="T15" s="57"/>
    </row>
    <row r="16" spans="2:20">
      <c r="B16" s="57"/>
      <c r="C16" s="64">
        <v>1</v>
      </c>
      <c r="D16" s="65" t="s">
        <v>49</v>
      </c>
      <c r="E16" s="66">
        <f>877803</f>
        <v>877803</v>
      </c>
      <c r="F16" s="67"/>
      <c r="G16" s="68"/>
      <c r="H16" s="57"/>
      <c r="I16" s="64">
        <v>1</v>
      </c>
      <c r="J16" s="65" t="s">
        <v>49</v>
      </c>
      <c r="K16" s="66">
        <f>E16*1.5</f>
        <v>1316704.5</v>
      </c>
      <c r="L16" s="67"/>
      <c r="M16" s="68"/>
      <c r="N16" s="57"/>
      <c r="O16" s="64">
        <v>1</v>
      </c>
      <c r="P16" s="65" t="s">
        <v>49</v>
      </c>
      <c r="Q16" s="66">
        <f>E16*2</f>
        <v>1755606</v>
      </c>
      <c r="R16" s="67"/>
      <c r="S16" s="57"/>
      <c r="T16" s="57"/>
    </row>
    <row r="17" spans="2:20">
      <c r="B17" s="57"/>
      <c r="C17" s="64">
        <v>2</v>
      </c>
      <c r="D17" s="65" t="s">
        <v>50</v>
      </c>
      <c r="E17" s="66">
        <f>+$E$16*F17</f>
        <v>102615.1707</v>
      </c>
      <c r="F17" s="69">
        <v>0.1169</v>
      </c>
      <c r="G17" s="70"/>
      <c r="H17" s="57"/>
      <c r="I17" s="64">
        <v>2</v>
      </c>
      <c r="J17" s="65" t="s">
        <v>50</v>
      </c>
      <c r="K17" s="66">
        <f>+E17</f>
        <v>102615.1707</v>
      </c>
      <c r="L17" s="69">
        <v>0.1169</v>
      </c>
      <c r="M17" s="70"/>
      <c r="N17" s="57"/>
      <c r="O17" s="64">
        <v>2</v>
      </c>
      <c r="P17" s="65" t="s">
        <v>50</v>
      </c>
      <c r="Q17" s="66">
        <f>+K17</f>
        <v>102615.1707</v>
      </c>
      <c r="R17" s="69">
        <v>0.1169</v>
      </c>
      <c r="S17" s="57"/>
      <c r="T17" s="57"/>
    </row>
    <row r="18" spans="2:20">
      <c r="B18" s="57"/>
      <c r="C18" s="64">
        <v>3</v>
      </c>
      <c r="D18" s="65" t="s">
        <v>51</v>
      </c>
      <c r="E18" s="66">
        <f>$E$16*F18</f>
        <v>61095.088799999998</v>
      </c>
      <c r="F18" s="69">
        <v>6.9599999999999995E-2</v>
      </c>
      <c r="G18" s="70"/>
      <c r="H18" s="57"/>
      <c r="I18" s="64">
        <v>3</v>
      </c>
      <c r="J18" s="65" t="s">
        <v>51</v>
      </c>
      <c r="K18" s="66">
        <f>$E$16*L18</f>
        <v>61095.088799999998</v>
      </c>
      <c r="L18" s="69">
        <f>+F18</f>
        <v>6.9599999999999995E-2</v>
      </c>
      <c r="M18" s="70"/>
      <c r="N18" s="57"/>
      <c r="O18" s="64">
        <v>3</v>
      </c>
      <c r="P18" s="65" t="s">
        <v>51</v>
      </c>
      <c r="Q18" s="66">
        <f>$E$16*R18</f>
        <v>61095.088799999998</v>
      </c>
      <c r="R18" s="69">
        <f>+L18</f>
        <v>6.9599999999999995E-2</v>
      </c>
      <c r="S18" s="57"/>
      <c r="T18" s="57"/>
    </row>
    <row r="19" spans="2:20">
      <c r="B19" s="57"/>
      <c r="C19" s="64">
        <v>4</v>
      </c>
      <c r="D19" s="65" t="s">
        <v>52</v>
      </c>
      <c r="E19" s="66">
        <f t="shared" ref="E19:E31" si="0">$E$16*F19</f>
        <v>74613.255000000005</v>
      </c>
      <c r="F19" s="69">
        <v>8.5000000000000006E-2</v>
      </c>
      <c r="G19" s="70"/>
      <c r="H19" s="57"/>
      <c r="I19" s="64">
        <v>4</v>
      </c>
      <c r="J19" s="65" t="s">
        <v>52</v>
      </c>
      <c r="K19" s="66">
        <f t="shared" ref="K19:K31" si="1">$E$16*L19</f>
        <v>74613.255000000005</v>
      </c>
      <c r="L19" s="69">
        <f t="shared" ref="L19:L31" si="2">+F19</f>
        <v>8.5000000000000006E-2</v>
      </c>
      <c r="M19" s="70"/>
      <c r="N19" s="57"/>
      <c r="O19" s="64">
        <v>4</v>
      </c>
      <c r="P19" s="65" t="s">
        <v>52</v>
      </c>
      <c r="Q19" s="66">
        <f t="shared" ref="Q19:Q31" si="3">$E$16*R19</f>
        <v>74613.255000000005</v>
      </c>
      <c r="R19" s="69">
        <f t="shared" ref="R19:R31" si="4">+L19</f>
        <v>8.5000000000000006E-2</v>
      </c>
      <c r="S19" s="57"/>
      <c r="T19" s="57"/>
    </row>
    <row r="20" spans="2:20">
      <c r="B20" s="57"/>
      <c r="C20" s="64">
        <v>5</v>
      </c>
      <c r="D20" s="65" t="s">
        <v>53</v>
      </c>
      <c r="E20" s="66">
        <f t="shared" si="0"/>
        <v>105336.36</v>
      </c>
      <c r="F20" s="69">
        <v>0.12</v>
      </c>
      <c r="G20" s="70"/>
      <c r="H20" s="57"/>
      <c r="I20" s="64">
        <v>5</v>
      </c>
      <c r="J20" s="65" t="s">
        <v>53</v>
      </c>
      <c r="K20" s="66">
        <f t="shared" si="1"/>
        <v>105336.36</v>
      </c>
      <c r="L20" s="69">
        <f t="shared" si="2"/>
        <v>0.12</v>
      </c>
      <c r="M20" s="70"/>
      <c r="N20" s="57"/>
      <c r="O20" s="64">
        <v>5</v>
      </c>
      <c r="P20" s="65" t="s">
        <v>53</v>
      </c>
      <c r="Q20" s="66">
        <f t="shared" si="3"/>
        <v>105336.36</v>
      </c>
      <c r="R20" s="69">
        <f t="shared" si="4"/>
        <v>0.12</v>
      </c>
      <c r="S20" s="57"/>
      <c r="T20" s="57"/>
    </row>
    <row r="21" spans="2:20">
      <c r="B21" s="57"/>
      <c r="C21" s="64">
        <v>6</v>
      </c>
      <c r="D21" s="65" t="s">
        <v>54</v>
      </c>
      <c r="E21" s="66">
        <f t="shared" si="0"/>
        <v>36604.3851</v>
      </c>
      <c r="F21" s="69">
        <v>4.1700000000000001E-2</v>
      </c>
      <c r="G21" s="70"/>
      <c r="H21" s="57"/>
      <c r="I21" s="64">
        <v>6</v>
      </c>
      <c r="J21" s="65" t="s">
        <v>54</v>
      </c>
      <c r="K21" s="66">
        <f t="shared" si="1"/>
        <v>36604.3851</v>
      </c>
      <c r="L21" s="69">
        <f t="shared" si="2"/>
        <v>4.1700000000000001E-2</v>
      </c>
      <c r="M21" s="70"/>
      <c r="N21" s="57"/>
      <c r="O21" s="64">
        <v>6</v>
      </c>
      <c r="P21" s="65" t="s">
        <v>54</v>
      </c>
      <c r="Q21" s="66">
        <f t="shared" si="3"/>
        <v>36604.3851</v>
      </c>
      <c r="R21" s="69">
        <f t="shared" si="4"/>
        <v>4.1700000000000001E-2</v>
      </c>
      <c r="S21" s="57"/>
      <c r="T21" s="57"/>
    </row>
    <row r="22" spans="2:20">
      <c r="B22" s="57"/>
      <c r="C22" s="64">
        <v>7</v>
      </c>
      <c r="D22" s="65" t="s">
        <v>55</v>
      </c>
      <c r="E22" s="66">
        <f t="shared" si="0"/>
        <v>73150.25</v>
      </c>
      <c r="F22" s="69">
        <v>8.3333333333333329E-2</v>
      </c>
      <c r="G22" s="70"/>
      <c r="H22" s="57"/>
      <c r="I22" s="64">
        <v>7</v>
      </c>
      <c r="J22" s="65" t="s">
        <v>55</v>
      </c>
      <c r="K22" s="66">
        <f t="shared" si="1"/>
        <v>73150.25</v>
      </c>
      <c r="L22" s="69">
        <f t="shared" si="2"/>
        <v>8.3333333333333329E-2</v>
      </c>
      <c r="M22" s="70"/>
      <c r="N22" s="57"/>
      <c r="O22" s="64">
        <v>7</v>
      </c>
      <c r="P22" s="65" t="s">
        <v>55</v>
      </c>
      <c r="Q22" s="66">
        <f t="shared" si="3"/>
        <v>73150.25</v>
      </c>
      <c r="R22" s="69">
        <f t="shared" si="4"/>
        <v>8.3333333333333329E-2</v>
      </c>
      <c r="S22" s="57"/>
      <c r="T22" s="57"/>
    </row>
    <row r="23" spans="2:20">
      <c r="B23" s="57"/>
      <c r="C23" s="64">
        <v>8</v>
      </c>
      <c r="D23" s="65" t="s">
        <v>56</v>
      </c>
      <c r="E23" s="66">
        <f t="shared" si="0"/>
        <v>8778.0300000000007</v>
      </c>
      <c r="F23" s="69">
        <v>0.01</v>
      </c>
      <c r="G23" s="70"/>
      <c r="H23" s="71"/>
      <c r="I23" s="64">
        <v>8</v>
      </c>
      <c r="J23" s="65" t="s">
        <v>56</v>
      </c>
      <c r="K23" s="66">
        <f t="shared" si="1"/>
        <v>8778.0300000000007</v>
      </c>
      <c r="L23" s="69">
        <f t="shared" si="2"/>
        <v>0.01</v>
      </c>
      <c r="M23" s="70"/>
      <c r="N23" s="57"/>
      <c r="O23" s="64">
        <v>8</v>
      </c>
      <c r="P23" s="65" t="s">
        <v>56</v>
      </c>
      <c r="Q23" s="66">
        <f t="shared" si="3"/>
        <v>8778.0300000000007</v>
      </c>
      <c r="R23" s="69">
        <f t="shared" si="4"/>
        <v>0.01</v>
      </c>
      <c r="S23" s="57"/>
      <c r="T23" s="57"/>
    </row>
    <row r="24" spans="2:20">
      <c r="B24" s="57"/>
      <c r="C24" s="64">
        <v>9</v>
      </c>
      <c r="D24" s="65" t="s">
        <v>57</v>
      </c>
      <c r="E24" s="66">
        <f t="shared" si="0"/>
        <v>73150.25</v>
      </c>
      <c r="F24" s="69">
        <v>8.3333333333333329E-2</v>
      </c>
      <c r="G24" s="70"/>
      <c r="H24" s="57"/>
      <c r="I24" s="64">
        <v>9</v>
      </c>
      <c r="J24" s="65" t="s">
        <v>57</v>
      </c>
      <c r="K24" s="66">
        <f t="shared" si="1"/>
        <v>73150.25</v>
      </c>
      <c r="L24" s="69">
        <f t="shared" si="2"/>
        <v>8.3333333333333329E-2</v>
      </c>
      <c r="M24" s="70"/>
      <c r="N24" s="57"/>
      <c r="O24" s="64">
        <v>9</v>
      </c>
      <c r="P24" s="65" t="s">
        <v>57</v>
      </c>
      <c r="Q24" s="66">
        <f t="shared" si="3"/>
        <v>73150.25</v>
      </c>
      <c r="R24" s="69">
        <f t="shared" si="4"/>
        <v>8.3333333333333329E-2</v>
      </c>
      <c r="S24" s="57"/>
      <c r="T24" s="57"/>
    </row>
    <row r="25" spans="2:20">
      <c r="B25" s="57"/>
      <c r="C25" s="64">
        <v>10</v>
      </c>
      <c r="D25" s="65" t="s">
        <v>58</v>
      </c>
      <c r="E25" s="66">
        <f t="shared" si="0"/>
        <v>79002.27</v>
      </c>
      <c r="F25" s="69">
        <v>0.09</v>
      </c>
      <c r="G25" s="70"/>
      <c r="H25" s="57"/>
      <c r="I25" s="64">
        <v>10</v>
      </c>
      <c r="J25" s="65" t="s">
        <v>58</v>
      </c>
      <c r="K25" s="66">
        <f t="shared" si="1"/>
        <v>79002.27</v>
      </c>
      <c r="L25" s="69">
        <f t="shared" si="2"/>
        <v>0.09</v>
      </c>
      <c r="M25" s="70"/>
      <c r="N25" s="57"/>
      <c r="O25" s="64">
        <v>10</v>
      </c>
      <c r="P25" s="65" t="s">
        <v>58</v>
      </c>
      <c r="Q25" s="66">
        <f t="shared" si="3"/>
        <v>79002.27</v>
      </c>
      <c r="R25" s="69">
        <f t="shared" si="4"/>
        <v>0.09</v>
      </c>
      <c r="S25" s="57"/>
      <c r="T25" s="57"/>
    </row>
    <row r="26" spans="2:20">
      <c r="B26" s="57"/>
      <c r="C26" s="64">
        <v>11</v>
      </c>
      <c r="D26" s="65" t="s">
        <v>59</v>
      </c>
      <c r="E26" s="66">
        <f t="shared" si="0"/>
        <v>43890.15</v>
      </c>
      <c r="F26" s="69">
        <v>0.05</v>
      </c>
      <c r="G26" s="70"/>
      <c r="H26" s="57"/>
      <c r="I26" s="64">
        <v>11</v>
      </c>
      <c r="J26" s="65" t="s">
        <v>59</v>
      </c>
      <c r="K26" s="66">
        <f t="shared" si="1"/>
        <v>43890.15</v>
      </c>
      <c r="L26" s="69">
        <f t="shared" si="2"/>
        <v>0.05</v>
      </c>
      <c r="M26" s="70"/>
      <c r="N26" s="57"/>
      <c r="O26" s="64">
        <v>11</v>
      </c>
      <c r="P26" s="65" t="s">
        <v>59</v>
      </c>
      <c r="Q26" s="66">
        <f t="shared" si="3"/>
        <v>43890.15</v>
      </c>
      <c r="R26" s="69">
        <f t="shared" si="4"/>
        <v>0.05</v>
      </c>
      <c r="S26" s="57"/>
      <c r="T26" s="57"/>
    </row>
    <row r="27" spans="2:20">
      <c r="B27" s="57"/>
      <c r="C27" s="64">
        <v>12</v>
      </c>
      <c r="D27" s="72" t="s">
        <v>60</v>
      </c>
      <c r="E27" s="66">
        <f t="shared" si="0"/>
        <v>21945.075000000001</v>
      </c>
      <c r="F27" s="69">
        <v>2.5000000000000001E-2</v>
      </c>
      <c r="G27" s="70"/>
      <c r="H27" s="57"/>
      <c r="I27" s="64">
        <v>12</v>
      </c>
      <c r="J27" s="72" t="s">
        <v>61</v>
      </c>
      <c r="K27" s="66">
        <f t="shared" si="1"/>
        <v>21945.075000000001</v>
      </c>
      <c r="L27" s="69">
        <f t="shared" si="2"/>
        <v>2.5000000000000001E-2</v>
      </c>
      <c r="M27" s="70"/>
      <c r="N27" s="57"/>
      <c r="O27" s="64">
        <v>12</v>
      </c>
      <c r="P27" s="72" t="s">
        <v>61</v>
      </c>
      <c r="Q27" s="66">
        <f t="shared" si="3"/>
        <v>21945.075000000001</v>
      </c>
      <c r="R27" s="69">
        <f t="shared" si="4"/>
        <v>2.5000000000000001E-2</v>
      </c>
      <c r="S27" s="57"/>
      <c r="T27" s="57"/>
    </row>
    <row r="28" spans="2:20">
      <c r="B28" s="57"/>
      <c r="C28" s="64">
        <v>13</v>
      </c>
      <c r="D28" s="65" t="s">
        <v>62</v>
      </c>
      <c r="E28" s="66">
        <f t="shared" si="0"/>
        <v>13167.045</v>
      </c>
      <c r="F28" s="69">
        <v>1.4999999999999999E-2</v>
      </c>
      <c r="G28" s="70"/>
      <c r="H28" s="57"/>
      <c r="I28" s="64">
        <v>13</v>
      </c>
      <c r="J28" s="65" t="s">
        <v>62</v>
      </c>
      <c r="K28" s="66">
        <f t="shared" si="1"/>
        <v>13167.045</v>
      </c>
      <c r="L28" s="69">
        <f t="shared" si="2"/>
        <v>1.4999999999999999E-2</v>
      </c>
      <c r="M28" s="70"/>
      <c r="N28" s="57"/>
      <c r="O28" s="64">
        <v>13</v>
      </c>
      <c r="P28" s="65" t="s">
        <v>62</v>
      </c>
      <c r="Q28" s="66">
        <f t="shared" si="3"/>
        <v>13167.045</v>
      </c>
      <c r="R28" s="69">
        <f t="shared" si="4"/>
        <v>1.4999999999999999E-2</v>
      </c>
      <c r="S28" s="57"/>
      <c r="T28" s="57"/>
    </row>
    <row r="29" spans="2:20">
      <c r="B29" s="57"/>
      <c r="C29" s="64">
        <v>14</v>
      </c>
      <c r="D29" s="73" t="s">
        <v>63</v>
      </c>
      <c r="E29" s="66">
        <f t="shared" si="0"/>
        <v>26334.09</v>
      </c>
      <c r="F29" s="69">
        <v>0.03</v>
      </c>
      <c r="G29" s="70"/>
      <c r="H29" s="57"/>
      <c r="I29" s="64">
        <v>14</v>
      </c>
      <c r="J29" s="73" t="s">
        <v>63</v>
      </c>
      <c r="K29" s="66">
        <f t="shared" si="1"/>
        <v>26334.09</v>
      </c>
      <c r="L29" s="69">
        <f t="shared" si="2"/>
        <v>0.03</v>
      </c>
      <c r="M29" s="70"/>
      <c r="N29" s="57"/>
      <c r="O29" s="64">
        <v>14</v>
      </c>
      <c r="P29" s="73" t="s">
        <v>63</v>
      </c>
      <c r="Q29" s="66">
        <f t="shared" si="3"/>
        <v>26334.09</v>
      </c>
      <c r="R29" s="69">
        <f t="shared" si="4"/>
        <v>0.03</v>
      </c>
      <c r="S29" s="57"/>
      <c r="T29" s="57"/>
    </row>
    <row r="30" spans="2:20">
      <c r="B30" s="57"/>
      <c r="C30" s="64">
        <v>15</v>
      </c>
      <c r="D30" s="73" t="s">
        <v>64</v>
      </c>
      <c r="E30" s="66">
        <f t="shared" si="0"/>
        <v>8075.7875999999997</v>
      </c>
      <c r="F30" s="69">
        <v>9.1999999999999998E-3</v>
      </c>
      <c r="G30" s="70"/>
      <c r="H30" s="57"/>
      <c r="I30" s="64">
        <v>15</v>
      </c>
      <c r="J30" s="73" t="s">
        <v>64</v>
      </c>
      <c r="K30" s="66">
        <f t="shared" si="1"/>
        <v>8075.7875999999997</v>
      </c>
      <c r="L30" s="69">
        <f t="shared" si="2"/>
        <v>9.1999999999999998E-3</v>
      </c>
      <c r="M30" s="70"/>
      <c r="N30" s="57"/>
      <c r="O30" s="64">
        <v>15</v>
      </c>
      <c r="P30" s="73" t="s">
        <v>64</v>
      </c>
      <c r="Q30" s="66">
        <f t="shared" si="3"/>
        <v>8075.7875999999997</v>
      </c>
      <c r="R30" s="69">
        <f t="shared" si="4"/>
        <v>9.1999999999999998E-3</v>
      </c>
      <c r="S30" s="57"/>
      <c r="T30" s="57"/>
    </row>
    <row r="31" spans="2:20">
      <c r="B31" s="57"/>
      <c r="C31" s="64">
        <v>16</v>
      </c>
      <c r="D31" s="72" t="s">
        <v>65</v>
      </c>
      <c r="E31" s="66">
        <f t="shared" si="0"/>
        <v>17556.060000000001</v>
      </c>
      <c r="F31" s="69">
        <v>0.02</v>
      </c>
      <c r="G31" s="70"/>
      <c r="H31" s="57"/>
      <c r="I31" s="64">
        <v>16</v>
      </c>
      <c r="J31" s="72" t="s">
        <v>65</v>
      </c>
      <c r="K31" s="66">
        <f t="shared" si="1"/>
        <v>17556.060000000001</v>
      </c>
      <c r="L31" s="69">
        <f t="shared" si="2"/>
        <v>0.02</v>
      </c>
      <c r="M31" s="70"/>
      <c r="N31" s="57"/>
      <c r="O31" s="64">
        <v>16</v>
      </c>
      <c r="P31" s="72" t="s">
        <v>65</v>
      </c>
      <c r="Q31" s="66">
        <f t="shared" si="3"/>
        <v>17556.060000000001</v>
      </c>
      <c r="R31" s="69">
        <f t="shared" si="4"/>
        <v>0.02</v>
      </c>
      <c r="S31" s="57"/>
      <c r="T31" s="57"/>
    </row>
    <row r="32" spans="2:20">
      <c r="B32" s="74"/>
      <c r="C32" s="75"/>
      <c r="D32" s="76"/>
      <c r="E32" s="77"/>
      <c r="F32" s="78"/>
      <c r="G32" s="78"/>
      <c r="H32" s="74"/>
      <c r="I32" s="75"/>
      <c r="J32" s="76"/>
      <c r="K32" s="77"/>
      <c r="L32" s="70"/>
      <c r="M32" s="70"/>
      <c r="N32" s="74"/>
      <c r="O32" s="75"/>
      <c r="P32" s="76"/>
      <c r="Q32" s="77"/>
      <c r="R32" s="70"/>
      <c r="S32" s="74"/>
      <c r="T32" s="74"/>
    </row>
    <row r="33" spans="2:20">
      <c r="B33" s="74"/>
      <c r="C33" s="75"/>
      <c r="D33" s="76"/>
      <c r="E33" s="74"/>
      <c r="F33" s="74"/>
      <c r="G33" s="74"/>
      <c r="H33" s="74"/>
      <c r="I33" s="75"/>
      <c r="J33" s="76"/>
      <c r="K33" s="77"/>
      <c r="L33" s="70"/>
      <c r="M33" s="70"/>
      <c r="N33" s="74"/>
      <c r="O33" s="75"/>
      <c r="P33" s="76"/>
      <c r="Q33" s="77"/>
      <c r="R33" s="70"/>
      <c r="S33" s="74"/>
      <c r="T33" s="74"/>
    </row>
    <row r="34" spans="2:20">
      <c r="B34" s="74"/>
      <c r="C34" s="75"/>
      <c r="D34" s="79"/>
      <c r="E34" s="80" t="s">
        <v>66</v>
      </c>
      <c r="F34" s="81" t="s">
        <v>67</v>
      </c>
      <c r="G34" s="81" t="s">
        <v>68</v>
      </c>
      <c r="H34" s="74"/>
      <c r="I34" s="74"/>
      <c r="J34" s="73"/>
      <c r="K34" s="80" t="s">
        <v>66</v>
      </c>
      <c r="L34" s="81" t="s">
        <v>67</v>
      </c>
      <c r="M34" s="81" t="s">
        <v>68</v>
      </c>
      <c r="N34" s="74"/>
      <c r="O34" s="74"/>
      <c r="P34" s="73"/>
      <c r="Q34" s="80" t="s">
        <v>66</v>
      </c>
      <c r="R34" s="81" t="s">
        <v>67</v>
      </c>
      <c r="S34" s="81" t="s">
        <v>68</v>
      </c>
      <c r="T34" s="74"/>
    </row>
    <row r="35" spans="2:20">
      <c r="B35" s="57"/>
      <c r="C35" s="58"/>
      <c r="D35" s="82" t="s">
        <v>69</v>
      </c>
      <c r="E35" s="83">
        <f>+E16</f>
        <v>877803</v>
      </c>
      <c r="F35" s="84">
        <f>E35*F38</f>
        <v>745313.26720000012</v>
      </c>
      <c r="G35" s="84">
        <f>+E35+F35</f>
        <v>1623116.2672000001</v>
      </c>
      <c r="H35" s="57"/>
      <c r="I35" s="57"/>
      <c r="J35" s="82" t="s">
        <v>69</v>
      </c>
      <c r="K35" s="83">
        <f>+K16</f>
        <v>1316704.5</v>
      </c>
      <c r="L35" s="84">
        <f>+K35*L38</f>
        <v>1117969.9008000002</v>
      </c>
      <c r="M35" s="84">
        <f>+K35+L35</f>
        <v>2434674.4007999999</v>
      </c>
      <c r="N35" s="57"/>
      <c r="O35" s="57"/>
      <c r="P35" s="82" t="s">
        <v>69</v>
      </c>
      <c r="Q35" s="83">
        <f>+Q16+Q17</f>
        <v>1858221.1706999999</v>
      </c>
      <c r="R35" s="84">
        <f>+Q35*R38</f>
        <v>1577753.6553356803</v>
      </c>
      <c r="S35" s="84">
        <f>+Q35+R35</f>
        <v>3435974.8260356802</v>
      </c>
      <c r="T35" s="57"/>
    </row>
    <row r="36" spans="2:20">
      <c r="B36" s="57"/>
      <c r="C36" s="58"/>
      <c r="D36" s="82" t="s">
        <v>70</v>
      </c>
      <c r="E36" s="83">
        <f>+E35/30</f>
        <v>29260.1</v>
      </c>
      <c r="F36" s="84">
        <f>+E36*F38</f>
        <v>24843.775573333336</v>
      </c>
      <c r="G36" s="84">
        <f>+E36+F36</f>
        <v>54103.875573333338</v>
      </c>
      <c r="H36" s="57"/>
      <c r="I36" s="57"/>
      <c r="J36" s="82" t="s">
        <v>70</v>
      </c>
      <c r="K36" s="83">
        <f>+K35/30</f>
        <v>43890.15</v>
      </c>
      <c r="L36" s="84">
        <f>+K36*L38</f>
        <v>37265.663360000013</v>
      </c>
      <c r="M36" s="84">
        <f>+K36+L36</f>
        <v>81155.813360000015</v>
      </c>
      <c r="N36" s="57"/>
      <c r="O36" s="57"/>
      <c r="P36" s="82" t="s">
        <v>70</v>
      </c>
      <c r="Q36" s="83">
        <f>+Q35/30</f>
        <v>61940.705689999995</v>
      </c>
      <c r="R36" s="84">
        <f>+Q36*R38</f>
        <v>52591.788511189341</v>
      </c>
      <c r="S36" s="84">
        <f>+Q36+R36</f>
        <v>114532.49420118934</v>
      </c>
      <c r="T36" s="57"/>
    </row>
    <row r="37" spans="2:20">
      <c r="B37" s="57"/>
      <c r="C37" s="58"/>
      <c r="D37" s="82" t="s">
        <v>71</v>
      </c>
      <c r="E37" s="83">
        <f>E36/8</f>
        <v>3657.5124999999998</v>
      </c>
      <c r="F37" s="84">
        <f>+E37*F38</f>
        <v>3105.471946666667</v>
      </c>
      <c r="G37" s="84">
        <f>+E37+F37</f>
        <v>6762.9844466666673</v>
      </c>
      <c r="H37" s="57"/>
      <c r="I37" s="57"/>
      <c r="J37" s="82" t="s">
        <v>71</v>
      </c>
      <c r="K37" s="83">
        <f>K36/8</f>
        <v>5486.2687500000002</v>
      </c>
      <c r="L37" s="84">
        <f>+K37*L38</f>
        <v>4658.2079200000016</v>
      </c>
      <c r="M37" s="84">
        <f>+K37+L37</f>
        <v>10144.476670000002</v>
      </c>
      <c r="N37" s="57"/>
      <c r="O37" s="57"/>
      <c r="P37" s="82" t="s">
        <v>71</v>
      </c>
      <c r="Q37" s="83">
        <f>Q36/8</f>
        <v>7742.5882112499994</v>
      </c>
      <c r="R37" s="84">
        <f>+Q37*R38</f>
        <v>6573.9735638986676</v>
      </c>
      <c r="S37" s="84">
        <f>+Q37+R37</f>
        <v>14316.561775148668</v>
      </c>
      <c r="T37" s="57"/>
    </row>
    <row r="38" spans="2:20">
      <c r="B38" s="57"/>
      <c r="C38" s="58"/>
      <c r="D38" s="835" t="s">
        <v>2</v>
      </c>
      <c r="E38" s="836"/>
      <c r="F38" s="85">
        <f>SUM(F17:F31)</f>
        <v>0.84906666666666686</v>
      </c>
      <c r="G38" s="86"/>
      <c r="H38" s="57"/>
      <c r="I38" s="57"/>
      <c r="J38" s="835" t="s">
        <v>2</v>
      </c>
      <c r="K38" s="836"/>
      <c r="L38" s="85">
        <f>SUM(L17:L31)</f>
        <v>0.84906666666666686</v>
      </c>
      <c r="M38" s="86"/>
      <c r="N38" s="57"/>
      <c r="O38" s="57"/>
      <c r="P38" s="835" t="s">
        <v>2</v>
      </c>
      <c r="Q38" s="836"/>
      <c r="R38" s="85">
        <f>SUM(R17:R31)</f>
        <v>0.84906666666666686</v>
      </c>
      <c r="S38" s="79"/>
      <c r="T38" s="57"/>
    </row>
    <row r="39" spans="2:20">
      <c r="B39" s="57"/>
      <c r="C39" s="58"/>
      <c r="D39" s="57"/>
      <c r="E39" s="87"/>
      <c r="F39" s="57"/>
      <c r="G39" s="57"/>
      <c r="H39" s="57"/>
      <c r="I39" s="57"/>
      <c r="J39" s="57"/>
      <c r="K39" s="57"/>
      <c r="L39" s="57"/>
      <c r="M39" s="57"/>
      <c r="N39" s="57"/>
      <c r="O39" s="57"/>
      <c r="P39" s="57"/>
      <c r="Q39" s="57"/>
      <c r="R39" s="57"/>
      <c r="S39" s="57"/>
      <c r="T39" s="57"/>
    </row>
    <row r="40" spans="2:20">
      <c r="B40" s="57"/>
      <c r="C40" s="58"/>
      <c r="D40" s="88"/>
      <c r="E40" s="89"/>
      <c r="F40" s="88"/>
      <c r="G40" s="88"/>
      <c r="H40" s="88"/>
      <c r="I40" s="88"/>
      <c r="J40" s="90"/>
      <c r="K40" s="88"/>
      <c r="L40" s="91"/>
      <c r="M40" s="91"/>
      <c r="N40" s="57"/>
      <c r="O40" s="57"/>
      <c r="P40" s="57"/>
      <c r="Q40" s="57"/>
      <c r="R40" s="57"/>
      <c r="S40" s="57"/>
      <c r="T40" s="57"/>
    </row>
    <row r="41" spans="2:20">
      <c r="B41" s="57"/>
      <c r="C41" s="58"/>
      <c r="D41" s="88"/>
      <c r="E41" s="88"/>
      <c r="F41" s="88"/>
      <c r="G41" s="88"/>
      <c r="H41" s="88"/>
      <c r="I41" s="88"/>
      <c r="J41" s="90"/>
      <c r="K41" s="88"/>
      <c r="L41" s="91"/>
      <c r="M41" s="91"/>
      <c r="N41" s="57"/>
      <c r="O41" s="57"/>
      <c r="P41" s="57"/>
      <c r="Q41" s="57"/>
      <c r="R41" s="57"/>
      <c r="S41" s="57"/>
      <c r="T41" s="57"/>
    </row>
    <row r="42" spans="2:20">
      <c r="B42" s="57"/>
      <c r="C42" s="51"/>
      <c r="D42" s="92"/>
      <c r="E42" s="52"/>
      <c r="F42" s="53"/>
      <c r="G42" s="93"/>
      <c r="H42" s="55"/>
      <c r="I42" s="88"/>
      <c r="J42" s="90"/>
      <c r="K42" s="88"/>
      <c r="L42" s="91"/>
      <c r="M42" s="91"/>
      <c r="N42" s="57"/>
      <c r="O42" s="57"/>
      <c r="P42" s="57"/>
      <c r="Q42" s="57"/>
      <c r="R42" s="57"/>
      <c r="S42" s="57"/>
      <c r="T42" s="57"/>
    </row>
    <row r="43" spans="2:20">
      <c r="B43" s="57"/>
      <c r="C43" s="94"/>
      <c r="D43" s="95"/>
      <c r="E43" s="75"/>
      <c r="F43" s="95"/>
      <c r="G43" s="96"/>
      <c r="H43" s="95"/>
      <c r="I43" s="88"/>
      <c r="J43" s="90"/>
      <c r="K43" s="88"/>
      <c r="L43" s="97"/>
      <c r="M43" s="97"/>
      <c r="N43" s="57"/>
      <c r="O43" s="57"/>
      <c r="P43" s="57"/>
      <c r="Q43" s="57"/>
      <c r="R43" s="57"/>
      <c r="S43" s="57"/>
      <c r="T43" s="57"/>
    </row>
    <row r="44" spans="2:20">
      <c r="B44" s="57"/>
      <c r="C44" s="95"/>
      <c r="D44" s="95"/>
      <c r="E44" s="75"/>
      <c r="F44" s="98"/>
      <c r="G44" s="54"/>
      <c r="H44" s="95"/>
      <c r="I44" s="99"/>
      <c r="J44" s="99"/>
      <c r="K44" s="99"/>
      <c r="L44" s="99"/>
      <c r="M44" s="44"/>
      <c r="N44" s="57"/>
      <c r="O44" s="57"/>
      <c r="P44" s="57"/>
      <c r="Q44" s="57"/>
      <c r="R44" s="57"/>
      <c r="S44" s="57"/>
      <c r="T44" s="57"/>
    </row>
    <row r="45" spans="2:20">
      <c r="B45" s="57"/>
      <c r="C45" s="58"/>
      <c r="D45" s="43" t="s">
        <v>160</v>
      </c>
      <c r="E45" s="98"/>
      <c r="F45" s="99" t="s">
        <v>283</v>
      </c>
      <c r="G45" s="54"/>
      <c r="H45" s="57"/>
      <c r="I45" s="44"/>
      <c r="J45" s="57"/>
      <c r="K45" s="99" t="s">
        <v>170</v>
      </c>
      <c r="L45" s="88"/>
      <c r="M45" s="45"/>
      <c r="N45" s="57"/>
      <c r="O45" s="876" t="s">
        <v>33</v>
      </c>
      <c r="P45" s="876"/>
      <c r="Q45" s="57"/>
      <c r="R45" s="43" t="s">
        <v>34</v>
      </c>
      <c r="S45" s="57"/>
      <c r="T45" s="57"/>
    </row>
    <row r="46" spans="2:20">
      <c r="B46" s="57"/>
      <c r="C46" s="58"/>
      <c r="D46" s="46" t="s">
        <v>161</v>
      </c>
      <c r="E46" s="98"/>
      <c r="F46" s="88" t="s">
        <v>161</v>
      </c>
      <c r="G46" s="54"/>
      <c r="H46" s="57"/>
      <c r="I46" s="47"/>
      <c r="J46" s="57"/>
      <c r="K46" s="88" t="s">
        <v>171</v>
      </c>
      <c r="L46" s="100"/>
      <c r="M46" s="48"/>
      <c r="N46" s="100"/>
      <c r="O46" s="877" t="s">
        <v>35</v>
      </c>
      <c r="P46" s="877"/>
      <c r="Q46" s="45"/>
      <c r="R46" s="46" t="s">
        <v>36</v>
      </c>
      <c r="S46" s="100"/>
      <c r="T46" s="57"/>
    </row>
    <row r="47" spans="2:20">
      <c r="B47" s="57"/>
      <c r="C47" s="58"/>
      <c r="D47" s="101" t="s">
        <v>37</v>
      </c>
      <c r="E47" s="98"/>
      <c r="F47" s="101" t="s">
        <v>37</v>
      </c>
      <c r="G47" s="54"/>
      <c r="H47" s="57"/>
      <c r="I47" s="49"/>
      <c r="J47" s="57"/>
      <c r="K47" s="101" t="s">
        <v>37</v>
      </c>
      <c r="L47" s="100"/>
      <c r="M47" s="50"/>
      <c r="N47" s="100"/>
      <c r="O47" s="878" t="s">
        <v>38</v>
      </c>
      <c r="P47" s="878"/>
      <c r="Q47" s="48"/>
      <c r="R47" s="366" t="s">
        <v>38</v>
      </c>
      <c r="S47" s="100"/>
      <c r="T47" s="57"/>
    </row>
    <row r="48" spans="2:20" ht="15.75" thickBot="1">
      <c r="B48" s="57"/>
      <c r="C48" s="51"/>
      <c r="D48" s="51"/>
      <c r="E48" s="52"/>
      <c r="F48" s="53"/>
      <c r="G48" s="54"/>
      <c r="H48" s="55"/>
      <c r="I48" s="100"/>
      <c r="J48" s="100"/>
      <c r="K48" s="100"/>
      <c r="L48" s="100"/>
      <c r="M48" s="100"/>
      <c r="N48" s="100"/>
      <c r="O48" s="100"/>
      <c r="P48" s="50"/>
      <c r="Q48" s="50"/>
      <c r="R48" s="100"/>
      <c r="S48" s="100"/>
      <c r="T48" s="57"/>
    </row>
    <row r="49" spans="2:20">
      <c r="B49" s="57"/>
      <c r="C49" s="665" t="s">
        <v>39</v>
      </c>
      <c r="D49" s="666"/>
      <c r="E49" s="666"/>
      <c r="F49" s="666"/>
      <c r="G49" s="666"/>
      <c r="H49" s="666"/>
      <c r="I49" s="666"/>
      <c r="J49" s="666"/>
      <c r="K49" s="666"/>
      <c r="L49" s="666"/>
      <c r="M49" s="666"/>
      <c r="N49" s="666"/>
      <c r="O49" s="666"/>
      <c r="P49" s="666"/>
      <c r="Q49" s="666"/>
      <c r="R49" s="666"/>
      <c r="S49" s="667"/>
      <c r="T49" s="57"/>
    </row>
    <row r="50" spans="2:20">
      <c r="B50" s="57"/>
      <c r="C50" s="668"/>
      <c r="D50" s="683"/>
      <c r="E50" s="683"/>
      <c r="F50" s="683"/>
      <c r="G50" s="683"/>
      <c r="H50" s="683"/>
      <c r="I50" s="683"/>
      <c r="J50" s="683"/>
      <c r="K50" s="683"/>
      <c r="L50" s="683"/>
      <c r="M50" s="683"/>
      <c r="N50" s="683"/>
      <c r="O50" s="683"/>
      <c r="P50" s="683"/>
      <c r="Q50" s="683"/>
      <c r="R50" s="683"/>
      <c r="S50" s="670"/>
      <c r="T50" s="57"/>
    </row>
    <row r="51" spans="2:20" ht="15.75" thickBot="1">
      <c r="B51" s="57"/>
      <c r="C51" s="671"/>
      <c r="D51" s="672"/>
      <c r="E51" s="672"/>
      <c r="F51" s="672"/>
      <c r="G51" s="672"/>
      <c r="H51" s="672"/>
      <c r="I51" s="672"/>
      <c r="J51" s="672"/>
      <c r="K51" s="672"/>
      <c r="L51" s="672"/>
      <c r="M51" s="672"/>
      <c r="N51" s="672"/>
      <c r="O51" s="672"/>
      <c r="P51" s="672"/>
      <c r="Q51" s="672"/>
      <c r="R51" s="672"/>
      <c r="S51" s="673"/>
      <c r="T51" s="57"/>
    </row>
  </sheetData>
  <mergeCells count="15">
    <mergeCell ref="D38:E38"/>
    <mergeCell ref="J38:K38"/>
    <mergeCell ref="P38:Q38"/>
    <mergeCell ref="C49:S51"/>
    <mergeCell ref="C2:O3"/>
    <mergeCell ref="P2:S7"/>
    <mergeCell ref="C4:O7"/>
    <mergeCell ref="C8:S9"/>
    <mergeCell ref="C10:S12"/>
    <mergeCell ref="C14:G14"/>
    <mergeCell ref="I14:M14"/>
    <mergeCell ref="O14:S14"/>
    <mergeCell ref="O45:P45"/>
    <mergeCell ref="O46:P46"/>
    <mergeCell ref="O47:P47"/>
  </mergeCells>
  <pageMargins left="0.7" right="0.7" top="0.75" bottom="0.75" header="0.3" footer="0.3"/>
  <pageSetup paperSize="9" scale="44" fitToHeight="0" orientation="landscape" horizontalDpi="360" verticalDpi="36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62</vt:i4>
      </vt:variant>
      <vt:variant>
        <vt:lpstr>Rangos con nombre</vt:lpstr>
      </vt:variant>
      <vt:variant>
        <vt:i4>3</vt:i4>
      </vt:variant>
    </vt:vector>
  </HeadingPairs>
  <TitlesOfParts>
    <vt:vector size="65" baseType="lpstr">
      <vt:lpstr>resumen </vt:lpstr>
      <vt:lpstr>PRESUPUESTO GENERAL</vt:lpstr>
      <vt:lpstr>1.1-A.P.U </vt:lpstr>
      <vt:lpstr>1.2-A.P.U</vt:lpstr>
      <vt:lpstr>A.I.U</vt:lpstr>
      <vt:lpstr>1.1-A.P.U</vt:lpstr>
      <vt:lpstr>1,2-A.P.U</vt:lpstr>
      <vt:lpstr>2.1-A.P.U</vt:lpstr>
      <vt:lpstr>3.1-A-P-U</vt:lpstr>
      <vt:lpstr>3.2-A.P.U</vt:lpstr>
      <vt:lpstr>3.3-A.P.U</vt:lpstr>
      <vt:lpstr>4.1-A.P.U</vt:lpstr>
      <vt:lpstr>4.2-A.P.U</vt:lpstr>
      <vt:lpstr>5.2-A.P.U</vt:lpstr>
      <vt:lpstr>4.1-A.P.U.</vt:lpstr>
      <vt:lpstr>4.2-A.P.U.</vt:lpstr>
      <vt:lpstr>5.1 A.P.U</vt:lpstr>
      <vt:lpstr>5.2 A.P.U</vt:lpstr>
      <vt:lpstr>5.3 A.P.U </vt:lpstr>
      <vt:lpstr>5.4 A.P.U </vt:lpstr>
      <vt:lpstr>5.5 A.P.U </vt:lpstr>
      <vt:lpstr>5.6 A.P.U.</vt:lpstr>
      <vt:lpstr>5.7 A.P.U.</vt:lpstr>
      <vt:lpstr>5.8 A.P.U</vt:lpstr>
      <vt:lpstr>5.9 A.P.U </vt:lpstr>
      <vt:lpstr>5.10 A.P.U</vt:lpstr>
      <vt:lpstr>6.1.1 A.P.U</vt:lpstr>
      <vt:lpstr>6.1.2 A.P.U </vt:lpstr>
      <vt:lpstr>6.1.3 A.P.U </vt:lpstr>
      <vt:lpstr>6.2.1 A.P.U </vt:lpstr>
      <vt:lpstr>6.3.1 A.P.U </vt:lpstr>
      <vt:lpstr>6.3.2 A.P.U </vt:lpstr>
      <vt:lpstr>6.3.3 A.P.U </vt:lpstr>
      <vt:lpstr>6.3.4 A.P.U </vt:lpstr>
      <vt:lpstr>6.4.1 A.P.U</vt:lpstr>
      <vt:lpstr>6.4.2 A.P.U</vt:lpstr>
      <vt:lpstr>6.4.3 A.P.U</vt:lpstr>
      <vt:lpstr>6.5.1 A.P.U</vt:lpstr>
      <vt:lpstr>6.5.2. A.P.U</vt:lpstr>
      <vt:lpstr>6.5.3 A.P.U </vt:lpstr>
      <vt:lpstr>6.5.4 A.P.U</vt:lpstr>
      <vt:lpstr>6.6.1 A.P.U</vt:lpstr>
      <vt:lpstr>6.6.2 A.PU</vt:lpstr>
      <vt:lpstr>7.1-A.P.U</vt:lpstr>
      <vt:lpstr>7.2-A.P.U</vt:lpstr>
      <vt:lpstr>7.3-A.P.U</vt:lpstr>
      <vt:lpstr>8.1-A.P.U</vt:lpstr>
      <vt:lpstr>8.2-A.P.U</vt:lpstr>
      <vt:lpstr>8.3-A.P.U </vt:lpstr>
      <vt:lpstr>8.4-A.P.U</vt:lpstr>
      <vt:lpstr>9,1-A.P.U</vt:lpstr>
      <vt:lpstr>9.2-A.P.U</vt:lpstr>
      <vt:lpstr>9.3-A.P.U</vt:lpstr>
      <vt:lpstr>9.4-A.P.U</vt:lpstr>
      <vt:lpstr>9.5-A.P.U</vt:lpstr>
      <vt:lpstr>9.6-A.P.U</vt:lpstr>
      <vt:lpstr>9.7-A.P.U</vt:lpstr>
      <vt:lpstr>9,8-A.P.U</vt:lpstr>
      <vt:lpstr>9.9-A.P.U</vt:lpstr>
      <vt:lpstr>9.10-A.P.U</vt:lpstr>
      <vt:lpstr>Personal</vt:lpstr>
      <vt:lpstr>F.P</vt:lpstr>
      <vt:lpstr>A.I.U!Área_de_impresión</vt:lpstr>
      <vt:lpstr>'PRESUPUESTO GENERAL'!Área_de_impresión</vt:lpstr>
      <vt:lpstr>'resumen '!Área_de_impresión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Alvaro</dc:creator>
  <cp:lastModifiedBy>ANGELA</cp:lastModifiedBy>
  <cp:lastPrinted>2020-09-13T22:38:48Z</cp:lastPrinted>
  <dcterms:created xsi:type="dcterms:W3CDTF">2020-08-31T16:58:08Z</dcterms:created>
  <dcterms:modified xsi:type="dcterms:W3CDTF">2021-09-22T20:37:50Z</dcterms:modified>
</cp:coreProperties>
</file>