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Dropbox\FECCOVA\contabilidad 2021\ANT 2021\propuesta\"/>
    </mc:Choice>
  </mc:AlternateContent>
  <bookViews>
    <workbookView xWindow="0" yWindow="0" windowWidth="20490" windowHeight="7650"/>
  </bookViews>
  <sheets>
    <sheet name="POA " sheetId="8" r:id="rId1"/>
    <sheet name="cronograma" sheetId="6"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3" i="8" l="1"/>
  <c r="L163" i="8" s="1"/>
  <c r="L168" i="8" s="1"/>
  <c r="L170" i="8" s="1"/>
  <c r="K143" i="8"/>
  <c r="L143" i="8" s="1"/>
  <c r="L124" i="8"/>
  <c r="K124" i="8"/>
  <c r="K102" i="8"/>
  <c r="L102" i="8" s="1"/>
  <c r="K95" i="8"/>
  <c r="L95" i="8" s="1"/>
  <c r="K75" i="8"/>
  <c r="L75" i="8"/>
  <c r="L73" i="8"/>
  <c r="K73" i="8"/>
  <c r="L61" i="8"/>
  <c r="K61" i="8"/>
  <c r="L41" i="8"/>
  <c r="K41" i="8"/>
  <c r="I146" i="8"/>
  <c r="H166" i="8"/>
  <c r="J166" i="8" s="1"/>
  <c r="H165" i="8"/>
  <c r="J165" i="8" s="1"/>
  <c r="H164" i="8"/>
  <c r="J164" i="8" s="1"/>
  <c r="H160" i="8"/>
  <c r="J160" i="8" s="1"/>
  <c r="H159" i="8"/>
  <c r="J159" i="8" s="1"/>
  <c r="H158" i="8"/>
  <c r="J158" i="8" s="1"/>
  <c r="H157" i="8"/>
  <c r="J157" i="8" s="1"/>
  <c r="H156" i="8"/>
  <c r="J156" i="8" s="1"/>
  <c r="H155" i="8"/>
  <c r="J155" i="8" s="1"/>
  <c r="H154" i="8"/>
  <c r="J154" i="8" s="1"/>
  <c r="H153" i="8"/>
  <c r="J153" i="8" s="1"/>
  <c r="H152" i="8"/>
  <c r="J152" i="8" s="1"/>
  <c r="H151" i="8"/>
  <c r="J151" i="8" s="1"/>
  <c r="H150" i="8"/>
  <c r="J150" i="8" s="1"/>
  <c r="H149" i="8"/>
  <c r="J149" i="8" s="1"/>
  <c r="H148" i="8"/>
  <c r="J148" i="8" s="1"/>
  <c r="H147" i="8"/>
  <c r="J147" i="8" s="1"/>
  <c r="H146" i="8"/>
  <c r="H145" i="8"/>
  <c r="J145" i="8" s="1"/>
  <c r="H144" i="8"/>
  <c r="J144" i="8" s="1"/>
  <c r="H140" i="8"/>
  <c r="J140" i="8" s="1"/>
  <c r="H139" i="8"/>
  <c r="J139" i="8" s="1"/>
  <c r="H138" i="8"/>
  <c r="J138" i="8" s="1"/>
  <c r="H137" i="8"/>
  <c r="J137" i="8" s="1"/>
  <c r="H136" i="8"/>
  <c r="J136" i="8" s="1"/>
  <c r="H135" i="8"/>
  <c r="J135" i="8" s="1"/>
  <c r="H134" i="8"/>
  <c r="J134" i="8" s="1"/>
  <c r="H133" i="8"/>
  <c r="J133" i="8" s="1"/>
  <c r="H132" i="8"/>
  <c r="J132" i="8" s="1"/>
  <c r="H131" i="8"/>
  <c r="J131" i="8" s="1"/>
  <c r="H130" i="8"/>
  <c r="J130" i="8" s="1"/>
  <c r="H129" i="8"/>
  <c r="J129" i="8" s="1"/>
  <c r="H128" i="8"/>
  <c r="J128" i="8" s="1"/>
  <c r="H127" i="8"/>
  <c r="J127" i="8" s="1"/>
  <c r="H126" i="8"/>
  <c r="J126" i="8" s="1"/>
  <c r="H125" i="8"/>
  <c r="J125" i="8" s="1"/>
  <c r="H104" i="8"/>
  <c r="J104" i="8" s="1"/>
  <c r="H118" i="8"/>
  <c r="J118" i="8" s="1"/>
  <c r="H122" i="8"/>
  <c r="J122" i="8" s="1"/>
  <c r="H121" i="8"/>
  <c r="J121" i="8" s="1"/>
  <c r="H120" i="8"/>
  <c r="J120" i="8" s="1"/>
  <c r="H119" i="8"/>
  <c r="J119" i="8" s="1"/>
  <c r="F109" i="8"/>
  <c r="F110" i="8" s="1"/>
  <c r="H108" i="8"/>
  <c r="J108" i="8" s="1"/>
  <c r="H107" i="8"/>
  <c r="J107" i="8" s="1"/>
  <c r="H106" i="8"/>
  <c r="J106" i="8" s="1"/>
  <c r="H105" i="8"/>
  <c r="H103" i="8"/>
  <c r="J103" i="8" s="1"/>
  <c r="J99" i="8"/>
  <c r="H100" i="8"/>
  <c r="J100" i="8" s="1"/>
  <c r="H98" i="8"/>
  <c r="J98" i="8" s="1"/>
  <c r="H97" i="8"/>
  <c r="J97" i="8" s="1"/>
  <c r="H96" i="8"/>
  <c r="J96" i="8" s="1"/>
  <c r="H91" i="8"/>
  <c r="J91" i="8" s="1"/>
  <c r="H90" i="8"/>
  <c r="J90" i="8" s="1"/>
  <c r="H92" i="8"/>
  <c r="J92" i="8" s="1"/>
  <c r="F81" i="8"/>
  <c r="H81" i="8" s="1"/>
  <c r="J81" i="8" s="1"/>
  <c r="H80" i="8"/>
  <c r="J80" i="8" s="1"/>
  <c r="H79" i="8"/>
  <c r="J79" i="8" s="1"/>
  <c r="H78" i="8"/>
  <c r="J78" i="8" s="1"/>
  <c r="H77" i="8"/>
  <c r="J77" i="8" s="1"/>
  <c r="H76" i="8"/>
  <c r="J76" i="8" s="1"/>
  <c r="H75" i="8"/>
  <c r="J75" i="8" s="1"/>
  <c r="H70" i="8"/>
  <c r="J70" i="8" s="1"/>
  <c r="H66" i="8"/>
  <c r="J66" i="8" s="1"/>
  <c r="H69" i="8"/>
  <c r="J69" i="8" s="1"/>
  <c r="H68" i="8"/>
  <c r="J68" i="8" s="1"/>
  <c r="H67" i="8"/>
  <c r="H65" i="8"/>
  <c r="I64" i="8"/>
  <c r="I65" i="8" s="1"/>
  <c r="I67" i="8" s="1"/>
  <c r="H64" i="8"/>
  <c r="H63" i="8"/>
  <c r="J63" i="8" s="1"/>
  <c r="H62" i="8"/>
  <c r="J62" i="8" s="1"/>
  <c r="K168" i="8" l="1"/>
  <c r="K170" i="8" s="1"/>
  <c r="J146" i="8"/>
  <c r="J161" i="8" s="1"/>
  <c r="J162" i="8" s="1"/>
  <c r="J141" i="8"/>
  <c r="J142" i="8" s="1"/>
  <c r="J167" i="8"/>
  <c r="H110" i="8"/>
  <c r="J110" i="8" s="1"/>
  <c r="F111" i="8"/>
  <c r="H109" i="8"/>
  <c r="J109" i="8" s="1"/>
  <c r="F82" i="8"/>
  <c r="H82" i="8" s="1"/>
  <c r="J82" i="8" s="1"/>
  <c r="J101" i="8"/>
  <c r="J65" i="8"/>
  <c r="J67" i="8"/>
  <c r="J64" i="8"/>
  <c r="J72" i="8" l="1"/>
  <c r="F112" i="8"/>
  <c r="H111" i="8"/>
  <c r="J111" i="8" s="1"/>
  <c r="F83" i="8"/>
  <c r="H83" i="8" s="1"/>
  <c r="J83" i="8" s="1"/>
  <c r="F84" i="8" l="1"/>
  <c r="F85" i="8" s="1"/>
  <c r="H112" i="8"/>
  <c r="J112" i="8" s="1"/>
  <c r="F113" i="8"/>
  <c r="H84" i="8" l="1"/>
  <c r="J84" i="8" s="1"/>
  <c r="H116" i="8"/>
  <c r="J116" i="8" s="1"/>
  <c r="F114" i="8"/>
  <c r="H114" i="8" s="1"/>
  <c r="J114" i="8" s="1"/>
  <c r="F115" i="8"/>
  <c r="H113" i="8"/>
  <c r="J113" i="8" s="1"/>
  <c r="H88" i="8"/>
  <c r="J88" i="8" s="1"/>
  <c r="H85" i="8"/>
  <c r="J85" i="8" s="1"/>
  <c r="F87" i="8"/>
  <c r="F86" i="8"/>
  <c r="H86" i="8" s="1"/>
  <c r="J86" i="8" s="1"/>
  <c r="H115" i="8" l="1"/>
  <c r="J115" i="8" s="1"/>
  <c r="F117" i="8"/>
  <c r="H117" i="8" s="1"/>
  <c r="J117" i="8" s="1"/>
  <c r="H87" i="8"/>
  <c r="J87" i="8" s="1"/>
  <c r="F89" i="8"/>
  <c r="H89" i="8" s="1"/>
  <c r="J89" i="8" s="1"/>
  <c r="J93" i="8" l="1"/>
  <c r="J94" i="8" s="1"/>
  <c r="I44" i="8" l="1"/>
  <c r="I105" i="8" s="1"/>
  <c r="J105" i="8" s="1"/>
  <c r="J123" i="8" s="1"/>
  <c r="H58" i="8"/>
  <c r="H57" i="8"/>
  <c r="H56" i="8"/>
  <c r="H55" i="8"/>
  <c r="H54" i="8"/>
  <c r="H53" i="8"/>
  <c r="H52" i="8"/>
  <c r="H51" i="8"/>
  <c r="H50" i="8"/>
  <c r="H49" i="8"/>
  <c r="H48" i="8"/>
  <c r="H47" i="8"/>
  <c r="H46" i="8"/>
  <c r="H43" i="8"/>
  <c r="J43" i="8" s="1"/>
  <c r="J168" i="8" l="1"/>
  <c r="J58" i="8" l="1"/>
  <c r="J57" i="8"/>
  <c r="J56" i="8"/>
  <c r="J55" i="8"/>
  <c r="J54" i="8"/>
  <c r="J53" i="8"/>
  <c r="J52" i="8"/>
  <c r="J51" i="8"/>
  <c r="J50" i="8"/>
  <c r="J49" i="8"/>
  <c r="J48" i="8"/>
  <c r="J47" i="8"/>
  <c r="J46" i="8"/>
  <c r="H45" i="8"/>
  <c r="J45" i="8" s="1"/>
  <c r="H44" i="8"/>
  <c r="J44" i="8" s="1"/>
  <c r="H42" i="8"/>
  <c r="J42" i="8" s="1"/>
  <c r="J59" i="8" l="1"/>
  <c r="J60" i="8" s="1"/>
  <c r="H38" i="8"/>
  <c r="J38" i="8" s="1"/>
  <c r="H37" i="8"/>
  <c r="J37" i="8" s="1"/>
  <c r="H36" i="8"/>
  <c r="J36" i="8" s="1"/>
  <c r="H35" i="8"/>
  <c r="J35" i="8" s="1"/>
  <c r="H34" i="8"/>
  <c r="J34" i="8" s="1"/>
  <c r="H33" i="8"/>
  <c r="J33" i="8" s="1"/>
  <c r="H32" i="8"/>
  <c r="J32" i="8" s="1"/>
  <c r="H31" i="8"/>
  <c r="J31" i="8" s="1"/>
  <c r="H30" i="8"/>
  <c r="J30" i="8" s="1"/>
  <c r="H29" i="8"/>
  <c r="J29" i="8" s="1"/>
  <c r="H28" i="8"/>
  <c r="J28" i="8" s="1"/>
  <c r="H27" i="8"/>
  <c r="J27" i="8" s="1"/>
  <c r="H26" i="8"/>
  <c r="J26" i="8" s="1"/>
  <c r="H25" i="8"/>
  <c r="J25" i="8" s="1"/>
  <c r="H24" i="8"/>
  <c r="J24" i="8" s="1"/>
  <c r="H23" i="8"/>
  <c r="J23" i="8" s="1"/>
  <c r="H11" i="8"/>
  <c r="J11" i="8" s="1"/>
  <c r="H19" i="8"/>
  <c r="J19" i="8" s="1"/>
  <c r="H18" i="8"/>
  <c r="J18" i="8" s="1"/>
  <c r="H17" i="8"/>
  <c r="J17" i="8" s="1"/>
  <c r="H16" i="8"/>
  <c r="J16" i="8" s="1"/>
  <c r="H15" i="8"/>
  <c r="J15" i="8" s="1"/>
  <c r="H14" i="8"/>
  <c r="J14" i="8" s="1"/>
  <c r="H13" i="8"/>
  <c r="J13" i="8" s="1"/>
  <c r="H12" i="8"/>
  <c r="J12" i="8" s="1"/>
  <c r="H10" i="8"/>
  <c r="J10" i="8" s="1"/>
  <c r="H9" i="8"/>
  <c r="J9" i="8" s="1"/>
  <c r="H8" i="8"/>
  <c r="J8" i="8" s="1"/>
  <c r="H7" i="8"/>
  <c r="J7" i="8" s="1"/>
  <c r="H6" i="8"/>
  <c r="J6" i="8" s="1"/>
  <c r="H5" i="8"/>
  <c r="J5" i="8" s="1"/>
  <c r="H4" i="8"/>
  <c r="J4" i="8" s="1"/>
  <c r="J39" i="8" l="1"/>
  <c r="J40" i="8" s="1"/>
  <c r="J20" i="8"/>
  <c r="J21" i="8" s="1"/>
  <c r="K4" i="8" l="1"/>
  <c r="L4" i="8" s="1"/>
  <c r="K22" i="8"/>
  <c r="L22" i="8" s="1"/>
  <c r="J73" i="8"/>
  <c r="J170" i="8" l="1"/>
</calcChain>
</file>

<file path=xl/sharedStrings.xml><?xml version="1.0" encoding="utf-8"?>
<sst xmlns="http://schemas.openxmlformats.org/spreadsheetml/2006/main" count="307" uniqueCount="117">
  <si>
    <t>ACTIVIDADES</t>
  </si>
  <si>
    <t>Contratar acompañamiento de equipo profesional y técnico para la ejecución del convenio según concerté el Asociado y la Subcomisión de territorialidad, vivienda, saneamiento básico, actividad agropecuaria, ambiente y minería de la comisión consultiva de alto nivel de las Comunidades Negras, Afrocolombiana, Raizales y Palenqueras.</t>
  </si>
  <si>
    <t>Cartilla ilustrativa sobre los derechos y procedimientos de titulación colectiva para las Comunidades Negras, Afrocolombianas, Raizales y Palenqueras</t>
  </si>
  <si>
    <t>2. Línea Estratégica B:  Fortalecimiento normativo y de procedimiento en la Subcomisión de territorio de las Comunidades Negras, Afrocolombiana, Raizales y Palenqueras.</t>
  </si>
  <si>
    <t>1.   Acta de la sesión. 
2.  Listado de asistencia.
3.  Registro fotográfico</t>
  </si>
  <si>
    <t>TOTAL PRESUPUESTO 1RA LINEA</t>
  </si>
  <si>
    <t>1.  Contrato firmado
2.  Soportes desplazamientos y viáticos</t>
  </si>
  <si>
    <t>1. Cartilla Diagramada.
2.  Impresión de 2.000 ejemplares de cartillas.
3.  Contrato Diseñador</t>
  </si>
  <si>
    <t>TOTAL PRESUPUESTO 2DA LINEA</t>
  </si>
  <si>
    <t>Dos (2) sesiones de la Comisión Consultiva de Alto Nivel para las Comunidades Negras, Afrocolombianas, Raizales y Palenqueras, en la ciudad de Cali – Valle del Cauca</t>
  </si>
  <si>
    <t>1. Informe del evento con el paso a paso para cumplir con los requisitos para la titulacion colectiva.
2.  Listado de asistencia.
3.  Registro fotográfico</t>
  </si>
  <si>
    <t>PRODUCTOS</t>
  </si>
  <si>
    <t>Gastos de viaje y logística del equipo profesionales contratos para garantizar su efectiva presencia en los difentes secciones y eventos del convenio</t>
  </si>
  <si>
    <t>Facturas o documento equivalente</t>
  </si>
  <si>
    <t>La logística, transportes, viáticos, suministro de papeleria e impresos entre otros se soportan con su factura de venta o documento equivalente que se aguste a las normas vigentes.
Estos gastos deben estar acordes con el tiempo y cantidad de reuniones segun se requiera en la ejecución del convenio.</t>
  </si>
  <si>
    <t>PRESUPUESTO GENERAL LINEA A Y B</t>
  </si>
  <si>
    <t>1. Linea estratégica A: Garantizar el apoyo profesional, técnico, informativo y logístico para el funcionamiento de la subcomisión de territorio y la consultiva de alto nivel de las Comunidades Negras, Afrocolombiana, Raizales y Palenqueras.</t>
  </si>
  <si>
    <t>SEPTIEMBRE</t>
  </si>
  <si>
    <t>OCTUBRE</t>
  </si>
  <si>
    <t>NOVIEMBRE</t>
  </si>
  <si>
    <t>DICIEMBRE</t>
  </si>
  <si>
    <t>METOLOGIA</t>
  </si>
  <si>
    <t>Veinte (20) sesiones de fortalecimiento con los   Consultivos de Alto Nivel Departamental para las Comunidades Negras, Afrocolombianas, Raizales y Palenqueras, líderes sociales, y los solicitantes de titulación colectiva ante la ANT.</t>
  </si>
  <si>
    <t>Cuatro (4) sesiones de seguimiento de espacio autonomo de la Subcomisión de Territorialidad, Vivienda, Saneamiento Básico, Actividad Agropecuaria, Ambiente y Minería de la Comisión Consultiva de Alto Nivel para las Comunidades Negras, Afrocolombianas, Raizales y Palenqueras.</t>
  </si>
  <si>
    <t>Cuatro (4) sesiones de la Subcomisión de Territorialidad, Vivienda, Saneamiento Básico, Actividad Agropecuaria, Ambiente y Minería de la Comisión Consultiva de Alto Nivel para las Comunidades Negras, Afrocolombianas, Raizales y Palenqueras.</t>
  </si>
  <si>
    <t>METODOLOGIA</t>
  </si>
  <si>
    <t>APORTE PSAL</t>
  </si>
  <si>
    <t>SEM 1</t>
  </si>
  <si>
    <t>SEM 2</t>
  </si>
  <si>
    <t>SEM 3</t>
  </si>
  <si>
    <t>SEM 4</t>
  </si>
  <si>
    <t>LINEA</t>
  </si>
  <si>
    <t>1.  Contrato firmado
2.  Documento equivalente.
3. Planillas de seguridad social</t>
  </si>
  <si>
    <t>Cuatro (4) sesiones de seguimiento de espacio autonomo de la Subcomisión de Territorialidad, Vivienda, Saneamiento Básico, Actividad Agropecuaria, Ambiente y Minería de la Comisión Consultiva de Alto Nivel para las Comunidades Negras, Afrocolombianas, Raizales y Palenqueras, en adelante SubComisión V</t>
  </si>
  <si>
    <t>La convocatoria a la sesión estara a cargo por el MIN INTERIOR, previo envio de agenda de la ANT.  La definición del lugar de las sesiones  y la modalidad de las mismas (presencial, virtual o semipresencial) quedará sujeta a lo que se defina con los consultivos de la Comisión Consultiva de Alto Nivel.
Para el cumplimiento de esta actividad, en la logística (alojamiento, alimentación, alquiler del salón, sonido, conectividad, entre otros), los gastos se efectuarán acorde a las fechas, número de asistentes y en los lugares previamente establecidos. Se entregará factura o documento equivalente debidamente discriminada acorde a los servicios solicitados en cada sesión. 
Para la adquisición de materiales y suministros, los transportes, viáticos y gastos de viaje (gastos de viaje terrestre, fluvial y tiquetes aéreos), Se entregará factura o documento equivalente.
En caso de que la reunión se realice virtual se ajustarán los rubros para incluir el reconocimiento por conectividad.</t>
  </si>
  <si>
    <t>La convocatoria a la sesión estara a cargo por el MIN INTERIOR, previo envio de agenda de la ANT.  La definición del lugar de las sesiones  y la modalidad de las mismas (presencial, virtual o semipresencial) quedará sujeta a lo que se defina con los consultivos de la Subcomisión V.
Para el cumplimiento de esta actividad, en la logística (alojamiento, alimentación, alquiler del salón, sonido, conectividad, entre otros), los gastos se efectuarán acorde a las fechas, número de asistentes y en los lugares previamente establecidos por los consultivos de la Subcomisión V. Se entregará factura o documento equivalente debidamente discriminada acorde a los servicios solicitados en cada sesión. 
Para la adquisición de materiales y suministros, los transportes, viáticos y gastos de viaje (gastos de viaje terrestre, fluvial y tiquetes aéreos), Se entregará factura o documento equivalente.
En caso de que la reunión se realice virtual se ajustarán los rubros para incluir el reconocimiento por conectividad.</t>
  </si>
  <si>
    <t>Veinte (20) sesiones de espacio autónomo para realizar talleres de fortalecimiento, capacitación y revisión con consejos comunitarios, solicitantes de titulación colectiva ante la ANT, consultivos departamentales y Distritales de Bogotá,  de las Comunidades Negras, Afrocolombianas, Raizales y Palenqueras.</t>
  </si>
  <si>
    <t xml:space="preserve">La convocatoria para los espacios autónomos estará a cargo del operador, en concertación con la subcomisión V  y la ANT cuando sea necesario.  La fecha y el lugar de las sesiones  y la modalidad de las mismas (presencial, virtual o semipresencial) quedará sujeta a lo que se defina con los consultivos de la Subcomisión V. 
Estas sesiones de trabajo son de seguimiento y apoyo para revisar los avances en los departamentos, para tener una visión general del avance del convenio.
El equipo profesional de apoyo estará acompañando en todas las sesiones.
Los gastos de logística se soportan según las normas vigentes. </t>
  </si>
  <si>
    <t>En el evento en que por circunstancias o situaciones que requieran analizarse deban incrementarse o disminuirse el número de las sesiones autónomas, el tema será revisado al interior del Comité Operativo.</t>
  </si>
  <si>
    <t>APORTE ANT</t>
  </si>
  <si>
    <t xml:space="preserve">Dos (2) sesiones de la Comisión Consultiva de Alto Nivel para las Comunidades Negras, Afrocolombianas, Raizales y Palenqueras.
</t>
  </si>
  <si>
    <t xml:space="preserve">Dos (2) sesiones de la Comisión Consultiva de Alto Nivel para las Comunidades Negras, Afrocolombianas, Raizales y Palenqueras.
</t>
  </si>
  <si>
    <t xml:space="preserve">Cuatro (4) sesiones de la Subcomisión de Territorialidad, Vivienda, Saneamiento Básico, Actividad Agropecuaria, Ambiente y Minería de la Comisión Consultiva de Alto Nivel para las Comunidades Negras, Afrocolombianas, Raizales y Palenqueras, en adelante SubComisión V
</t>
  </si>
  <si>
    <t>Plan Operativo 2021 - Convenio de asociación</t>
  </si>
  <si>
    <t xml:space="preserve">Aunar esfuerzos entre la Agencia Nacional de Tierras - ANT y el Asociado, con el fin de apoyar a la Subcomisión de Territorialidad, Vivienda, Saneamiento Básico, Actividad Agropecuaria, Ambiente y Minería de la Comisión Consultiva de Alto Nivel para las Comunidades Negras, Afrocolombianas, Raizales y Palenqueras, en la generación espacios de concertación y espacios de fortalecimiento en el marco de sus usos, costumbres, con respeto por sus mecanismos propios de participación, y con la independencia que ameritan estos espacios de reconocimiento y discusión para sus temas de interés como comunidad étnica. </t>
  </si>
  <si>
    <t>Cronograma 2021 - Convenio de asociación</t>
  </si>
  <si>
    <r>
      <t>Evento de experiencias de Titulación colectiva, donde se den capacitaciones</t>
    </r>
    <r>
      <rPr>
        <sz val="10"/>
        <color theme="1"/>
        <rFont val="Calibri (Cuerpo)"/>
      </rPr>
      <t>,</t>
    </r>
    <r>
      <rPr>
        <sz val="10"/>
        <color theme="1"/>
        <rFont val="Calibri"/>
        <family val="2"/>
        <scheme val="minor"/>
      </rPr>
      <t xml:space="preserve"> integraciones culturales y </t>
    </r>
    <r>
      <rPr>
        <sz val="10"/>
        <color theme="1"/>
        <rFont val="Calibri (Cuerpo)"/>
      </rPr>
      <t>socialización de</t>
    </r>
    <r>
      <rPr>
        <sz val="10"/>
        <color theme="1"/>
        <rFont val="Calibri"/>
        <family val="2"/>
        <scheme val="minor"/>
      </rPr>
      <t xml:space="preserve"> lecciones aprendidas que sirvan para recopilar insumos para la Cartilla ilustrativa sobre los derechos y procedimientos de titulación colectiva para las Comunidades Negras, Afrocolombianas, Raizales y Palenqueras</t>
    </r>
  </si>
  <si>
    <r>
      <t xml:space="preserve">La convocatoria para los espacios autónomos estará a cargo del operador, en concertación con la subcomisión V  y la ANT cuando sea necesario.  La fecha y el lugar de las sesiones  y la modalidad de las mismas (presencial, virtual o semipresencial) quedará sujeta a lo que se defina con los consultivos de la Subcomisión V. 
Para el cumplimiento de esta actividad, en la logística (alojamiento, alimentación, alquiler del salón, sonido, conectividad, entre otros), los gastos se efectuarán acorde a las fechas, número de asistentes y en los lugares previamente establecidos por los consultivos de la subcomisión V. Se entregará factura o documento equivalente debidamente discriminada acorde a los servicios solicitados en cada sesión. 
</t>
    </r>
    <r>
      <rPr>
        <sz val="8"/>
        <color theme="1"/>
        <rFont val="Calibri (Cuerpo)"/>
      </rPr>
      <t>Estas sesiones autónomas se unirán con otras sesiones de la Subcomisión de Territorialidad, Vivienda, Saneamiento Básico, Actividad Agropecuaria, Ambiente y Minería y la Comisión Consultiva de Alto Nivel, razón por la cual generan un costo inferior, en tanto no se tendrá que incurrir en reconocimientos como transporte aéreo y multimodal.</t>
    </r>
    <r>
      <rPr>
        <sz val="8"/>
        <color theme="1"/>
        <rFont val="Calibri"/>
        <family val="2"/>
        <scheme val="minor"/>
      </rPr>
      <t xml:space="preserve">
Para la adquisición de materiales y suministros, los transportes, viáticos y gastos de viaje (gastos de viaje terrestre, fluvial y tiquetes aéreos), Se entregará factura o documento equivalente debidamente.
En caso de que la reunión se realice virtual se ajustarán los rubros para incluir el reconocimiento por conectividad.</t>
    </r>
  </si>
  <si>
    <r>
      <t xml:space="preserve">a) Hojas de vida con sus respectivos soportes.
b) La  contratación será por OPS, a cada contratista se le elaborará la minuta contractual donde se definirán sus obligaciones y responsabilidades.
c) Se orientará, se hará seguimiento y se brindará asesoría desde cada perfil profesional a los consultivos  que así lo requieran en temas que tienen que ver con seguimiento a sus solicitudes, aclaraciones de dudas en procesos de (formalización y compra), con el apoyo de la ANT
</t>
    </r>
    <r>
      <rPr>
        <sz val="8"/>
        <color theme="1"/>
        <rFont val="Calibri (Cuerpo)"/>
      </rPr>
      <t>Se contratarán los servicios profesionales entre las cuales habrá abogados, area ambiental, agricola, sociólogos, ciencias económicas  etc.</t>
    </r>
  </si>
  <si>
    <r>
      <t xml:space="preserve">Estas sesiones se realizarán en aras de dar cumplimiento a los acuerdos pactos entre el Gobierno Nacional y las Comunidades Negras, Afrocolombianas, Raizales y Palenqueras a través de sus instancias de participación y consulta, específicamente los T3.1., T3.2. y U1. Así pues, los talleres de fortalecimiento tendrán por objeto: 
-	Socializar el estado de las solicitudes incompletas de titulación colectiva con las juntas y representantes legales de consejos comunitarios que tienen solicitudes de titulación y que pertenecen al plan de choque, con el fin de gestionar la actualización y complemento de los documentos faltantes conforme el artículo 20 del Decreto 1745 de 1995 compilado en el Decreto 1066 de 2015.
-	Fortalecimientos a los consultivos departamentales, juntas de consejo y representantes legales de los consejos comunitarios asociadas a las solicitudes de titulación colectiva en rezago, en el artículo transitorio 55 de la CP, Ley 70 de 1993, Decreto 1745 de 1995 compilado en el 1066 de 2015.
-	Espacios de trabajo para la formulación y retroalimentación de mecanismos alternativos de solución de conflictos con las comunidades NARP en territorio.
Lo anterior, se debe leer de conformidad con lo dispuesto en el artículo 2.5.1.1.3., del Decreto 1640 de 2020, numeral 4, funciones de la Comisión Consultiva de Alto Nivel "Contribuir a la solución de los problemas de tierras que afectan a las comunidades que representan del territorio nacional, impulsando los programas de titulación colectiva que se adelanten en favor de esta población", y con las desiciones que en el marco de su autonomía ha tomado la Subcomisión territorialidad, vivienda, saneamiento básico, actividad agropecuaria, ambiente y minería de la Comisión Consultiva de Alto Nivel de las Comunidades Negras, Afrocolombiana, Raizales y Palenqueras. 
</t>
    </r>
    <r>
      <rPr>
        <sz val="8"/>
        <color theme="1"/>
        <rFont val="Calibri (Cuerpo)"/>
      </rPr>
      <t xml:space="preserve">La convocatoria a la sesión de espacio autónomo estará a cargo por la ANT, en concertación con la subcomisión V.  La definición del lugar de las sesiones  y la modalidad de las mismas (presencial, virtual o semipresencial) quedará sujeta a lo que se defina con los consultivos de la Subcomisión V. podran ser invitados el MIN INTERIOR, Entidades Departamentales, Distritales y Ministerio Público segun corresponda.
La agenda de trabajo estará acorde con las necesidades de cada departamento acordes a la linea estrategica.
Para el cumplimiento de esta actividad, en la logística (alojamiento, alimentación, alquiler del salón, sonido, conectividad, entre otros), los gastos se efectuarán acorde a las fechas, número de asistentes. Se entregará factura o documento equivalente debidamente discriminada acorde a los servicios solicitados en cada sesión. 
Para la adquisición de materiales y suministros, los Transportes, viáticos y Gastos de viaje (gastos de viaje terrestre, fluvial y tiquetes aéreos) .
</t>
    </r>
    <r>
      <rPr>
        <sz val="8"/>
        <color theme="1"/>
        <rFont val="Calibri"/>
        <family val="2"/>
        <scheme val="minor"/>
      </rPr>
      <t xml:space="preserve">
</t>
    </r>
  </si>
  <si>
    <r>
      <rPr>
        <sz val="8"/>
        <color theme="1"/>
        <rFont val="Calibri (Cuerpo)"/>
      </rPr>
      <t xml:space="preserve">En esta actividad se realizará la contratación de un equipo experto que permita garantizar la calidad del producto y el enfoque diferencial del mismo tenindo en cuenta la población objetivo y lo dispuesto en las sentencias proferidas por la honorable Corte Constitucional como lo son la T-602 de 2003, T-025 de 2004, T-010 de 2015, entre otras. Adicionamente, es. menester resaltar que las cartillas se socializarán y se harán talleras de retroalimentación.
</t>
    </r>
    <r>
      <rPr>
        <sz val="8"/>
        <color theme="1"/>
        <rFont val="Calibri"/>
        <family val="2"/>
        <scheme val="minor"/>
      </rPr>
      <t xml:space="preserve">
a)  Se hace contrato por prestación de servicios.
b)  recolectar los insumos y presentar borrador con la información recolectada para el ajuste y revisión por parte de los consultivos y recomendaciones del supervisor del convenio.
c)  Presentar propuesta de la cartilla con los ajustes y seguir con el proceso de incluir con las recomendaciones hasta tener el documento final.
d) Impresión del modelo final de la cartilla para su aprobación, despues hacer la impresión final </t>
    </r>
    <r>
      <rPr>
        <sz val="8"/>
        <color theme="1"/>
        <rFont val="Calibri (Cuerpo)"/>
      </rPr>
      <t>de la totalidad de ejemplares</t>
    </r>
    <r>
      <rPr>
        <sz val="8"/>
        <color theme="1"/>
        <rFont val="Calibri"/>
        <family val="2"/>
        <scheme val="minor"/>
      </rPr>
      <t xml:space="preserve">.
</t>
    </r>
  </si>
  <si>
    <r>
      <t>Evento de experiencias de Titulación colectiva, donde se den capacitaciones</t>
    </r>
    <r>
      <rPr>
        <sz val="8"/>
        <color theme="1"/>
        <rFont val="Calibri (Cuerpo)"/>
      </rPr>
      <t>,</t>
    </r>
    <r>
      <rPr>
        <sz val="8"/>
        <color theme="1"/>
        <rFont val="Calibri"/>
        <family val="2"/>
        <scheme val="minor"/>
      </rPr>
      <t xml:space="preserve"> integraciones culturales y </t>
    </r>
    <r>
      <rPr>
        <sz val="8"/>
        <color theme="1"/>
        <rFont val="Calibri (Cuerpo)"/>
      </rPr>
      <t>socialización de</t>
    </r>
    <r>
      <rPr>
        <sz val="8"/>
        <color theme="1"/>
        <rFont val="Calibri"/>
        <family val="2"/>
        <scheme val="minor"/>
      </rPr>
      <t xml:space="preserve"> lecciones aprendidas sobre los derechos y procedimientos de titulación colectiva para las Comunidades Negras, Afrocolombianas, Raizales y Palenqueras</t>
    </r>
  </si>
  <si>
    <r>
      <rPr>
        <sz val="8"/>
        <color theme="1"/>
        <rFont val="Calibri (Cuerpo)"/>
      </rPr>
      <t xml:space="preserve">El evento constará de </t>
    </r>
    <r>
      <rPr>
        <sz val="8"/>
        <color theme="1"/>
        <rFont val="Calibri"/>
        <family val="2"/>
        <scheme val="minor"/>
      </rPr>
      <t xml:space="preserve">tres días de talleres sobre el proceso de Titulación colectiva, </t>
    </r>
    <r>
      <rPr>
        <sz val="8"/>
        <color theme="1"/>
        <rFont val="Calibri (Cuerpo)"/>
      </rPr>
      <t xml:space="preserve">y contará </t>
    </r>
    <r>
      <rPr>
        <sz val="8"/>
        <color theme="1"/>
        <rFont val="Calibri"/>
        <family val="2"/>
        <scheme val="minor"/>
      </rPr>
      <t xml:space="preserve">con el acompañamiento del equipo técnico y funcionarios de la ANT.
Las integraciones culturales y </t>
    </r>
    <r>
      <rPr>
        <sz val="8"/>
        <color theme="1"/>
        <rFont val="Calibri (Cuerpo)"/>
      </rPr>
      <t xml:space="preserve">socialización </t>
    </r>
    <r>
      <rPr>
        <sz val="8"/>
        <color theme="1"/>
        <rFont val="Calibri"/>
        <family val="2"/>
        <scheme val="minor"/>
      </rPr>
      <t>de lecciones aprendidas s</t>
    </r>
    <r>
      <rPr>
        <sz val="8"/>
        <color theme="1"/>
        <rFont val="Calibri (Cuerpo)"/>
      </rPr>
      <t>ervirán</t>
    </r>
    <r>
      <rPr>
        <sz val="8"/>
        <color theme="1"/>
        <rFont val="Calibri"/>
        <family val="2"/>
        <scheme val="minor"/>
      </rPr>
      <t xml:space="preserve"> como espacio de retroalimetación de las experiencias que se tienen en los diferentes terriotorios de las Comunidades Negras.
</t>
    </r>
    <r>
      <rPr>
        <sz val="8"/>
        <color theme="1"/>
        <rFont val="Calibri (Cuerpo)"/>
      </rPr>
      <t xml:space="preserve">Al evento asistirán médicos, sabeedores y sabeedoras de las comunidades negras, afrocolombianas, raizales y palenqueras que puedan contar desde su experiencia las dinámicas de los territorios colectivos, expertos en derechos y procedimientos territoriales y de titulación colectiva de las comunidades étnicas, representantes del Gobierno Nacional incidentes en los temas étnico-territoriales y grupos culturales del territorio. </t>
    </r>
    <r>
      <rPr>
        <sz val="8"/>
        <color theme="1"/>
        <rFont val="Calibri"/>
        <family val="2"/>
        <scheme val="minor"/>
      </rPr>
      <t xml:space="preserve">
La logística requerida estara soportadas con su factura o documento soporte conforme a las normas vigentes.</t>
    </r>
  </si>
  <si>
    <r>
      <t>Estas sesiones tendrán por objetivo</t>
    </r>
    <r>
      <rPr>
        <sz val="8"/>
        <color theme="1"/>
        <rFont val="Calibri (Cuerpo)"/>
      </rPr>
      <t xml:space="preserve"> presentar los avances de la línea estratégica B,  los miembros de la Comisión Consultiva de Alto Nivel.
La convocatoria a la sesión de espacio autónomo estará a cargo por la ANT, en concertación con la subcomisión V.  La definición del lugar de las sesiones  y la modalidad de las mismas (presencial, virtual o semipresencial) quedará sujeta a lo que se defina con los consultivos de la Subcomisión V. podran ser invitados el MIN INTERIOR, Entidades Departamentales, Distritales y Ministerio Público segun corresponda.</t>
    </r>
    <r>
      <rPr>
        <sz val="8"/>
        <color theme="1"/>
        <rFont val="Calibri"/>
        <family val="2"/>
        <scheme val="minor"/>
      </rPr>
      <t xml:space="preserve">
Para el cumplimiento de esta actividad, en la logística (alojamiento, alimentación, alquiler del salón, sonido, conectividad, entre otros), los gastos se efectuarán acorde a las fechas, número de asistentes y en los lugares previamente establecidos por los consultivos de la sub comisión. Se entregará factura o documento equivalente debidamente discriminada acorde a los servicios solicitados en cada sesión. 
</t>
    </r>
    <r>
      <rPr>
        <sz val="8"/>
        <color theme="1"/>
        <rFont val="Calibri (Cuerpo)"/>
      </rPr>
      <t>Los soportes de costos y gastos de logística se hará conforme a las normas vigentes con factura o documento equivalentes</t>
    </r>
    <r>
      <rPr>
        <sz val="8"/>
        <color theme="1"/>
        <rFont val="Calibri"/>
        <family val="2"/>
        <scheme val="minor"/>
      </rPr>
      <t xml:space="preserve">
En caso de que la reunión se realice virtual se ajustarán los rubros para incluir el reconocimiento por conectividad.</t>
    </r>
  </si>
  <si>
    <t>CONCEPTO</t>
  </si>
  <si>
    <t>DIAS</t>
  </si>
  <si>
    <t>Q</t>
  </si>
  <si>
    <t>QT</t>
  </si>
  <si>
    <t>VALOR</t>
  </si>
  <si>
    <t>TOTAL</t>
  </si>
  <si>
    <t>Reconocimiento diario</t>
  </si>
  <si>
    <t xml:space="preserve">Transporte multimodal </t>
  </si>
  <si>
    <t>Papelería</t>
  </si>
  <si>
    <t>Kits de bioseguridad</t>
  </si>
  <si>
    <t>Auditorios</t>
  </si>
  <si>
    <t xml:space="preserve">Sonido </t>
  </si>
  <si>
    <t>Video proyector</t>
  </si>
  <si>
    <t>Alquiler de impresoras</t>
  </si>
  <si>
    <t>Alquiler de computadores</t>
  </si>
  <si>
    <t>Transporte lugar de reunión</t>
  </si>
  <si>
    <t>Refrigerios típicos AM</t>
  </si>
  <si>
    <t>Almuerzos típicos</t>
  </si>
  <si>
    <t>Refrigerios típicos PM</t>
  </si>
  <si>
    <t>Personal de logística</t>
  </si>
  <si>
    <t>Tiquetes</t>
  </si>
  <si>
    <t>TOTAL LAS 4 SESIONES</t>
  </si>
  <si>
    <t>SUBTOTAL SESIÓN</t>
  </si>
  <si>
    <t>Estación de café</t>
  </si>
  <si>
    <t>TOTAL LAS 2 SESIONES</t>
  </si>
  <si>
    <t>Reconocimiento diario comision V</t>
  </si>
  <si>
    <t>Reconocimiento diario consultiva</t>
  </si>
  <si>
    <t>Transporte multimodal Consultiva 48</t>
  </si>
  <si>
    <t>MES</t>
  </si>
  <si>
    <t>SUBTOTAL</t>
  </si>
  <si>
    <t>Coordinador</t>
  </si>
  <si>
    <t>Profesional jurídico</t>
  </si>
  <si>
    <t>Profesional Social</t>
  </si>
  <si>
    <t>Profesional contable y financiero</t>
  </si>
  <si>
    <t>Asistente administrativo</t>
  </si>
  <si>
    <t>Asistente operativo</t>
  </si>
  <si>
    <t>TOTALES</t>
  </si>
  <si>
    <t>Profesional en ingenierias</t>
  </si>
  <si>
    <t>Profesional en salud ocupacional</t>
  </si>
  <si>
    <t>Viáticos y gastos de transporte</t>
  </si>
  <si>
    <t>Reconocimiento diario consultivos departamentales</t>
  </si>
  <si>
    <t>Reconocimiento diario de los solicitantes de titulacion colectiva</t>
  </si>
  <si>
    <t>Reembolso de transporte urbano y/o rural</t>
  </si>
  <si>
    <t>Transporte logística y materiales</t>
  </si>
  <si>
    <t>Coordinador de logística</t>
  </si>
  <si>
    <t>Personal de Logística</t>
  </si>
  <si>
    <t>Almuerzo</t>
  </si>
  <si>
    <t>TOTAL REUNIÓN</t>
  </si>
  <si>
    <t>TOTAL DE LAS 20 REUNIONES</t>
  </si>
  <si>
    <t>Refrigeríos típicos AM</t>
  </si>
  <si>
    <t>Refrigeríos típicos PM</t>
  </si>
  <si>
    <t>Profesional Diseño</t>
  </si>
  <si>
    <t>Profesionales de apoyo</t>
  </si>
  <si>
    <t>Gastos borrador inicial cartilla</t>
  </si>
  <si>
    <t>Impresión Cartilla final</t>
  </si>
  <si>
    <t>Talleristas expertos</t>
  </si>
  <si>
    <t>Grupos folkloricos</t>
  </si>
  <si>
    <t>Lideres representativos del proceso de titulación colectiva</t>
  </si>
  <si>
    <t>Reconoconocimeinto invitador</t>
  </si>
  <si>
    <t>Cuatro (4) sesiones de trabajo autónomo de la Subcomisión de Territorialidad, Vivienda, Saneamiento Básico, Actividad Agropecuaria, Ambiente y Minería de la Comisión Consultiva de Alto Nivel para las Comunidades Negras, Afrocolombianas, Raizales y Palenqueras y Gobierno Nacional.</t>
  </si>
  <si>
    <t>suministro de insumos y materiales</t>
  </si>
  <si>
    <t>Papeleria e impresos</t>
  </si>
  <si>
    <t>Cuatro (4) sesión de trabajo autónomo de la Subcomisión de Territorialidad, Vivienda, Saneamiento Básico, Actividad Agropecuaria, Ambiente y Minería de la Comisión Consultiva de Alto Nivel para las Comunidades Negras, Afrocolombianas, Raizales y Palenqueras y Gobierno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</si>
</sst>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12">
    <font>
      <sz val="11"/>
      <color theme="1"/>
      <name val="Calibri"/>
      <family val="2"/>
      <scheme val="minor"/>
    </font>
    <font>
      <sz val="11"/>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theme="1"/>
      <name val="Calibri (Cuerpo)"/>
    </font>
    <font>
      <b/>
      <sz val="14"/>
      <color theme="1"/>
      <name val="Calibri"/>
      <family val="2"/>
      <scheme val="minor"/>
    </font>
    <font>
      <sz val="14"/>
      <color theme="1"/>
      <name val="Calibri"/>
      <family val="2"/>
      <scheme val="minor"/>
    </font>
    <font>
      <sz val="8"/>
      <color theme="1"/>
      <name val="Calibri (Cuerpo)"/>
    </font>
    <font>
      <sz val="8"/>
      <color rgb="FF000000"/>
      <name val="Calibri"/>
      <family val="2"/>
      <scheme val="minor"/>
    </font>
  </fonts>
  <fills count="13">
    <fill>
      <patternFill patternType="none"/>
    </fill>
    <fill>
      <patternFill patternType="gray125"/>
    </fill>
    <fill>
      <patternFill patternType="solid">
        <fgColor rgb="FF92D050"/>
        <bgColor indexed="64"/>
      </patternFill>
    </fill>
    <fill>
      <patternFill patternType="solid">
        <fgColor theme="4" tint="0.79998168889431442"/>
        <bgColor indexed="64"/>
      </patternFill>
    </fill>
    <fill>
      <patternFill patternType="solid">
        <fgColor theme="5"/>
        <bgColor indexed="64"/>
      </patternFill>
    </fill>
    <fill>
      <patternFill patternType="solid">
        <fgColor rgb="FF7030A0"/>
        <bgColor indexed="64"/>
      </patternFill>
    </fill>
    <fill>
      <patternFill patternType="solid">
        <fgColor rgb="FFFFFF00"/>
        <bgColor indexed="64"/>
      </patternFill>
    </fill>
    <fill>
      <patternFill patternType="solid">
        <fgColor rgb="FFC00000"/>
        <bgColor indexed="64"/>
      </patternFill>
    </fill>
    <fill>
      <patternFill patternType="solid">
        <fgColor theme="0" tint="-0.34998626667073579"/>
        <bgColor indexed="64"/>
      </patternFill>
    </fill>
    <fill>
      <patternFill patternType="solid">
        <fgColor theme="0"/>
        <bgColor indexed="64"/>
      </patternFill>
    </fill>
    <fill>
      <patternFill patternType="solid">
        <fgColor theme="2"/>
        <bgColor indexed="64"/>
      </patternFill>
    </fill>
    <fill>
      <patternFill patternType="solid">
        <fgColor theme="4" tint="0.59999389629810485"/>
        <bgColor indexed="64"/>
      </patternFill>
    </fill>
    <fill>
      <patternFill patternType="solid">
        <fgColor theme="8"/>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83">
    <xf numFmtId="0" fontId="0" fillId="0" borderId="0" xfId="0"/>
    <xf numFmtId="0" fontId="2" fillId="0" borderId="0" xfId="0" applyFont="1" applyFill="1" applyAlignment="1">
      <alignment vertical="center"/>
    </xf>
    <xf numFmtId="0" fontId="3" fillId="0" borderId="0" xfId="0" applyFont="1" applyFill="1" applyAlignment="1">
      <alignment horizontal="center" vertical="center"/>
    </xf>
    <xf numFmtId="0" fontId="3" fillId="0" borderId="0" xfId="0" applyFont="1" applyFill="1" applyAlignment="1">
      <alignment vertical="center"/>
    </xf>
    <xf numFmtId="0" fontId="4" fillId="3" borderId="1" xfId="0" applyFont="1" applyFill="1" applyBorder="1" applyAlignment="1">
      <alignment horizontal="center" vertical="center"/>
    </xf>
    <xf numFmtId="0" fontId="4" fillId="0" borderId="1" xfId="0" applyFont="1" applyFill="1" applyBorder="1" applyAlignment="1">
      <alignment horizontal="center" vertical="center"/>
    </xf>
    <xf numFmtId="0" fontId="6" fillId="0" borderId="1" xfId="0" applyFont="1" applyFill="1" applyBorder="1" applyAlignment="1">
      <alignment vertical="center" wrapText="1"/>
    </xf>
    <xf numFmtId="0" fontId="6" fillId="0" borderId="1" xfId="0" applyFont="1" applyFill="1" applyBorder="1" applyAlignment="1">
      <alignment vertical="center"/>
    </xf>
    <xf numFmtId="0" fontId="4" fillId="4"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5" borderId="1" xfId="0" applyFont="1" applyFill="1" applyBorder="1" applyAlignment="1">
      <alignment horizontal="center" vertical="center"/>
    </xf>
    <xf numFmtId="0" fontId="6" fillId="6" borderId="1" xfId="0" applyFont="1" applyFill="1" applyBorder="1" applyAlignment="1">
      <alignment vertical="center"/>
    </xf>
    <xf numFmtId="0" fontId="6" fillId="0" borderId="0" xfId="0" applyFont="1" applyFill="1" applyAlignment="1">
      <alignment vertical="center"/>
    </xf>
    <xf numFmtId="0" fontId="4" fillId="0" borderId="1" xfId="0" applyFont="1" applyFill="1" applyBorder="1" applyAlignment="1">
      <alignment vertical="center"/>
    </xf>
    <xf numFmtId="0" fontId="5" fillId="0" borderId="1" xfId="0" applyFont="1" applyFill="1" applyBorder="1" applyAlignment="1">
      <alignment vertical="center"/>
    </xf>
    <xf numFmtId="0" fontId="4" fillId="0" borderId="1" xfId="0" applyFont="1" applyFill="1" applyBorder="1" applyAlignment="1">
      <alignment horizontal="center" vertical="center"/>
    </xf>
    <xf numFmtId="0" fontId="4" fillId="0" borderId="1" xfId="0" applyFont="1" applyBorder="1" applyAlignment="1">
      <alignment horizontal="center" vertical="center"/>
    </xf>
    <xf numFmtId="0" fontId="4" fillId="12" borderId="1" xfId="0" applyFont="1" applyFill="1" applyBorder="1" applyAlignment="1">
      <alignment horizontal="center" vertical="center"/>
    </xf>
    <xf numFmtId="0" fontId="2" fillId="0" borderId="0" xfId="0" applyFont="1" applyAlignment="1">
      <alignment vertical="center"/>
    </xf>
    <xf numFmtId="164" fontId="3" fillId="3" borderId="1" xfId="1" applyNumberFormat="1" applyFont="1" applyFill="1" applyBorder="1" applyAlignment="1">
      <alignment horizontal="center" vertical="center"/>
    </xf>
    <xf numFmtId="0" fontId="3" fillId="0" borderId="0" xfId="0" applyFont="1" applyAlignment="1">
      <alignment horizontal="center" vertical="center"/>
    </xf>
    <xf numFmtId="0" fontId="2" fillId="0" borderId="1" xfId="0" applyFont="1" applyBorder="1" applyAlignment="1">
      <alignment vertical="center" wrapText="1"/>
    </xf>
    <xf numFmtId="164" fontId="3" fillId="0" borderId="0" xfId="1" applyNumberFormat="1" applyFont="1" applyAlignment="1">
      <alignment horizontal="center" vertical="center"/>
    </xf>
    <xf numFmtId="164" fontId="3" fillId="3" borderId="1" xfId="1" applyNumberFormat="1" applyFont="1" applyFill="1" applyBorder="1" applyAlignment="1">
      <alignment vertical="center"/>
    </xf>
    <xf numFmtId="0" fontId="3" fillId="0" borderId="0" xfId="0" applyFont="1" applyAlignment="1">
      <alignment vertical="center"/>
    </xf>
    <xf numFmtId="0" fontId="2" fillId="0" borderId="1" xfId="0" applyFont="1" applyBorder="1" applyAlignment="1">
      <alignment vertical="center"/>
    </xf>
    <xf numFmtId="164" fontId="2" fillId="0" borderId="0" xfId="1" applyNumberFormat="1" applyFont="1" applyAlignment="1">
      <alignment vertical="center"/>
    </xf>
    <xf numFmtId="164" fontId="2" fillId="3" borderId="1" xfId="1" applyNumberFormat="1" applyFont="1" applyFill="1" applyBorder="1" applyAlignment="1">
      <alignment vertical="center"/>
    </xf>
    <xf numFmtId="0" fontId="2" fillId="0" borderId="0" xfId="0" applyFont="1" applyAlignment="1">
      <alignment vertical="center" wrapText="1"/>
    </xf>
    <xf numFmtId="164" fontId="3" fillId="0" borderId="0" xfId="1" applyNumberFormat="1" applyFont="1" applyAlignment="1">
      <alignment vertical="center"/>
    </xf>
    <xf numFmtId="164" fontId="3" fillId="0" borderId="1" xfId="1" applyNumberFormat="1" applyFont="1" applyFill="1" applyBorder="1" applyAlignment="1">
      <alignment horizontal="center"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3" fillId="0" borderId="1" xfId="1" applyNumberFormat="1" applyFont="1" applyFill="1" applyBorder="1" applyAlignment="1">
      <alignment horizontal="center" vertical="center"/>
    </xf>
    <xf numFmtId="0" fontId="11" fillId="0" borderId="1" xfId="0" applyFont="1" applyFill="1" applyBorder="1" applyAlignment="1">
      <alignment vertical="center"/>
    </xf>
    <xf numFmtId="164" fontId="2" fillId="0" borderId="1" xfId="1" applyNumberFormat="1" applyFont="1" applyFill="1" applyBorder="1" applyAlignment="1">
      <alignment vertical="center"/>
    </xf>
    <xf numFmtId="164" fontId="2" fillId="0" borderId="0" xfId="1" applyNumberFormat="1" applyFont="1" applyFill="1" applyAlignment="1">
      <alignment horizontal="center" vertical="center"/>
    </xf>
    <xf numFmtId="0" fontId="2" fillId="3" borderId="1" xfId="0" applyFont="1" applyFill="1" applyBorder="1" applyAlignment="1">
      <alignment horizontal="center" vertical="center"/>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textRotation="90" wrapText="1"/>
    </xf>
    <xf numFmtId="0" fontId="4" fillId="4" borderId="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6" xfId="0" applyFont="1" applyFill="1" applyBorder="1" applyAlignment="1">
      <alignment horizontal="center" vertical="center"/>
    </xf>
    <xf numFmtId="0" fontId="6" fillId="7" borderId="5" xfId="0" applyFont="1" applyFill="1" applyBorder="1" applyAlignment="1">
      <alignment horizontal="center" vertical="center"/>
    </xf>
    <xf numFmtId="0" fontId="6" fillId="7" borderId="7" xfId="0" applyFont="1" applyFill="1" applyBorder="1" applyAlignment="1">
      <alignment horizontal="center" vertical="center"/>
    </xf>
    <xf numFmtId="0" fontId="6" fillId="7" borderId="6" xfId="0" applyFont="1" applyFill="1" applyBorder="1" applyAlignment="1">
      <alignment horizontal="center" vertical="center"/>
    </xf>
    <xf numFmtId="0" fontId="8" fillId="11" borderId="1" xfId="0" applyFont="1" applyFill="1" applyBorder="1" applyAlignment="1">
      <alignment horizontal="center" vertical="center"/>
    </xf>
    <xf numFmtId="0" fontId="9" fillId="10" borderId="1" xfId="0" applyFont="1" applyFill="1" applyBorder="1" applyAlignment="1">
      <alignment horizontal="center" vertical="center" wrapText="1"/>
    </xf>
    <xf numFmtId="0" fontId="4" fillId="0" borderId="1" xfId="0" applyFont="1" applyFill="1" applyBorder="1" applyAlignment="1">
      <alignment horizontal="center" vertical="center" textRotation="90" wrapText="1"/>
    </xf>
    <xf numFmtId="0" fontId="4" fillId="0" borderId="2" xfId="0" applyFont="1" applyFill="1" applyBorder="1" applyAlignment="1">
      <alignment horizontal="center" vertical="center" textRotation="90" wrapText="1"/>
    </xf>
    <xf numFmtId="0" fontId="4" fillId="0" borderId="3" xfId="0" applyFont="1" applyFill="1" applyBorder="1" applyAlignment="1">
      <alignment horizontal="center" vertical="center" textRotation="90" wrapText="1"/>
    </xf>
    <xf numFmtId="0" fontId="4" fillId="0" borderId="4" xfId="0" applyFont="1" applyFill="1" applyBorder="1" applyAlignment="1">
      <alignment horizontal="center" vertical="center" textRotation="90" wrapText="1"/>
    </xf>
    <xf numFmtId="0" fontId="4" fillId="0" borderId="1" xfId="0" applyFont="1" applyFill="1" applyBorder="1" applyAlignment="1">
      <alignment horizontal="center" vertical="center"/>
    </xf>
    <xf numFmtId="0" fontId="4" fillId="5" borderId="5" xfId="0" applyFont="1" applyFill="1" applyBorder="1" applyAlignment="1">
      <alignment horizontal="center" vertical="center"/>
    </xf>
    <xf numFmtId="0" fontId="4" fillId="5" borderId="7" xfId="0" applyFont="1" applyFill="1" applyBorder="1" applyAlignment="1">
      <alignment horizontal="center" vertical="center"/>
    </xf>
    <xf numFmtId="0" fontId="4" fillId="5" borderId="6" xfId="0" applyFont="1" applyFill="1" applyBorder="1" applyAlignment="1">
      <alignment horizontal="center" vertical="center"/>
    </xf>
    <xf numFmtId="0" fontId="6" fillId="8" borderId="5" xfId="0" applyFont="1" applyFill="1" applyBorder="1" applyAlignment="1">
      <alignment horizontal="center" vertical="center"/>
    </xf>
    <xf numFmtId="0" fontId="6" fillId="8" borderId="7" xfId="0" applyFont="1" applyFill="1" applyBorder="1" applyAlignment="1">
      <alignment horizontal="center" vertical="center"/>
    </xf>
    <xf numFmtId="0" fontId="6" fillId="8" borderId="6" xfId="0" applyFont="1" applyFill="1" applyBorder="1" applyAlignment="1">
      <alignment horizontal="center" vertical="center"/>
    </xf>
    <xf numFmtId="164" fontId="3" fillId="0" borderId="1" xfId="1" applyNumberFormat="1" applyFont="1" applyBorder="1" applyAlignment="1">
      <alignment horizontal="center" vertical="center"/>
    </xf>
    <xf numFmtId="164" fontId="2" fillId="0" borderId="1" xfId="1" applyNumberFormat="1" applyFont="1" applyBorder="1" applyAlignment="1">
      <alignment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xf>
    <xf numFmtId="164" fontId="3" fillId="0" borderId="1" xfId="1" applyNumberFormat="1" applyFont="1" applyFill="1" applyBorder="1" applyAlignment="1">
      <alignment horizontal="center" vertical="center" wrapText="1"/>
    </xf>
    <xf numFmtId="0" fontId="2" fillId="0" borderId="1" xfId="0" applyFont="1" applyFill="1" applyBorder="1" applyAlignment="1">
      <alignment vertical="center"/>
    </xf>
    <xf numFmtId="0" fontId="2" fillId="0" borderId="1" xfId="0" applyFont="1" applyFill="1" applyBorder="1" applyAlignment="1">
      <alignment vertical="center" wrapText="1"/>
    </xf>
    <xf numFmtId="0" fontId="3" fillId="0" borderId="1" xfId="0" applyFont="1" applyFill="1" applyBorder="1" applyAlignment="1">
      <alignment horizontal="center" vertical="center"/>
    </xf>
    <xf numFmtId="164" fontId="3" fillId="0" borderId="1" xfId="1" applyNumberFormat="1" applyFont="1" applyFill="1" applyBorder="1" applyAlignment="1">
      <alignment vertical="center"/>
    </xf>
    <xf numFmtId="0" fontId="3" fillId="0" borderId="1" xfId="0" applyFont="1" applyBorder="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vertical="center"/>
    </xf>
    <xf numFmtId="164" fontId="3" fillId="3"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wrapText="1"/>
    </xf>
    <xf numFmtId="0" fontId="3" fillId="11" borderId="1" xfId="0" applyFont="1" applyFill="1" applyBorder="1" applyAlignment="1">
      <alignment horizontal="center" vertical="center"/>
    </xf>
    <xf numFmtId="0" fontId="2" fillId="10" borderId="1" xfId="0"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164" fontId="2" fillId="0" borderId="1" xfId="1" applyNumberFormat="1" applyFont="1" applyBorder="1" applyAlignment="1">
      <alignment horizontal="center" vertical="center"/>
    </xf>
    <xf numFmtId="0" fontId="3" fillId="0" borderId="1" xfId="0" applyFont="1" applyBorder="1" applyAlignment="1">
      <alignment horizontal="center" vertical="center"/>
    </xf>
    <xf numFmtId="0" fontId="3" fillId="3" borderId="1" xfId="0" applyFont="1" applyFill="1" applyBorder="1" applyAlignment="1">
      <alignment horizontal="justify" vertical="center" wrapText="1"/>
    </xf>
    <xf numFmtId="0" fontId="2" fillId="0" borderId="1" xfId="0" applyFont="1" applyBorder="1" applyAlignment="1">
      <alignment horizontal="justify" vertical="center" wrapText="1"/>
    </xf>
    <xf numFmtId="0" fontId="2" fillId="9" borderId="1" xfId="0" applyFont="1" applyFill="1" applyBorder="1" applyAlignment="1">
      <alignment horizontal="justify" vertical="center" wrapText="1"/>
    </xf>
    <xf numFmtId="0" fontId="2" fillId="0" borderId="0" xfId="0" applyFont="1" applyAlignment="1">
      <alignment horizontal="justify"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1"/>
  <sheetViews>
    <sheetView tabSelected="1" topLeftCell="A3" zoomScale="110" zoomScaleNormal="110" workbookViewId="0">
      <selection activeCell="A3" sqref="A3:A73"/>
    </sheetView>
  </sheetViews>
  <sheetFormatPr baseColWidth="10" defaultColWidth="11.42578125" defaultRowHeight="11.25"/>
  <cols>
    <col min="1" max="1" width="6.7109375" style="28" customWidth="1"/>
    <col min="2" max="2" width="19.42578125" style="82" customWidth="1"/>
    <col min="3" max="3" width="14.140625" style="82" customWidth="1"/>
    <col min="4" max="4" width="49.140625" style="82" customWidth="1"/>
    <col min="5" max="5" width="28.5703125" style="18" customWidth="1"/>
    <col min="6" max="6" width="5.140625" style="29" bestFit="1" customWidth="1"/>
    <col min="7" max="7" width="5.7109375" style="29" bestFit="1" customWidth="1"/>
    <col min="8" max="8" width="5.7109375" style="26" bestFit="1" customWidth="1"/>
    <col min="9" max="9" width="9.5703125" style="26" bestFit="1" customWidth="1"/>
    <col min="10" max="10" width="11.7109375" style="26" bestFit="1" customWidth="1"/>
    <col min="11" max="11" width="12.7109375" style="26" bestFit="1" customWidth="1"/>
    <col min="12" max="12" width="13.85546875" style="26" bestFit="1" customWidth="1"/>
    <col min="13" max="14" width="11.42578125" style="26"/>
    <col min="15" max="16384" width="11.42578125" style="18"/>
  </cols>
  <sheetData>
    <row r="1" spans="1:14" ht="15" customHeight="1">
      <c r="A1" s="74" t="s">
        <v>43</v>
      </c>
      <c r="B1" s="74"/>
      <c r="C1" s="74"/>
      <c r="D1" s="74"/>
      <c r="E1" s="74"/>
      <c r="F1" s="74"/>
      <c r="G1" s="74"/>
      <c r="H1" s="74"/>
      <c r="I1" s="74"/>
      <c r="J1" s="74"/>
      <c r="K1" s="74"/>
      <c r="L1" s="74"/>
    </row>
    <row r="2" spans="1:14" ht="66.95" customHeight="1">
      <c r="A2" s="75" t="s">
        <v>44</v>
      </c>
      <c r="B2" s="75"/>
      <c r="C2" s="75"/>
      <c r="D2" s="75"/>
      <c r="E2" s="75"/>
      <c r="F2" s="75"/>
      <c r="G2" s="75"/>
      <c r="H2" s="75"/>
      <c r="I2" s="75"/>
      <c r="J2" s="75"/>
      <c r="K2" s="75"/>
      <c r="L2" s="75"/>
    </row>
    <row r="3" spans="1:14" s="20" customFormat="1" ht="15" customHeight="1">
      <c r="A3" s="40" t="s">
        <v>16</v>
      </c>
      <c r="B3" s="79" t="s">
        <v>0</v>
      </c>
      <c r="C3" s="79" t="s">
        <v>11</v>
      </c>
      <c r="D3" s="79" t="s">
        <v>21</v>
      </c>
      <c r="E3" s="32" t="s">
        <v>54</v>
      </c>
      <c r="F3" s="33" t="s">
        <v>55</v>
      </c>
      <c r="G3" s="33" t="s">
        <v>56</v>
      </c>
      <c r="H3" s="33" t="s">
        <v>57</v>
      </c>
      <c r="I3" s="30" t="s">
        <v>58</v>
      </c>
      <c r="J3" s="30" t="s">
        <v>59</v>
      </c>
      <c r="K3" s="60" t="s">
        <v>39</v>
      </c>
      <c r="L3" s="60" t="s">
        <v>26</v>
      </c>
      <c r="M3" s="22"/>
      <c r="N3" s="22"/>
    </row>
    <row r="4" spans="1:14" s="31" customFormat="1" ht="15" customHeight="1">
      <c r="A4" s="40"/>
      <c r="B4" s="80" t="s">
        <v>42</v>
      </c>
      <c r="C4" s="80" t="s">
        <v>4</v>
      </c>
      <c r="D4" s="80" t="s">
        <v>35</v>
      </c>
      <c r="E4" s="34" t="s">
        <v>60</v>
      </c>
      <c r="F4" s="35">
        <v>4</v>
      </c>
      <c r="G4" s="35">
        <v>9</v>
      </c>
      <c r="H4" s="35">
        <f>+F4*G4</f>
        <v>36</v>
      </c>
      <c r="I4" s="35">
        <v>300000</v>
      </c>
      <c r="J4" s="35">
        <f>+H4*I4</f>
        <v>10800000</v>
      </c>
      <c r="K4" s="76">
        <f>ROUND(J21*76.9172%,-3)</f>
        <v>145440000</v>
      </c>
      <c r="L4" s="76">
        <f>+J21-K4</f>
        <v>43646400</v>
      </c>
      <c r="M4" s="36"/>
      <c r="N4" s="36"/>
    </row>
    <row r="5" spans="1:14" s="31" customFormat="1" ht="15" customHeight="1">
      <c r="A5" s="40"/>
      <c r="B5" s="80"/>
      <c r="C5" s="80"/>
      <c r="D5" s="80"/>
      <c r="E5" s="34" t="s">
        <v>61</v>
      </c>
      <c r="F5" s="35">
        <v>1</v>
      </c>
      <c r="G5" s="35">
        <v>1</v>
      </c>
      <c r="H5" s="35">
        <f t="shared" ref="H5:H19" si="0">+F5*G5</f>
        <v>1</v>
      </c>
      <c r="I5" s="35">
        <v>3420000</v>
      </c>
      <c r="J5" s="35">
        <f t="shared" ref="J5:J19" si="1">+H5*I5</f>
        <v>3420000</v>
      </c>
      <c r="K5" s="76"/>
      <c r="L5" s="76"/>
      <c r="M5" s="36"/>
      <c r="N5" s="36"/>
    </row>
    <row r="6" spans="1:14" s="31" customFormat="1" ht="15" customHeight="1">
      <c r="A6" s="40"/>
      <c r="B6" s="80"/>
      <c r="C6" s="80"/>
      <c r="D6" s="80"/>
      <c r="E6" s="34" t="s">
        <v>62</v>
      </c>
      <c r="F6" s="35">
        <v>1</v>
      </c>
      <c r="G6" s="35">
        <v>1</v>
      </c>
      <c r="H6" s="35">
        <f t="shared" si="0"/>
        <v>1</v>
      </c>
      <c r="I6" s="35">
        <v>1001600</v>
      </c>
      <c r="J6" s="35">
        <f t="shared" si="1"/>
        <v>1001600</v>
      </c>
      <c r="K6" s="76"/>
      <c r="L6" s="76"/>
      <c r="M6" s="36"/>
      <c r="N6" s="36"/>
    </row>
    <row r="7" spans="1:14" s="31" customFormat="1" ht="15" customHeight="1">
      <c r="A7" s="40"/>
      <c r="B7" s="80"/>
      <c r="C7" s="80"/>
      <c r="D7" s="80"/>
      <c r="E7" s="34" t="s">
        <v>63</v>
      </c>
      <c r="F7" s="35">
        <v>1</v>
      </c>
      <c r="G7" s="35">
        <v>30</v>
      </c>
      <c r="H7" s="35">
        <f>+F7*G7</f>
        <v>30</v>
      </c>
      <c r="I7" s="35">
        <v>17000</v>
      </c>
      <c r="J7" s="35">
        <f>+H7*I7</f>
        <v>510000</v>
      </c>
      <c r="K7" s="76"/>
      <c r="L7" s="76"/>
      <c r="M7" s="36"/>
      <c r="N7" s="36"/>
    </row>
    <row r="8" spans="1:14" s="31" customFormat="1" ht="15" customHeight="1">
      <c r="A8" s="40"/>
      <c r="B8" s="80"/>
      <c r="C8" s="80"/>
      <c r="D8" s="80"/>
      <c r="E8" s="34" t="s">
        <v>64</v>
      </c>
      <c r="F8" s="35">
        <v>2</v>
      </c>
      <c r="G8" s="35">
        <v>2</v>
      </c>
      <c r="H8" s="35">
        <f t="shared" si="0"/>
        <v>4</v>
      </c>
      <c r="I8" s="35">
        <v>2000000</v>
      </c>
      <c r="J8" s="35">
        <f t="shared" si="1"/>
        <v>8000000</v>
      </c>
      <c r="K8" s="76"/>
      <c r="L8" s="76"/>
      <c r="M8" s="36"/>
      <c r="N8" s="36"/>
    </row>
    <row r="9" spans="1:14" s="31" customFormat="1" ht="15" customHeight="1">
      <c r="A9" s="40"/>
      <c r="B9" s="80"/>
      <c r="C9" s="80"/>
      <c r="D9" s="80"/>
      <c r="E9" s="34" t="s">
        <v>65</v>
      </c>
      <c r="F9" s="35">
        <v>2</v>
      </c>
      <c r="G9" s="35">
        <v>2</v>
      </c>
      <c r="H9" s="35">
        <f t="shared" si="0"/>
        <v>4</v>
      </c>
      <c r="I9" s="35">
        <v>500000</v>
      </c>
      <c r="J9" s="35">
        <f t="shared" si="1"/>
        <v>2000000</v>
      </c>
      <c r="K9" s="76"/>
      <c r="L9" s="76"/>
      <c r="M9" s="36"/>
      <c r="N9" s="36"/>
    </row>
    <row r="10" spans="1:14" s="31" customFormat="1" ht="15" customHeight="1">
      <c r="A10" s="40"/>
      <c r="B10" s="80"/>
      <c r="C10" s="80"/>
      <c r="D10" s="80"/>
      <c r="E10" s="34" t="s">
        <v>66</v>
      </c>
      <c r="F10" s="35">
        <v>2</v>
      </c>
      <c r="G10" s="35">
        <v>2</v>
      </c>
      <c r="H10" s="35">
        <f t="shared" si="0"/>
        <v>4</v>
      </c>
      <c r="I10" s="35">
        <v>350000</v>
      </c>
      <c r="J10" s="35">
        <f t="shared" si="1"/>
        <v>1400000</v>
      </c>
      <c r="K10" s="76"/>
      <c r="L10" s="76"/>
      <c r="M10" s="36"/>
      <c r="N10" s="36"/>
    </row>
    <row r="11" spans="1:14" s="31" customFormat="1" ht="15" customHeight="1">
      <c r="A11" s="40"/>
      <c r="B11" s="80"/>
      <c r="C11" s="80"/>
      <c r="D11" s="80"/>
      <c r="E11" s="34" t="s">
        <v>77</v>
      </c>
      <c r="F11" s="35">
        <v>2</v>
      </c>
      <c r="G11" s="35">
        <v>2</v>
      </c>
      <c r="H11" s="35">
        <f t="shared" si="0"/>
        <v>4</v>
      </c>
      <c r="I11" s="35">
        <v>250000</v>
      </c>
      <c r="J11" s="35">
        <f t="shared" si="1"/>
        <v>1000000</v>
      </c>
      <c r="K11" s="76"/>
      <c r="L11" s="76"/>
      <c r="M11" s="36"/>
      <c r="N11" s="36"/>
    </row>
    <row r="12" spans="1:14" s="31" customFormat="1" ht="15" customHeight="1">
      <c r="A12" s="40"/>
      <c r="B12" s="80"/>
      <c r="C12" s="80"/>
      <c r="D12" s="80"/>
      <c r="E12" s="34" t="s">
        <v>67</v>
      </c>
      <c r="F12" s="35">
        <v>2</v>
      </c>
      <c r="G12" s="35">
        <v>2</v>
      </c>
      <c r="H12" s="35">
        <f t="shared" si="0"/>
        <v>4</v>
      </c>
      <c r="I12" s="35">
        <v>350000</v>
      </c>
      <c r="J12" s="35">
        <f t="shared" si="1"/>
        <v>1400000</v>
      </c>
      <c r="K12" s="76"/>
      <c r="L12" s="76"/>
      <c r="M12" s="36"/>
      <c r="N12" s="36"/>
    </row>
    <row r="13" spans="1:14" s="31" customFormat="1" ht="15" customHeight="1">
      <c r="A13" s="40"/>
      <c r="B13" s="80"/>
      <c r="C13" s="80"/>
      <c r="D13" s="80"/>
      <c r="E13" s="34" t="s">
        <v>68</v>
      </c>
      <c r="F13" s="35">
        <v>2</v>
      </c>
      <c r="G13" s="35">
        <v>3</v>
      </c>
      <c r="H13" s="35">
        <f t="shared" si="0"/>
        <v>6</v>
      </c>
      <c r="I13" s="35">
        <v>250000</v>
      </c>
      <c r="J13" s="35">
        <f t="shared" si="1"/>
        <v>1500000</v>
      </c>
      <c r="K13" s="76"/>
      <c r="L13" s="76"/>
      <c r="M13" s="36"/>
      <c r="N13" s="36"/>
    </row>
    <row r="14" spans="1:14" s="31" customFormat="1" ht="15" customHeight="1">
      <c r="A14" s="40"/>
      <c r="B14" s="80"/>
      <c r="C14" s="80"/>
      <c r="D14" s="80"/>
      <c r="E14" s="34" t="s">
        <v>69</v>
      </c>
      <c r="F14" s="35">
        <v>2</v>
      </c>
      <c r="G14" s="35">
        <v>9</v>
      </c>
      <c r="H14" s="35">
        <f t="shared" si="0"/>
        <v>18</v>
      </c>
      <c r="I14" s="35">
        <v>80000</v>
      </c>
      <c r="J14" s="35">
        <f t="shared" si="1"/>
        <v>1440000</v>
      </c>
      <c r="K14" s="76"/>
      <c r="L14" s="76"/>
      <c r="M14" s="36"/>
      <c r="N14" s="36"/>
    </row>
    <row r="15" spans="1:14" s="31" customFormat="1" ht="15" customHeight="1">
      <c r="A15" s="40"/>
      <c r="B15" s="80"/>
      <c r="C15" s="80"/>
      <c r="D15" s="80"/>
      <c r="E15" s="34" t="s">
        <v>70</v>
      </c>
      <c r="F15" s="35">
        <v>2</v>
      </c>
      <c r="G15" s="35">
        <v>25</v>
      </c>
      <c r="H15" s="35">
        <f t="shared" si="0"/>
        <v>50</v>
      </c>
      <c r="I15" s="35">
        <v>19000</v>
      </c>
      <c r="J15" s="35">
        <f t="shared" si="1"/>
        <v>950000</v>
      </c>
      <c r="K15" s="76"/>
      <c r="L15" s="76"/>
      <c r="M15" s="36"/>
      <c r="N15" s="36"/>
    </row>
    <row r="16" spans="1:14" s="31" customFormat="1" ht="15" customHeight="1">
      <c r="A16" s="40"/>
      <c r="B16" s="80"/>
      <c r="C16" s="80"/>
      <c r="D16" s="80"/>
      <c r="E16" s="34" t="s">
        <v>71</v>
      </c>
      <c r="F16" s="35">
        <v>2</v>
      </c>
      <c r="G16" s="35">
        <v>25</v>
      </c>
      <c r="H16" s="35">
        <f t="shared" si="0"/>
        <v>50</v>
      </c>
      <c r="I16" s="35">
        <v>40000</v>
      </c>
      <c r="J16" s="35">
        <f t="shared" si="1"/>
        <v>2000000</v>
      </c>
      <c r="K16" s="76"/>
      <c r="L16" s="76"/>
      <c r="M16" s="36"/>
      <c r="N16" s="36"/>
    </row>
    <row r="17" spans="1:14" s="31" customFormat="1" ht="15" customHeight="1">
      <c r="A17" s="40"/>
      <c r="B17" s="80"/>
      <c r="C17" s="80"/>
      <c r="D17" s="80"/>
      <c r="E17" s="34" t="s">
        <v>72</v>
      </c>
      <c r="F17" s="35">
        <v>2</v>
      </c>
      <c r="G17" s="35">
        <v>25</v>
      </c>
      <c r="H17" s="35">
        <f t="shared" si="0"/>
        <v>50</v>
      </c>
      <c r="I17" s="35">
        <v>19000</v>
      </c>
      <c r="J17" s="35">
        <f t="shared" si="1"/>
        <v>950000</v>
      </c>
      <c r="K17" s="76"/>
      <c r="L17" s="76"/>
      <c r="M17" s="36"/>
      <c r="N17" s="36"/>
    </row>
    <row r="18" spans="1:14" s="31" customFormat="1" ht="15" customHeight="1">
      <c r="A18" s="40"/>
      <c r="B18" s="80"/>
      <c r="C18" s="80"/>
      <c r="D18" s="80"/>
      <c r="E18" s="34" t="s">
        <v>73</v>
      </c>
      <c r="F18" s="35">
        <v>2</v>
      </c>
      <c r="G18" s="35">
        <v>4</v>
      </c>
      <c r="H18" s="35">
        <f t="shared" si="0"/>
        <v>8</v>
      </c>
      <c r="I18" s="35">
        <v>125000</v>
      </c>
      <c r="J18" s="35">
        <f t="shared" si="1"/>
        <v>1000000</v>
      </c>
      <c r="K18" s="76"/>
      <c r="L18" s="76"/>
      <c r="M18" s="36"/>
      <c r="N18" s="36"/>
    </row>
    <row r="19" spans="1:14" s="31" customFormat="1" ht="15" customHeight="1">
      <c r="A19" s="40"/>
      <c r="B19" s="80"/>
      <c r="C19" s="80"/>
      <c r="D19" s="80"/>
      <c r="E19" s="34" t="s">
        <v>74</v>
      </c>
      <c r="F19" s="35">
        <v>2</v>
      </c>
      <c r="G19" s="35">
        <v>9</v>
      </c>
      <c r="H19" s="35">
        <f t="shared" si="0"/>
        <v>18</v>
      </c>
      <c r="I19" s="35">
        <v>550000</v>
      </c>
      <c r="J19" s="35">
        <f t="shared" si="1"/>
        <v>9900000</v>
      </c>
      <c r="K19" s="76"/>
      <c r="L19" s="76"/>
      <c r="M19" s="36"/>
      <c r="N19" s="36"/>
    </row>
    <row r="20" spans="1:14" s="31" customFormat="1" ht="15" customHeight="1">
      <c r="A20" s="40"/>
      <c r="B20" s="80"/>
      <c r="C20" s="80"/>
      <c r="D20" s="80"/>
      <c r="E20" s="39" t="s">
        <v>76</v>
      </c>
      <c r="F20" s="39"/>
      <c r="G20" s="39"/>
      <c r="H20" s="39"/>
      <c r="I20" s="39"/>
      <c r="J20" s="30">
        <f>SUM(J4:J19)</f>
        <v>47271600</v>
      </c>
      <c r="K20" s="76"/>
      <c r="L20" s="76"/>
      <c r="M20" s="36"/>
      <c r="N20" s="36"/>
    </row>
    <row r="21" spans="1:14" s="31" customFormat="1" ht="15" customHeight="1">
      <c r="A21" s="40"/>
      <c r="B21" s="80"/>
      <c r="C21" s="80"/>
      <c r="D21" s="80"/>
      <c r="E21" s="39" t="s">
        <v>75</v>
      </c>
      <c r="F21" s="39"/>
      <c r="G21" s="39"/>
      <c r="H21" s="39"/>
      <c r="I21" s="39"/>
      <c r="J21" s="30">
        <f>+J20*4</f>
        <v>189086400</v>
      </c>
      <c r="K21" s="76"/>
      <c r="L21" s="76"/>
      <c r="M21" s="36"/>
      <c r="N21" s="36"/>
    </row>
    <row r="22" spans="1:14" s="31" customFormat="1" ht="15" customHeight="1">
      <c r="A22" s="40"/>
      <c r="B22" s="81" t="s">
        <v>33</v>
      </c>
      <c r="C22" s="80" t="s">
        <v>4</v>
      </c>
      <c r="D22" s="80" t="s">
        <v>47</v>
      </c>
      <c r="E22" s="32" t="s">
        <v>54</v>
      </c>
      <c r="F22" s="33" t="s">
        <v>55</v>
      </c>
      <c r="G22" s="33" t="s">
        <v>56</v>
      </c>
      <c r="H22" s="33" t="s">
        <v>57</v>
      </c>
      <c r="I22" s="30" t="s">
        <v>58</v>
      </c>
      <c r="J22" s="30" t="s">
        <v>59</v>
      </c>
      <c r="K22" s="76">
        <f>ROUND(J40*76.9172%,-3)</f>
        <v>71160000</v>
      </c>
      <c r="L22" s="76">
        <f>+J40-K22</f>
        <v>21355200</v>
      </c>
      <c r="M22" s="36"/>
      <c r="N22" s="36"/>
    </row>
    <row r="23" spans="1:14" s="31" customFormat="1" ht="15" customHeight="1">
      <c r="A23" s="40"/>
      <c r="B23" s="81"/>
      <c r="C23" s="80"/>
      <c r="D23" s="80"/>
      <c r="E23" s="34" t="s">
        <v>60</v>
      </c>
      <c r="F23" s="35">
        <v>2</v>
      </c>
      <c r="G23" s="35">
        <v>9</v>
      </c>
      <c r="H23" s="35">
        <f>+F23*G23</f>
        <v>18</v>
      </c>
      <c r="I23" s="35">
        <v>300000</v>
      </c>
      <c r="J23" s="35">
        <f>+H23*I23</f>
        <v>5400000</v>
      </c>
      <c r="K23" s="76"/>
      <c r="L23" s="76"/>
      <c r="M23" s="36"/>
      <c r="N23" s="36"/>
    </row>
    <row r="24" spans="1:14" s="31" customFormat="1" ht="15" customHeight="1">
      <c r="A24" s="40"/>
      <c r="B24" s="81"/>
      <c r="C24" s="80"/>
      <c r="D24" s="80"/>
      <c r="E24" s="34" t="s">
        <v>61</v>
      </c>
      <c r="F24" s="35">
        <v>1</v>
      </c>
      <c r="G24" s="35">
        <v>1</v>
      </c>
      <c r="H24" s="35">
        <f t="shared" ref="H24:H25" si="2">+F24*G24</f>
        <v>1</v>
      </c>
      <c r="I24" s="35">
        <v>0</v>
      </c>
      <c r="J24" s="35">
        <f t="shared" ref="J24:J25" si="3">+H24*I24</f>
        <v>0</v>
      </c>
      <c r="K24" s="76"/>
      <c r="L24" s="76"/>
      <c r="M24" s="36"/>
      <c r="N24" s="36"/>
    </row>
    <row r="25" spans="1:14" s="31" customFormat="1" ht="15" customHeight="1">
      <c r="A25" s="40"/>
      <c r="B25" s="81"/>
      <c r="C25" s="80"/>
      <c r="D25" s="80"/>
      <c r="E25" s="34" t="s">
        <v>62</v>
      </c>
      <c r="F25" s="35">
        <v>1</v>
      </c>
      <c r="G25" s="35">
        <v>1</v>
      </c>
      <c r="H25" s="35">
        <f t="shared" si="2"/>
        <v>1</v>
      </c>
      <c r="I25" s="35">
        <v>773800</v>
      </c>
      <c r="J25" s="35">
        <f t="shared" si="3"/>
        <v>773800</v>
      </c>
      <c r="K25" s="76"/>
      <c r="L25" s="76"/>
      <c r="M25" s="36"/>
      <c r="N25" s="36"/>
    </row>
    <row r="26" spans="1:14" s="31" customFormat="1" ht="15" customHeight="1">
      <c r="A26" s="40"/>
      <c r="B26" s="81"/>
      <c r="C26" s="80"/>
      <c r="D26" s="80"/>
      <c r="E26" s="34" t="s">
        <v>63</v>
      </c>
      <c r="F26" s="35">
        <v>1</v>
      </c>
      <c r="G26" s="35">
        <v>30</v>
      </c>
      <c r="H26" s="35">
        <f>+F26*G26</f>
        <v>30</v>
      </c>
      <c r="I26" s="35">
        <v>17000</v>
      </c>
      <c r="J26" s="35">
        <f>+H26*I26</f>
        <v>510000</v>
      </c>
      <c r="K26" s="76"/>
      <c r="L26" s="76"/>
      <c r="M26" s="36"/>
      <c r="N26" s="36"/>
    </row>
    <row r="27" spans="1:14" s="31" customFormat="1" ht="15" customHeight="1">
      <c r="A27" s="40"/>
      <c r="B27" s="81"/>
      <c r="C27" s="80"/>
      <c r="D27" s="80"/>
      <c r="E27" s="34" t="s">
        <v>64</v>
      </c>
      <c r="F27" s="35">
        <v>2</v>
      </c>
      <c r="G27" s="35">
        <v>1</v>
      </c>
      <c r="H27" s="35">
        <f t="shared" ref="H27:H38" si="4">+F27*G27</f>
        <v>2</v>
      </c>
      <c r="I27" s="35">
        <v>2000000</v>
      </c>
      <c r="J27" s="35">
        <f t="shared" ref="J27:J38" si="5">+H27*I27</f>
        <v>4000000</v>
      </c>
      <c r="K27" s="76"/>
      <c r="L27" s="76"/>
      <c r="M27" s="36"/>
      <c r="N27" s="36"/>
    </row>
    <row r="28" spans="1:14" s="31" customFormat="1" ht="15" customHeight="1">
      <c r="A28" s="40"/>
      <c r="B28" s="81"/>
      <c r="C28" s="80"/>
      <c r="D28" s="80"/>
      <c r="E28" s="34" t="s">
        <v>65</v>
      </c>
      <c r="F28" s="35">
        <v>2</v>
      </c>
      <c r="G28" s="35">
        <v>1</v>
      </c>
      <c r="H28" s="35">
        <f t="shared" si="4"/>
        <v>2</v>
      </c>
      <c r="I28" s="35">
        <v>500000</v>
      </c>
      <c r="J28" s="35">
        <f t="shared" si="5"/>
        <v>1000000</v>
      </c>
      <c r="K28" s="76"/>
      <c r="L28" s="76"/>
      <c r="M28" s="36"/>
      <c r="N28" s="36"/>
    </row>
    <row r="29" spans="1:14" s="31" customFormat="1" ht="15" customHeight="1">
      <c r="A29" s="40"/>
      <c r="B29" s="81"/>
      <c r="C29" s="80"/>
      <c r="D29" s="80"/>
      <c r="E29" s="34" t="s">
        <v>66</v>
      </c>
      <c r="F29" s="35">
        <v>2</v>
      </c>
      <c r="G29" s="35">
        <v>1</v>
      </c>
      <c r="H29" s="35">
        <f t="shared" si="4"/>
        <v>2</v>
      </c>
      <c r="I29" s="35">
        <v>350000</v>
      </c>
      <c r="J29" s="35">
        <f t="shared" si="5"/>
        <v>700000</v>
      </c>
      <c r="K29" s="76"/>
      <c r="L29" s="76"/>
      <c r="M29" s="36"/>
      <c r="N29" s="36"/>
    </row>
    <row r="30" spans="1:14" s="31" customFormat="1" ht="15" customHeight="1">
      <c r="A30" s="40"/>
      <c r="B30" s="81"/>
      <c r="C30" s="80"/>
      <c r="D30" s="80"/>
      <c r="E30" s="34" t="s">
        <v>77</v>
      </c>
      <c r="F30" s="35">
        <v>2</v>
      </c>
      <c r="G30" s="35">
        <v>1</v>
      </c>
      <c r="H30" s="35">
        <f t="shared" si="4"/>
        <v>2</v>
      </c>
      <c r="I30" s="35">
        <v>250000</v>
      </c>
      <c r="J30" s="35">
        <f t="shared" si="5"/>
        <v>500000</v>
      </c>
      <c r="K30" s="76"/>
      <c r="L30" s="76"/>
      <c r="M30" s="36"/>
      <c r="N30" s="36"/>
    </row>
    <row r="31" spans="1:14" s="31" customFormat="1" ht="15" customHeight="1">
      <c r="A31" s="40"/>
      <c r="B31" s="81"/>
      <c r="C31" s="80"/>
      <c r="D31" s="80"/>
      <c r="E31" s="34" t="s">
        <v>67</v>
      </c>
      <c r="F31" s="35">
        <v>2</v>
      </c>
      <c r="G31" s="35">
        <v>1</v>
      </c>
      <c r="H31" s="35">
        <f t="shared" si="4"/>
        <v>2</v>
      </c>
      <c r="I31" s="35">
        <v>350000</v>
      </c>
      <c r="J31" s="35">
        <f t="shared" si="5"/>
        <v>700000</v>
      </c>
      <c r="K31" s="76"/>
      <c r="L31" s="76"/>
      <c r="M31" s="36"/>
      <c r="N31" s="36"/>
    </row>
    <row r="32" spans="1:14" s="31" customFormat="1" ht="15" customHeight="1">
      <c r="A32" s="40"/>
      <c r="B32" s="81"/>
      <c r="C32" s="80"/>
      <c r="D32" s="80"/>
      <c r="E32" s="34" t="s">
        <v>68</v>
      </c>
      <c r="F32" s="35">
        <v>2</v>
      </c>
      <c r="G32" s="35">
        <v>3</v>
      </c>
      <c r="H32" s="35">
        <f t="shared" si="4"/>
        <v>6</v>
      </c>
      <c r="I32" s="35">
        <v>250000</v>
      </c>
      <c r="J32" s="35">
        <f t="shared" si="5"/>
        <v>1500000</v>
      </c>
      <c r="K32" s="76"/>
      <c r="L32" s="76"/>
      <c r="M32" s="36"/>
      <c r="N32" s="36"/>
    </row>
    <row r="33" spans="1:14" s="31" customFormat="1" ht="15" customHeight="1">
      <c r="A33" s="40"/>
      <c r="B33" s="81"/>
      <c r="C33" s="80"/>
      <c r="D33" s="80"/>
      <c r="E33" s="34" t="s">
        <v>69</v>
      </c>
      <c r="F33" s="35">
        <v>2</v>
      </c>
      <c r="G33" s="35">
        <v>9</v>
      </c>
      <c r="H33" s="35">
        <f t="shared" si="4"/>
        <v>18</v>
      </c>
      <c r="I33" s="35">
        <v>80000</v>
      </c>
      <c r="J33" s="35">
        <f t="shared" si="5"/>
        <v>1440000</v>
      </c>
      <c r="K33" s="76"/>
      <c r="L33" s="76"/>
      <c r="M33" s="36"/>
      <c r="N33" s="36"/>
    </row>
    <row r="34" spans="1:14" s="31" customFormat="1" ht="15" customHeight="1">
      <c r="A34" s="40"/>
      <c r="B34" s="81"/>
      <c r="C34" s="80"/>
      <c r="D34" s="80"/>
      <c r="E34" s="34" t="s">
        <v>70</v>
      </c>
      <c r="F34" s="35">
        <v>2</v>
      </c>
      <c r="G34" s="35">
        <v>25</v>
      </c>
      <c r="H34" s="35">
        <f t="shared" si="4"/>
        <v>50</v>
      </c>
      <c r="I34" s="35">
        <v>19000</v>
      </c>
      <c r="J34" s="35">
        <f t="shared" si="5"/>
        <v>950000</v>
      </c>
      <c r="K34" s="76"/>
      <c r="L34" s="76"/>
      <c r="M34" s="36"/>
      <c r="N34" s="36"/>
    </row>
    <row r="35" spans="1:14" s="31" customFormat="1" ht="15" customHeight="1">
      <c r="A35" s="40"/>
      <c r="B35" s="81"/>
      <c r="C35" s="80"/>
      <c r="D35" s="80"/>
      <c r="E35" s="34" t="s">
        <v>71</v>
      </c>
      <c r="F35" s="35">
        <v>2</v>
      </c>
      <c r="G35" s="35">
        <v>25</v>
      </c>
      <c r="H35" s="35">
        <f t="shared" si="4"/>
        <v>50</v>
      </c>
      <c r="I35" s="35">
        <v>40000</v>
      </c>
      <c r="J35" s="35">
        <f t="shared" si="5"/>
        <v>2000000</v>
      </c>
      <c r="K35" s="76"/>
      <c r="L35" s="76"/>
      <c r="M35" s="36"/>
      <c r="N35" s="36"/>
    </row>
    <row r="36" spans="1:14" s="31" customFormat="1" ht="15" customHeight="1">
      <c r="A36" s="40"/>
      <c r="B36" s="81"/>
      <c r="C36" s="80"/>
      <c r="D36" s="80"/>
      <c r="E36" s="34" t="s">
        <v>72</v>
      </c>
      <c r="F36" s="35">
        <v>2</v>
      </c>
      <c r="G36" s="35">
        <v>25</v>
      </c>
      <c r="H36" s="35">
        <f t="shared" si="4"/>
        <v>50</v>
      </c>
      <c r="I36" s="35">
        <v>19000</v>
      </c>
      <c r="J36" s="35">
        <f t="shared" si="5"/>
        <v>950000</v>
      </c>
      <c r="K36" s="76"/>
      <c r="L36" s="76"/>
      <c r="M36" s="36"/>
      <c r="N36" s="36"/>
    </row>
    <row r="37" spans="1:14" s="31" customFormat="1" ht="15" customHeight="1">
      <c r="A37" s="40"/>
      <c r="B37" s="81"/>
      <c r="C37" s="80"/>
      <c r="D37" s="80"/>
      <c r="E37" s="34" t="s">
        <v>73</v>
      </c>
      <c r="F37" s="35">
        <v>2</v>
      </c>
      <c r="G37" s="35">
        <v>2</v>
      </c>
      <c r="H37" s="35">
        <f t="shared" si="4"/>
        <v>4</v>
      </c>
      <c r="I37" s="35">
        <v>125000</v>
      </c>
      <c r="J37" s="35">
        <f t="shared" si="5"/>
        <v>500000</v>
      </c>
      <c r="K37" s="76"/>
      <c r="L37" s="76"/>
      <c r="M37" s="36"/>
      <c r="N37" s="36"/>
    </row>
    <row r="38" spans="1:14" s="31" customFormat="1" ht="15" customHeight="1">
      <c r="A38" s="40"/>
      <c r="B38" s="81"/>
      <c r="C38" s="80"/>
      <c r="D38" s="80"/>
      <c r="E38" s="34" t="s">
        <v>74</v>
      </c>
      <c r="F38" s="35">
        <v>1</v>
      </c>
      <c r="G38" s="35">
        <v>9</v>
      </c>
      <c r="H38" s="35">
        <f t="shared" si="4"/>
        <v>9</v>
      </c>
      <c r="I38" s="35">
        <v>245000</v>
      </c>
      <c r="J38" s="35">
        <f t="shared" si="5"/>
        <v>2205000</v>
      </c>
      <c r="K38" s="76"/>
      <c r="L38" s="76"/>
      <c r="M38" s="36"/>
      <c r="N38" s="36"/>
    </row>
    <row r="39" spans="1:14" s="31" customFormat="1" ht="15" customHeight="1">
      <c r="A39" s="40"/>
      <c r="B39" s="81"/>
      <c r="C39" s="80"/>
      <c r="D39" s="80"/>
      <c r="E39" s="39" t="s">
        <v>76</v>
      </c>
      <c r="F39" s="39"/>
      <c r="G39" s="39"/>
      <c r="H39" s="39"/>
      <c r="I39" s="39"/>
      <c r="J39" s="30">
        <f>SUM(J23:J38)</f>
        <v>23128800</v>
      </c>
      <c r="K39" s="76"/>
      <c r="L39" s="76"/>
      <c r="M39" s="36"/>
      <c r="N39" s="36"/>
    </row>
    <row r="40" spans="1:14" s="31" customFormat="1" ht="15" customHeight="1">
      <c r="A40" s="40"/>
      <c r="B40" s="81"/>
      <c r="C40" s="80"/>
      <c r="D40" s="80"/>
      <c r="E40" s="39" t="s">
        <v>75</v>
      </c>
      <c r="F40" s="39"/>
      <c r="G40" s="39"/>
      <c r="H40" s="39"/>
      <c r="I40" s="39"/>
      <c r="J40" s="30">
        <f>+J39*4</f>
        <v>92515200</v>
      </c>
      <c r="K40" s="76"/>
      <c r="L40" s="76"/>
      <c r="M40" s="36"/>
      <c r="N40" s="36"/>
    </row>
    <row r="41" spans="1:14" s="31" customFormat="1" ht="15" customHeight="1">
      <c r="A41" s="40"/>
      <c r="B41" s="80" t="s">
        <v>40</v>
      </c>
      <c r="C41" s="80" t="s">
        <v>4</v>
      </c>
      <c r="D41" s="80" t="s">
        <v>34</v>
      </c>
      <c r="E41" s="32" t="s">
        <v>54</v>
      </c>
      <c r="F41" s="33" t="s">
        <v>55</v>
      </c>
      <c r="G41" s="33" t="s">
        <v>56</v>
      </c>
      <c r="H41" s="33" t="s">
        <v>57</v>
      </c>
      <c r="I41" s="30" t="s">
        <v>58</v>
      </c>
      <c r="J41" s="30" t="s">
        <v>59</v>
      </c>
      <c r="K41" s="76">
        <f>ROUND(J60*76.9172%,-3)</f>
        <v>285652000</v>
      </c>
      <c r="L41" s="76">
        <f>+J60-K41</f>
        <v>85724000</v>
      </c>
      <c r="M41" s="36"/>
      <c r="N41" s="36"/>
    </row>
    <row r="42" spans="1:14" s="31" customFormat="1" ht="15" customHeight="1">
      <c r="A42" s="40"/>
      <c r="B42" s="80"/>
      <c r="C42" s="80"/>
      <c r="D42" s="80"/>
      <c r="E42" s="34" t="s">
        <v>79</v>
      </c>
      <c r="F42" s="35">
        <v>3</v>
      </c>
      <c r="G42" s="35">
        <v>9</v>
      </c>
      <c r="H42" s="35">
        <f>+F42*G42</f>
        <v>27</v>
      </c>
      <c r="I42" s="35">
        <v>300000</v>
      </c>
      <c r="J42" s="35">
        <f>+H42*I42</f>
        <v>8100000</v>
      </c>
      <c r="K42" s="76"/>
      <c r="L42" s="76"/>
      <c r="M42" s="36"/>
      <c r="N42" s="36"/>
    </row>
    <row r="43" spans="1:14" s="31" customFormat="1" ht="15" customHeight="1">
      <c r="A43" s="40"/>
      <c r="B43" s="80"/>
      <c r="C43" s="80"/>
      <c r="D43" s="80"/>
      <c r="E43" s="34" t="s">
        <v>80</v>
      </c>
      <c r="F43" s="35">
        <v>4</v>
      </c>
      <c r="G43" s="35">
        <v>39</v>
      </c>
      <c r="H43" s="35">
        <f>+F43*G43</f>
        <v>156</v>
      </c>
      <c r="I43" s="35">
        <v>300000</v>
      </c>
      <c r="J43" s="35">
        <f>+H43*I43</f>
        <v>46800000</v>
      </c>
      <c r="K43" s="76"/>
      <c r="L43" s="76"/>
      <c r="M43" s="36"/>
      <c r="N43" s="36"/>
    </row>
    <row r="44" spans="1:14" s="31" customFormat="1" ht="15" customHeight="1">
      <c r="A44" s="40"/>
      <c r="B44" s="80"/>
      <c r="C44" s="80"/>
      <c r="D44" s="80"/>
      <c r="E44" s="34" t="s">
        <v>81</v>
      </c>
      <c r="F44" s="35">
        <v>1</v>
      </c>
      <c r="G44" s="35">
        <v>1</v>
      </c>
      <c r="H44" s="35">
        <f t="shared" ref="H44:H45" si="6">+F44*G44</f>
        <v>1</v>
      </c>
      <c r="I44" s="35">
        <f>33286000+I5</f>
        <v>36706000</v>
      </c>
      <c r="J44" s="35">
        <f t="shared" ref="J44:J45" si="7">+H44*I44</f>
        <v>36706000</v>
      </c>
      <c r="K44" s="76"/>
      <c r="L44" s="76"/>
      <c r="M44" s="36"/>
      <c r="N44" s="36"/>
    </row>
    <row r="45" spans="1:14" s="31" customFormat="1" ht="15" customHeight="1">
      <c r="A45" s="40"/>
      <c r="B45" s="80"/>
      <c r="C45" s="80"/>
      <c r="D45" s="80"/>
      <c r="E45" s="34" t="s">
        <v>62</v>
      </c>
      <c r="F45" s="35">
        <v>1</v>
      </c>
      <c r="G45" s="35">
        <v>1</v>
      </c>
      <c r="H45" s="35">
        <f t="shared" si="6"/>
        <v>1</v>
      </c>
      <c r="I45" s="35">
        <v>742000</v>
      </c>
      <c r="J45" s="35">
        <f t="shared" si="7"/>
        <v>742000</v>
      </c>
      <c r="K45" s="76"/>
      <c r="L45" s="76"/>
      <c r="M45" s="36"/>
      <c r="N45" s="36"/>
    </row>
    <row r="46" spans="1:14" s="31" customFormat="1" ht="15" customHeight="1">
      <c r="A46" s="40"/>
      <c r="B46" s="80"/>
      <c r="C46" s="80"/>
      <c r="D46" s="80"/>
      <c r="E46" s="34" t="s">
        <v>63</v>
      </c>
      <c r="F46" s="35">
        <v>1</v>
      </c>
      <c r="G46" s="35">
        <v>80</v>
      </c>
      <c r="H46" s="35">
        <f>+F46*G46</f>
        <v>80</v>
      </c>
      <c r="I46" s="35">
        <v>17000</v>
      </c>
      <c r="J46" s="35">
        <f>+H46*I46</f>
        <v>1360000</v>
      </c>
      <c r="K46" s="76"/>
      <c r="L46" s="76"/>
      <c r="M46" s="36"/>
      <c r="N46" s="36"/>
    </row>
    <row r="47" spans="1:14" s="31" customFormat="1" ht="15" customHeight="1">
      <c r="A47" s="40"/>
      <c r="B47" s="80"/>
      <c r="C47" s="80"/>
      <c r="D47" s="80"/>
      <c r="E47" s="34" t="s">
        <v>64</v>
      </c>
      <c r="F47" s="35">
        <v>2</v>
      </c>
      <c r="G47" s="35">
        <v>2</v>
      </c>
      <c r="H47" s="35">
        <f t="shared" ref="H47:H58" si="8">+F47*G47</f>
        <v>4</v>
      </c>
      <c r="I47" s="35">
        <v>2000000</v>
      </c>
      <c r="J47" s="35">
        <f t="shared" ref="J47:J58" si="9">+H47*I47</f>
        <v>8000000</v>
      </c>
      <c r="K47" s="76"/>
      <c r="L47" s="76"/>
      <c r="M47" s="36"/>
      <c r="N47" s="36"/>
    </row>
    <row r="48" spans="1:14" s="31" customFormat="1" ht="15" customHeight="1">
      <c r="A48" s="40"/>
      <c r="B48" s="80"/>
      <c r="C48" s="80"/>
      <c r="D48" s="80"/>
      <c r="E48" s="34" t="s">
        <v>65</v>
      </c>
      <c r="F48" s="35">
        <v>2</v>
      </c>
      <c r="G48" s="35">
        <v>2</v>
      </c>
      <c r="H48" s="35">
        <f t="shared" si="8"/>
        <v>4</v>
      </c>
      <c r="I48" s="35">
        <v>500000</v>
      </c>
      <c r="J48" s="35">
        <f t="shared" si="9"/>
        <v>2000000</v>
      </c>
      <c r="K48" s="76"/>
      <c r="L48" s="76"/>
      <c r="M48" s="36"/>
      <c r="N48" s="36"/>
    </row>
    <row r="49" spans="1:14" s="31" customFormat="1" ht="15" customHeight="1">
      <c r="A49" s="40"/>
      <c r="B49" s="80"/>
      <c r="C49" s="80"/>
      <c r="D49" s="80"/>
      <c r="E49" s="34" t="s">
        <v>66</v>
      </c>
      <c r="F49" s="35">
        <v>2</v>
      </c>
      <c r="G49" s="35">
        <v>2</v>
      </c>
      <c r="H49" s="35">
        <f t="shared" si="8"/>
        <v>4</v>
      </c>
      <c r="I49" s="35">
        <v>350000</v>
      </c>
      <c r="J49" s="35">
        <f t="shared" si="9"/>
        <v>1400000</v>
      </c>
      <c r="K49" s="76"/>
      <c r="L49" s="76"/>
      <c r="M49" s="36"/>
      <c r="N49" s="36"/>
    </row>
    <row r="50" spans="1:14" s="31" customFormat="1" ht="15" customHeight="1">
      <c r="A50" s="40"/>
      <c r="B50" s="80"/>
      <c r="C50" s="80"/>
      <c r="D50" s="80"/>
      <c r="E50" s="34" t="s">
        <v>77</v>
      </c>
      <c r="F50" s="35">
        <v>2</v>
      </c>
      <c r="G50" s="35">
        <v>2</v>
      </c>
      <c r="H50" s="35">
        <f t="shared" si="8"/>
        <v>4</v>
      </c>
      <c r="I50" s="35">
        <v>250000</v>
      </c>
      <c r="J50" s="35">
        <f t="shared" si="9"/>
        <v>1000000</v>
      </c>
      <c r="K50" s="76"/>
      <c r="L50" s="76"/>
      <c r="M50" s="36"/>
      <c r="N50" s="36"/>
    </row>
    <row r="51" spans="1:14" s="31" customFormat="1" ht="15" customHeight="1">
      <c r="A51" s="40"/>
      <c r="B51" s="80"/>
      <c r="C51" s="80"/>
      <c r="D51" s="80"/>
      <c r="E51" s="34" t="s">
        <v>67</v>
      </c>
      <c r="F51" s="35">
        <v>2</v>
      </c>
      <c r="G51" s="35">
        <v>2</v>
      </c>
      <c r="H51" s="35">
        <f t="shared" si="8"/>
        <v>4</v>
      </c>
      <c r="I51" s="35">
        <v>350000</v>
      </c>
      <c r="J51" s="35">
        <f t="shared" si="9"/>
        <v>1400000</v>
      </c>
      <c r="K51" s="76"/>
      <c r="L51" s="76"/>
      <c r="M51" s="36"/>
      <c r="N51" s="36"/>
    </row>
    <row r="52" spans="1:14" s="31" customFormat="1" ht="15" customHeight="1">
      <c r="A52" s="40"/>
      <c r="B52" s="80"/>
      <c r="C52" s="80"/>
      <c r="D52" s="80"/>
      <c r="E52" s="34" t="s">
        <v>68</v>
      </c>
      <c r="F52" s="35">
        <v>2</v>
      </c>
      <c r="G52" s="35">
        <v>3</v>
      </c>
      <c r="H52" s="35">
        <f t="shared" si="8"/>
        <v>6</v>
      </c>
      <c r="I52" s="35">
        <v>250000</v>
      </c>
      <c r="J52" s="35">
        <f t="shared" si="9"/>
        <v>1500000</v>
      </c>
      <c r="K52" s="76"/>
      <c r="L52" s="76"/>
      <c r="M52" s="36"/>
      <c r="N52" s="36"/>
    </row>
    <row r="53" spans="1:14" s="31" customFormat="1" ht="15" customHeight="1">
      <c r="A53" s="40"/>
      <c r="B53" s="80"/>
      <c r="C53" s="80"/>
      <c r="D53" s="80"/>
      <c r="E53" s="34" t="s">
        <v>69</v>
      </c>
      <c r="F53" s="35">
        <v>2</v>
      </c>
      <c r="G53" s="35">
        <v>39</v>
      </c>
      <c r="H53" s="35">
        <f t="shared" si="8"/>
        <v>78</v>
      </c>
      <c r="I53" s="35">
        <v>80000</v>
      </c>
      <c r="J53" s="35">
        <f t="shared" si="9"/>
        <v>6240000</v>
      </c>
      <c r="K53" s="76"/>
      <c r="L53" s="76"/>
      <c r="M53" s="36"/>
      <c r="N53" s="36"/>
    </row>
    <row r="54" spans="1:14" s="31" customFormat="1" ht="15" customHeight="1">
      <c r="A54" s="40"/>
      <c r="B54" s="80"/>
      <c r="C54" s="80"/>
      <c r="D54" s="80"/>
      <c r="E54" s="34" t="s">
        <v>70</v>
      </c>
      <c r="F54" s="35">
        <v>2</v>
      </c>
      <c r="G54" s="35">
        <v>70</v>
      </c>
      <c r="H54" s="35">
        <f t="shared" si="8"/>
        <v>140</v>
      </c>
      <c r="I54" s="35">
        <v>19000</v>
      </c>
      <c r="J54" s="35">
        <f t="shared" si="9"/>
        <v>2660000</v>
      </c>
      <c r="K54" s="76"/>
      <c r="L54" s="76"/>
      <c r="M54" s="36"/>
      <c r="N54" s="36"/>
    </row>
    <row r="55" spans="1:14" s="31" customFormat="1" ht="15" customHeight="1">
      <c r="A55" s="40"/>
      <c r="B55" s="80"/>
      <c r="C55" s="80"/>
      <c r="D55" s="80"/>
      <c r="E55" s="34" t="s">
        <v>71</v>
      </c>
      <c r="F55" s="35">
        <v>2</v>
      </c>
      <c r="G55" s="35">
        <v>70</v>
      </c>
      <c r="H55" s="35">
        <f t="shared" si="8"/>
        <v>140</v>
      </c>
      <c r="I55" s="35">
        <v>40000</v>
      </c>
      <c r="J55" s="35">
        <f t="shared" si="9"/>
        <v>5600000</v>
      </c>
      <c r="K55" s="76"/>
      <c r="L55" s="76"/>
      <c r="M55" s="36"/>
      <c r="N55" s="36"/>
    </row>
    <row r="56" spans="1:14" s="31" customFormat="1" ht="15" customHeight="1">
      <c r="A56" s="40"/>
      <c r="B56" s="80"/>
      <c r="C56" s="80"/>
      <c r="D56" s="80"/>
      <c r="E56" s="34" t="s">
        <v>72</v>
      </c>
      <c r="F56" s="35">
        <v>2</v>
      </c>
      <c r="G56" s="35">
        <v>70</v>
      </c>
      <c r="H56" s="35">
        <f t="shared" si="8"/>
        <v>140</v>
      </c>
      <c r="I56" s="35">
        <v>19000</v>
      </c>
      <c r="J56" s="35">
        <f t="shared" si="9"/>
        <v>2660000</v>
      </c>
      <c r="K56" s="76"/>
      <c r="L56" s="76"/>
      <c r="M56" s="36"/>
      <c r="N56" s="36"/>
    </row>
    <row r="57" spans="1:14" s="31" customFormat="1" ht="15" customHeight="1">
      <c r="A57" s="40"/>
      <c r="B57" s="80"/>
      <c r="C57" s="80"/>
      <c r="D57" s="80"/>
      <c r="E57" s="34" t="s">
        <v>73</v>
      </c>
      <c r="F57" s="35">
        <v>2</v>
      </c>
      <c r="G57" s="35">
        <v>8</v>
      </c>
      <c r="H57" s="35">
        <f t="shared" si="8"/>
        <v>16</v>
      </c>
      <c r="I57" s="35">
        <v>120000</v>
      </c>
      <c r="J57" s="35">
        <f t="shared" si="9"/>
        <v>1920000</v>
      </c>
      <c r="K57" s="76"/>
      <c r="L57" s="76"/>
      <c r="M57" s="36"/>
      <c r="N57" s="36"/>
    </row>
    <row r="58" spans="1:14" s="31" customFormat="1" ht="15" customHeight="1">
      <c r="A58" s="40"/>
      <c r="B58" s="80"/>
      <c r="C58" s="80"/>
      <c r="D58" s="80"/>
      <c r="E58" s="34" t="s">
        <v>74</v>
      </c>
      <c r="F58" s="35">
        <v>2</v>
      </c>
      <c r="G58" s="35">
        <v>48</v>
      </c>
      <c r="H58" s="35">
        <f t="shared" si="8"/>
        <v>96</v>
      </c>
      <c r="I58" s="35">
        <v>600000</v>
      </c>
      <c r="J58" s="35">
        <f t="shared" si="9"/>
        <v>57600000</v>
      </c>
      <c r="K58" s="76"/>
      <c r="L58" s="76"/>
      <c r="M58" s="36"/>
      <c r="N58" s="36"/>
    </row>
    <row r="59" spans="1:14" s="31" customFormat="1" ht="15" customHeight="1">
      <c r="A59" s="40"/>
      <c r="B59" s="80"/>
      <c r="C59" s="80"/>
      <c r="D59" s="80"/>
      <c r="E59" s="39" t="s">
        <v>76</v>
      </c>
      <c r="F59" s="39"/>
      <c r="G59" s="39"/>
      <c r="H59" s="39"/>
      <c r="I59" s="39"/>
      <c r="J59" s="30">
        <f>SUM(J42:J58)</f>
        <v>185688000</v>
      </c>
      <c r="K59" s="76"/>
      <c r="L59" s="76"/>
      <c r="M59" s="36"/>
      <c r="N59" s="36"/>
    </row>
    <row r="60" spans="1:14" s="31" customFormat="1" ht="15" customHeight="1">
      <c r="A60" s="40"/>
      <c r="B60" s="80"/>
      <c r="C60" s="80"/>
      <c r="D60" s="80"/>
      <c r="E60" s="39" t="s">
        <v>78</v>
      </c>
      <c r="F60" s="39"/>
      <c r="G60" s="39"/>
      <c r="H60" s="39"/>
      <c r="I60" s="39"/>
      <c r="J60" s="30">
        <f>+J59*2</f>
        <v>371376000</v>
      </c>
      <c r="K60" s="76"/>
      <c r="L60" s="76"/>
      <c r="M60" s="36"/>
      <c r="N60" s="36"/>
    </row>
    <row r="61" spans="1:14" s="31" customFormat="1" ht="15" customHeight="1">
      <c r="A61" s="40"/>
      <c r="B61" s="80" t="s">
        <v>1</v>
      </c>
      <c r="C61" s="80" t="s">
        <v>6</v>
      </c>
      <c r="D61" s="80" t="s">
        <v>48</v>
      </c>
      <c r="E61" s="32" t="s">
        <v>54</v>
      </c>
      <c r="F61" s="30" t="s">
        <v>82</v>
      </c>
      <c r="G61" s="30" t="s">
        <v>56</v>
      </c>
      <c r="H61" s="30" t="s">
        <v>57</v>
      </c>
      <c r="I61" s="30" t="s">
        <v>58</v>
      </c>
      <c r="J61" s="64" t="s">
        <v>83</v>
      </c>
      <c r="K61" s="76">
        <f>ROUND(J72*76.9172%,-3)</f>
        <v>124500000</v>
      </c>
      <c r="L61" s="76">
        <f>+J72-K61</f>
        <v>37362675</v>
      </c>
      <c r="M61" s="36"/>
      <c r="N61" s="36"/>
    </row>
    <row r="62" spans="1:14" s="31" customFormat="1" ht="15" customHeight="1">
      <c r="A62" s="40"/>
      <c r="B62" s="80"/>
      <c r="C62" s="80"/>
      <c r="D62" s="80"/>
      <c r="E62" s="65" t="s">
        <v>84</v>
      </c>
      <c r="F62" s="35">
        <v>3</v>
      </c>
      <c r="G62" s="35">
        <v>1</v>
      </c>
      <c r="H62" s="35">
        <f>+F62*G62</f>
        <v>3</v>
      </c>
      <c r="I62" s="35">
        <v>6000000</v>
      </c>
      <c r="J62" s="35">
        <f>+H62*I62</f>
        <v>18000000</v>
      </c>
      <c r="K62" s="76"/>
      <c r="L62" s="76"/>
      <c r="M62" s="36"/>
      <c r="N62" s="36"/>
    </row>
    <row r="63" spans="1:14" s="31" customFormat="1" ht="15" customHeight="1">
      <c r="A63" s="40"/>
      <c r="B63" s="80"/>
      <c r="C63" s="80"/>
      <c r="D63" s="80"/>
      <c r="E63" s="65" t="s">
        <v>85</v>
      </c>
      <c r="F63" s="35">
        <v>3</v>
      </c>
      <c r="G63" s="35">
        <v>1</v>
      </c>
      <c r="H63" s="35">
        <f t="shared" ref="H63:H70" si="10">+F63*G63</f>
        <v>3</v>
      </c>
      <c r="I63" s="35">
        <v>5500000</v>
      </c>
      <c r="J63" s="35">
        <f t="shared" ref="J63:J70" si="11">+H63*I63</f>
        <v>16500000</v>
      </c>
      <c r="K63" s="76"/>
      <c r="L63" s="76"/>
      <c r="M63" s="36"/>
      <c r="N63" s="36"/>
    </row>
    <row r="64" spans="1:14" s="31" customFormat="1" ht="15" customHeight="1">
      <c r="A64" s="40"/>
      <c r="B64" s="80"/>
      <c r="C64" s="80"/>
      <c r="D64" s="80"/>
      <c r="E64" s="65" t="s">
        <v>86</v>
      </c>
      <c r="F64" s="35">
        <v>3</v>
      </c>
      <c r="G64" s="35">
        <v>2</v>
      </c>
      <c r="H64" s="35">
        <f t="shared" si="10"/>
        <v>6</v>
      </c>
      <c r="I64" s="35">
        <f>+I63</f>
        <v>5500000</v>
      </c>
      <c r="J64" s="35">
        <f t="shared" si="11"/>
        <v>33000000</v>
      </c>
      <c r="K64" s="76"/>
      <c r="L64" s="76"/>
      <c r="M64" s="36"/>
      <c r="N64" s="36"/>
    </row>
    <row r="65" spans="1:14" s="31" customFormat="1" ht="15" customHeight="1">
      <c r="A65" s="40"/>
      <c r="B65" s="80"/>
      <c r="C65" s="80"/>
      <c r="D65" s="80"/>
      <c r="E65" s="66" t="s">
        <v>91</v>
      </c>
      <c r="F65" s="35">
        <v>3</v>
      </c>
      <c r="G65" s="35">
        <v>1</v>
      </c>
      <c r="H65" s="35">
        <f t="shared" si="10"/>
        <v>3</v>
      </c>
      <c r="I65" s="35">
        <f>+I64</f>
        <v>5500000</v>
      </c>
      <c r="J65" s="35">
        <f t="shared" si="11"/>
        <v>16500000</v>
      </c>
      <c r="K65" s="76"/>
      <c r="L65" s="76"/>
      <c r="M65" s="36"/>
      <c r="N65" s="36"/>
    </row>
    <row r="66" spans="1:14" s="31" customFormat="1" ht="15" customHeight="1">
      <c r="A66" s="40"/>
      <c r="B66" s="80"/>
      <c r="C66" s="80"/>
      <c r="D66" s="80"/>
      <c r="E66" s="66" t="s">
        <v>92</v>
      </c>
      <c r="F66" s="35">
        <v>3</v>
      </c>
      <c r="G66" s="35">
        <v>1</v>
      </c>
      <c r="H66" s="35">
        <f t="shared" si="10"/>
        <v>3</v>
      </c>
      <c r="I66" s="35">
        <v>5500000</v>
      </c>
      <c r="J66" s="35">
        <f>+H66*I66</f>
        <v>16500000</v>
      </c>
      <c r="K66" s="76"/>
      <c r="L66" s="76"/>
      <c r="M66" s="36"/>
      <c r="N66" s="36"/>
    </row>
    <row r="67" spans="1:14" s="31" customFormat="1" ht="15" customHeight="1">
      <c r="A67" s="40"/>
      <c r="B67" s="80"/>
      <c r="C67" s="80"/>
      <c r="D67" s="80"/>
      <c r="E67" s="66" t="s">
        <v>87</v>
      </c>
      <c r="F67" s="35">
        <v>3</v>
      </c>
      <c r="G67" s="35">
        <v>1</v>
      </c>
      <c r="H67" s="35">
        <f t="shared" si="10"/>
        <v>3</v>
      </c>
      <c r="I67" s="35">
        <f>+I65</f>
        <v>5500000</v>
      </c>
      <c r="J67" s="35">
        <f t="shared" si="11"/>
        <v>16500000</v>
      </c>
      <c r="K67" s="76"/>
      <c r="L67" s="76"/>
      <c r="M67" s="36"/>
      <c r="N67" s="36"/>
    </row>
    <row r="68" spans="1:14" s="31" customFormat="1" ht="15" customHeight="1">
      <c r="A68" s="40"/>
      <c r="B68" s="80"/>
      <c r="C68" s="80"/>
      <c r="D68" s="80"/>
      <c r="E68" s="25" t="s">
        <v>88</v>
      </c>
      <c r="F68" s="61">
        <v>3</v>
      </c>
      <c r="G68" s="61">
        <v>1</v>
      </c>
      <c r="H68" s="61">
        <f t="shared" si="10"/>
        <v>3</v>
      </c>
      <c r="I68" s="61">
        <v>3500000</v>
      </c>
      <c r="J68" s="61">
        <f t="shared" si="11"/>
        <v>10500000</v>
      </c>
      <c r="K68" s="76"/>
      <c r="L68" s="76"/>
      <c r="M68" s="36"/>
      <c r="N68" s="36"/>
    </row>
    <row r="69" spans="1:14" s="31" customFormat="1" ht="15" customHeight="1">
      <c r="A69" s="40"/>
      <c r="B69" s="80"/>
      <c r="C69" s="80"/>
      <c r="D69" s="80"/>
      <c r="E69" s="25" t="s">
        <v>89</v>
      </c>
      <c r="F69" s="61">
        <v>3</v>
      </c>
      <c r="G69" s="61">
        <v>2</v>
      </c>
      <c r="H69" s="61">
        <f t="shared" si="10"/>
        <v>6</v>
      </c>
      <c r="I69" s="61">
        <v>2500000</v>
      </c>
      <c r="J69" s="61">
        <f t="shared" si="11"/>
        <v>15000000</v>
      </c>
      <c r="K69" s="76"/>
      <c r="L69" s="76"/>
      <c r="M69" s="36"/>
      <c r="N69" s="36"/>
    </row>
    <row r="70" spans="1:14" s="31" customFormat="1" ht="15" customHeight="1">
      <c r="A70" s="40"/>
      <c r="B70" s="80"/>
      <c r="C70" s="80"/>
      <c r="D70" s="80"/>
      <c r="E70" s="25" t="s">
        <v>93</v>
      </c>
      <c r="F70" s="61">
        <v>1</v>
      </c>
      <c r="G70" s="61">
        <v>1</v>
      </c>
      <c r="H70" s="61">
        <f t="shared" si="10"/>
        <v>1</v>
      </c>
      <c r="I70" s="61">
        <v>19362675</v>
      </c>
      <c r="J70" s="61">
        <f t="shared" si="11"/>
        <v>19362675</v>
      </c>
      <c r="K70" s="76"/>
      <c r="L70" s="76"/>
      <c r="M70" s="36"/>
      <c r="N70" s="36"/>
    </row>
    <row r="71" spans="1:14" s="31" customFormat="1" ht="15" customHeight="1">
      <c r="A71" s="40"/>
      <c r="B71" s="80"/>
      <c r="C71" s="80"/>
      <c r="D71" s="80"/>
      <c r="E71" s="25"/>
      <c r="F71" s="61"/>
      <c r="G71" s="61"/>
      <c r="H71" s="61"/>
      <c r="I71" s="61"/>
      <c r="J71" s="61"/>
      <c r="K71" s="76"/>
      <c r="L71" s="76"/>
      <c r="M71" s="36"/>
      <c r="N71" s="36"/>
    </row>
    <row r="72" spans="1:14" s="31" customFormat="1" ht="15" customHeight="1">
      <c r="A72" s="40"/>
      <c r="B72" s="80"/>
      <c r="C72" s="80"/>
      <c r="D72" s="80"/>
      <c r="E72" s="67" t="s">
        <v>59</v>
      </c>
      <c r="F72" s="67"/>
      <c r="G72" s="67"/>
      <c r="H72" s="67"/>
      <c r="I72" s="67"/>
      <c r="J72" s="68">
        <f>SUM(J62:J70)</f>
        <v>161862675</v>
      </c>
      <c r="K72" s="76"/>
      <c r="L72" s="76"/>
      <c r="M72" s="36"/>
      <c r="N72" s="36"/>
    </row>
    <row r="73" spans="1:14" s="24" customFormat="1" ht="15" customHeight="1">
      <c r="A73" s="40"/>
      <c r="B73" s="62" t="s">
        <v>5</v>
      </c>
      <c r="C73" s="62"/>
      <c r="D73" s="62"/>
      <c r="E73" s="62"/>
      <c r="F73" s="62"/>
      <c r="G73" s="62"/>
      <c r="H73" s="62"/>
      <c r="I73" s="62"/>
      <c r="J73" s="23">
        <f>+J72+J60+J40+J21</f>
        <v>814840275</v>
      </c>
      <c r="K73" s="23">
        <f>SUM(K4:K72)</f>
        <v>626752000</v>
      </c>
      <c r="L73" s="23">
        <f>SUM(L4:L72)</f>
        <v>188088275</v>
      </c>
      <c r="M73" s="29"/>
      <c r="N73" s="29"/>
    </row>
    <row r="74" spans="1:14">
      <c r="A74" s="40" t="s">
        <v>3</v>
      </c>
      <c r="B74" s="79" t="s">
        <v>0</v>
      </c>
      <c r="C74" s="79" t="s">
        <v>11</v>
      </c>
      <c r="D74" s="79" t="s">
        <v>25</v>
      </c>
      <c r="E74" s="63" t="s">
        <v>54</v>
      </c>
      <c r="F74" s="19" t="s">
        <v>55</v>
      </c>
      <c r="G74" s="19" t="s">
        <v>56</v>
      </c>
      <c r="H74" s="19" t="s">
        <v>57</v>
      </c>
      <c r="I74" s="19" t="s">
        <v>58</v>
      </c>
      <c r="J74" s="72" t="s">
        <v>59</v>
      </c>
      <c r="K74" s="19" t="s">
        <v>39</v>
      </c>
      <c r="L74" s="19" t="s">
        <v>26</v>
      </c>
    </row>
    <row r="75" spans="1:14" ht="22.5">
      <c r="A75" s="40"/>
      <c r="B75" s="80" t="s">
        <v>36</v>
      </c>
      <c r="C75" s="80" t="s">
        <v>4</v>
      </c>
      <c r="D75" s="80" t="s">
        <v>49</v>
      </c>
      <c r="E75" s="70" t="s">
        <v>94</v>
      </c>
      <c r="F75" s="35">
        <v>4</v>
      </c>
      <c r="G75" s="35">
        <v>30</v>
      </c>
      <c r="H75" s="35">
        <f>+F75*G75</f>
        <v>120</v>
      </c>
      <c r="I75" s="35">
        <v>200000</v>
      </c>
      <c r="J75" s="35">
        <f>+H75*I75</f>
        <v>24000000</v>
      </c>
      <c r="K75" s="77">
        <f>ROUND(J94*76.9172%,-3)</f>
        <v>1071457000</v>
      </c>
      <c r="L75" s="77">
        <f>+J94-K75</f>
        <v>321543000</v>
      </c>
    </row>
    <row r="76" spans="1:14" ht="22.5">
      <c r="A76" s="40"/>
      <c r="B76" s="80"/>
      <c r="C76" s="80"/>
      <c r="D76" s="80"/>
      <c r="E76" s="70" t="s">
        <v>95</v>
      </c>
      <c r="F76" s="35">
        <v>2</v>
      </c>
      <c r="G76" s="35">
        <v>10</v>
      </c>
      <c r="H76" s="35">
        <f>+F76*G76</f>
        <v>20</v>
      </c>
      <c r="I76" s="35">
        <v>200000</v>
      </c>
      <c r="J76" s="35">
        <f>+H76*I76</f>
        <v>4000000</v>
      </c>
      <c r="K76" s="77"/>
      <c r="L76" s="77"/>
    </row>
    <row r="77" spans="1:14" ht="22.5">
      <c r="A77" s="40"/>
      <c r="B77" s="80"/>
      <c r="C77" s="80"/>
      <c r="D77" s="80"/>
      <c r="E77" s="70" t="s">
        <v>96</v>
      </c>
      <c r="F77" s="35">
        <v>1</v>
      </c>
      <c r="G77" s="35">
        <v>30</v>
      </c>
      <c r="H77" s="35">
        <f t="shared" ref="H77:H78" si="12">+F77*G77</f>
        <v>30</v>
      </c>
      <c r="I77" s="35">
        <v>110000</v>
      </c>
      <c r="J77" s="35">
        <f t="shared" ref="J77:J78" si="13">+H77*I77</f>
        <v>3300000</v>
      </c>
      <c r="K77" s="77"/>
      <c r="L77" s="77"/>
    </row>
    <row r="78" spans="1:14">
      <c r="A78" s="40"/>
      <c r="B78" s="80"/>
      <c r="C78" s="80"/>
      <c r="D78" s="80"/>
      <c r="E78" s="71" t="s">
        <v>62</v>
      </c>
      <c r="F78" s="35">
        <v>1</v>
      </c>
      <c r="G78" s="35">
        <v>1</v>
      </c>
      <c r="H78" s="35">
        <f t="shared" si="12"/>
        <v>1</v>
      </c>
      <c r="I78" s="35">
        <v>1000000</v>
      </c>
      <c r="J78" s="35">
        <f t="shared" si="13"/>
        <v>1000000</v>
      </c>
      <c r="K78" s="77"/>
      <c r="L78" s="77"/>
    </row>
    <row r="79" spans="1:14">
      <c r="A79" s="40"/>
      <c r="B79" s="80"/>
      <c r="C79" s="80"/>
      <c r="D79" s="80"/>
      <c r="E79" s="71" t="s">
        <v>63</v>
      </c>
      <c r="F79" s="35">
        <v>1</v>
      </c>
      <c r="G79" s="35">
        <v>70</v>
      </c>
      <c r="H79" s="35">
        <f>+F79*G79</f>
        <v>70</v>
      </c>
      <c r="I79" s="35">
        <v>20000</v>
      </c>
      <c r="J79" s="35">
        <f>+H79*I79</f>
        <v>1400000</v>
      </c>
      <c r="K79" s="77"/>
      <c r="L79" s="77"/>
    </row>
    <row r="80" spans="1:14">
      <c r="A80" s="40"/>
      <c r="B80" s="80"/>
      <c r="C80" s="80"/>
      <c r="D80" s="80"/>
      <c r="E80" s="71" t="s">
        <v>64</v>
      </c>
      <c r="F80" s="35">
        <v>2</v>
      </c>
      <c r="G80" s="35">
        <v>2</v>
      </c>
      <c r="H80" s="35">
        <f t="shared" ref="H80:H92" si="14">+F80*G80</f>
        <v>4</v>
      </c>
      <c r="I80" s="35">
        <v>1600000</v>
      </c>
      <c r="J80" s="35">
        <f t="shared" ref="J80:J92" si="15">+H80*I80</f>
        <v>6400000</v>
      </c>
      <c r="K80" s="77"/>
      <c r="L80" s="77"/>
    </row>
    <row r="81" spans="1:14">
      <c r="A81" s="40"/>
      <c r="B81" s="80"/>
      <c r="C81" s="80"/>
      <c r="D81" s="80"/>
      <c r="E81" s="71" t="s">
        <v>65</v>
      </c>
      <c r="F81" s="35">
        <f>+F80</f>
        <v>2</v>
      </c>
      <c r="G81" s="35">
        <v>2</v>
      </c>
      <c r="H81" s="35">
        <f t="shared" si="14"/>
        <v>4</v>
      </c>
      <c r="I81" s="35">
        <v>400000</v>
      </c>
      <c r="J81" s="35">
        <f t="shared" si="15"/>
        <v>1600000</v>
      </c>
      <c r="K81" s="77"/>
      <c r="L81" s="77"/>
    </row>
    <row r="82" spans="1:14">
      <c r="A82" s="40"/>
      <c r="B82" s="80"/>
      <c r="C82" s="80"/>
      <c r="D82" s="80"/>
      <c r="E82" s="71" t="s">
        <v>66</v>
      </c>
      <c r="F82" s="35">
        <f t="shared" ref="F82:F85" si="16">+F81</f>
        <v>2</v>
      </c>
      <c r="G82" s="35">
        <v>2</v>
      </c>
      <c r="H82" s="35">
        <f t="shared" si="14"/>
        <v>4</v>
      </c>
      <c r="I82" s="35">
        <v>350000</v>
      </c>
      <c r="J82" s="35">
        <f t="shared" si="15"/>
        <v>1400000</v>
      </c>
      <c r="K82" s="77"/>
      <c r="L82" s="77"/>
    </row>
    <row r="83" spans="1:14">
      <c r="A83" s="40"/>
      <c r="B83" s="80"/>
      <c r="C83" s="80"/>
      <c r="D83" s="80"/>
      <c r="E83" s="71" t="s">
        <v>67</v>
      </c>
      <c r="F83" s="35">
        <f t="shared" si="16"/>
        <v>2</v>
      </c>
      <c r="G83" s="35">
        <v>3</v>
      </c>
      <c r="H83" s="35">
        <f t="shared" si="14"/>
        <v>6</v>
      </c>
      <c r="I83" s="35">
        <v>350000</v>
      </c>
      <c r="J83" s="35">
        <f t="shared" si="15"/>
        <v>2100000</v>
      </c>
      <c r="K83" s="77"/>
      <c r="L83" s="77"/>
    </row>
    <row r="84" spans="1:14">
      <c r="A84" s="40"/>
      <c r="B84" s="80"/>
      <c r="C84" s="80"/>
      <c r="D84" s="80"/>
      <c r="E84" s="70" t="s">
        <v>68</v>
      </c>
      <c r="F84" s="35">
        <f t="shared" si="16"/>
        <v>2</v>
      </c>
      <c r="G84" s="35">
        <v>4</v>
      </c>
      <c r="H84" s="35">
        <f t="shared" si="14"/>
        <v>8</v>
      </c>
      <c r="I84" s="35">
        <v>250000</v>
      </c>
      <c r="J84" s="35">
        <f t="shared" si="15"/>
        <v>2000000</v>
      </c>
      <c r="K84" s="77"/>
      <c r="L84" s="77"/>
    </row>
    <row r="85" spans="1:14">
      <c r="A85" s="40"/>
      <c r="B85" s="80"/>
      <c r="C85" s="80"/>
      <c r="D85" s="80"/>
      <c r="E85" s="71" t="s">
        <v>97</v>
      </c>
      <c r="F85" s="35">
        <f t="shared" si="16"/>
        <v>2</v>
      </c>
      <c r="G85" s="35">
        <v>1</v>
      </c>
      <c r="H85" s="35">
        <f t="shared" si="14"/>
        <v>2</v>
      </c>
      <c r="I85" s="35">
        <v>300000</v>
      </c>
      <c r="J85" s="35">
        <f t="shared" si="15"/>
        <v>600000</v>
      </c>
      <c r="K85" s="77"/>
      <c r="L85" s="77"/>
    </row>
    <row r="86" spans="1:14">
      <c r="A86" s="40"/>
      <c r="B86" s="80"/>
      <c r="C86" s="80"/>
      <c r="D86" s="80"/>
      <c r="E86" s="71" t="s">
        <v>98</v>
      </c>
      <c r="F86" s="35">
        <f>+F85+1</f>
        <v>3</v>
      </c>
      <c r="G86" s="35">
        <v>1</v>
      </c>
      <c r="H86" s="35">
        <f t="shared" si="14"/>
        <v>3</v>
      </c>
      <c r="I86" s="35">
        <v>250000</v>
      </c>
      <c r="J86" s="35">
        <f t="shared" si="15"/>
        <v>750000</v>
      </c>
      <c r="K86" s="77"/>
      <c r="L86" s="77"/>
    </row>
    <row r="87" spans="1:14">
      <c r="A87" s="40"/>
      <c r="B87" s="80"/>
      <c r="C87" s="80"/>
      <c r="D87" s="80"/>
      <c r="E87" s="71" t="s">
        <v>99</v>
      </c>
      <c r="F87" s="35">
        <f>+F85</f>
        <v>2</v>
      </c>
      <c r="G87" s="35">
        <v>8</v>
      </c>
      <c r="H87" s="35">
        <f t="shared" si="14"/>
        <v>16</v>
      </c>
      <c r="I87" s="35">
        <v>120000</v>
      </c>
      <c r="J87" s="35">
        <f t="shared" si="15"/>
        <v>1920000</v>
      </c>
      <c r="K87" s="77"/>
      <c r="L87" s="77"/>
    </row>
    <row r="88" spans="1:14">
      <c r="A88" s="40"/>
      <c r="B88" s="80"/>
      <c r="C88" s="80"/>
      <c r="D88" s="80"/>
      <c r="E88" s="71" t="s">
        <v>103</v>
      </c>
      <c r="F88" s="35">
        <v>2</v>
      </c>
      <c r="G88" s="35">
        <v>70</v>
      </c>
      <c r="H88" s="35">
        <f t="shared" si="14"/>
        <v>140</v>
      </c>
      <c r="I88" s="35">
        <v>18000</v>
      </c>
      <c r="J88" s="35">
        <f t="shared" si="15"/>
        <v>2520000</v>
      </c>
      <c r="K88" s="77"/>
      <c r="L88" s="77"/>
    </row>
    <row r="89" spans="1:14">
      <c r="A89" s="40"/>
      <c r="B89" s="80"/>
      <c r="C89" s="80"/>
      <c r="D89" s="80"/>
      <c r="E89" s="71" t="s">
        <v>71</v>
      </c>
      <c r="F89" s="35">
        <f>+F87</f>
        <v>2</v>
      </c>
      <c r="G89" s="35">
        <v>70</v>
      </c>
      <c r="H89" s="35">
        <f t="shared" si="14"/>
        <v>140</v>
      </c>
      <c r="I89" s="35">
        <v>40000</v>
      </c>
      <c r="J89" s="35">
        <f t="shared" si="15"/>
        <v>5600000</v>
      </c>
      <c r="K89" s="77"/>
      <c r="L89" s="77"/>
    </row>
    <row r="90" spans="1:14">
      <c r="A90" s="40"/>
      <c r="B90" s="80"/>
      <c r="C90" s="80"/>
      <c r="D90" s="80"/>
      <c r="E90" s="71" t="s">
        <v>104</v>
      </c>
      <c r="F90" s="35">
        <v>2</v>
      </c>
      <c r="G90" s="35">
        <v>70</v>
      </c>
      <c r="H90" s="35">
        <f>+F90*G90</f>
        <v>140</v>
      </c>
      <c r="I90" s="35">
        <v>19000</v>
      </c>
      <c r="J90" s="35">
        <f t="shared" si="15"/>
        <v>2660000</v>
      </c>
      <c r="K90" s="77"/>
      <c r="L90" s="77"/>
    </row>
    <row r="91" spans="1:14">
      <c r="A91" s="40"/>
      <c r="B91" s="80"/>
      <c r="C91" s="80"/>
      <c r="D91" s="80"/>
      <c r="E91" s="71" t="s">
        <v>77</v>
      </c>
      <c r="F91" s="35">
        <v>2</v>
      </c>
      <c r="G91" s="35">
        <v>1</v>
      </c>
      <c r="H91" s="35">
        <f>+F91*G91</f>
        <v>2</v>
      </c>
      <c r="I91" s="35">
        <v>200000</v>
      </c>
      <c r="J91" s="35">
        <f t="shared" si="15"/>
        <v>400000</v>
      </c>
      <c r="K91" s="77"/>
      <c r="L91" s="77"/>
    </row>
    <row r="92" spans="1:14">
      <c r="A92" s="40"/>
      <c r="B92" s="80"/>
      <c r="C92" s="80"/>
      <c r="D92" s="80"/>
      <c r="E92" s="71" t="s">
        <v>74</v>
      </c>
      <c r="F92" s="35">
        <v>2</v>
      </c>
      <c r="G92" s="35">
        <v>10</v>
      </c>
      <c r="H92" s="35">
        <f t="shared" si="14"/>
        <v>20</v>
      </c>
      <c r="I92" s="35">
        <v>400000</v>
      </c>
      <c r="J92" s="35">
        <f t="shared" si="15"/>
        <v>8000000</v>
      </c>
      <c r="K92" s="77"/>
      <c r="L92" s="77"/>
    </row>
    <row r="93" spans="1:14">
      <c r="A93" s="40"/>
      <c r="B93" s="80"/>
      <c r="C93" s="80"/>
      <c r="D93" s="80"/>
      <c r="E93" s="67" t="s">
        <v>101</v>
      </c>
      <c r="F93" s="67"/>
      <c r="G93" s="67"/>
      <c r="H93" s="67"/>
      <c r="I93" s="67"/>
      <c r="J93" s="68">
        <f>SUM(J75:J92)</f>
        <v>69650000</v>
      </c>
      <c r="K93" s="77"/>
      <c r="L93" s="77"/>
    </row>
    <row r="94" spans="1:14">
      <c r="A94" s="40"/>
      <c r="B94" s="80"/>
      <c r="C94" s="80"/>
      <c r="D94" s="80"/>
      <c r="E94" s="39" t="s">
        <v>102</v>
      </c>
      <c r="F94" s="39"/>
      <c r="G94" s="39"/>
      <c r="H94" s="39"/>
      <c r="I94" s="39"/>
      <c r="J94" s="68">
        <f>+J93*20</f>
        <v>1393000000</v>
      </c>
      <c r="K94" s="77"/>
      <c r="L94" s="77"/>
    </row>
    <row r="95" spans="1:14">
      <c r="A95" s="40"/>
      <c r="B95" s="81" t="s">
        <v>2</v>
      </c>
      <c r="C95" s="80" t="s">
        <v>7</v>
      </c>
      <c r="D95" s="80" t="s">
        <v>50</v>
      </c>
      <c r="E95" s="69" t="s">
        <v>54</v>
      </c>
      <c r="F95" s="30" t="s">
        <v>82</v>
      </c>
      <c r="G95" s="30" t="s">
        <v>56</v>
      </c>
      <c r="H95" s="30" t="s">
        <v>57</v>
      </c>
      <c r="I95" s="30" t="s">
        <v>58</v>
      </c>
      <c r="J95" s="64" t="s">
        <v>59</v>
      </c>
      <c r="K95" s="77">
        <f>ROUND(J101*76.9172%,-3)</f>
        <v>146912000</v>
      </c>
      <c r="L95" s="77">
        <f>+J101-K95</f>
        <v>44088000</v>
      </c>
      <c r="N95" s="18"/>
    </row>
    <row r="96" spans="1:14">
      <c r="A96" s="40"/>
      <c r="B96" s="81"/>
      <c r="C96" s="80"/>
      <c r="D96" s="80"/>
      <c r="E96" s="25" t="s">
        <v>105</v>
      </c>
      <c r="F96" s="61">
        <v>3</v>
      </c>
      <c r="G96" s="61">
        <v>2</v>
      </c>
      <c r="H96" s="61">
        <f>+F96*G96</f>
        <v>6</v>
      </c>
      <c r="I96" s="61">
        <v>6000000</v>
      </c>
      <c r="J96" s="61">
        <f>+H96*I96</f>
        <v>36000000</v>
      </c>
      <c r="K96" s="77"/>
      <c r="L96" s="77"/>
      <c r="N96" s="18"/>
    </row>
    <row r="97" spans="1:14">
      <c r="A97" s="40"/>
      <c r="B97" s="81"/>
      <c r="C97" s="80"/>
      <c r="D97" s="80"/>
      <c r="E97" s="25" t="s">
        <v>106</v>
      </c>
      <c r="F97" s="61">
        <v>3</v>
      </c>
      <c r="G97" s="61">
        <v>4</v>
      </c>
      <c r="H97" s="61">
        <f>+F97*G97</f>
        <v>12</v>
      </c>
      <c r="I97" s="61">
        <v>5000000</v>
      </c>
      <c r="J97" s="61">
        <f>+H97*I97</f>
        <v>60000000</v>
      </c>
      <c r="K97" s="77"/>
      <c r="L97" s="77"/>
      <c r="N97" s="18"/>
    </row>
    <row r="98" spans="1:14">
      <c r="A98" s="40"/>
      <c r="B98" s="81"/>
      <c r="C98" s="80"/>
      <c r="D98" s="80"/>
      <c r="E98" s="21" t="s">
        <v>107</v>
      </c>
      <c r="F98" s="61">
        <v>1</v>
      </c>
      <c r="G98" s="61">
        <v>1</v>
      </c>
      <c r="H98" s="61">
        <f>+F98*G98</f>
        <v>1</v>
      </c>
      <c r="I98" s="61">
        <v>5000000</v>
      </c>
      <c r="J98" s="61">
        <f>+H98*I98</f>
        <v>5000000</v>
      </c>
      <c r="K98" s="77"/>
      <c r="L98" s="77"/>
      <c r="N98" s="18"/>
    </row>
    <row r="99" spans="1:14">
      <c r="A99" s="40"/>
      <c r="B99" s="81"/>
      <c r="C99" s="80"/>
      <c r="D99" s="80"/>
      <c r="E99" s="21" t="s">
        <v>93</v>
      </c>
      <c r="F99" s="61">
        <v>1</v>
      </c>
      <c r="G99" s="61">
        <v>1</v>
      </c>
      <c r="H99" s="61">
        <v>1</v>
      </c>
      <c r="I99" s="61">
        <v>20000000</v>
      </c>
      <c r="J99" s="61">
        <f>+H99*I99</f>
        <v>20000000</v>
      </c>
      <c r="K99" s="77"/>
      <c r="L99" s="77"/>
      <c r="N99" s="18"/>
    </row>
    <row r="100" spans="1:14">
      <c r="A100" s="40"/>
      <c r="B100" s="81"/>
      <c r="C100" s="80"/>
      <c r="D100" s="80"/>
      <c r="E100" s="25" t="s">
        <v>108</v>
      </c>
      <c r="F100" s="61">
        <v>1</v>
      </c>
      <c r="G100" s="61">
        <v>2000</v>
      </c>
      <c r="H100" s="61">
        <f>+F100*G100</f>
        <v>2000</v>
      </c>
      <c r="I100" s="61">
        <v>35000</v>
      </c>
      <c r="J100" s="61">
        <f>+H100*I100</f>
        <v>70000000</v>
      </c>
      <c r="K100" s="77"/>
      <c r="L100" s="77"/>
      <c r="N100" s="18"/>
    </row>
    <row r="101" spans="1:14">
      <c r="A101" s="40"/>
      <c r="B101" s="81"/>
      <c r="C101" s="80"/>
      <c r="D101" s="80"/>
      <c r="E101" s="67" t="s">
        <v>90</v>
      </c>
      <c r="F101" s="67"/>
      <c r="G101" s="67"/>
      <c r="H101" s="67"/>
      <c r="I101" s="67"/>
      <c r="J101" s="68">
        <f>SUM(J96:J100)</f>
        <v>191000000</v>
      </c>
      <c r="K101" s="77"/>
      <c r="L101" s="77"/>
      <c r="N101" s="18"/>
    </row>
    <row r="102" spans="1:14">
      <c r="A102" s="40"/>
      <c r="B102" s="81" t="s">
        <v>51</v>
      </c>
      <c r="C102" s="80" t="s">
        <v>10</v>
      </c>
      <c r="D102" s="80" t="s">
        <v>52</v>
      </c>
      <c r="E102" s="69" t="s">
        <v>54</v>
      </c>
      <c r="F102" s="30" t="s">
        <v>55</v>
      </c>
      <c r="G102" s="30" t="s">
        <v>56</v>
      </c>
      <c r="H102" s="30" t="s">
        <v>57</v>
      </c>
      <c r="I102" s="30" t="s">
        <v>58</v>
      </c>
      <c r="J102" s="64" t="s">
        <v>59</v>
      </c>
      <c r="K102" s="77">
        <f>ROUND(J123*76.9172%,-3)</f>
        <v>257485000</v>
      </c>
      <c r="L102" s="77">
        <f>+J123-K102</f>
        <v>77271000</v>
      </c>
      <c r="M102" s="18"/>
      <c r="N102" s="18"/>
    </row>
    <row r="103" spans="1:14">
      <c r="A103" s="40"/>
      <c r="B103" s="81"/>
      <c r="C103" s="80"/>
      <c r="D103" s="80"/>
      <c r="E103" s="71" t="s">
        <v>60</v>
      </c>
      <c r="F103" s="35">
        <v>5</v>
      </c>
      <c r="G103" s="35">
        <v>48</v>
      </c>
      <c r="H103" s="35">
        <f>+F103*G103</f>
        <v>240</v>
      </c>
      <c r="I103" s="35">
        <v>300000</v>
      </c>
      <c r="J103" s="73">
        <f>+I103*H103</f>
        <v>72000000</v>
      </c>
      <c r="K103" s="77"/>
      <c r="L103" s="77"/>
      <c r="M103" s="18"/>
      <c r="N103" s="18"/>
    </row>
    <row r="104" spans="1:14">
      <c r="A104" s="40"/>
      <c r="B104" s="81"/>
      <c r="C104" s="80"/>
      <c r="D104" s="80"/>
      <c r="E104" s="71" t="s">
        <v>112</v>
      </c>
      <c r="F104" s="35">
        <v>3</v>
      </c>
      <c r="G104" s="35">
        <v>30</v>
      </c>
      <c r="H104" s="35">
        <f>+F104*G104</f>
        <v>90</v>
      </c>
      <c r="I104" s="35">
        <v>200000</v>
      </c>
      <c r="J104" s="73">
        <f>+H104*I104</f>
        <v>18000000</v>
      </c>
      <c r="K104" s="77"/>
      <c r="L104" s="77"/>
      <c r="M104" s="18"/>
      <c r="N104" s="18"/>
    </row>
    <row r="105" spans="1:14" ht="22.5">
      <c r="A105" s="40"/>
      <c r="B105" s="81"/>
      <c r="C105" s="80"/>
      <c r="D105" s="80"/>
      <c r="E105" s="70" t="s">
        <v>96</v>
      </c>
      <c r="F105" s="35">
        <v>1</v>
      </c>
      <c r="G105" s="35">
        <v>1</v>
      </c>
      <c r="H105" s="35">
        <f t="shared" ref="H105:H106" si="17">+F105*G105</f>
        <v>1</v>
      </c>
      <c r="I105" s="35">
        <f>+I44</f>
        <v>36706000</v>
      </c>
      <c r="J105" s="73">
        <f t="shared" ref="J105:J110" si="18">+I105*H105</f>
        <v>36706000</v>
      </c>
      <c r="K105" s="77"/>
      <c r="L105" s="77"/>
      <c r="M105" s="18"/>
      <c r="N105" s="18"/>
    </row>
    <row r="106" spans="1:14">
      <c r="A106" s="40"/>
      <c r="B106" s="81"/>
      <c r="C106" s="80"/>
      <c r="D106" s="80"/>
      <c r="E106" s="71" t="s">
        <v>62</v>
      </c>
      <c r="F106" s="35">
        <v>1</v>
      </c>
      <c r="G106" s="35">
        <v>1</v>
      </c>
      <c r="H106" s="35">
        <f t="shared" si="17"/>
        <v>1</v>
      </c>
      <c r="I106" s="35">
        <v>3500000</v>
      </c>
      <c r="J106" s="73">
        <f t="shared" si="18"/>
        <v>3500000</v>
      </c>
      <c r="K106" s="77"/>
      <c r="L106" s="77"/>
      <c r="M106" s="18"/>
      <c r="N106" s="18"/>
    </row>
    <row r="107" spans="1:14">
      <c r="A107" s="40"/>
      <c r="B107" s="81"/>
      <c r="C107" s="80"/>
      <c r="D107" s="80"/>
      <c r="E107" s="71" t="s">
        <v>63</v>
      </c>
      <c r="F107" s="35">
        <v>1</v>
      </c>
      <c r="G107" s="35">
        <v>100</v>
      </c>
      <c r="H107" s="35">
        <f>+F107*G107</f>
        <v>100</v>
      </c>
      <c r="I107" s="35">
        <v>25000</v>
      </c>
      <c r="J107" s="73">
        <f t="shared" si="18"/>
        <v>2500000</v>
      </c>
      <c r="K107" s="77"/>
      <c r="L107" s="77"/>
      <c r="M107" s="18"/>
      <c r="N107" s="18"/>
    </row>
    <row r="108" spans="1:14">
      <c r="A108" s="40"/>
      <c r="B108" s="81"/>
      <c r="C108" s="80"/>
      <c r="D108" s="80"/>
      <c r="E108" s="71" t="s">
        <v>64</v>
      </c>
      <c r="F108" s="35">
        <v>3</v>
      </c>
      <c r="G108" s="35">
        <v>2</v>
      </c>
      <c r="H108" s="35">
        <f t="shared" ref="H108:H119" si="19">+F108*G108</f>
        <v>6</v>
      </c>
      <c r="I108" s="35">
        <v>2000000</v>
      </c>
      <c r="J108" s="73">
        <f t="shared" si="18"/>
        <v>12000000</v>
      </c>
      <c r="K108" s="77"/>
      <c r="L108" s="77"/>
      <c r="M108" s="18"/>
      <c r="N108" s="18"/>
    </row>
    <row r="109" spans="1:14">
      <c r="A109" s="40"/>
      <c r="B109" s="81"/>
      <c r="C109" s="80"/>
      <c r="D109" s="80"/>
      <c r="E109" s="71" t="s">
        <v>65</v>
      </c>
      <c r="F109" s="35">
        <f>+F108</f>
        <v>3</v>
      </c>
      <c r="G109" s="35">
        <v>2</v>
      </c>
      <c r="H109" s="35">
        <f t="shared" si="19"/>
        <v>6</v>
      </c>
      <c r="I109" s="35">
        <v>500000</v>
      </c>
      <c r="J109" s="73">
        <f t="shared" si="18"/>
        <v>3000000</v>
      </c>
      <c r="K109" s="77"/>
      <c r="L109" s="77"/>
      <c r="M109" s="18"/>
      <c r="N109" s="18"/>
    </row>
    <row r="110" spans="1:14">
      <c r="A110" s="40"/>
      <c r="B110" s="81"/>
      <c r="C110" s="80"/>
      <c r="D110" s="80"/>
      <c r="E110" s="71" t="s">
        <v>66</v>
      </c>
      <c r="F110" s="35">
        <f t="shared" ref="F110:F113" si="20">+F109</f>
        <v>3</v>
      </c>
      <c r="G110" s="35">
        <v>2</v>
      </c>
      <c r="H110" s="35">
        <f t="shared" si="19"/>
        <v>6</v>
      </c>
      <c r="I110" s="35">
        <v>350000</v>
      </c>
      <c r="J110" s="73">
        <f t="shared" si="18"/>
        <v>2100000</v>
      </c>
      <c r="K110" s="77"/>
      <c r="L110" s="77"/>
      <c r="M110" s="18"/>
      <c r="N110" s="18"/>
    </row>
    <row r="111" spans="1:14">
      <c r="A111" s="40"/>
      <c r="B111" s="81"/>
      <c r="C111" s="80"/>
      <c r="D111" s="80"/>
      <c r="E111" s="71" t="s">
        <v>67</v>
      </c>
      <c r="F111" s="35">
        <f t="shared" si="20"/>
        <v>3</v>
      </c>
      <c r="G111" s="35">
        <v>5</v>
      </c>
      <c r="H111" s="35">
        <f t="shared" si="19"/>
        <v>15</v>
      </c>
      <c r="I111" s="35">
        <v>350000</v>
      </c>
      <c r="J111" s="35">
        <f>+H111*I111</f>
        <v>5250000</v>
      </c>
      <c r="K111" s="77"/>
      <c r="L111" s="77"/>
      <c r="M111" s="18"/>
      <c r="N111" s="18"/>
    </row>
    <row r="112" spans="1:14">
      <c r="A112" s="40"/>
      <c r="B112" s="81"/>
      <c r="C112" s="80"/>
      <c r="D112" s="80"/>
      <c r="E112" s="70" t="s">
        <v>68</v>
      </c>
      <c r="F112" s="35">
        <f t="shared" si="20"/>
        <v>3</v>
      </c>
      <c r="G112" s="35">
        <v>10</v>
      </c>
      <c r="H112" s="35">
        <f t="shared" si="19"/>
        <v>30</v>
      </c>
      <c r="I112" s="35">
        <v>250000</v>
      </c>
      <c r="J112" s="35">
        <f t="shared" ref="J112:J122" si="21">+H112*I112</f>
        <v>7500000</v>
      </c>
      <c r="K112" s="77"/>
      <c r="L112" s="77"/>
      <c r="M112" s="18"/>
      <c r="N112" s="18"/>
    </row>
    <row r="113" spans="1:14">
      <c r="A113" s="40"/>
      <c r="B113" s="81"/>
      <c r="C113" s="80"/>
      <c r="D113" s="80"/>
      <c r="E113" s="71" t="s">
        <v>97</v>
      </c>
      <c r="F113" s="35">
        <f t="shared" si="20"/>
        <v>3</v>
      </c>
      <c r="G113" s="35">
        <v>2</v>
      </c>
      <c r="H113" s="35">
        <f t="shared" si="19"/>
        <v>6</v>
      </c>
      <c r="I113" s="35">
        <v>500000</v>
      </c>
      <c r="J113" s="35">
        <f t="shared" si="21"/>
        <v>3000000</v>
      </c>
      <c r="K113" s="77"/>
      <c r="L113" s="77"/>
      <c r="M113" s="18"/>
      <c r="N113" s="18"/>
    </row>
    <row r="114" spans="1:14">
      <c r="A114" s="40"/>
      <c r="B114" s="81"/>
      <c r="C114" s="80"/>
      <c r="D114" s="80"/>
      <c r="E114" s="71" t="s">
        <v>98</v>
      </c>
      <c r="F114" s="35">
        <f>+F113+1</f>
        <v>4</v>
      </c>
      <c r="G114" s="35">
        <v>2</v>
      </c>
      <c r="H114" s="35">
        <f t="shared" si="19"/>
        <v>8</v>
      </c>
      <c r="I114" s="35">
        <v>250000</v>
      </c>
      <c r="J114" s="35">
        <f t="shared" si="21"/>
        <v>2000000</v>
      </c>
      <c r="K114" s="77"/>
      <c r="L114" s="77"/>
      <c r="N114" s="18"/>
    </row>
    <row r="115" spans="1:14">
      <c r="A115" s="40"/>
      <c r="B115" s="81"/>
      <c r="C115" s="80"/>
      <c r="D115" s="80"/>
      <c r="E115" s="71" t="s">
        <v>99</v>
      </c>
      <c r="F115" s="35">
        <f>+F113</f>
        <v>3</v>
      </c>
      <c r="G115" s="35">
        <v>10</v>
      </c>
      <c r="H115" s="35">
        <f t="shared" si="19"/>
        <v>30</v>
      </c>
      <c r="I115" s="35">
        <v>120000</v>
      </c>
      <c r="J115" s="35">
        <f t="shared" si="21"/>
        <v>3600000</v>
      </c>
      <c r="K115" s="77"/>
      <c r="L115" s="77"/>
      <c r="N115" s="18"/>
    </row>
    <row r="116" spans="1:14">
      <c r="A116" s="40"/>
      <c r="B116" s="81"/>
      <c r="C116" s="80"/>
      <c r="D116" s="80"/>
      <c r="E116" s="71" t="s">
        <v>70</v>
      </c>
      <c r="F116" s="35">
        <v>3</v>
      </c>
      <c r="G116" s="35">
        <v>100</v>
      </c>
      <c r="H116" s="35">
        <f t="shared" si="19"/>
        <v>300</v>
      </c>
      <c r="I116" s="35">
        <v>19000</v>
      </c>
      <c r="J116" s="35">
        <f t="shared" si="21"/>
        <v>5700000</v>
      </c>
      <c r="K116" s="77"/>
      <c r="L116" s="77"/>
      <c r="N116" s="18"/>
    </row>
    <row r="117" spans="1:14">
      <c r="A117" s="40"/>
      <c r="B117" s="81"/>
      <c r="C117" s="80"/>
      <c r="D117" s="80"/>
      <c r="E117" s="71" t="s">
        <v>100</v>
      </c>
      <c r="F117" s="35">
        <f>+F115</f>
        <v>3</v>
      </c>
      <c r="G117" s="35">
        <v>100</v>
      </c>
      <c r="H117" s="35">
        <f t="shared" si="19"/>
        <v>300</v>
      </c>
      <c r="I117" s="35">
        <v>45000</v>
      </c>
      <c r="J117" s="35">
        <f t="shared" si="21"/>
        <v>13500000</v>
      </c>
      <c r="K117" s="77"/>
      <c r="L117" s="77"/>
      <c r="N117" s="18"/>
    </row>
    <row r="118" spans="1:14">
      <c r="A118" s="40"/>
      <c r="B118" s="81"/>
      <c r="C118" s="80"/>
      <c r="D118" s="80"/>
      <c r="E118" s="71" t="s">
        <v>72</v>
      </c>
      <c r="F118" s="35">
        <v>3</v>
      </c>
      <c r="G118" s="35">
        <v>100</v>
      </c>
      <c r="H118" s="35">
        <f>+F118*G118</f>
        <v>300</v>
      </c>
      <c r="I118" s="35">
        <v>19000</v>
      </c>
      <c r="J118" s="35">
        <f t="shared" si="21"/>
        <v>5700000</v>
      </c>
      <c r="K118" s="77"/>
      <c r="L118" s="77"/>
      <c r="N118" s="18"/>
    </row>
    <row r="119" spans="1:14">
      <c r="A119" s="40"/>
      <c r="B119" s="81"/>
      <c r="C119" s="80"/>
      <c r="D119" s="80"/>
      <c r="E119" s="71" t="s">
        <v>74</v>
      </c>
      <c r="F119" s="35">
        <v>2</v>
      </c>
      <c r="G119" s="35">
        <v>47</v>
      </c>
      <c r="H119" s="35">
        <f t="shared" si="19"/>
        <v>94</v>
      </c>
      <c r="I119" s="35">
        <v>550000</v>
      </c>
      <c r="J119" s="35">
        <f t="shared" si="21"/>
        <v>51700000</v>
      </c>
      <c r="K119" s="77"/>
      <c r="L119" s="77"/>
      <c r="N119" s="18"/>
    </row>
    <row r="120" spans="1:14">
      <c r="A120" s="40"/>
      <c r="B120" s="81"/>
      <c r="C120" s="80"/>
      <c r="D120" s="80"/>
      <c r="E120" s="71" t="s">
        <v>109</v>
      </c>
      <c r="F120" s="35">
        <v>3</v>
      </c>
      <c r="G120" s="35">
        <v>2</v>
      </c>
      <c r="H120" s="35">
        <f>+F120*G120</f>
        <v>6</v>
      </c>
      <c r="I120" s="35">
        <v>5500000</v>
      </c>
      <c r="J120" s="35">
        <f t="shared" si="21"/>
        <v>33000000</v>
      </c>
      <c r="K120" s="77"/>
      <c r="L120" s="77"/>
      <c r="N120" s="18"/>
    </row>
    <row r="121" spans="1:14">
      <c r="A121" s="40"/>
      <c r="B121" s="81"/>
      <c r="C121" s="80"/>
      <c r="D121" s="80"/>
      <c r="E121" s="70" t="s">
        <v>110</v>
      </c>
      <c r="F121" s="35">
        <v>3</v>
      </c>
      <c r="G121" s="35">
        <v>2</v>
      </c>
      <c r="H121" s="35">
        <f t="shared" ref="H121:H122" si="22">+F121*G121</f>
        <v>6</v>
      </c>
      <c r="I121" s="35">
        <v>4500000</v>
      </c>
      <c r="J121" s="35">
        <f t="shared" si="21"/>
        <v>27000000</v>
      </c>
      <c r="K121" s="77"/>
      <c r="L121" s="77"/>
      <c r="N121" s="18"/>
    </row>
    <row r="122" spans="1:14" ht="22.5">
      <c r="A122" s="40"/>
      <c r="B122" s="81"/>
      <c r="C122" s="80"/>
      <c r="D122" s="80"/>
      <c r="E122" s="70" t="s">
        <v>111</v>
      </c>
      <c r="F122" s="35">
        <v>3</v>
      </c>
      <c r="G122" s="35">
        <v>2</v>
      </c>
      <c r="H122" s="35">
        <f t="shared" si="22"/>
        <v>6</v>
      </c>
      <c r="I122" s="35">
        <v>4500000</v>
      </c>
      <c r="J122" s="35">
        <f t="shared" si="21"/>
        <v>27000000</v>
      </c>
      <c r="K122" s="77"/>
      <c r="L122" s="77"/>
      <c r="N122" s="18"/>
    </row>
    <row r="123" spans="1:14">
      <c r="A123" s="40"/>
      <c r="B123" s="81"/>
      <c r="C123" s="80"/>
      <c r="D123" s="80"/>
      <c r="E123" s="67" t="s">
        <v>90</v>
      </c>
      <c r="F123" s="67"/>
      <c r="G123" s="67"/>
      <c r="H123" s="67"/>
      <c r="I123" s="67"/>
      <c r="J123" s="68">
        <f>SUM(J103:J122)</f>
        <v>334756000</v>
      </c>
      <c r="K123" s="77"/>
      <c r="L123" s="77"/>
      <c r="N123" s="18"/>
    </row>
    <row r="124" spans="1:14" ht="11.25" customHeight="1">
      <c r="A124" s="40"/>
      <c r="B124" s="80" t="s">
        <v>113</v>
      </c>
      <c r="C124" s="80" t="s">
        <v>4</v>
      </c>
      <c r="D124" s="80" t="s">
        <v>37</v>
      </c>
      <c r="E124" s="32" t="s">
        <v>54</v>
      </c>
      <c r="F124" s="33" t="s">
        <v>55</v>
      </c>
      <c r="G124" s="33" t="s">
        <v>56</v>
      </c>
      <c r="H124" s="33" t="s">
        <v>57</v>
      </c>
      <c r="I124" s="30" t="s">
        <v>58</v>
      </c>
      <c r="J124" s="30" t="s">
        <v>59</v>
      </c>
      <c r="K124" s="77">
        <f>ROUND(J142*76.9172%,-3)</f>
        <v>130980000</v>
      </c>
      <c r="L124" s="77">
        <f>+J142-K124</f>
        <v>39306400</v>
      </c>
    </row>
    <row r="125" spans="1:14">
      <c r="A125" s="40"/>
      <c r="B125" s="80"/>
      <c r="C125" s="80"/>
      <c r="D125" s="80"/>
      <c r="E125" s="34" t="s">
        <v>60</v>
      </c>
      <c r="F125" s="35">
        <v>5</v>
      </c>
      <c r="G125" s="35">
        <v>9</v>
      </c>
      <c r="H125" s="35">
        <f>+F125*G125</f>
        <v>45</v>
      </c>
      <c r="I125" s="35">
        <v>300000</v>
      </c>
      <c r="J125" s="35">
        <f>+H125*I125</f>
        <v>13500000</v>
      </c>
      <c r="K125" s="77"/>
      <c r="L125" s="77"/>
    </row>
    <row r="126" spans="1:14">
      <c r="A126" s="40"/>
      <c r="B126" s="80"/>
      <c r="C126" s="80"/>
      <c r="D126" s="80"/>
      <c r="E126" s="34" t="s">
        <v>61</v>
      </c>
      <c r="F126" s="35">
        <v>1</v>
      </c>
      <c r="G126" s="35">
        <v>1</v>
      </c>
      <c r="H126" s="35">
        <f t="shared" ref="H126:H127" si="23">+F126*G126</f>
        <v>1</v>
      </c>
      <c r="I126" s="35">
        <v>3420000</v>
      </c>
      <c r="J126" s="35">
        <f t="shared" ref="J126:J127" si="24">+H126*I126</f>
        <v>3420000</v>
      </c>
      <c r="K126" s="77"/>
      <c r="L126" s="77"/>
    </row>
    <row r="127" spans="1:14">
      <c r="A127" s="40"/>
      <c r="B127" s="80"/>
      <c r="C127" s="80"/>
      <c r="D127" s="80"/>
      <c r="E127" s="34" t="s">
        <v>62</v>
      </c>
      <c r="F127" s="35">
        <v>1</v>
      </c>
      <c r="G127" s="35">
        <v>1</v>
      </c>
      <c r="H127" s="35">
        <f t="shared" si="23"/>
        <v>1</v>
      </c>
      <c r="I127" s="35">
        <v>1001600</v>
      </c>
      <c r="J127" s="35">
        <f t="shared" si="24"/>
        <v>1001600</v>
      </c>
      <c r="K127" s="77"/>
      <c r="L127" s="77"/>
    </row>
    <row r="128" spans="1:14">
      <c r="A128" s="40"/>
      <c r="B128" s="80"/>
      <c r="C128" s="80"/>
      <c r="D128" s="80"/>
      <c r="E128" s="34" t="s">
        <v>63</v>
      </c>
      <c r="F128" s="35">
        <v>1</v>
      </c>
      <c r="G128" s="35">
        <v>30</v>
      </c>
      <c r="H128" s="35">
        <f>+F128*G128</f>
        <v>30</v>
      </c>
      <c r="I128" s="35">
        <v>17000</v>
      </c>
      <c r="J128" s="35">
        <f>+H128*I128</f>
        <v>510000</v>
      </c>
      <c r="K128" s="77"/>
      <c r="L128" s="77"/>
    </row>
    <row r="129" spans="1:12">
      <c r="A129" s="40"/>
      <c r="B129" s="80"/>
      <c r="C129" s="80"/>
      <c r="D129" s="80"/>
      <c r="E129" s="34" t="s">
        <v>64</v>
      </c>
      <c r="F129" s="35">
        <v>2</v>
      </c>
      <c r="G129" s="35">
        <v>1</v>
      </c>
      <c r="H129" s="35">
        <f t="shared" ref="H129:H140" si="25">+F129*G129</f>
        <v>2</v>
      </c>
      <c r="I129" s="35">
        <v>2000000</v>
      </c>
      <c r="J129" s="35">
        <f t="shared" ref="J129:J140" si="26">+H129*I129</f>
        <v>4000000</v>
      </c>
      <c r="K129" s="77"/>
      <c r="L129" s="77"/>
    </row>
    <row r="130" spans="1:12">
      <c r="A130" s="40"/>
      <c r="B130" s="80"/>
      <c r="C130" s="80"/>
      <c r="D130" s="80"/>
      <c r="E130" s="34" t="s">
        <v>65</v>
      </c>
      <c r="F130" s="35">
        <v>2</v>
      </c>
      <c r="G130" s="35">
        <v>1</v>
      </c>
      <c r="H130" s="35">
        <f t="shared" si="25"/>
        <v>2</v>
      </c>
      <c r="I130" s="35">
        <v>500000</v>
      </c>
      <c r="J130" s="35">
        <f t="shared" si="26"/>
        <v>1000000</v>
      </c>
      <c r="K130" s="77"/>
      <c r="L130" s="77"/>
    </row>
    <row r="131" spans="1:12">
      <c r="A131" s="40"/>
      <c r="B131" s="80"/>
      <c r="C131" s="80"/>
      <c r="D131" s="80"/>
      <c r="E131" s="34" t="s">
        <v>66</v>
      </c>
      <c r="F131" s="35">
        <v>2</v>
      </c>
      <c r="G131" s="35">
        <v>1</v>
      </c>
      <c r="H131" s="35">
        <f t="shared" si="25"/>
        <v>2</v>
      </c>
      <c r="I131" s="35">
        <v>350000</v>
      </c>
      <c r="J131" s="35">
        <f t="shared" si="26"/>
        <v>700000</v>
      </c>
      <c r="K131" s="77"/>
      <c r="L131" s="77"/>
    </row>
    <row r="132" spans="1:12">
      <c r="A132" s="40"/>
      <c r="B132" s="80"/>
      <c r="C132" s="80"/>
      <c r="D132" s="80"/>
      <c r="E132" s="34" t="s">
        <v>77</v>
      </c>
      <c r="F132" s="35">
        <v>2</v>
      </c>
      <c r="G132" s="35">
        <v>1</v>
      </c>
      <c r="H132" s="35">
        <f t="shared" si="25"/>
        <v>2</v>
      </c>
      <c r="I132" s="35">
        <v>250000</v>
      </c>
      <c r="J132" s="35">
        <f t="shared" si="26"/>
        <v>500000</v>
      </c>
      <c r="K132" s="77"/>
      <c r="L132" s="77"/>
    </row>
    <row r="133" spans="1:12">
      <c r="A133" s="40"/>
      <c r="B133" s="80"/>
      <c r="C133" s="80"/>
      <c r="D133" s="80"/>
      <c r="E133" s="34" t="s">
        <v>67</v>
      </c>
      <c r="F133" s="35">
        <v>2</v>
      </c>
      <c r="G133" s="35">
        <v>1</v>
      </c>
      <c r="H133" s="35">
        <f t="shared" si="25"/>
        <v>2</v>
      </c>
      <c r="I133" s="35">
        <v>350000</v>
      </c>
      <c r="J133" s="35">
        <f t="shared" si="26"/>
        <v>700000</v>
      </c>
      <c r="K133" s="77"/>
      <c r="L133" s="77"/>
    </row>
    <row r="134" spans="1:12">
      <c r="A134" s="40"/>
      <c r="B134" s="80"/>
      <c r="C134" s="80"/>
      <c r="D134" s="80"/>
      <c r="E134" s="34" t="s">
        <v>68</v>
      </c>
      <c r="F134" s="35">
        <v>2</v>
      </c>
      <c r="G134" s="35">
        <v>3</v>
      </c>
      <c r="H134" s="35">
        <f t="shared" si="25"/>
        <v>6</v>
      </c>
      <c r="I134" s="35">
        <v>250000</v>
      </c>
      <c r="J134" s="35">
        <f t="shared" si="26"/>
        <v>1500000</v>
      </c>
      <c r="K134" s="77"/>
      <c r="L134" s="77"/>
    </row>
    <row r="135" spans="1:12">
      <c r="A135" s="40"/>
      <c r="B135" s="80"/>
      <c r="C135" s="80"/>
      <c r="D135" s="80"/>
      <c r="E135" s="34" t="s">
        <v>69</v>
      </c>
      <c r="F135" s="35">
        <v>2</v>
      </c>
      <c r="G135" s="35">
        <v>9</v>
      </c>
      <c r="H135" s="35">
        <f t="shared" si="25"/>
        <v>18</v>
      </c>
      <c r="I135" s="35">
        <v>80000</v>
      </c>
      <c r="J135" s="35">
        <f t="shared" si="26"/>
        <v>1440000</v>
      </c>
      <c r="K135" s="77"/>
      <c r="L135" s="77"/>
    </row>
    <row r="136" spans="1:12">
      <c r="A136" s="40"/>
      <c r="B136" s="80"/>
      <c r="C136" s="80"/>
      <c r="D136" s="80"/>
      <c r="E136" s="34" t="s">
        <v>70</v>
      </c>
      <c r="F136" s="35">
        <v>2</v>
      </c>
      <c r="G136" s="35">
        <v>25</v>
      </c>
      <c r="H136" s="35">
        <f t="shared" si="25"/>
        <v>50</v>
      </c>
      <c r="I136" s="35">
        <v>19000</v>
      </c>
      <c r="J136" s="35">
        <f t="shared" si="26"/>
        <v>950000</v>
      </c>
      <c r="K136" s="77"/>
      <c r="L136" s="77"/>
    </row>
    <row r="137" spans="1:12">
      <c r="A137" s="40"/>
      <c r="B137" s="80"/>
      <c r="C137" s="80"/>
      <c r="D137" s="80"/>
      <c r="E137" s="34" t="s">
        <v>71</v>
      </c>
      <c r="F137" s="35">
        <v>2</v>
      </c>
      <c r="G137" s="35">
        <v>25</v>
      </c>
      <c r="H137" s="35">
        <f t="shared" si="25"/>
        <v>50</v>
      </c>
      <c r="I137" s="35">
        <v>40000</v>
      </c>
      <c r="J137" s="35">
        <f t="shared" si="26"/>
        <v>2000000</v>
      </c>
      <c r="K137" s="77"/>
      <c r="L137" s="77"/>
    </row>
    <row r="138" spans="1:12">
      <c r="A138" s="40"/>
      <c r="B138" s="80"/>
      <c r="C138" s="80"/>
      <c r="D138" s="80"/>
      <c r="E138" s="34" t="s">
        <v>72</v>
      </c>
      <c r="F138" s="35">
        <v>2</v>
      </c>
      <c r="G138" s="35">
        <v>25</v>
      </c>
      <c r="H138" s="35">
        <f t="shared" si="25"/>
        <v>50</v>
      </c>
      <c r="I138" s="35">
        <v>19000</v>
      </c>
      <c r="J138" s="35">
        <f t="shared" si="26"/>
        <v>950000</v>
      </c>
      <c r="K138" s="77"/>
      <c r="L138" s="77"/>
    </row>
    <row r="139" spans="1:12">
      <c r="A139" s="40"/>
      <c r="B139" s="80"/>
      <c r="C139" s="80"/>
      <c r="D139" s="80"/>
      <c r="E139" s="34" t="s">
        <v>73</v>
      </c>
      <c r="F139" s="35">
        <v>2</v>
      </c>
      <c r="G139" s="35">
        <v>2</v>
      </c>
      <c r="H139" s="35">
        <f t="shared" si="25"/>
        <v>4</v>
      </c>
      <c r="I139" s="35">
        <v>125000</v>
      </c>
      <c r="J139" s="35">
        <f t="shared" si="26"/>
        <v>500000</v>
      </c>
      <c r="K139" s="77"/>
      <c r="L139" s="77"/>
    </row>
    <row r="140" spans="1:12">
      <c r="A140" s="40"/>
      <c r="B140" s="80"/>
      <c r="C140" s="80"/>
      <c r="D140" s="80"/>
      <c r="E140" s="34" t="s">
        <v>74</v>
      </c>
      <c r="F140" s="35">
        <v>2</v>
      </c>
      <c r="G140" s="35">
        <v>9</v>
      </c>
      <c r="H140" s="35">
        <f t="shared" si="25"/>
        <v>18</v>
      </c>
      <c r="I140" s="35">
        <v>550000</v>
      </c>
      <c r="J140" s="35">
        <f t="shared" si="26"/>
        <v>9900000</v>
      </c>
      <c r="K140" s="77"/>
      <c r="L140" s="77"/>
    </row>
    <row r="141" spans="1:12">
      <c r="A141" s="40"/>
      <c r="B141" s="80"/>
      <c r="C141" s="80"/>
      <c r="D141" s="80"/>
      <c r="E141" s="39" t="s">
        <v>76</v>
      </c>
      <c r="F141" s="39"/>
      <c r="G141" s="39"/>
      <c r="H141" s="39"/>
      <c r="I141" s="39"/>
      <c r="J141" s="30">
        <f>SUM(J125:J140)</f>
        <v>42571600</v>
      </c>
      <c r="K141" s="77"/>
      <c r="L141" s="77"/>
    </row>
    <row r="142" spans="1:12">
      <c r="A142" s="40"/>
      <c r="B142" s="80"/>
      <c r="C142" s="80"/>
      <c r="D142" s="80"/>
      <c r="E142" s="39" t="s">
        <v>75</v>
      </c>
      <c r="F142" s="39"/>
      <c r="G142" s="39"/>
      <c r="H142" s="39"/>
      <c r="I142" s="39"/>
      <c r="J142" s="30">
        <f>+J141*4</f>
        <v>170286400</v>
      </c>
      <c r="K142" s="77"/>
      <c r="L142" s="77"/>
    </row>
    <row r="143" spans="1:12">
      <c r="A143" s="40"/>
      <c r="B143" s="80" t="s">
        <v>41</v>
      </c>
      <c r="C143" s="80" t="s">
        <v>4</v>
      </c>
      <c r="D143" s="80" t="s">
        <v>53</v>
      </c>
      <c r="E143" s="32" t="s">
        <v>54</v>
      </c>
      <c r="F143" s="33" t="s">
        <v>55</v>
      </c>
      <c r="G143" s="33" t="s">
        <v>56</v>
      </c>
      <c r="H143" s="33" t="s">
        <v>57</v>
      </c>
      <c r="I143" s="30" t="s">
        <v>58</v>
      </c>
      <c r="J143" s="30" t="s">
        <v>59</v>
      </c>
      <c r="K143" s="77">
        <f>ROUND(J162*76.9172%,-3)</f>
        <v>287813000</v>
      </c>
      <c r="L143" s="77">
        <f>+J162-K143</f>
        <v>86373000</v>
      </c>
    </row>
    <row r="144" spans="1:12">
      <c r="A144" s="40"/>
      <c r="B144" s="80"/>
      <c r="C144" s="80"/>
      <c r="D144" s="80"/>
      <c r="E144" s="34" t="s">
        <v>79</v>
      </c>
      <c r="F144" s="35">
        <v>3</v>
      </c>
      <c r="G144" s="35">
        <v>9</v>
      </c>
      <c r="H144" s="35">
        <f>+F144*G144</f>
        <v>27</v>
      </c>
      <c r="I144" s="35">
        <v>300000</v>
      </c>
      <c r="J144" s="35">
        <f>+H144*I144</f>
        <v>8100000</v>
      </c>
      <c r="K144" s="77"/>
      <c r="L144" s="77"/>
    </row>
    <row r="145" spans="1:12">
      <c r="A145" s="40"/>
      <c r="B145" s="80"/>
      <c r="C145" s="80"/>
      <c r="D145" s="80"/>
      <c r="E145" s="34" t="s">
        <v>80</v>
      </c>
      <c r="F145" s="35">
        <v>4</v>
      </c>
      <c r="G145" s="35">
        <v>39</v>
      </c>
      <c r="H145" s="35">
        <f>+F145*G145</f>
        <v>156</v>
      </c>
      <c r="I145" s="35">
        <v>300000</v>
      </c>
      <c r="J145" s="35">
        <f>+H145*I145</f>
        <v>46800000</v>
      </c>
      <c r="K145" s="77"/>
      <c r="L145" s="77"/>
    </row>
    <row r="146" spans="1:12">
      <c r="A146" s="40"/>
      <c r="B146" s="80"/>
      <c r="C146" s="80"/>
      <c r="D146" s="80"/>
      <c r="E146" s="34" t="s">
        <v>81</v>
      </c>
      <c r="F146" s="35">
        <v>1</v>
      </c>
      <c r="G146" s="35">
        <v>1</v>
      </c>
      <c r="H146" s="35">
        <f t="shared" ref="H146:H147" si="27">+F146*G146</f>
        <v>1</v>
      </c>
      <c r="I146" s="35">
        <f>33286000+I107</f>
        <v>33311000</v>
      </c>
      <c r="J146" s="35">
        <f t="shared" ref="J146:J147" si="28">+H146*I146</f>
        <v>33311000</v>
      </c>
      <c r="K146" s="77"/>
      <c r="L146" s="77"/>
    </row>
    <row r="147" spans="1:12">
      <c r="A147" s="40"/>
      <c r="B147" s="80"/>
      <c r="C147" s="80"/>
      <c r="D147" s="80"/>
      <c r="E147" s="34" t="s">
        <v>62</v>
      </c>
      <c r="F147" s="35">
        <v>1</v>
      </c>
      <c r="G147" s="35">
        <v>1</v>
      </c>
      <c r="H147" s="35">
        <f t="shared" si="27"/>
        <v>1</v>
      </c>
      <c r="I147" s="35">
        <v>742000</v>
      </c>
      <c r="J147" s="35">
        <f t="shared" si="28"/>
        <v>742000</v>
      </c>
      <c r="K147" s="77"/>
      <c r="L147" s="77"/>
    </row>
    <row r="148" spans="1:12">
      <c r="A148" s="40"/>
      <c r="B148" s="80"/>
      <c r="C148" s="80"/>
      <c r="D148" s="80"/>
      <c r="E148" s="34" t="s">
        <v>63</v>
      </c>
      <c r="F148" s="35">
        <v>1</v>
      </c>
      <c r="G148" s="35">
        <v>80</v>
      </c>
      <c r="H148" s="35">
        <f>+F148*G148</f>
        <v>80</v>
      </c>
      <c r="I148" s="35">
        <v>17000</v>
      </c>
      <c r="J148" s="35">
        <f>+H148*I148</f>
        <v>1360000</v>
      </c>
      <c r="K148" s="77"/>
      <c r="L148" s="77"/>
    </row>
    <row r="149" spans="1:12">
      <c r="A149" s="40"/>
      <c r="B149" s="80"/>
      <c r="C149" s="80"/>
      <c r="D149" s="80"/>
      <c r="E149" s="34" t="s">
        <v>64</v>
      </c>
      <c r="F149" s="35">
        <v>2</v>
      </c>
      <c r="G149" s="35">
        <v>2</v>
      </c>
      <c r="H149" s="35">
        <f t="shared" ref="H149:H160" si="29">+F149*G149</f>
        <v>4</v>
      </c>
      <c r="I149" s="35">
        <v>2000000</v>
      </c>
      <c r="J149" s="35">
        <f t="shared" ref="J149:J160" si="30">+H149*I149</f>
        <v>8000000</v>
      </c>
      <c r="K149" s="77"/>
      <c r="L149" s="77"/>
    </row>
    <row r="150" spans="1:12">
      <c r="A150" s="40"/>
      <c r="B150" s="80"/>
      <c r="C150" s="80"/>
      <c r="D150" s="80"/>
      <c r="E150" s="34" t="s">
        <v>65</v>
      </c>
      <c r="F150" s="35">
        <v>2</v>
      </c>
      <c r="G150" s="35">
        <v>2</v>
      </c>
      <c r="H150" s="35">
        <f t="shared" si="29"/>
        <v>4</v>
      </c>
      <c r="I150" s="35">
        <v>500000</v>
      </c>
      <c r="J150" s="35">
        <f t="shared" si="30"/>
        <v>2000000</v>
      </c>
      <c r="K150" s="77"/>
      <c r="L150" s="77"/>
    </row>
    <row r="151" spans="1:12">
      <c r="A151" s="40"/>
      <c r="B151" s="80"/>
      <c r="C151" s="80"/>
      <c r="D151" s="80"/>
      <c r="E151" s="34" t="s">
        <v>66</v>
      </c>
      <c r="F151" s="35">
        <v>2</v>
      </c>
      <c r="G151" s="35">
        <v>2</v>
      </c>
      <c r="H151" s="35">
        <f t="shared" si="29"/>
        <v>4</v>
      </c>
      <c r="I151" s="35">
        <v>350000</v>
      </c>
      <c r="J151" s="35">
        <f t="shared" si="30"/>
        <v>1400000</v>
      </c>
      <c r="K151" s="77"/>
      <c r="L151" s="77"/>
    </row>
    <row r="152" spans="1:12">
      <c r="A152" s="40"/>
      <c r="B152" s="80"/>
      <c r="C152" s="80"/>
      <c r="D152" s="80"/>
      <c r="E152" s="34" t="s">
        <v>77</v>
      </c>
      <c r="F152" s="35">
        <v>2</v>
      </c>
      <c r="G152" s="35">
        <v>2</v>
      </c>
      <c r="H152" s="35">
        <f t="shared" si="29"/>
        <v>4</v>
      </c>
      <c r="I152" s="35">
        <v>250000</v>
      </c>
      <c r="J152" s="35">
        <f t="shared" si="30"/>
        <v>1000000</v>
      </c>
      <c r="K152" s="77"/>
      <c r="L152" s="77"/>
    </row>
    <row r="153" spans="1:12">
      <c r="A153" s="40"/>
      <c r="B153" s="80"/>
      <c r="C153" s="80"/>
      <c r="D153" s="80"/>
      <c r="E153" s="34" t="s">
        <v>67</v>
      </c>
      <c r="F153" s="35">
        <v>2</v>
      </c>
      <c r="G153" s="35">
        <v>2</v>
      </c>
      <c r="H153" s="35">
        <f t="shared" si="29"/>
        <v>4</v>
      </c>
      <c r="I153" s="35">
        <v>350000</v>
      </c>
      <c r="J153" s="35">
        <f t="shared" si="30"/>
        <v>1400000</v>
      </c>
      <c r="K153" s="77"/>
      <c r="L153" s="77"/>
    </row>
    <row r="154" spans="1:12">
      <c r="A154" s="40"/>
      <c r="B154" s="80"/>
      <c r="C154" s="80"/>
      <c r="D154" s="80"/>
      <c r="E154" s="34" t="s">
        <v>68</v>
      </c>
      <c r="F154" s="35">
        <v>2</v>
      </c>
      <c r="G154" s="35">
        <v>3</v>
      </c>
      <c r="H154" s="35">
        <f t="shared" si="29"/>
        <v>6</v>
      </c>
      <c r="I154" s="35">
        <v>250000</v>
      </c>
      <c r="J154" s="35">
        <f t="shared" si="30"/>
        <v>1500000</v>
      </c>
      <c r="K154" s="77"/>
      <c r="L154" s="77"/>
    </row>
    <row r="155" spans="1:12">
      <c r="A155" s="40"/>
      <c r="B155" s="80"/>
      <c r="C155" s="80"/>
      <c r="D155" s="80"/>
      <c r="E155" s="34" t="s">
        <v>69</v>
      </c>
      <c r="F155" s="35">
        <v>2</v>
      </c>
      <c r="G155" s="35">
        <v>39</v>
      </c>
      <c r="H155" s="35">
        <f t="shared" si="29"/>
        <v>78</v>
      </c>
      <c r="I155" s="35">
        <v>80000</v>
      </c>
      <c r="J155" s="35">
        <f t="shared" si="30"/>
        <v>6240000</v>
      </c>
      <c r="K155" s="77"/>
      <c r="L155" s="77"/>
    </row>
    <row r="156" spans="1:12">
      <c r="A156" s="40"/>
      <c r="B156" s="80"/>
      <c r="C156" s="80"/>
      <c r="D156" s="80"/>
      <c r="E156" s="34" t="s">
        <v>70</v>
      </c>
      <c r="F156" s="35">
        <v>2</v>
      </c>
      <c r="G156" s="35">
        <v>70</v>
      </c>
      <c r="H156" s="35">
        <f t="shared" si="29"/>
        <v>140</v>
      </c>
      <c r="I156" s="35">
        <v>19000</v>
      </c>
      <c r="J156" s="35">
        <f t="shared" si="30"/>
        <v>2660000</v>
      </c>
      <c r="K156" s="77"/>
      <c r="L156" s="77"/>
    </row>
    <row r="157" spans="1:12">
      <c r="A157" s="40"/>
      <c r="B157" s="80"/>
      <c r="C157" s="80"/>
      <c r="D157" s="80"/>
      <c r="E157" s="34" t="s">
        <v>71</v>
      </c>
      <c r="F157" s="35">
        <v>2</v>
      </c>
      <c r="G157" s="35">
        <v>70</v>
      </c>
      <c r="H157" s="35">
        <f t="shared" si="29"/>
        <v>140</v>
      </c>
      <c r="I157" s="35">
        <v>40000</v>
      </c>
      <c r="J157" s="35">
        <f t="shared" si="30"/>
        <v>5600000</v>
      </c>
      <c r="K157" s="77"/>
      <c r="L157" s="77"/>
    </row>
    <row r="158" spans="1:12">
      <c r="A158" s="40"/>
      <c r="B158" s="80"/>
      <c r="C158" s="80"/>
      <c r="D158" s="80"/>
      <c r="E158" s="34" t="s">
        <v>72</v>
      </c>
      <c r="F158" s="35">
        <v>2</v>
      </c>
      <c r="G158" s="35">
        <v>70</v>
      </c>
      <c r="H158" s="35">
        <f t="shared" si="29"/>
        <v>140</v>
      </c>
      <c r="I158" s="35">
        <v>19000</v>
      </c>
      <c r="J158" s="35">
        <f t="shared" si="30"/>
        <v>2660000</v>
      </c>
      <c r="K158" s="77"/>
      <c r="L158" s="77"/>
    </row>
    <row r="159" spans="1:12">
      <c r="A159" s="40"/>
      <c r="B159" s="80"/>
      <c r="C159" s="80"/>
      <c r="D159" s="80"/>
      <c r="E159" s="34" t="s">
        <v>73</v>
      </c>
      <c r="F159" s="35">
        <v>2</v>
      </c>
      <c r="G159" s="35">
        <v>8</v>
      </c>
      <c r="H159" s="35">
        <f t="shared" si="29"/>
        <v>16</v>
      </c>
      <c r="I159" s="35">
        <v>120000</v>
      </c>
      <c r="J159" s="35">
        <f t="shared" si="30"/>
        <v>1920000</v>
      </c>
      <c r="K159" s="77"/>
      <c r="L159" s="77"/>
    </row>
    <row r="160" spans="1:12">
      <c r="A160" s="40"/>
      <c r="B160" s="80"/>
      <c r="C160" s="80"/>
      <c r="D160" s="80"/>
      <c r="E160" s="34" t="s">
        <v>74</v>
      </c>
      <c r="F160" s="35">
        <v>2</v>
      </c>
      <c r="G160" s="35">
        <v>48</v>
      </c>
      <c r="H160" s="35">
        <f t="shared" si="29"/>
        <v>96</v>
      </c>
      <c r="I160" s="35">
        <v>650000</v>
      </c>
      <c r="J160" s="35">
        <f t="shared" si="30"/>
        <v>62400000</v>
      </c>
      <c r="K160" s="77"/>
      <c r="L160" s="77"/>
    </row>
    <row r="161" spans="1:14">
      <c r="A161" s="40"/>
      <c r="B161" s="80"/>
      <c r="C161" s="80"/>
      <c r="D161" s="80"/>
      <c r="E161" s="39" t="s">
        <v>76</v>
      </c>
      <c r="F161" s="39"/>
      <c r="G161" s="39"/>
      <c r="H161" s="39"/>
      <c r="I161" s="39"/>
      <c r="J161" s="30">
        <f>SUM(J144:J160)</f>
        <v>187093000</v>
      </c>
      <c r="K161" s="77"/>
      <c r="L161" s="77"/>
    </row>
    <row r="162" spans="1:14">
      <c r="A162" s="40"/>
      <c r="B162" s="80"/>
      <c r="C162" s="80"/>
      <c r="D162" s="80"/>
      <c r="E162" s="39" t="s">
        <v>78</v>
      </c>
      <c r="F162" s="39"/>
      <c r="G162" s="39"/>
      <c r="H162" s="39"/>
      <c r="I162" s="39"/>
      <c r="J162" s="30">
        <f>+J161*2</f>
        <v>374186000</v>
      </c>
      <c r="K162" s="77"/>
      <c r="L162" s="77"/>
    </row>
    <row r="163" spans="1:14">
      <c r="A163" s="40"/>
      <c r="B163" s="80" t="s">
        <v>12</v>
      </c>
      <c r="C163" s="80" t="s">
        <v>13</v>
      </c>
      <c r="D163" s="80" t="s">
        <v>14</v>
      </c>
      <c r="E163" s="69" t="s">
        <v>54</v>
      </c>
      <c r="F163" s="30" t="s">
        <v>55</v>
      </c>
      <c r="G163" s="30" t="s">
        <v>56</v>
      </c>
      <c r="H163" s="30" t="s">
        <v>57</v>
      </c>
      <c r="I163" s="30" t="s">
        <v>58</v>
      </c>
      <c r="J163" s="64" t="s">
        <v>83</v>
      </c>
      <c r="K163" s="77">
        <f>ROUND(J167*76.9172%,-3)-2000</f>
        <v>31601000</v>
      </c>
      <c r="L163" s="77">
        <f>+J167-K163</f>
        <v>9485625</v>
      </c>
      <c r="N163" s="18"/>
    </row>
    <row r="164" spans="1:14">
      <c r="A164" s="40"/>
      <c r="B164" s="80"/>
      <c r="C164" s="80"/>
      <c r="D164" s="80"/>
      <c r="E164" s="70" t="s">
        <v>93</v>
      </c>
      <c r="F164" s="35">
        <v>1</v>
      </c>
      <c r="G164" s="35">
        <v>1</v>
      </c>
      <c r="H164" s="35">
        <f>+F164*G164</f>
        <v>1</v>
      </c>
      <c r="I164" s="35">
        <v>29000000</v>
      </c>
      <c r="J164" s="35">
        <f>+H164*I164</f>
        <v>29000000</v>
      </c>
      <c r="K164" s="77"/>
      <c r="L164" s="77"/>
      <c r="N164" s="18"/>
    </row>
    <row r="165" spans="1:14">
      <c r="A165" s="40"/>
      <c r="B165" s="80"/>
      <c r="C165" s="80"/>
      <c r="D165" s="80"/>
      <c r="E165" s="70" t="s">
        <v>114</v>
      </c>
      <c r="F165" s="35">
        <v>1</v>
      </c>
      <c r="G165" s="35">
        <v>1</v>
      </c>
      <c r="H165" s="35">
        <f t="shared" ref="H165:H166" si="31">+F165*G165</f>
        <v>1</v>
      </c>
      <c r="I165" s="35">
        <v>8000000</v>
      </c>
      <c r="J165" s="35">
        <f t="shared" ref="J165:J166" si="32">+H165*I165</f>
        <v>8000000</v>
      </c>
      <c r="K165" s="77"/>
      <c r="L165" s="77"/>
      <c r="N165" s="18"/>
    </row>
    <row r="166" spans="1:14">
      <c r="A166" s="40"/>
      <c r="B166" s="80"/>
      <c r="C166" s="80"/>
      <c r="D166" s="80"/>
      <c r="E166" s="71" t="s">
        <v>115</v>
      </c>
      <c r="F166" s="35">
        <v>1</v>
      </c>
      <c r="G166" s="35">
        <v>1</v>
      </c>
      <c r="H166" s="35">
        <f t="shared" si="31"/>
        <v>1</v>
      </c>
      <c r="I166" s="35">
        <v>4086625</v>
      </c>
      <c r="J166" s="35">
        <f t="shared" si="32"/>
        <v>4086625</v>
      </c>
      <c r="K166" s="77"/>
      <c r="L166" s="77"/>
      <c r="N166" s="18"/>
    </row>
    <row r="167" spans="1:14">
      <c r="A167" s="40"/>
      <c r="B167" s="80"/>
      <c r="C167" s="80"/>
      <c r="D167" s="80"/>
      <c r="E167" s="67" t="s">
        <v>90</v>
      </c>
      <c r="F167" s="67"/>
      <c r="G167" s="67"/>
      <c r="H167" s="67"/>
      <c r="I167" s="67"/>
      <c r="J167" s="68">
        <f>SUM(J164:J166)</f>
        <v>41086625</v>
      </c>
      <c r="K167" s="77"/>
      <c r="L167" s="77"/>
      <c r="N167" s="18"/>
    </row>
    <row r="168" spans="1:14">
      <c r="A168" s="40"/>
      <c r="B168" s="62" t="s">
        <v>8</v>
      </c>
      <c r="C168" s="62"/>
      <c r="D168" s="62"/>
      <c r="E168" s="62"/>
      <c r="F168" s="62"/>
      <c r="G168" s="62"/>
      <c r="H168" s="62"/>
      <c r="I168" s="62"/>
      <c r="J168" s="23">
        <f>+J167+J162+J142+J123+J101+J94</f>
        <v>2504315025</v>
      </c>
      <c r="K168" s="27">
        <f>SUM(K75:K167)</f>
        <v>1926248000</v>
      </c>
      <c r="L168" s="27">
        <f>SUM(L75:L167)</f>
        <v>578067025</v>
      </c>
    </row>
    <row r="169" spans="1:14">
      <c r="A169" s="38"/>
      <c r="B169" s="38"/>
      <c r="C169" s="38"/>
      <c r="D169" s="38"/>
      <c r="E169" s="38"/>
      <c r="F169" s="38"/>
      <c r="G169" s="38"/>
      <c r="H169" s="38"/>
      <c r="I169" s="38"/>
      <c r="J169" s="61"/>
      <c r="K169" s="61"/>
      <c r="L169" s="61"/>
    </row>
    <row r="170" spans="1:14">
      <c r="A170" s="37" t="s">
        <v>15</v>
      </c>
      <c r="B170" s="37"/>
      <c r="C170" s="37"/>
      <c r="D170" s="37"/>
      <c r="E170" s="37"/>
      <c r="F170" s="37"/>
      <c r="G170" s="37"/>
      <c r="H170" s="37"/>
      <c r="I170" s="37"/>
      <c r="J170" s="27">
        <f>+J168+J73</f>
        <v>3319155300</v>
      </c>
      <c r="K170" s="27">
        <f t="shared" ref="K170:L170" si="33">+K168+K73</f>
        <v>2553000000</v>
      </c>
      <c r="L170" s="27">
        <f t="shared" si="33"/>
        <v>766155300</v>
      </c>
    </row>
    <row r="171" spans="1:14">
      <c r="A171" s="78" t="s">
        <v>38</v>
      </c>
      <c r="B171" s="78"/>
      <c r="C171" s="78"/>
      <c r="D171" s="78"/>
      <c r="E171" s="78"/>
      <c r="F171" s="78"/>
      <c r="G171" s="78"/>
      <c r="H171" s="78"/>
      <c r="I171" s="78"/>
      <c r="J171" s="78"/>
      <c r="K171" s="78"/>
      <c r="L171" s="78"/>
    </row>
  </sheetData>
  <mergeCells count="75">
    <mergeCell ref="K163:K167"/>
    <mergeCell ref="L163:L167"/>
    <mergeCell ref="A171:L171"/>
    <mergeCell ref="K102:K123"/>
    <mergeCell ref="L102:L123"/>
    <mergeCell ref="K124:K142"/>
    <mergeCell ref="L124:L142"/>
    <mergeCell ref="K143:K162"/>
    <mergeCell ref="L143:L162"/>
    <mergeCell ref="A169:I169"/>
    <mergeCell ref="A170:I170"/>
    <mergeCell ref="A1:L1"/>
    <mergeCell ref="A2:L2"/>
    <mergeCell ref="K4:K21"/>
    <mergeCell ref="L4:L21"/>
    <mergeCell ref="K22:K40"/>
    <mergeCell ref="L22:L40"/>
    <mergeCell ref="K41:K60"/>
    <mergeCell ref="L41:L60"/>
    <mergeCell ref="K61:K72"/>
    <mergeCell ref="L61:L72"/>
    <mergeCell ref="K75:K94"/>
    <mergeCell ref="L75:L94"/>
    <mergeCell ref="K95:K101"/>
    <mergeCell ref="L95:L101"/>
    <mergeCell ref="E167:I167"/>
    <mergeCell ref="D163:D167"/>
    <mergeCell ref="C163:C167"/>
    <mergeCell ref="B163:B167"/>
    <mergeCell ref="B168:I168"/>
    <mergeCell ref="E161:I161"/>
    <mergeCell ref="E162:I162"/>
    <mergeCell ref="D143:D162"/>
    <mergeCell ref="C143:C162"/>
    <mergeCell ref="B143:B162"/>
    <mergeCell ref="E141:I141"/>
    <mergeCell ref="E142:I142"/>
    <mergeCell ref="D124:D142"/>
    <mergeCell ref="C124:C142"/>
    <mergeCell ref="B124:B142"/>
    <mergeCell ref="E101:I101"/>
    <mergeCell ref="D95:D101"/>
    <mergeCell ref="C95:C101"/>
    <mergeCell ref="B95:B101"/>
    <mergeCell ref="E123:I123"/>
    <mergeCell ref="B102:B123"/>
    <mergeCell ref="C102:C123"/>
    <mergeCell ref="D102:D123"/>
    <mergeCell ref="A3:A73"/>
    <mergeCell ref="A74:A168"/>
    <mergeCell ref="C22:C40"/>
    <mergeCell ref="B22:B40"/>
    <mergeCell ref="E59:I59"/>
    <mergeCell ref="E60:I60"/>
    <mergeCell ref="D41:D60"/>
    <mergeCell ref="C41:C60"/>
    <mergeCell ref="B41:B60"/>
    <mergeCell ref="E72:I72"/>
    <mergeCell ref="D61:D72"/>
    <mergeCell ref="C61:C72"/>
    <mergeCell ref="D4:D21"/>
    <mergeCell ref="B4:B21"/>
    <mergeCell ref="C4:C21"/>
    <mergeCell ref="E20:I20"/>
    <mergeCell ref="E21:I21"/>
    <mergeCell ref="E39:I39"/>
    <mergeCell ref="E40:I40"/>
    <mergeCell ref="D22:D40"/>
    <mergeCell ref="B61:B72"/>
    <mergeCell ref="B73:I73"/>
    <mergeCell ref="E93:I93"/>
    <mergeCell ref="E94:I94"/>
    <mergeCell ref="D75:D94"/>
    <mergeCell ref="C75:C94"/>
    <mergeCell ref="B75:B94"/>
  </mergeCells>
  <pageMargins left="0.25" right="0.25" top="0.75" bottom="0.75" header="0.3" footer="0.3"/>
  <pageSetup scale="8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zoomScaleNormal="100" workbookViewId="0">
      <pane ySplit="3" topLeftCell="A4" activePane="bottomLeft" state="frozen"/>
      <selection pane="bottomLeft" activeCell="B3" sqref="B3"/>
    </sheetView>
  </sheetViews>
  <sheetFormatPr baseColWidth="10" defaultColWidth="11.42578125" defaultRowHeight="11.25"/>
  <cols>
    <col min="1" max="1" width="6.7109375" style="1" customWidth="1"/>
    <col min="2" max="2" width="23.85546875" style="1" customWidth="1"/>
    <col min="3" max="3" width="17.28515625" style="1" customWidth="1"/>
    <col min="4" max="19" width="5" style="1" bestFit="1" customWidth="1"/>
    <col min="20" max="16384" width="11.42578125" style="1"/>
  </cols>
  <sheetData>
    <row r="1" spans="1:20" ht="18.75">
      <c r="A1" s="47" t="s">
        <v>45</v>
      </c>
      <c r="B1" s="47"/>
      <c r="C1" s="47"/>
      <c r="D1" s="47"/>
      <c r="E1" s="47"/>
      <c r="F1" s="47"/>
      <c r="G1" s="47"/>
      <c r="H1" s="47"/>
      <c r="I1" s="47"/>
      <c r="J1" s="47"/>
      <c r="K1" s="47"/>
      <c r="L1" s="47"/>
      <c r="M1" s="47"/>
      <c r="N1" s="47"/>
      <c r="O1" s="47"/>
      <c r="P1" s="47"/>
      <c r="Q1" s="47"/>
      <c r="R1" s="47"/>
      <c r="S1" s="47"/>
    </row>
    <row r="2" spans="1:20" ht="93" customHeight="1">
      <c r="A2" s="48" t="s">
        <v>44</v>
      </c>
      <c r="B2" s="48"/>
      <c r="C2" s="48"/>
      <c r="D2" s="48"/>
      <c r="E2" s="48"/>
      <c r="F2" s="48"/>
      <c r="G2" s="48"/>
      <c r="H2" s="48"/>
      <c r="I2" s="48"/>
      <c r="J2" s="48"/>
      <c r="K2" s="48"/>
      <c r="L2" s="48"/>
      <c r="M2" s="48"/>
      <c r="N2" s="48"/>
      <c r="O2" s="48"/>
      <c r="P2" s="48"/>
      <c r="Q2" s="48"/>
      <c r="R2" s="48"/>
      <c r="S2" s="48"/>
    </row>
    <row r="3" spans="1:20" s="3" customFormat="1" ht="15" customHeight="1">
      <c r="A3" s="13" t="s">
        <v>31</v>
      </c>
      <c r="B3" s="14" t="s">
        <v>0</v>
      </c>
      <c r="C3" s="14"/>
      <c r="D3" s="53" t="s">
        <v>17</v>
      </c>
      <c r="E3" s="53"/>
      <c r="F3" s="53"/>
      <c r="G3" s="53"/>
      <c r="H3" s="53" t="s">
        <v>18</v>
      </c>
      <c r="I3" s="53"/>
      <c r="J3" s="53"/>
      <c r="K3" s="53"/>
      <c r="L3" s="53" t="s">
        <v>19</v>
      </c>
      <c r="M3" s="53"/>
      <c r="N3" s="53"/>
      <c r="O3" s="53"/>
      <c r="P3" s="53" t="s">
        <v>20</v>
      </c>
      <c r="Q3" s="53"/>
      <c r="R3" s="53"/>
      <c r="S3" s="53"/>
    </row>
    <row r="4" spans="1:20" s="2" customFormat="1" ht="11.25" customHeight="1">
      <c r="A4" s="13"/>
      <c r="B4" s="14"/>
      <c r="C4" s="14"/>
      <c r="D4" s="5" t="s">
        <v>27</v>
      </c>
      <c r="E4" s="5" t="s">
        <v>28</v>
      </c>
      <c r="F4" s="5" t="s">
        <v>29</v>
      </c>
      <c r="G4" s="5" t="s">
        <v>30</v>
      </c>
      <c r="H4" s="5" t="s">
        <v>27</v>
      </c>
      <c r="I4" s="5" t="s">
        <v>28</v>
      </c>
      <c r="J4" s="5" t="s">
        <v>29</v>
      </c>
      <c r="K4" s="5" t="s">
        <v>30</v>
      </c>
      <c r="L4" s="5" t="s">
        <v>27</v>
      </c>
      <c r="M4" s="5" t="s">
        <v>28</v>
      </c>
      <c r="N4" s="5" t="s">
        <v>29</v>
      </c>
      <c r="O4" s="5" t="s">
        <v>30</v>
      </c>
      <c r="P4" s="5" t="s">
        <v>27</v>
      </c>
      <c r="Q4" s="5" t="s">
        <v>28</v>
      </c>
      <c r="R4" s="5" t="s">
        <v>29</v>
      </c>
      <c r="S4" s="15" t="s">
        <v>30</v>
      </c>
    </row>
    <row r="5" spans="1:20" s="2" customFormat="1" ht="127.5">
      <c r="A5" s="50" t="s">
        <v>16</v>
      </c>
      <c r="B5" s="6" t="s">
        <v>24</v>
      </c>
      <c r="C5" s="6" t="s">
        <v>4</v>
      </c>
      <c r="D5" s="16"/>
      <c r="E5" s="16"/>
      <c r="F5" s="16"/>
      <c r="G5" s="41"/>
      <c r="H5" s="43"/>
      <c r="I5" s="16"/>
      <c r="J5" s="8"/>
      <c r="K5" s="16"/>
      <c r="L5" s="8"/>
      <c r="M5" s="16"/>
      <c r="N5" s="16"/>
      <c r="O5" s="16"/>
      <c r="P5" s="8"/>
      <c r="Q5" s="16"/>
      <c r="R5" s="16"/>
      <c r="S5" s="15"/>
    </row>
    <row r="6" spans="1:20" s="2" customFormat="1" ht="153">
      <c r="A6" s="51"/>
      <c r="B6" s="6" t="s">
        <v>23</v>
      </c>
      <c r="C6" s="6" t="s">
        <v>4</v>
      </c>
      <c r="D6" s="15"/>
      <c r="E6" s="16"/>
      <c r="F6" s="16"/>
      <c r="G6" s="16"/>
      <c r="H6" s="9"/>
      <c r="I6" s="16"/>
      <c r="J6" s="16"/>
      <c r="K6" s="9"/>
      <c r="L6" s="16"/>
      <c r="M6" s="9"/>
      <c r="N6" s="16"/>
      <c r="O6" s="16"/>
      <c r="P6" s="16"/>
      <c r="Q6" s="9"/>
      <c r="R6" s="16"/>
      <c r="S6" s="15"/>
    </row>
    <row r="7" spans="1:20" s="2" customFormat="1" ht="89.25">
      <c r="A7" s="51"/>
      <c r="B7" s="6" t="s">
        <v>9</v>
      </c>
      <c r="C7" s="6" t="s">
        <v>4</v>
      </c>
      <c r="D7" s="5"/>
      <c r="E7" s="5"/>
      <c r="F7" s="5"/>
      <c r="G7" s="5"/>
      <c r="H7" s="15"/>
      <c r="I7" s="15"/>
      <c r="J7" s="54"/>
      <c r="K7" s="55"/>
      <c r="L7" s="56"/>
      <c r="M7" s="5"/>
      <c r="N7" s="5"/>
      <c r="O7" s="5"/>
      <c r="P7" s="10"/>
      <c r="Q7" s="10"/>
      <c r="R7" s="10"/>
      <c r="S7" s="15"/>
    </row>
    <row r="8" spans="1:20" s="2" customFormat="1" ht="178.5">
      <c r="A8" s="52"/>
      <c r="B8" s="6" t="s">
        <v>1</v>
      </c>
      <c r="C8" s="6" t="s">
        <v>32</v>
      </c>
      <c r="D8" s="5"/>
      <c r="E8" s="5"/>
      <c r="F8" s="5"/>
      <c r="G8" s="17"/>
      <c r="H8" s="17"/>
      <c r="I8" s="5"/>
      <c r="J8" s="5"/>
      <c r="K8" s="5"/>
      <c r="L8" s="5"/>
      <c r="M8" s="5"/>
      <c r="N8" s="5"/>
      <c r="O8" s="5"/>
      <c r="P8" s="5"/>
      <c r="Q8" s="5"/>
      <c r="R8" s="5"/>
      <c r="S8" s="15"/>
    </row>
    <row r="9" spans="1:20" s="2" customFormat="1" ht="127.5">
      <c r="A9" s="49" t="s">
        <v>3</v>
      </c>
      <c r="B9" s="6" t="s">
        <v>22</v>
      </c>
      <c r="C9" s="6" t="s">
        <v>4</v>
      </c>
      <c r="D9" s="7"/>
      <c r="E9" s="7"/>
      <c r="F9" s="7"/>
      <c r="G9" s="11"/>
      <c r="H9" s="11"/>
      <c r="I9" s="11"/>
      <c r="J9" s="11"/>
      <c r="K9" s="11"/>
      <c r="L9" s="11"/>
      <c r="M9" s="11"/>
      <c r="N9" s="11"/>
      <c r="O9" s="11"/>
      <c r="P9" s="7"/>
      <c r="Q9" s="7"/>
      <c r="R9" s="7"/>
      <c r="S9" s="7"/>
      <c r="T9" s="1"/>
    </row>
    <row r="10" spans="1:20" ht="89.25">
      <c r="A10" s="49"/>
      <c r="B10" s="6" t="s">
        <v>2</v>
      </c>
      <c r="C10" s="6" t="s">
        <v>7</v>
      </c>
      <c r="D10" s="7"/>
      <c r="E10" s="7"/>
      <c r="F10" s="7"/>
      <c r="G10" s="7"/>
      <c r="H10" s="44"/>
      <c r="I10" s="45"/>
      <c r="J10" s="45"/>
      <c r="K10" s="45"/>
      <c r="L10" s="45"/>
      <c r="M10" s="45"/>
      <c r="N10" s="45"/>
      <c r="O10" s="45"/>
      <c r="P10" s="45"/>
      <c r="Q10" s="45"/>
      <c r="R10" s="46"/>
      <c r="S10" s="7"/>
    </row>
    <row r="11" spans="1:20" ht="165.75">
      <c r="A11" s="49"/>
      <c r="B11" s="6" t="s">
        <v>46</v>
      </c>
      <c r="C11" s="6" t="s">
        <v>10</v>
      </c>
      <c r="D11" s="7"/>
      <c r="E11" s="7"/>
      <c r="F11" s="7"/>
      <c r="G11" s="7"/>
      <c r="H11" s="7"/>
      <c r="I11" s="57"/>
      <c r="J11" s="58"/>
      <c r="K11" s="58"/>
      <c r="L11" s="58"/>
      <c r="M11" s="58"/>
      <c r="N11" s="58"/>
      <c r="O11" s="59"/>
      <c r="P11" s="7"/>
      <c r="Q11" s="7"/>
      <c r="R11" s="7"/>
      <c r="S11" s="7"/>
    </row>
    <row r="12" spans="1:20" ht="153">
      <c r="A12" s="49"/>
      <c r="B12" s="6" t="s">
        <v>116</v>
      </c>
      <c r="C12" s="6" t="s">
        <v>4</v>
      </c>
      <c r="D12" s="15"/>
      <c r="E12" s="15"/>
      <c r="F12" s="7"/>
      <c r="G12" s="7"/>
      <c r="H12" s="7"/>
      <c r="I12" s="7"/>
      <c r="J12" s="41"/>
      <c r="K12" s="42"/>
      <c r="L12" s="42"/>
      <c r="M12" s="42"/>
      <c r="N12" s="42"/>
      <c r="O12" s="42"/>
      <c r="P12" s="42"/>
      <c r="Q12" s="42"/>
      <c r="R12" s="43"/>
      <c r="S12" s="15"/>
    </row>
    <row r="13" spans="1:20" ht="89.25">
      <c r="A13" s="49"/>
      <c r="B13" s="6" t="s">
        <v>9</v>
      </c>
      <c r="C13" s="6" t="s">
        <v>4</v>
      </c>
      <c r="D13" s="7"/>
      <c r="E13" s="7"/>
      <c r="F13" s="7"/>
      <c r="G13" s="7"/>
      <c r="H13" s="7"/>
      <c r="I13" s="7"/>
      <c r="J13" s="44"/>
      <c r="K13" s="45"/>
      <c r="L13" s="45"/>
      <c r="M13" s="45"/>
      <c r="N13" s="45"/>
      <c r="O13" s="45"/>
      <c r="P13" s="45"/>
      <c r="Q13" s="45"/>
      <c r="R13" s="46"/>
      <c r="S13" s="7"/>
    </row>
    <row r="14" spans="1:20" ht="76.5">
      <c r="A14" s="49"/>
      <c r="B14" s="6" t="s">
        <v>12</v>
      </c>
      <c r="C14" s="6" t="s">
        <v>13</v>
      </c>
      <c r="D14" s="15"/>
      <c r="E14" s="7"/>
      <c r="F14" s="7"/>
      <c r="G14" s="4"/>
      <c r="H14" s="4"/>
      <c r="I14" s="7"/>
      <c r="J14" s="7"/>
      <c r="K14" s="4"/>
      <c r="L14" s="4"/>
      <c r="M14" s="7"/>
      <c r="N14" s="7"/>
      <c r="O14" s="4"/>
      <c r="P14" s="4"/>
      <c r="Q14" s="7"/>
      <c r="R14" s="4"/>
      <c r="S14" s="15"/>
    </row>
    <row r="15" spans="1:20" ht="12.75">
      <c r="A15" s="49"/>
      <c r="B15" s="12"/>
      <c r="C15" s="12"/>
      <c r="D15" s="12"/>
      <c r="E15" s="12"/>
      <c r="F15" s="12"/>
      <c r="G15" s="12"/>
      <c r="H15" s="12"/>
      <c r="I15" s="12"/>
      <c r="J15" s="12"/>
      <c r="K15" s="12"/>
      <c r="L15" s="12"/>
      <c r="M15" s="12"/>
      <c r="N15" s="12"/>
      <c r="O15" s="12"/>
      <c r="P15" s="12"/>
      <c r="Q15" s="12"/>
      <c r="R15" s="12"/>
      <c r="S15" s="12"/>
    </row>
  </sheetData>
  <mergeCells count="14">
    <mergeCell ref="J12:R12"/>
    <mergeCell ref="J13:R13"/>
    <mergeCell ref="A1:S1"/>
    <mergeCell ref="A2:S2"/>
    <mergeCell ref="A9:A15"/>
    <mergeCell ref="A5:A8"/>
    <mergeCell ref="P3:S3"/>
    <mergeCell ref="D3:G3"/>
    <mergeCell ref="H3:K3"/>
    <mergeCell ref="L3:O3"/>
    <mergeCell ref="G5:H5"/>
    <mergeCell ref="J7:L7"/>
    <mergeCell ref="H10:R10"/>
    <mergeCell ref="I11:O11"/>
  </mergeCells>
  <pageMargins left="0.70866141732283472" right="0.70866141732283472" top="0.74803149606299213" bottom="0.74803149606299213" header="0.31496062992125984" footer="0.31496062992125984"/>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POA </vt:lpstr>
      <vt:lpstr>cronograma</vt:lpstr>
    </vt:vector>
  </TitlesOfParts>
  <Company>Dixguel03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Edwin Solis</cp:lastModifiedBy>
  <cp:lastPrinted>2021-07-28T19:14:32Z</cp:lastPrinted>
  <dcterms:created xsi:type="dcterms:W3CDTF">2021-06-24T22:09:44Z</dcterms:created>
  <dcterms:modified xsi:type="dcterms:W3CDTF">2021-09-29T14:39:38Z</dcterms:modified>
</cp:coreProperties>
</file>