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DECON\PROCESOS 2021\056L- MANTENIMIENTO INSTALACIONES\ADJUDICACION\"/>
    </mc:Choice>
  </mc:AlternateContent>
  <xr:revisionPtr revIDLastSave="0" documentId="8_{B74254E2-F1CC-4E04-B570-E6F67E52190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antidades" sheetId="1" r:id="rId1"/>
  </sheets>
  <definedNames>
    <definedName name="_xlnm.Print_Area" localSheetId="0">cantidades!$A$1:$G$219</definedName>
    <definedName name="_xlnm.Print_Titles" localSheetId="0">cantidades!$20:$20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15" i="1" l="1"/>
  <c r="G214" i="1"/>
  <c r="G213" i="1"/>
  <c r="G209" i="1"/>
  <c r="G208" i="1"/>
  <c r="G207" i="1"/>
  <c r="G206" i="1"/>
  <c r="F89" i="1" l="1"/>
  <c r="F212" i="1"/>
  <c r="G212" i="1" s="1"/>
  <c r="F203" i="1"/>
  <c r="F202" i="1"/>
  <c r="F200" i="1"/>
  <c r="G199" i="1" s="1"/>
  <c r="F198" i="1"/>
  <c r="G197" i="1" s="1"/>
  <c r="F196" i="1"/>
  <c r="G195" i="1" s="1"/>
  <c r="F194" i="1"/>
  <c r="F193" i="1"/>
  <c r="F192" i="1"/>
  <c r="F189" i="1"/>
  <c r="F188" i="1"/>
  <c r="F187" i="1"/>
  <c r="F186" i="1"/>
  <c r="F185" i="1"/>
  <c r="F182" i="1"/>
  <c r="F181" i="1"/>
  <c r="F177" i="1"/>
  <c r="F176" i="1"/>
  <c r="F174" i="1"/>
  <c r="G173" i="1" s="1"/>
  <c r="F172" i="1"/>
  <c r="G171" i="1" s="1"/>
  <c r="F170" i="1"/>
  <c r="G169" i="1" s="1"/>
  <c r="F168" i="1"/>
  <c r="F167" i="1"/>
  <c r="F166" i="1"/>
  <c r="F162" i="1"/>
  <c r="F161" i="1"/>
  <c r="F160" i="1"/>
  <c r="F159" i="1"/>
  <c r="F155" i="1"/>
  <c r="F154" i="1"/>
  <c r="F153" i="1"/>
  <c r="F149" i="1"/>
  <c r="F148" i="1"/>
  <c r="F146" i="1"/>
  <c r="F145" i="1"/>
  <c r="F144" i="1"/>
  <c r="F142" i="1"/>
  <c r="G141" i="1" s="1"/>
  <c r="F139" i="1"/>
  <c r="G138" i="1" s="1"/>
  <c r="F137" i="1"/>
  <c r="G136" i="1" s="1"/>
  <c r="F135" i="1"/>
  <c r="F134" i="1"/>
  <c r="F133" i="1"/>
  <c r="F132" i="1"/>
  <c r="F131" i="1"/>
  <c r="F130" i="1"/>
  <c r="F129" i="1"/>
  <c r="F128" i="1"/>
  <c r="F127" i="1"/>
  <c r="F124" i="1"/>
  <c r="G123" i="1" s="1"/>
  <c r="F122" i="1"/>
  <c r="F121" i="1"/>
  <c r="F120" i="1"/>
  <c r="F119" i="1"/>
  <c r="F117" i="1"/>
  <c r="G116" i="1" s="1"/>
  <c r="F114" i="1"/>
  <c r="F113" i="1"/>
  <c r="F112" i="1"/>
  <c r="F111" i="1"/>
  <c r="F110" i="1"/>
  <c r="F106" i="1"/>
  <c r="F105" i="1"/>
  <c r="F104" i="1"/>
  <c r="F103" i="1"/>
  <c r="F102" i="1"/>
  <c r="F101" i="1"/>
  <c r="F100" i="1"/>
  <c r="F96" i="1"/>
  <c r="F95" i="1"/>
  <c r="F92" i="1"/>
  <c r="F91" i="1"/>
  <c r="F90" i="1"/>
  <c r="F87" i="1"/>
  <c r="G86" i="1" s="1"/>
  <c r="F83" i="1"/>
  <c r="F82" i="1"/>
  <c r="F80" i="1"/>
  <c r="F79" i="1"/>
  <c r="F78" i="1"/>
  <c r="F77" i="1"/>
  <c r="F75" i="1"/>
  <c r="F74" i="1"/>
  <c r="F72" i="1"/>
  <c r="G71" i="1" s="1"/>
  <c r="F70" i="1"/>
  <c r="F69" i="1"/>
  <c r="F68" i="1"/>
  <c r="F67" i="1"/>
  <c r="F66" i="1"/>
  <c r="F65" i="1"/>
  <c r="F63" i="1"/>
  <c r="G62" i="1" s="1"/>
  <c r="F60" i="1"/>
  <c r="F59" i="1"/>
  <c r="F58" i="1"/>
  <c r="F56" i="1"/>
  <c r="G55" i="1" s="1"/>
  <c r="F53" i="1"/>
  <c r="F52" i="1"/>
  <c r="F51" i="1"/>
  <c r="F50" i="1"/>
  <c r="F49" i="1"/>
  <c r="F48" i="1"/>
  <c r="F47" i="1"/>
  <c r="F43" i="1"/>
  <c r="F42" i="1"/>
  <c r="F41" i="1"/>
  <c r="F40" i="1"/>
  <c r="F39" i="1"/>
  <c r="F36" i="1"/>
  <c r="F35" i="1"/>
  <c r="F34" i="1"/>
  <c r="F33" i="1"/>
  <c r="F30" i="1"/>
  <c r="F29" i="1"/>
  <c r="F28" i="1"/>
  <c r="F27" i="1"/>
  <c r="F26" i="1"/>
  <c r="F25" i="1"/>
  <c r="F24" i="1"/>
  <c r="F23" i="1"/>
  <c r="F22" i="1"/>
  <c r="G57" i="1" l="1"/>
  <c r="G201" i="1"/>
  <c r="G175" i="1"/>
  <c r="G73" i="1"/>
  <c r="G165" i="1"/>
  <c r="G180" i="1"/>
  <c r="G152" i="1"/>
  <c r="G147" i="1"/>
  <c r="G191" i="1"/>
  <c r="G118" i="1"/>
  <c r="G94" i="1"/>
  <c r="G143" i="1"/>
  <c r="G157" i="1"/>
  <c r="G183" i="1"/>
  <c r="G126" i="1"/>
  <c r="G108" i="1"/>
  <c r="G99" i="1"/>
  <c r="G88" i="1"/>
  <c r="G32" i="1"/>
  <c r="G64" i="1"/>
  <c r="G76" i="1"/>
  <c r="G81" i="1"/>
  <c r="G45" i="1"/>
  <c r="G38" i="1"/>
  <c r="G21" i="1"/>
  <c r="H205" i="1"/>
  <c r="G205" i="1" l="1"/>
  <c r="K92" i="1"/>
  <c r="J205" i="1" l="1"/>
  <c r="J207" i="1"/>
  <c r="J209" i="1"/>
  <c r="J208" i="1"/>
  <c r="H209" i="1" l="1"/>
  <c r="J206" i="1"/>
  <c r="G210" i="1"/>
  <c r="J210" i="1" s="1"/>
  <c r="J215" i="1" l="1"/>
</calcChain>
</file>

<file path=xl/sharedStrings.xml><?xml version="1.0" encoding="utf-8"?>
<sst xmlns="http://schemas.openxmlformats.org/spreadsheetml/2006/main" count="428" uniqueCount="125">
  <si>
    <t>UN</t>
  </si>
  <si>
    <t>SUMINISTRO INSTALACION Y PUESTA EN SERVICIO DE CALDERA HORIZONTAL DE MINIMO 30 BHP DE CAPACIDAD DE TRES PASOS DE GASES CON SISTEMA DE COMBUSTION CON QUEMADOR TIPO PAQUETE A GAS NATURAL O PROPANO, CONTROL ELECTRICO DE FUNCIONAMIENTO AUTOMATICO, ELEMENTOS DE SEGURIDAD, Y CONTROL AISLADA EN FIBRA DE VIDRIO Y PROTEGIDA EN ACERO INOXIDABLE, PRESION DE TRABAJO 125 PSI  INCLUYE TODOS LOS ELEMENTOS , CONEXIONES , REDES Y SISTEMAS PARA SU CORRECTO FUNCIONAMIENTO.</t>
  </si>
  <si>
    <t>EQUIPOS</t>
  </si>
  <si>
    <t>M3</t>
  </si>
  <si>
    <t>RETIRO DE SOBRANTES FUERA DE LA UNIDAD</t>
  </si>
  <si>
    <t>M2</t>
  </si>
  <si>
    <t>LIMPIEZA GENERAL INTERIOR Y EXTERIOR</t>
  </si>
  <si>
    <t>ASEO GENERAL</t>
  </si>
  <si>
    <t xml:space="preserve">PORTÓN BODEGA DOS HOJAS EN HIERRO CALIBRE 16 DISEÑO A ELECCIÓN, DE BATIENTE , CON CHAPAS DE SEGURIDAD </t>
  </si>
  <si>
    <t>CARPINTERÍA METÁLICA</t>
  </si>
  <si>
    <t>ESTUCO Y PINTURA EPOXICA 3 MANOS (INCLUYE ESTUCO, FILOS Y DILATACIONES)</t>
  </si>
  <si>
    <t>PINTURA</t>
  </si>
  <si>
    <t>SIFÓN CON REJILLA  TRAGANTE ALARGADA Ø 4" ALUMINIO</t>
  </si>
  <si>
    <t>HIDROSANITARIO</t>
  </si>
  <si>
    <t>LOSETA INDUSTRIAL 24X24VREFERENCIA  ALFA O SIMILAR CON JUNTA EPOXICA SIMILAR O SUPERIOR</t>
  </si>
  <si>
    <t>ML</t>
  </si>
  <si>
    <t xml:space="preserve"> ZÓCALO MEDIA CAÑA , ESQUINEROS LOSETA INDUSTRIAL 24X 24 REFERNCIA ALFA O SIMILIAR  CON JUNTA EPOXICA SIMILAR O SUPERIOR</t>
  </si>
  <si>
    <t xml:space="preserve">ALISTADO DE PISO EN CONCRETO IMPERMEABILIZADO DE 3500 PSI E=0.05 MTS (PREPARACIÓN DE SUPERFICIE) </t>
  </si>
  <si>
    <t>ACABADOS E IMPERMEABILIZACIONES</t>
  </si>
  <si>
    <t>CIELO RASO</t>
  </si>
  <si>
    <t xml:space="preserve">SUMINISTRO INSTALACIÓN Y PUESTA EN SERVICIO DE TOMACORRIENTE BIFÁSICA 20A/220V(2Ø+PT), INCLUYE CLAVIJA, SALIDA EN CABLEADO (PE, HF, FR, LS, LIBRE DE HALÓGENOS, RETARDANTE A LA LLAMA, BAJA EMISIÓN DE HUMOS), TUBERÍA PVC 3/4", Y TODOS LOS ACCESORIOS NECESARIOS PARA GARANTIZAR SU CORRECTA INSTALACIÓN Y PUESTA EN SERVICIO. </t>
  </si>
  <si>
    <t>REGATA PARA INSTALACIÓN DE TUBERÍA DE  Ø 1/2" A Ø 2" (INCLUYE RESANE)</t>
  </si>
  <si>
    <t>SUMINISTRO INSTALACIÓN Y PUESTA EN SERVICIO DE LUMINARIA LED HERMÉTICA LINEAL 36W, INCLUYE CABLEADO (PE, HF, FR, LS, LIBRE DE HALÓGENOS, RETARDANTE A LA LLAMA, BAJA EMISIÓN DE HUMOS), TUBERÍA EMT 3/4", Y TODOS LOS ACCESORIOS NECESARIOS PARA GARANTIZAR SU CORRECTA INSTALACIÓN Y PUESTA EN SERVICIO</t>
  </si>
  <si>
    <t>SUMINISTRO INSTALACIÓN Y PUESTA EN SERVICIO DE TOMACORRIENTE DOBLE MONOFÁSICA 15A./120V.(1Ø+N+PT) CON PROTECCIÓN POR FALLA A TIERRA (GFCI) (RED NORMAL), INCLUYE TUBERÍA PVC 3/4", SALIDA EN CABLEADO (PE, HF, FR, LS, LIBRE DE HALÓGENOS, RETARDANTE A LA LLAMA, BAJA EMISIÓN DE HUMOS) ACCESORIOS NECESARIOS PARA GARANTIZAR SU CORRECTA INSTALACIÓN Y PUESTA EN SERVICIO. Y/O SUPERIOR</t>
  </si>
  <si>
    <t>SUMINISTRO INSTALACIÓN Y PUESTA EN SERVICIO DE INTERRUPTOR SENCILLO, INCLUYE SALIDA EN CABLEADO (PE, HF, FR, LS, LIBRE DE HALÓGENOS, RETARDANTE A LA LLAMA, BAJA EMISIÓN DE HUMOS), TUBERÍA PVC 3/4" Y TODOS LOS ACCESORIOS NECESARIOS PARA GARANTIZAR SU CORRECTA INSTALACIÓN Y PUESTA EN SERVICIO. Y/O SUPERIOR</t>
  </si>
  <si>
    <t>SALIDAS ELÉCTRICAS INSTALADAS EN DUCTERÍA CONDUIT E.M.T., PVC (INCLUYE VALOR DE LA TOTALIDAD DE TRAMOS DE DUCTERÍA, CABLEADO, CAJAS Y ACCESORIOS REQUERIDOS EN CADA SALIDA - NO SE HARÁN PAGOS POR ACOMETIDAS PARCIALES)</t>
  </si>
  <si>
    <t>INSTALACIONES ELÉCTRICAS</t>
  </si>
  <si>
    <t>DESMONTE DE PUERTAS METÁLICA DE ACCESO.</t>
  </si>
  <si>
    <t>REMOCIÓN (DEMOLICIÓN) DE ACABADO DE PISO Y PAREDES.</t>
  </si>
  <si>
    <t>PRELIMINARES</t>
  </si>
  <si>
    <t>CANT</t>
  </si>
  <si>
    <t>UND</t>
  </si>
  <si>
    <t>ACTIVIDAD</t>
  </si>
  <si>
    <t>ÍTEM</t>
  </si>
  <si>
    <t>VENTANA EN VIDRIO TEMPLADO Y LAMINADO DE 6 MM COLOR AZUL LAKE CON VENTANAS BATIENTES EN ESTRUCTURA DE ALUMINIO CRUDO</t>
  </si>
  <si>
    <t>CARPINTERIA EN ALUMINIO</t>
  </si>
  <si>
    <t>DESMONTE VENTANAS</t>
  </si>
  <si>
    <t xml:space="preserve"> PRESUPUESTO REMODELACIÓN RANCHO DE TROPA PASILLO</t>
  </si>
  <si>
    <t>CARCAMO CON REJILLA EN EJE LONGITUDINAL, ANCHO EXTERIOR 35CM, ANCHO INTERNO:30CM PROFUNDIDAD:7-10CM, LARGO 1M CARACTERISTICAS, CANAL 100% ACERO INOXIDABLE 304 CAL 16. REJILLA PARTE SUPERIOR EN EJE DE 5/16" Y CANAL EN LAMINA CAL 16 INOX 304 REJILLA DESMONTABLE. INCLUYE REFUERZOS EN PLATINA INOXIDABLE TRAFICO PEATONAL. CONTIENE DESAGUE A LATERAL DE 3" CON CAJA ACABADO SATINADO</t>
  </si>
  <si>
    <t>REGISTRO DE AGUA INCLUYE TAPA Y CAJA Ø 1"</t>
  </si>
  <si>
    <t>INSTALACIONES HIDROSANITARIAS</t>
  </si>
  <si>
    <t>PUNTO DE GAS HG 1/2"</t>
  </si>
  <si>
    <t xml:space="preserve">PRUEBA DE HERMETICIDAD                                                                                   </t>
  </si>
  <si>
    <t xml:space="preserve">NICHOS Y GABINETES METÁLICO </t>
  </si>
  <si>
    <t>REGULADOR GAS 143 E-METER</t>
  </si>
  <si>
    <t>MANGUERA FLEXOMETÁLICA DE GAS Ø 3/8" X 1,50 MT</t>
  </si>
  <si>
    <t>PUNTO DE GAS TUBERIA COBRE 1/2"</t>
  </si>
  <si>
    <t xml:space="preserve">VÁLVULA DE BOLA GAS  Ø 1/2" (INCLUYE CAJA Y TAPA EN PVC)                                                                    </t>
  </si>
  <si>
    <t>TUBERIA DE COBRE TIPO "L" GAS 1/2"</t>
  </si>
  <si>
    <t>INSTALACIONES DE GAS</t>
  </si>
  <si>
    <t>PAÑETE IMPERMEABILIZADO MUROS 1:3 - E= 15 MM. INCLUYE SU APLICACIÓN EN FILOS, CARTERAS Y DILATACIONES"</t>
  </si>
  <si>
    <t>PAÑETE</t>
  </si>
  <si>
    <t>SUMINISTRO E INSTALACIÓN DE CERAMICA PARA PARED REF: VITTORIANO FORMATO 30 X 60 CMS RECTIFICADO COLOR BLANCO BRILLANTE.</t>
  </si>
  <si>
    <t xml:space="preserve">CIELO RASO PVC 8MM (INCLUYE ESTRUCTURA Y COMPUERTAS PARA INSPECCIÓN) </t>
  </si>
  <si>
    <t>INSTALACIÓN DE EQUIPOS DE COCINA INCLUYE ACCESORIOS</t>
  </si>
  <si>
    <t>DESMONTE DE EQUIPOS DE COCINA</t>
  </si>
  <si>
    <t>DESMONTE DE TABLERO ELÉCTRICO</t>
  </si>
  <si>
    <t>ESCARIFICACIÓN Y RETIRO DE PAÑETE INTERNO</t>
  </si>
  <si>
    <t xml:space="preserve"> PRESUPUESTO REMODELACIÓN RANCHO DE TROPA cocina</t>
  </si>
  <si>
    <t>MANTENIMIENTO Y REINSTALACION DE PUERTA METALICA (INCLUYE MARCO, ANCLAJES, BISAGRAS Y DEMAS ELEMENTOS NECESARIOS PARA SU CORRECTO FUNCIONAMIENTO)</t>
  </si>
  <si>
    <t>SUMINISTRO E INSTALACION DE PUERTA EN VIDRIO LAMINADO TEMPLADO DE SEGURIDAD (VIDRIO 5 +5 COLOR GRIS + PVB .76) CON BARRA ANTIPÁNICO DE DOSPUNTO CENTRAL (SALIDA DE EMERGENCIA) PERFIL  MARCO ,  MARCO EN ALUMINIO , SOCALOSUPERIOR E INFERIOR. DE (2,1x2,5 MTS) APROXIMADAMENTE. BISAGRA HIDRÁULICA (SPEEDY O SIMILAR) CHAPA DE SEGURIDAD</t>
  </si>
  <si>
    <t>CARPINTERIA METALICA</t>
  </si>
  <si>
    <t>PUERTA CORREDIZA con bastidor, refuerzos y panel de madera maciza de cedro , MARCO EN MADERA , SOBRE HERRAJES INDUSTRIALES PARA MOVILIDAD Y TIRADERA  2 X 2,5</t>
  </si>
  <si>
    <t>CARPINTERIA EN MADERA</t>
  </si>
  <si>
    <t xml:space="preserve">SUMINISTRO E INSTALACIÓN DE CANALETA Y BAJANTE AGUAS LLUVIAS CON SUS CORRESPONDIENTES TAPAS, UNIONES , SELLOS , SOPORTES , CODOS, BAJANTES Y DEMAS ELEMENTOS PARA SU CORRECTO FUNCIONAMIENTO </t>
  </si>
  <si>
    <t>FLANCHE EN LÁMINA DE 0,25 ÚTIL POR 2,40ML CAL 26 SEGÚN PLANOS PARA LA CUBIERTA CONTRA MURO INCRUSTADO Y SELLADO CON IMPERMEABILIZANTE</t>
  </si>
  <si>
    <t xml:space="preserve">SUMINISTRO E INSTALACIÓN DE TEJA STEEL STANDING SEAM TIPO PANEL  COLOR VERDE  COLMENA O SIMILAR  INCLUYE CABALLETES, LIMATESAS, LIMAHOYAS REMATES LATERALES CONTRA MUROS Y TODO ACCESORIO NECESARIO PARA SU INSTALACION Y CORRECTO FUNCIONAMIENTO. </t>
  </si>
  <si>
    <t>ESTRUCTURA DE CUBIERTA EN PERFILES METÁLICOS TIPO ACESCO O SIMILAR SEGÚN PLANOS. INCLUYE TODOS LOS ELEMENTOS ESTRUCTURALES PARA SU MONTAJE Y CORRECTO FUNCIONAMIENTO COMO TEMPLETES, CONTRAVIENTOS Y OTROS ACCESORIOS, COMO TAMBIÉN PINTURA EN ANTICORROSIVO Y ESMALTE.</t>
  </si>
  <si>
    <t>CUBIERTA</t>
  </si>
  <si>
    <t>PUERTA ENTAMBORADA EN LÁMINA C.R. GALVANIZADA CAL.16, CON PERSIANA INFERIOR Y SUPERIOR. INCLUYE MARCO CHAPAS Y PASADORES.</t>
  </si>
  <si>
    <t xml:space="preserve">PORTÓN BODEGA DOS HOJAS EN HIERRO CALIBRE 16 ENTAMBORADA CON VENTANA  DISEÑO A ELECCIÓN, DE BATIENTE , CON CHAPAS DE SEGURIDAD </t>
  </si>
  <si>
    <t>REGISTRO DE AGUA  Ø 1/2"</t>
  </si>
  <si>
    <t>SIFÓN CON REJILLA  TRAGANTE Ø 4" ALUMINIO</t>
  </si>
  <si>
    <t>CONEXIÓN A RED HIDRÁULICA EXISTENTE Ø 1" .</t>
  </si>
  <si>
    <t>VÁLVULA DE CHEQUE Ø 1"</t>
  </si>
  <si>
    <t>TUBERÍA PVC PRESIÓN RDE 13.5 Ø 1" INCLUYE CODOS , UNIONES,  ADAPTADORES MACHOS</t>
  </si>
  <si>
    <t>CIELO RASO PVC 8MM (INCLUYE ESTRUCTURA Y COMPUERTAS PARA INSPECCIÓN)</t>
  </si>
  <si>
    <t>SUMINISTRO INSTALACIÓN Y PUESTA EN SERVICIO DE TABLERO DE DISTRIBUCIÓN TRIFÁSICO, ENCHUFABLES, DOCE (12) CIRCUITOS, PUERTA CON CHAPA Y LLAVES, INCLUYE PROTECCIONES TERMOMAGNÉTICAS, ESPACIO PARA TOTALIZADOR Y TODOS LOS ELEMENTOS NECESARIOS PARA SU CORRECTA INSTALACIÓN Y PUESTA EN FUNCIONAMIENTO</t>
  </si>
  <si>
    <t xml:space="preserve">SUMINISTRO INSTALACIÓN Y PUESTA EN SERVICIO DE CABLE ENCAUCHETADO 4 X NO. 8 AWGXCU  INCLUYE ACCESORIOS PARA SU CORRECTA INSTALACIÓN Y PUESTA EN FUNCIONAMIENTO.   </t>
  </si>
  <si>
    <t>SUMINISTRO INSTALACIÓN Y PUESTA EN SERVICIO DE LUMINARIA LED REDONDA 24W, INCLUYE CABLEADO (PE, HF, FR, LS, LIBRE DE HALÓGENOS, RETARDANTE A LA LLAMA, BAJA EMISIÓN DE HUMOS), TUBERÍA EMT 3/4", Y TODOS LOS ACCESORIOS NECESARIOS PARA GARANTIZAR SU CORRECTA INSTALACIÓN Y PUESTA EN SERVICIO</t>
  </si>
  <si>
    <t>DINTELES CONCRETO 0,15 X0,20</t>
  </si>
  <si>
    <t>KG</t>
  </si>
  <si>
    <t>ACERO  FIGURADO PARA REFUERZO FY' 60,000 PSI, INCLUYE ANCLAJE EPOXICO A ELEMENTOS EXISTENTES</t>
  </si>
  <si>
    <t xml:space="preserve">VIGA DE ENTREPISO EN CONCRETO DE 4.000 PSI SEGÚN PLANOS. INCLUYE MANO DE OBRA, FORMALETAS, EQUIPOS Y HERRAMIENTAS NECESARIAS </t>
  </si>
  <si>
    <t>MURO EN BLOQUE DE ARCILLA NO.4 E=0.10 MTS (0.33X0.115X0.23) MTS.</t>
  </si>
  <si>
    <t>COLUMNA EN CONCRETO DE 3.000 PSI SEGÚN PLANOS. INCLUYE MANO DE OBRA, FORMALETAS, EQUIPOS Y HERRAMIENTAS NECESARIAS</t>
  </si>
  <si>
    <t>ESTRUCTURA</t>
  </si>
  <si>
    <t>SUMINISTRO, EXTENDIDO Y COMPACTACIÓN DE RECEBO PARA RELLENO</t>
  </si>
  <si>
    <t>CONCRETO CICLÓPEO DE 2500 PSI (60% CONCRETO Y 40% PIEDRA PEQUEÑA) SEGÚN PLANOS.  INCLUYE MANO DE OBRA, EQUIPOS Y HERRAMIENTAS NECESARIAS.</t>
  </si>
  <si>
    <t xml:space="preserve">VIGA DE AMARRE EN CONCRETO DE 3.000 PSI IMPERMEABILIZADO SEGÚN PLANOS. INCLUYE MANO DE OBRA, FORMALETAS, EQUIPOS Y HERRAMIENTAS NECESARIAS </t>
  </si>
  <si>
    <t>CIMENTACIÓN</t>
  </si>
  <si>
    <t>DEMOLICIÓN DE MUROS EN BLOQUE / LADRILLO / DRY WALL, INCLUYE RETIRO DEL MATERIAL</t>
  </si>
  <si>
    <t>DEMOLICIÓN DE BANCOS EN CONCRETO</t>
  </si>
  <si>
    <t>DESMONTE DE PUERTAS INCLUYE EL MARCO Y TAPA LUCES.</t>
  </si>
  <si>
    <t>DESMONTE DE CIELORRASO</t>
  </si>
  <si>
    <t>CAMPAMENTO DE 18 M2</t>
  </si>
  <si>
    <t xml:space="preserve"> PRESUPUESTO ADECUACION ZONA DE CALDERA</t>
  </si>
  <si>
    <t>El contratista deberá prever todos los costos correspondientes a materiales, mano de obra, transportes y demás costos directos e indirectos requeridos para realizar la totalidad de las obras.</t>
  </si>
  <si>
    <t>Durante la ejecución de la obra se deben verificar las medidas por parte del contratista y la interventoría.</t>
  </si>
  <si>
    <t>Su pago será determinado por la obra medida, realmente ejecutada, previa medición por parte de la interventoría y/o supervisor.</t>
  </si>
  <si>
    <t xml:space="preserve">Las cantidades de obra que a continuación se presentan son aproximadas.  </t>
  </si>
  <si>
    <t xml:space="preserve">NOTAS: </t>
  </si>
  <si>
    <t>FUERZAS MILITARES DE COLOMBIA</t>
  </si>
  <si>
    <t>“Mantenimiento ,adecuación  ,remodelación  y suministro de equipos a las Instalaciones del Comando Aéreo de Transporte Militar-CATAM ”</t>
  </si>
  <si>
    <t>VR/UNIT.</t>
  </si>
  <si>
    <t>VR/PARC.</t>
  </si>
  <si>
    <t>VR/TOTAL</t>
  </si>
  <si>
    <t>OFERTA ECONÓMICA</t>
  </si>
  <si>
    <t>FUERZA AÉREA COLOMBIANA</t>
  </si>
  <si>
    <t>COMANDO AÉREO DE TRANSPORTE MILITAR</t>
  </si>
  <si>
    <r>
      <t>SIFÓN CON REJILLA  TRAGANTE</t>
    </r>
    <r>
      <rPr>
        <sz val="8"/>
        <color rgb="FF000000"/>
        <rFont val="Arial Narrow"/>
        <family val="2"/>
      </rPr>
      <t xml:space="preserve"> DE PISO ACERO INOXIDABLE 30 X 11 CM</t>
    </r>
  </si>
  <si>
    <t xml:space="preserve"> PRESUPUESTO remodelacion bodega loreto- GRUEA</t>
  </si>
  <si>
    <t xml:space="preserve"> PRESUPUESTO REMODELACIÓN RANCHO DE TROPA CUARTO FRIO</t>
  </si>
  <si>
    <t>TOTAL COSTO DIRECTO</t>
  </si>
  <si>
    <t xml:space="preserve">ADMINISTRACIÓN </t>
  </si>
  <si>
    <t>IMPREVISTOS</t>
  </si>
  <si>
    <t>UTILIDADES</t>
  </si>
  <si>
    <t>IVA SOBRE UTILIDAD</t>
  </si>
  <si>
    <t>TOTAL COSTO INDIRECTO</t>
  </si>
  <si>
    <t>EL PROPONENTE NO PODRA EXCEDER EN SU PROPUESTA EL VALOR DEL PRESUPUESTO OFICIAL EN CADA RUBRO PRESUPUESTAL</t>
  </si>
  <si>
    <t>JORGE PINZÓN CASTIBLANCO</t>
  </si>
  <si>
    <t>R.L. GRUPO EMPRESARIAL PINZÓN MUÑOZ S.A.S.</t>
  </si>
  <si>
    <t>TOTAL OFERTA ECONÓMICA ANTES DE IVA INCLUIDA CALDERA</t>
  </si>
  <si>
    <t>IVA CALDERA</t>
  </si>
  <si>
    <t>TOTAL OFERTA ECONÓMICA INCLUIDO IVA COSTO INDIRECTO E IVA CALDERA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</si>
</sst>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5" formatCode="_(&quot;$&quot;\ * #,##0_);_(&quot;$&quot;\ * \(#,##0\);_(&quot;$&quot;\ * &quot;-&quot;_);_(@_)"/>
    <numFmt numFmtId="166" formatCode="&quot;$&quot;\ #,##0_);[Red]\(&quot;$&quot;\ #,##0\)"/>
    <numFmt numFmtId="167" formatCode="&quot;$&quot;\ #,##0.00_);[Red]\(&quot;$&quot;\ #,##0.00\)"/>
    <numFmt numFmtId="168" formatCode="0.0000"/>
    <numFmt numFmtId="169" formatCode="_-&quot;$&quot;\ * #,##0.00000_-;\-&quot;$&quot;\ * #,##0.00000_-;_-&quot;$&quot;\ * &quot;-&quot;??_-;_-@_-"/>
    <numFmt numFmtId="170" formatCode="_-&quot;$&quot;\ * #,##0.0000000_-;\-&quot;$&quot;\ * #,##0.0000000_-;_-&quot;$&quot;\ * &quot;-&quot;??_-;_-@_-"/>
    <numFmt numFmtId="171" formatCode="0.00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16"/>
      <color theme="1"/>
      <name val="Arial Narrow"/>
      <family val="2"/>
    </font>
    <font>
      <sz val="8"/>
      <name val="Arial Narrow"/>
      <family val="2"/>
    </font>
    <font>
      <b/>
      <sz val="14"/>
      <color theme="1"/>
      <name val="Arial Narrow"/>
      <family val="2"/>
    </font>
    <font>
      <b/>
      <sz val="18"/>
      <color theme="1"/>
      <name val="Arial Narrow"/>
      <family val="2"/>
    </font>
    <font>
      <b/>
      <sz val="14"/>
      <name val="Arial Narrow"/>
      <family val="2"/>
    </font>
    <font>
      <b/>
      <sz val="20"/>
      <name val="Arial Narrow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 tint="-0.249977111117893"/>
      <name val="Calibri"/>
      <family val="2"/>
      <scheme val="minor"/>
    </font>
    <font>
      <b/>
      <sz val="12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B4C6E7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4">
    <xf numFmtId="0" fontId="0" fillId="0" borderId="0" xfId="0"/>
    <xf numFmtId="0" fontId="3" fillId="0" borderId="0" xfId="0" applyFont="1"/>
    <xf numFmtId="0" fontId="4" fillId="0" borderId="0" xfId="0" applyFont="1" applyFill="1" applyBorder="1"/>
    <xf numFmtId="44" fontId="3" fillId="0" borderId="0" xfId="0" applyNumberFormat="1" applyFont="1" applyFill="1" applyBorder="1"/>
    <xf numFmtId="0" fontId="3" fillId="0" borderId="0" xfId="0" applyFont="1" applyFill="1" applyBorder="1"/>
    <xf numFmtId="44" fontId="3" fillId="0" borderId="0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65" fontId="3" fillId="0" borderId="0" xfId="2" applyFont="1" applyFill="1" applyBorder="1" applyAlignment="1">
      <alignment horizontal="center" vertical="center"/>
    </xf>
    <xf numFmtId="165" fontId="3" fillId="0" borderId="0" xfId="2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</xf>
    <xf numFmtId="165" fontId="3" fillId="0" borderId="0" xfId="2" applyFont="1" applyFill="1" applyBorder="1" applyAlignment="1" applyProtection="1">
      <alignment horizontal="center" vertical="center"/>
    </xf>
    <xf numFmtId="44" fontId="3" fillId="0" borderId="0" xfId="2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 applyProtection="1">
      <alignment horizontal="center" vertical="center"/>
    </xf>
    <xf numFmtId="165" fontId="4" fillId="0" borderId="0" xfId="2" applyFont="1" applyFill="1" applyBorder="1" applyAlignment="1" applyProtection="1">
      <alignment horizontal="center" vertical="center"/>
    </xf>
    <xf numFmtId="44" fontId="4" fillId="0" borderId="0" xfId="2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9" fontId="4" fillId="0" borderId="0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166" fontId="4" fillId="0" borderId="1" xfId="0" applyNumberFormat="1" applyFont="1" applyFill="1" applyBorder="1"/>
    <xf numFmtId="0" fontId="3" fillId="0" borderId="1" xfId="0" applyFont="1" applyBorder="1"/>
    <xf numFmtId="0" fontId="4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/>
    <xf numFmtId="0" fontId="3" fillId="0" borderId="0" xfId="0" applyFont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42" fontId="4" fillId="3" borderId="1" xfId="2" applyNumberFormat="1" applyFont="1" applyFill="1" applyBorder="1" applyAlignment="1" applyProtection="1">
      <alignment horizontal="center" vertical="center"/>
    </xf>
    <xf numFmtId="165" fontId="4" fillId="3" borderId="1" xfId="2" applyFont="1" applyFill="1" applyBorder="1" applyAlignment="1" applyProtection="1">
      <alignment horizontal="center" vertical="center"/>
    </xf>
    <xf numFmtId="164" fontId="4" fillId="3" borderId="1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3" fillId="0" borderId="0" xfId="0" applyFont="1" applyFill="1"/>
    <xf numFmtId="9" fontId="3" fillId="0" borderId="0" xfId="0" applyNumberFormat="1" applyFont="1" applyFill="1" applyBorder="1"/>
    <xf numFmtId="0" fontId="6" fillId="0" borderId="12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vertical="center" wrapText="1"/>
    </xf>
    <xf numFmtId="2" fontId="6" fillId="0" borderId="1" xfId="0" applyNumberFormat="1" applyFont="1" applyBorder="1" applyAlignment="1">
      <alignment horizontal="center" vertical="center" wrapText="1" shrinkToFit="1"/>
    </xf>
    <xf numFmtId="2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2" fontId="6" fillId="0" borderId="1" xfId="1" applyNumberFormat="1" applyFont="1" applyFill="1" applyBorder="1" applyAlignment="1" applyProtection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10" fontId="4" fillId="0" borderId="0" xfId="0" applyNumberFormat="1" applyFont="1" applyFill="1" applyBorder="1" applyAlignment="1">
      <alignment vertical="center" wrapText="1"/>
    </xf>
    <xf numFmtId="9" fontId="4" fillId="0" borderId="0" xfId="0" applyNumberFormat="1" applyFont="1" applyFill="1" applyBorder="1" applyAlignment="1">
      <alignment vertical="center" wrapText="1"/>
    </xf>
    <xf numFmtId="44" fontId="3" fillId="0" borderId="0" xfId="0" applyNumberFormat="1" applyFont="1" applyFill="1"/>
    <xf numFmtId="0" fontId="3" fillId="0" borderId="0" xfId="0" applyFont="1" applyAlignment="1">
      <alignment vertical="center"/>
    </xf>
    <xf numFmtId="0" fontId="13" fillId="3" borderId="16" xfId="0" applyFont="1" applyFill="1" applyBorder="1" applyAlignment="1">
      <alignment vertical="center"/>
    </xf>
    <xf numFmtId="0" fontId="2" fillId="3" borderId="17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164" fontId="14" fillId="3" borderId="18" xfId="0" applyNumberFormat="1" applyFont="1" applyFill="1" applyBorder="1" applyAlignment="1">
      <alignment vertical="center"/>
    </xf>
    <xf numFmtId="164" fontId="15" fillId="7" borderId="0" xfId="0" applyNumberFormat="1" applyFont="1" applyFill="1" applyAlignment="1">
      <alignment vertical="center"/>
    </xf>
    <xf numFmtId="44" fontId="15" fillId="0" borderId="0" xfId="3" applyFont="1" applyAlignment="1">
      <alignment vertical="center"/>
    </xf>
    <xf numFmtId="168" fontId="15" fillId="0" borderId="0" xfId="3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9" xfId="0" applyBorder="1" applyAlignment="1">
      <alignment vertical="center"/>
    </xf>
    <xf numFmtId="0" fontId="0" fillId="0" borderId="0" xfId="0" applyBorder="1" applyAlignment="1">
      <alignment vertical="center"/>
    </xf>
    <xf numFmtId="10" fontId="2" fillId="0" borderId="0" xfId="4" applyNumberFormat="1" applyFont="1" applyBorder="1" applyAlignment="1">
      <alignment horizontal="center" vertical="center"/>
    </xf>
    <xf numFmtId="164" fontId="0" fillId="0" borderId="20" xfId="0" applyNumberForma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3" fillId="3" borderId="10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164" fontId="13" fillId="3" borderId="21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44" fontId="18" fillId="0" borderId="0" xfId="3" applyFont="1" applyAlignment="1">
      <alignment vertical="center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44" fontId="3" fillId="0" borderId="1" xfId="3" applyFont="1" applyBorder="1" applyAlignment="1">
      <alignment horizontal="center" vertical="center" wrapText="1"/>
    </xf>
    <xf numFmtId="44" fontId="4" fillId="0" borderId="1" xfId="0" applyNumberFormat="1" applyFont="1" applyFill="1" applyBorder="1" applyAlignment="1" applyProtection="1">
      <alignment vertical="center" wrapText="1"/>
    </xf>
    <xf numFmtId="44" fontId="4" fillId="0" borderId="1" xfId="0" applyNumberFormat="1" applyFont="1" applyFill="1" applyBorder="1" applyAlignment="1">
      <alignment vertical="center" wrapText="1"/>
    </xf>
    <xf numFmtId="44" fontId="4" fillId="0" borderId="1" xfId="0" applyNumberFormat="1" applyFont="1" applyBorder="1" applyAlignment="1">
      <alignment vertical="center" wrapText="1"/>
    </xf>
    <xf numFmtId="44" fontId="4" fillId="0" borderId="0" xfId="3" applyFont="1" applyFill="1" applyBorder="1" applyAlignment="1" applyProtection="1">
      <alignment horizontal="right" vertical="center"/>
    </xf>
    <xf numFmtId="44" fontId="3" fillId="0" borderId="0" xfId="3" applyFont="1" applyFill="1" applyBorder="1" applyAlignment="1">
      <alignment horizontal="right" vertical="center"/>
    </xf>
    <xf numFmtId="44" fontId="5" fillId="0" borderId="0" xfId="3" applyFont="1" applyFill="1" applyBorder="1" applyAlignment="1">
      <alignment horizontal="right" vertical="center" wrapText="1"/>
    </xf>
    <xf numFmtId="44" fontId="4" fillId="0" borderId="0" xfId="3" applyFont="1" applyFill="1" applyBorder="1" applyAlignment="1">
      <alignment horizontal="right" vertical="center"/>
    </xf>
    <xf numFmtId="44" fontId="3" fillId="0" borderId="0" xfId="3" applyFont="1" applyFill="1" applyAlignment="1">
      <alignment horizontal="right" vertical="center"/>
    </xf>
    <xf numFmtId="169" fontId="3" fillId="0" borderId="0" xfId="0" applyNumberFormat="1" applyFont="1" applyFill="1"/>
    <xf numFmtId="170" fontId="3" fillId="0" borderId="0" xfId="0" applyNumberFormat="1" applyFont="1" applyFill="1"/>
    <xf numFmtId="171" fontId="3" fillId="0" borderId="0" xfId="4" applyNumberFormat="1" applyFont="1" applyFill="1" applyBorder="1" applyAlignment="1">
      <alignment horizontal="right" vertical="center"/>
    </xf>
    <xf numFmtId="0" fontId="3" fillId="0" borderId="11" xfId="0" applyFont="1" applyBorder="1" applyAlignment="1">
      <alignment wrapText="1"/>
    </xf>
    <xf numFmtId="0" fontId="4" fillId="0" borderId="0" xfId="0" applyFont="1" applyAlignment="1">
      <alignment wrapText="1"/>
    </xf>
    <xf numFmtId="44" fontId="19" fillId="0" borderId="1" xfId="0" applyNumberFormat="1" applyFont="1" applyBorder="1" applyAlignment="1">
      <alignment vertical="center" wrapText="1"/>
    </xf>
    <xf numFmtId="164" fontId="17" fillId="0" borderId="1" xfId="0" applyNumberFormat="1" applyFont="1" applyBorder="1" applyAlignment="1">
      <alignment vertical="center"/>
    </xf>
    <xf numFmtId="164" fontId="13" fillId="3" borderId="1" xfId="0" applyNumberFormat="1" applyFont="1" applyFill="1" applyBorder="1" applyAlignment="1">
      <alignment vertical="center"/>
    </xf>
    <xf numFmtId="0" fontId="13" fillId="3" borderId="1" xfId="0" applyFont="1" applyFill="1" applyBorder="1" applyAlignment="1">
      <alignment horizontal="center" vertical="center"/>
    </xf>
    <xf numFmtId="0" fontId="10" fillId="3" borderId="4" xfId="0" applyFont="1" applyFill="1" applyBorder="1" applyAlignment="1" applyProtection="1">
      <alignment horizontal="center" vertical="center" wrapText="1"/>
    </xf>
    <xf numFmtId="0" fontId="10" fillId="3" borderId="0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11" fillId="5" borderId="4" xfId="0" applyFont="1" applyFill="1" applyBorder="1" applyAlignment="1" applyProtection="1">
      <alignment horizontal="center" vertical="center" wrapText="1"/>
    </xf>
    <xf numFmtId="0" fontId="11" fillId="5" borderId="0" xfId="0" applyFont="1" applyFill="1" applyBorder="1" applyAlignment="1" applyProtection="1">
      <alignment horizontal="center" vertical="center" wrapText="1"/>
    </xf>
    <xf numFmtId="0" fontId="12" fillId="2" borderId="13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10" fillId="9" borderId="13" xfId="0" applyFont="1" applyFill="1" applyBorder="1" applyAlignment="1">
      <alignment horizontal="center" vertical="center" wrapText="1"/>
    </xf>
    <xf numFmtId="0" fontId="10" fillId="9" borderId="14" xfId="0" applyFont="1" applyFill="1" applyBorder="1" applyAlignment="1">
      <alignment horizontal="center" vertical="center" wrapText="1"/>
    </xf>
    <xf numFmtId="0" fontId="10" fillId="9" borderId="1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4" fillId="0" borderId="0" xfId="0" applyFont="1" applyBorder="1" applyAlignment="1" applyProtection="1">
      <alignment horizontal="center" vertical="center" wrapText="1"/>
    </xf>
    <xf numFmtId="9" fontId="4" fillId="0" borderId="0" xfId="0" applyNumberFormat="1" applyFont="1" applyFill="1" applyBorder="1" applyAlignment="1">
      <alignment horizontal="center" vertical="center" wrapText="1"/>
    </xf>
    <xf numFmtId="0" fontId="9" fillId="10" borderId="10" xfId="0" applyFont="1" applyFill="1" applyBorder="1" applyAlignment="1">
      <alignment horizontal="center" vertical="center" wrapText="1"/>
    </xf>
    <xf numFmtId="0" fontId="9" fillId="10" borderId="11" xfId="0" applyFont="1" applyFill="1" applyBorder="1" applyAlignment="1">
      <alignment horizontal="center" vertical="center" wrapText="1"/>
    </xf>
  </cellXfs>
  <cellStyles count="5">
    <cellStyle name="Millares [0]" xfId="1" builtinId="6"/>
    <cellStyle name="Moneda" xfId="3" builtinId="4"/>
    <cellStyle name="Moneda [0]" xfId="2" builtinId="7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216</xdr:row>
      <xdr:rowOff>0</xdr:rowOff>
    </xdr:from>
    <xdr:to>
      <xdr:col>1</xdr:col>
      <xdr:colOff>2816440</xdr:colOff>
      <xdr:row>221</xdr:row>
      <xdr:rowOff>126176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2BB1F473-45AC-45BD-AE09-95A5E012D5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5182" y="78693818"/>
          <a:ext cx="2816440" cy="16328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20"/>
  <sheetViews>
    <sheetView tabSelected="1" view="pageBreakPreview" topLeftCell="C90" zoomScale="90" zoomScaleNormal="90" zoomScaleSheetLayoutView="90" workbookViewId="0">
      <selection sqref="A1:G1"/>
    </sheetView>
  </sheetViews>
  <sheetFormatPr baseColWidth="10" defaultRowHeight="12.75" x14ac:dyDescent="0.25"/>
  <cols>
    <col min="1" max="1" width="14.140625" style="1" bestFit="1" customWidth="1"/>
    <col min="2" max="2" width="45.28515625" style="49" bestFit="1" customWidth="1"/>
    <col min="3" max="3" width="11.140625" style="64" customWidth="1"/>
    <col min="4" max="4" width="19.28515625" style="65" customWidth="1"/>
    <col min="5" max="5" width="17.5703125" style="1" bestFit="1" customWidth="1"/>
    <col min="6" max="6" width="14.85546875" style="1" bestFit="1" customWidth="1"/>
    <col min="7" max="7" width="44.85546875" style="1" customWidth="1"/>
    <col min="8" max="8" width="4" style="54" hidden="1" customWidth="1"/>
    <col min="9" max="9" width="6.140625" style="54" hidden="1" customWidth="1"/>
    <col min="10" max="10" width="12.85546875" style="54" hidden="1" customWidth="1"/>
    <col min="11" max="11" width="17.5703125" style="54" bestFit="1" customWidth="1"/>
    <col min="12" max="12" width="16.42578125" style="54" bestFit="1" customWidth="1"/>
    <col min="13" max="13" width="15.5703125" style="54" bestFit="1" customWidth="1"/>
    <col min="14" max="14" width="56" style="54" customWidth="1"/>
    <col min="15" max="21" width="11.42578125" style="54"/>
    <col min="22" max="16384" width="11.42578125" style="1"/>
  </cols>
  <sheetData>
    <row r="1" spans="1:8" ht="15" customHeight="1" x14ac:dyDescent="0.25">
      <c r="A1" s="112" t="s">
        <v>102</v>
      </c>
      <c r="B1" s="112"/>
      <c r="C1" s="112"/>
      <c r="D1" s="112"/>
      <c r="E1" s="112"/>
      <c r="F1" s="112"/>
      <c r="G1" s="112"/>
    </row>
    <row r="2" spans="1:8" ht="15" customHeight="1" x14ac:dyDescent="0.25">
      <c r="A2" s="112" t="s">
        <v>108</v>
      </c>
      <c r="B2" s="112"/>
      <c r="C2" s="112"/>
      <c r="D2" s="112"/>
      <c r="E2" s="112"/>
      <c r="F2" s="112"/>
      <c r="G2" s="112"/>
    </row>
    <row r="3" spans="1:8" ht="15" customHeight="1" x14ac:dyDescent="0.25">
      <c r="A3" s="112" t="s">
        <v>109</v>
      </c>
      <c r="B3" s="112"/>
      <c r="C3" s="112"/>
      <c r="D3" s="112"/>
      <c r="E3" s="112"/>
      <c r="F3" s="112"/>
      <c r="G3" s="112"/>
    </row>
    <row r="4" spans="1:8" x14ac:dyDescent="0.25">
      <c r="A4" s="45"/>
      <c r="B4" s="45"/>
      <c r="C4" s="45"/>
      <c r="D4" s="45"/>
      <c r="E4" s="21"/>
    </row>
    <row r="5" spans="1:8" ht="15" customHeight="1" x14ac:dyDescent="0.25">
      <c r="A5" s="110" t="s">
        <v>103</v>
      </c>
      <c r="B5" s="111"/>
      <c r="C5" s="111"/>
      <c r="D5" s="111"/>
      <c r="E5" s="111"/>
      <c r="F5" s="111"/>
      <c r="G5" s="111"/>
    </row>
    <row r="6" spans="1:8" ht="40.5" customHeight="1" x14ac:dyDescent="0.25">
      <c r="A6" s="110"/>
      <c r="B6" s="111"/>
      <c r="C6" s="111"/>
      <c r="D6" s="111"/>
      <c r="E6" s="111"/>
      <c r="F6" s="111"/>
      <c r="G6" s="111"/>
    </row>
    <row r="7" spans="1:8" ht="13.5" thickBot="1" x14ac:dyDescent="0.3">
      <c r="A7" s="45"/>
      <c r="B7" s="45"/>
      <c r="C7" s="45"/>
      <c r="D7" s="45"/>
      <c r="E7" s="21"/>
    </row>
    <row r="8" spans="1:8" x14ac:dyDescent="0.25">
      <c r="A8" s="118" t="s">
        <v>101</v>
      </c>
      <c r="B8" s="119"/>
      <c r="C8" s="119"/>
      <c r="D8" s="119"/>
      <c r="E8" s="119"/>
      <c r="F8" s="119"/>
      <c r="G8" s="120"/>
    </row>
    <row r="9" spans="1:8" ht="15" customHeight="1" x14ac:dyDescent="0.25">
      <c r="A9" s="121" t="s">
        <v>100</v>
      </c>
      <c r="B9" s="122"/>
      <c r="C9" s="122"/>
      <c r="D9" s="122"/>
      <c r="E9" s="122"/>
      <c r="F9" s="122"/>
      <c r="G9" s="123"/>
    </row>
    <row r="10" spans="1:8" ht="19.5" customHeight="1" x14ac:dyDescent="0.25">
      <c r="A10" s="121" t="s">
        <v>99</v>
      </c>
      <c r="B10" s="122"/>
      <c r="C10" s="122"/>
      <c r="D10" s="122"/>
      <c r="E10" s="122"/>
      <c r="F10" s="122"/>
      <c r="G10" s="123"/>
    </row>
    <row r="11" spans="1:8" ht="15" customHeight="1" x14ac:dyDescent="0.25">
      <c r="A11" s="121" t="s">
        <v>98</v>
      </c>
      <c r="B11" s="122"/>
      <c r="C11" s="122"/>
      <c r="D11" s="122"/>
      <c r="E11" s="122"/>
      <c r="F11" s="122"/>
      <c r="G11" s="123"/>
    </row>
    <row r="12" spans="1:8" ht="15" customHeight="1" thickBot="1" x14ac:dyDescent="0.3">
      <c r="A12" s="124" t="s">
        <v>97</v>
      </c>
      <c r="B12" s="125"/>
      <c r="C12" s="125"/>
      <c r="D12" s="125"/>
      <c r="E12" s="125"/>
      <c r="F12" s="125"/>
      <c r="G12" s="126"/>
    </row>
    <row r="13" spans="1:8" ht="15" customHeight="1" x14ac:dyDescent="0.25">
      <c r="A13" s="90"/>
      <c r="B13" s="139"/>
      <c r="C13" s="139"/>
      <c r="D13" s="139"/>
      <c r="E13" s="139"/>
      <c r="F13" s="139"/>
      <c r="G13" s="139"/>
      <c r="H13" s="139"/>
    </row>
    <row r="14" spans="1:8" ht="15" customHeight="1" x14ac:dyDescent="0.25">
      <c r="A14" s="140" t="s">
        <v>119</v>
      </c>
      <c r="B14" s="140"/>
      <c r="C14" s="140"/>
      <c r="D14" s="140"/>
      <c r="E14" s="140"/>
      <c r="F14" s="140"/>
      <c r="G14" s="140"/>
    </row>
    <row r="15" spans="1:8" ht="15" customHeight="1" x14ac:dyDescent="0.25">
      <c r="A15" s="90"/>
      <c r="B15" s="90"/>
      <c r="C15" s="90"/>
      <c r="D15" s="90"/>
      <c r="E15" s="90"/>
      <c r="F15" s="90"/>
      <c r="G15" s="90"/>
    </row>
    <row r="16" spans="1:8" x14ac:dyDescent="0.25">
      <c r="A16" s="45"/>
      <c r="B16" s="45"/>
      <c r="C16" s="45"/>
      <c r="D16" s="45"/>
      <c r="E16" s="21"/>
    </row>
    <row r="17" spans="1:21" ht="15.75" customHeight="1" x14ac:dyDescent="0.25">
      <c r="A17" s="113" t="s">
        <v>107</v>
      </c>
      <c r="B17" s="114"/>
      <c r="C17" s="114"/>
      <c r="D17" s="114"/>
      <c r="E17" s="114"/>
      <c r="F17" s="114"/>
      <c r="G17" s="114"/>
    </row>
    <row r="18" spans="1:21" ht="15" customHeight="1" x14ac:dyDescent="0.25">
      <c r="A18" s="45"/>
      <c r="B18" s="45"/>
      <c r="C18" s="45"/>
      <c r="D18" s="45"/>
      <c r="E18" s="21"/>
    </row>
    <row r="19" spans="1:21" ht="27" customHeight="1" x14ac:dyDescent="0.25">
      <c r="A19" s="142" t="s">
        <v>96</v>
      </c>
      <c r="B19" s="143"/>
      <c r="C19" s="143"/>
      <c r="D19" s="143"/>
      <c r="E19" s="143"/>
      <c r="F19" s="143"/>
      <c r="G19" s="143"/>
      <c r="H19" s="29"/>
      <c r="I19" s="29"/>
      <c r="J19" s="29"/>
      <c r="K19" s="29"/>
      <c r="L19" s="29"/>
      <c r="M19" s="4"/>
      <c r="N19" s="4"/>
      <c r="O19" s="4"/>
      <c r="P19" s="4"/>
      <c r="Q19" s="4"/>
      <c r="R19" s="4"/>
      <c r="S19" s="4"/>
      <c r="T19" s="4"/>
      <c r="U19" s="4"/>
    </row>
    <row r="20" spans="1:21" ht="15" customHeight="1" x14ac:dyDescent="0.25">
      <c r="A20" s="22" t="s">
        <v>33</v>
      </c>
      <c r="B20" s="22" t="s">
        <v>32</v>
      </c>
      <c r="C20" s="22" t="s">
        <v>31</v>
      </c>
      <c r="D20" s="22" t="s">
        <v>30</v>
      </c>
      <c r="E20" s="50" t="s">
        <v>104</v>
      </c>
      <c r="F20" s="51" t="s">
        <v>105</v>
      </c>
      <c r="G20" s="52" t="s">
        <v>106</v>
      </c>
      <c r="H20" s="14"/>
      <c r="I20" s="11"/>
      <c r="J20" s="18"/>
      <c r="K20" s="17"/>
      <c r="L20" s="11"/>
      <c r="M20" s="4"/>
      <c r="N20" s="4"/>
      <c r="O20" s="4"/>
      <c r="P20" s="4"/>
      <c r="Q20" s="4"/>
      <c r="R20" s="4"/>
      <c r="S20" s="4"/>
      <c r="T20" s="4"/>
      <c r="U20" s="4"/>
    </row>
    <row r="21" spans="1:21" ht="15" customHeight="1" x14ac:dyDescent="0.25">
      <c r="A21" s="23">
        <v>1</v>
      </c>
      <c r="B21" s="23" t="s">
        <v>29</v>
      </c>
      <c r="C21" s="23"/>
      <c r="D21" s="23"/>
      <c r="E21" s="28"/>
      <c r="F21" s="34"/>
      <c r="G21" s="93">
        <f>SUM(F22:F30)</f>
        <v>5124635</v>
      </c>
      <c r="H21" s="14"/>
      <c r="I21" s="11"/>
      <c r="J21" s="18"/>
      <c r="K21" s="17"/>
      <c r="L21" s="16"/>
      <c r="M21" s="3"/>
      <c r="N21" s="4"/>
      <c r="O21" s="4"/>
      <c r="P21" s="4"/>
      <c r="Q21" s="4"/>
      <c r="R21" s="4"/>
      <c r="S21" s="4"/>
      <c r="T21" s="4"/>
      <c r="U21" s="4"/>
    </row>
    <row r="22" spans="1:21" ht="15" customHeight="1" x14ac:dyDescent="0.25">
      <c r="A22" s="23"/>
      <c r="B22" s="23" t="s">
        <v>95</v>
      </c>
      <c r="C22" s="23" t="s">
        <v>0</v>
      </c>
      <c r="D22" s="23">
        <v>1</v>
      </c>
      <c r="E22" s="92">
        <v>1761214</v>
      </c>
      <c r="F22" s="92">
        <f>ROUND(E22*D22,0)</f>
        <v>1761214</v>
      </c>
      <c r="G22" s="35"/>
      <c r="H22" s="14"/>
      <c r="I22" s="11"/>
      <c r="J22" s="18"/>
      <c r="K22" s="17"/>
      <c r="L22" s="96"/>
      <c r="M22" s="103"/>
      <c r="N22" s="4"/>
      <c r="O22" s="4"/>
      <c r="P22" s="4"/>
      <c r="Q22" s="4"/>
      <c r="R22" s="4"/>
      <c r="S22" s="4"/>
      <c r="T22" s="4"/>
      <c r="U22" s="4"/>
    </row>
    <row r="23" spans="1:21" ht="33" customHeight="1" x14ac:dyDescent="0.25">
      <c r="A23" s="23"/>
      <c r="B23" s="28" t="s">
        <v>28</v>
      </c>
      <c r="C23" s="28" t="s">
        <v>5</v>
      </c>
      <c r="D23" s="28">
        <v>90</v>
      </c>
      <c r="E23" s="92">
        <v>9920</v>
      </c>
      <c r="F23" s="92">
        <f t="shared" ref="F23:F30" si="0">ROUND(E23*D23,0)</f>
        <v>892800</v>
      </c>
      <c r="G23" s="36"/>
      <c r="H23" s="7"/>
      <c r="I23" s="7"/>
      <c r="J23" s="9"/>
      <c r="K23" s="17"/>
      <c r="L23" s="96"/>
      <c r="M23" s="103"/>
      <c r="N23" s="4"/>
      <c r="O23" s="4"/>
      <c r="P23" s="4"/>
      <c r="Q23" s="4"/>
      <c r="R23" s="4"/>
      <c r="S23" s="4"/>
      <c r="T23" s="4"/>
      <c r="U23" s="4"/>
    </row>
    <row r="24" spans="1:21" ht="15" customHeight="1" x14ac:dyDescent="0.25">
      <c r="A24" s="23"/>
      <c r="B24" s="28" t="s">
        <v>94</v>
      </c>
      <c r="C24" s="28" t="s">
        <v>5</v>
      </c>
      <c r="D24" s="28">
        <v>20</v>
      </c>
      <c r="E24" s="92">
        <v>9045</v>
      </c>
      <c r="F24" s="92">
        <f t="shared" si="0"/>
        <v>180900</v>
      </c>
      <c r="G24" s="36"/>
      <c r="H24" s="7"/>
      <c r="I24" s="7"/>
      <c r="J24" s="9"/>
      <c r="K24" s="12"/>
      <c r="L24" s="97"/>
      <c r="M24" s="103"/>
      <c r="N24" s="4"/>
      <c r="O24" s="4"/>
      <c r="P24" s="4"/>
      <c r="Q24" s="4"/>
      <c r="R24" s="4"/>
      <c r="S24" s="4"/>
      <c r="T24" s="4"/>
      <c r="U24" s="4"/>
    </row>
    <row r="25" spans="1:21" ht="15" customHeight="1" x14ac:dyDescent="0.25">
      <c r="A25" s="23"/>
      <c r="B25" s="28" t="s">
        <v>27</v>
      </c>
      <c r="C25" s="28" t="s">
        <v>5</v>
      </c>
      <c r="D25" s="28">
        <v>12</v>
      </c>
      <c r="E25" s="92">
        <v>50442</v>
      </c>
      <c r="F25" s="92">
        <f t="shared" si="0"/>
        <v>605304</v>
      </c>
      <c r="G25" s="36"/>
      <c r="H25" s="7"/>
      <c r="I25" s="7"/>
      <c r="J25" s="9"/>
      <c r="K25" s="12"/>
      <c r="L25" s="97"/>
      <c r="M25" s="103"/>
      <c r="N25" s="4"/>
      <c r="O25" s="4"/>
      <c r="P25" s="4"/>
      <c r="Q25" s="4"/>
      <c r="R25" s="4"/>
      <c r="S25" s="4"/>
      <c r="T25" s="4"/>
      <c r="U25" s="4"/>
    </row>
    <row r="26" spans="1:21" ht="23.25" customHeight="1" x14ac:dyDescent="0.25">
      <c r="A26" s="23"/>
      <c r="B26" s="28" t="s">
        <v>93</v>
      </c>
      <c r="C26" s="25" t="s">
        <v>0</v>
      </c>
      <c r="D26" s="28">
        <v>2</v>
      </c>
      <c r="E26" s="92">
        <v>16085</v>
      </c>
      <c r="F26" s="92">
        <f t="shared" si="0"/>
        <v>32170</v>
      </c>
      <c r="G26" s="36"/>
      <c r="H26" s="7"/>
      <c r="I26" s="7"/>
      <c r="J26" s="9"/>
      <c r="K26" s="12"/>
      <c r="L26" s="97"/>
      <c r="M26" s="103"/>
      <c r="N26" s="4"/>
      <c r="O26" s="4"/>
      <c r="P26" s="4"/>
      <c r="Q26" s="4"/>
      <c r="R26" s="4"/>
      <c r="S26" s="4"/>
      <c r="T26" s="4"/>
      <c r="U26" s="4"/>
    </row>
    <row r="27" spans="1:21" ht="15" customHeight="1" x14ac:dyDescent="0.25">
      <c r="A27" s="23"/>
      <c r="B27" s="28" t="s">
        <v>92</v>
      </c>
      <c r="C27" s="28" t="s">
        <v>0</v>
      </c>
      <c r="D27" s="28">
        <v>5</v>
      </c>
      <c r="E27" s="92">
        <v>14710</v>
      </c>
      <c r="F27" s="92">
        <f t="shared" si="0"/>
        <v>73550</v>
      </c>
      <c r="G27" s="36"/>
      <c r="H27" s="7"/>
      <c r="I27" s="7"/>
      <c r="J27" s="9"/>
      <c r="K27" s="17"/>
      <c r="L27" s="97"/>
      <c r="M27" s="103"/>
      <c r="N27" s="4"/>
      <c r="O27" s="4"/>
      <c r="P27" s="4"/>
      <c r="Q27" s="4"/>
      <c r="R27" s="4"/>
      <c r="S27" s="16"/>
      <c r="T27" s="4"/>
      <c r="U27" s="4"/>
    </row>
    <row r="28" spans="1:21" ht="15" customHeight="1" x14ac:dyDescent="0.25">
      <c r="A28" s="23"/>
      <c r="B28" s="28" t="s">
        <v>57</v>
      </c>
      <c r="C28" s="28" t="s">
        <v>5</v>
      </c>
      <c r="D28" s="28">
        <v>170</v>
      </c>
      <c r="E28" s="92">
        <v>6890</v>
      </c>
      <c r="F28" s="92">
        <f t="shared" si="0"/>
        <v>1171300</v>
      </c>
      <c r="G28" s="36"/>
      <c r="H28" s="7"/>
      <c r="I28" s="7"/>
      <c r="J28" s="9"/>
      <c r="K28" s="17"/>
      <c r="L28" s="97"/>
      <c r="M28" s="103"/>
      <c r="N28" s="4"/>
      <c r="O28" s="4"/>
      <c r="P28" s="4"/>
      <c r="Q28" s="4"/>
      <c r="R28" s="4"/>
      <c r="S28" s="16"/>
      <c r="T28" s="4"/>
      <c r="U28" s="4"/>
    </row>
    <row r="29" spans="1:21" ht="15" customHeight="1" x14ac:dyDescent="0.25">
      <c r="A29" s="23"/>
      <c r="B29" s="28" t="s">
        <v>56</v>
      </c>
      <c r="C29" s="28" t="s">
        <v>0</v>
      </c>
      <c r="D29" s="28">
        <v>1</v>
      </c>
      <c r="E29" s="92">
        <v>7757</v>
      </c>
      <c r="F29" s="92">
        <f t="shared" si="0"/>
        <v>7757</v>
      </c>
      <c r="G29" s="36"/>
      <c r="H29" s="7"/>
      <c r="I29" s="7"/>
      <c r="J29" s="9"/>
      <c r="K29" s="17"/>
      <c r="L29" s="97"/>
      <c r="M29" s="103"/>
      <c r="N29" s="4"/>
      <c r="O29" s="4"/>
      <c r="P29" s="4"/>
      <c r="Q29" s="4"/>
      <c r="R29" s="4"/>
      <c r="S29" s="16"/>
      <c r="T29" s="4"/>
      <c r="U29" s="4"/>
    </row>
    <row r="30" spans="1:21" ht="25.5" x14ac:dyDescent="0.25">
      <c r="A30" s="23"/>
      <c r="B30" s="25" t="s">
        <v>91</v>
      </c>
      <c r="C30" s="25" t="s">
        <v>5</v>
      </c>
      <c r="D30" s="25">
        <v>20</v>
      </c>
      <c r="E30" s="92">
        <v>19982</v>
      </c>
      <c r="F30" s="92">
        <f t="shared" si="0"/>
        <v>399640</v>
      </c>
      <c r="G30" s="36"/>
      <c r="H30" s="7"/>
      <c r="I30" s="7"/>
      <c r="J30" s="9"/>
      <c r="K30" s="17"/>
      <c r="L30" s="97"/>
      <c r="M30" s="103"/>
      <c r="N30" s="4"/>
      <c r="O30" s="4"/>
      <c r="P30" s="4"/>
      <c r="Q30" s="4"/>
      <c r="R30" s="4"/>
      <c r="S30" s="16"/>
      <c r="T30" s="4"/>
      <c r="U30" s="4"/>
    </row>
    <row r="31" spans="1:21" ht="15" customHeight="1" x14ac:dyDescent="0.25">
      <c r="A31" s="22" t="s">
        <v>33</v>
      </c>
      <c r="B31" s="22" t="s">
        <v>32</v>
      </c>
      <c r="C31" s="22" t="s">
        <v>31</v>
      </c>
      <c r="D31" s="22" t="s">
        <v>30</v>
      </c>
      <c r="E31" s="50" t="s">
        <v>104</v>
      </c>
      <c r="F31" s="51" t="s">
        <v>105</v>
      </c>
      <c r="G31" s="52" t="s">
        <v>106</v>
      </c>
      <c r="H31" s="7"/>
      <c r="I31" s="7"/>
      <c r="J31" s="9"/>
      <c r="K31" s="17"/>
      <c r="L31" s="97"/>
      <c r="M31" s="103"/>
      <c r="N31" s="4"/>
      <c r="O31" s="4"/>
      <c r="P31" s="4"/>
      <c r="Q31" s="4"/>
      <c r="R31" s="4"/>
      <c r="S31" s="16"/>
      <c r="T31" s="4"/>
      <c r="U31" s="4"/>
    </row>
    <row r="32" spans="1:21" x14ac:dyDescent="0.25">
      <c r="A32" s="23"/>
      <c r="B32" s="27" t="s">
        <v>90</v>
      </c>
      <c r="C32" s="28"/>
      <c r="D32" s="28"/>
      <c r="E32" s="28"/>
      <c r="F32" s="34"/>
      <c r="G32" s="93">
        <f>SUM(F33:F36)</f>
        <v>2979113</v>
      </c>
      <c r="H32" s="4"/>
      <c r="I32" s="4"/>
      <c r="J32" s="4"/>
      <c r="K32" s="4"/>
      <c r="L32" s="97"/>
      <c r="M32" s="103"/>
      <c r="N32" s="4"/>
      <c r="O32" s="15"/>
      <c r="P32" s="7"/>
      <c r="Q32" s="9"/>
      <c r="R32" s="12"/>
      <c r="S32" s="11"/>
      <c r="T32" s="4"/>
      <c r="U32" s="4"/>
    </row>
    <row r="33" spans="1:21" ht="60.75" customHeight="1" x14ac:dyDescent="0.25">
      <c r="A33" s="28"/>
      <c r="B33" s="25" t="s">
        <v>89</v>
      </c>
      <c r="C33" s="25" t="s">
        <v>3</v>
      </c>
      <c r="D33" s="25">
        <v>0.8</v>
      </c>
      <c r="E33" s="92">
        <v>743153</v>
      </c>
      <c r="F33" s="92">
        <f t="shared" ref="F33:F36" si="1">ROUND(E33*D33,0)</f>
        <v>594522</v>
      </c>
      <c r="G33" s="37"/>
      <c r="H33" s="7"/>
      <c r="I33" s="7"/>
      <c r="J33" s="9"/>
      <c r="K33" s="12"/>
      <c r="L33" s="96"/>
      <c r="M33" s="103"/>
      <c r="N33" s="4"/>
      <c r="O33" s="14"/>
      <c r="P33" s="11"/>
      <c r="Q33" s="18"/>
      <c r="R33" s="12"/>
      <c r="S33" s="4"/>
      <c r="T33" s="4"/>
      <c r="U33" s="4"/>
    </row>
    <row r="34" spans="1:21" ht="38.25" x14ac:dyDescent="0.25">
      <c r="A34" s="23"/>
      <c r="B34" s="28" t="s">
        <v>88</v>
      </c>
      <c r="C34" s="28" t="s">
        <v>3</v>
      </c>
      <c r="D34" s="28">
        <v>4.5</v>
      </c>
      <c r="E34" s="92">
        <v>367422</v>
      </c>
      <c r="F34" s="92">
        <f t="shared" si="1"/>
        <v>1653399</v>
      </c>
      <c r="G34" s="37"/>
      <c r="H34" s="7"/>
      <c r="I34" s="7"/>
      <c r="J34" s="9"/>
      <c r="K34" s="12"/>
      <c r="L34" s="96"/>
      <c r="M34" s="103"/>
      <c r="N34" s="4"/>
      <c r="O34" s="14"/>
      <c r="P34" s="11"/>
      <c r="Q34" s="18"/>
      <c r="R34" s="12"/>
      <c r="S34" s="4"/>
      <c r="T34" s="4"/>
      <c r="U34" s="4"/>
    </row>
    <row r="35" spans="1:21" ht="25.5" x14ac:dyDescent="0.25">
      <c r="A35" s="23"/>
      <c r="B35" s="28" t="s">
        <v>87</v>
      </c>
      <c r="C35" s="28" t="s">
        <v>3</v>
      </c>
      <c r="D35" s="28">
        <v>0.5</v>
      </c>
      <c r="E35" s="92">
        <v>88584</v>
      </c>
      <c r="F35" s="92">
        <f t="shared" si="1"/>
        <v>44292</v>
      </c>
      <c r="G35" s="37"/>
      <c r="H35" s="7"/>
      <c r="I35" s="7"/>
      <c r="J35" s="9"/>
      <c r="K35" s="12"/>
      <c r="L35" s="96"/>
      <c r="M35" s="103"/>
      <c r="N35" s="4"/>
      <c r="O35" s="14"/>
      <c r="P35" s="11"/>
      <c r="Q35" s="18"/>
      <c r="R35" s="12"/>
      <c r="S35" s="4"/>
      <c r="T35" s="4"/>
      <c r="U35" s="4"/>
    </row>
    <row r="36" spans="1:21" ht="25.5" x14ac:dyDescent="0.25">
      <c r="A36" s="23"/>
      <c r="B36" s="53" t="s">
        <v>82</v>
      </c>
      <c r="C36" s="25" t="s">
        <v>81</v>
      </c>
      <c r="D36" s="25">
        <v>100</v>
      </c>
      <c r="E36" s="92">
        <v>6869</v>
      </c>
      <c r="F36" s="92">
        <f t="shared" si="1"/>
        <v>686900</v>
      </c>
      <c r="G36" s="37"/>
      <c r="H36" s="7"/>
      <c r="I36" s="7"/>
      <c r="J36" s="9"/>
      <c r="K36" s="12"/>
      <c r="L36" s="96"/>
      <c r="M36" s="103"/>
      <c r="N36" s="4"/>
      <c r="O36" s="14"/>
      <c r="P36" s="11"/>
      <c r="Q36" s="18"/>
      <c r="R36" s="12"/>
      <c r="S36" s="4"/>
      <c r="T36" s="4"/>
      <c r="U36" s="4"/>
    </row>
    <row r="37" spans="1:21" x14ac:dyDescent="0.25">
      <c r="A37" s="22" t="s">
        <v>33</v>
      </c>
      <c r="B37" s="22" t="s">
        <v>32</v>
      </c>
      <c r="C37" s="22" t="s">
        <v>31</v>
      </c>
      <c r="D37" s="22" t="s">
        <v>30</v>
      </c>
      <c r="E37" s="50" t="s">
        <v>104</v>
      </c>
      <c r="F37" s="51" t="s">
        <v>105</v>
      </c>
      <c r="G37" s="52" t="s">
        <v>106</v>
      </c>
      <c r="H37" s="7"/>
      <c r="I37" s="7"/>
      <c r="J37" s="9"/>
      <c r="K37" s="12"/>
      <c r="L37" s="96"/>
      <c r="M37" s="103"/>
      <c r="N37" s="4"/>
      <c r="O37" s="14"/>
      <c r="P37" s="11"/>
      <c r="Q37" s="18"/>
      <c r="R37" s="12"/>
      <c r="S37" s="4"/>
      <c r="T37" s="4"/>
      <c r="U37" s="4"/>
    </row>
    <row r="38" spans="1:21" x14ac:dyDescent="0.25">
      <c r="A38" s="23"/>
      <c r="B38" s="27" t="s">
        <v>86</v>
      </c>
      <c r="C38" s="28"/>
      <c r="D38" s="28"/>
      <c r="E38" s="28"/>
      <c r="F38" s="44"/>
      <c r="G38" s="94">
        <f>SUM(F39:F43)</f>
        <v>4870421</v>
      </c>
      <c r="H38" s="7"/>
      <c r="I38" s="7"/>
      <c r="J38" s="9"/>
      <c r="K38" s="12"/>
      <c r="L38" s="96"/>
      <c r="M38" s="103"/>
      <c r="N38" s="4"/>
      <c r="O38" s="14"/>
      <c r="P38" s="11"/>
      <c r="Q38" s="18"/>
      <c r="R38" s="12"/>
      <c r="S38" s="4"/>
      <c r="T38" s="4"/>
      <c r="U38" s="4"/>
    </row>
    <row r="39" spans="1:21" ht="38.25" x14ac:dyDescent="0.25">
      <c r="A39" s="23"/>
      <c r="B39" s="53" t="s">
        <v>85</v>
      </c>
      <c r="C39" s="25" t="s">
        <v>3</v>
      </c>
      <c r="D39" s="25">
        <v>0.8</v>
      </c>
      <c r="E39" s="92">
        <v>800879</v>
      </c>
      <c r="F39" s="92">
        <f t="shared" ref="F39:F43" si="2">ROUND(E39*D39,0)</f>
        <v>640703</v>
      </c>
      <c r="G39" s="37"/>
      <c r="H39" s="7"/>
      <c r="I39" s="7"/>
      <c r="J39" s="9"/>
      <c r="K39" s="12"/>
      <c r="L39" s="96"/>
      <c r="M39" s="103"/>
      <c r="N39" s="4"/>
      <c r="O39" s="14"/>
      <c r="P39" s="11"/>
      <c r="Q39" s="18"/>
      <c r="R39" s="12"/>
      <c r="S39" s="4"/>
      <c r="T39" s="4"/>
      <c r="U39" s="4"/>
    </row>
    <row r="40" spans="1:21" ht="25.5" x14ac:dyDescent="0.25">
      <c r="A40" s="23"/>
      <c r="B40" s="28" t="s">
        <v>84</v>
      </c>
      <c r="C40" s="28" t="s">
        <v>5</v>
      </c>
      <c r="D40" s="28">
        <v>65</v>
      </c>
      <c r="E40" s="92">
        <v>36849</v>
      </c>
      <c r="F40" s="92">
        <f t="shared" si="2"/>
        <v>2395185</v>
      </c>
      <c r="G40" s="37"/>
      <c r="H40" s="7"/>
      <c r="I40" s="7"/>
      <c r="J40" s="9"/>
      <c r="K40" s="12"/>
      <c r="L40" s="96"/>
      <c r="M40" s="103"/>
      <c r="N40" s="4"/>
      <c r="O40" s="14"/>
      <c r="P40" s="11"/>
      <c r="Q40" s="18"/>
      <c r="R40" s="12"/>
      <c r="S40" s="4"/>
      <c r="T40" s="4"/>
      <c r="U40" s="4"/>
    </row>
    <row r="41" spans="1:21" ht="38.25" x14ac:dyDescent="0.25">
      <c r="A41" s="23"/>
      <c r="B41" s="28" t="s">
        <v>83</v>
      </c>
      <c r="C41" s="28" t="s">
        <v>3</v>
      </c>
      <c r="D41" s="28">
        <v>0.5</v>
      </c>
      <c r="E41" s="92">
        <v>998953</v>
      </c>
      <c r="F41" s="92">
        <f t="shared" si="2"/>
        <v>499477</v>
      </c>
      <c r="G41" s="37"/>
      <c r="H41" s="7"/>
      <c r="I41" s="7"/>
      <c r="J41" s="9"/>
      <c r="K41" s="12"/>
      <c r="L41" s="96"/>
      <c r="M41" s="103"/>
      <c r="N41" s="4"/>
      <c r="O41" s="14"/>
      <c r="P41" s="11"/>
      <c r="Q41" s="18"/>
      <c r="R41" s="12"/>
      <c r="S41" s="4"/>
      <c r="T41" s="4"/>
      <c r="U41" s="4"/>
    </row>
    <row r="42" spans="1:21" ht="25.5" x14ac:dyDescent="0.25">
      <c r="A42" s="23"/>
      <c r="B42" s="53" t="s">
        <v>82</v>
      </c>
      <c r="C42" s="25" t="s">
        <v>81</v>
      </c>
      <c r="D42" s="25">
        <v>180</v>
      </c>
      <c r="E42" s="92">
        <v>6869</v>
      </c>
      <c r="F42" s="92">
        <f t="shared" si="2"/>
        <v>1236420</v>
      </c>
      <c r="G42" s="37"/>
      <c r="H42" s="7"/>
      <c r="I42" s="7"/>
      <c r="J42" s="9"/>
      <c r="K42" s="12"/>
      <c r="L42" s="96"/>
      <c r="M42" s="103"/>
      <c r="N42" s="4"/>
      <c r="O42" s="14"/>
      <c r="P42" s="11"/>
      <c r="Q42" s="18"/>
      <c r="R42" s="12"/>
      <c r="S42" s="4"/>
      <c r="T42" s="4"/>
      <c r="U42" s="4"/>
    </row>
    <row r="43" spans="1:21" x14ac:dyDescent="0.25">
      <c r="A43" s="23"/>
      <c r="B43" s="25" t="s">
        <v>80</v>
      </c>
      <c r="C43" s="25" t="s">
        <v>15</v>
      </c>
      <c r="D43" s="25">
        <v>2</v>
      </c>
      <c r="E43" s="92">
        <v>49318</v>
      </c>
      <c r="F43" s="92">
        <f t="shared" si="2"/>
        <v>98636</v>
      </c>
      <c r="G43" s="36"/>
      <c r="H43" s="7"/>
      <c r="I43" s="7"/>
      <c r="J43" s="9"/>
      <c r="K43" s="12"/>
      <c r="L43" s="96"/>
      <c r="M43" s="103"/>
      <c r="N43" s="4"/>
      <c r="O43" s="4"/>
      <c r="P43" s="4"/>
      <c r="Q43" s="4"/>
      <c r="R43" s="4"/>
      <c r="S43" s="4"/>
      <c r="T43" s="4"/>
      <c r="U43" s="4"/>
    </row>
    <row r="44" spans="1:21" x14ac:dyDescent="0.25">
      <c r="A44" s="22" t="s">
        <v>33</v>
      </c>
      <c r="B44" s="22" t="s">
        <v>32</v>
      </c>
      <c r="C44" s="22" t="s">
        <v>31</v>
      </c>
      <c r="D44" s="22" t="s">
        <v>30</v>
      </c>
      <c r="E44" s="50" t="s">
        <v>104</v>
      </c>
      <c r="F44" s="51" t="s">
        <v>105</v>
      </c>
      <c r="G44" s="52" t="s">
        <v>106</v>
      </c>
      <c r="H44" s="4"/>
      <c r="I44" s="4"/>
      <c r="J44" s="4"/>
      <c r="K44" s="4"/>
      <c r="L44" s="97"/>
      <c r="M44" s="103"/>
      <c r="N44" s="4"/>
      <c r="O44" s="4"/>
      <c r="P44" s="4"/>
      <c r="Q44" s="4"/>
      <c r="R44" s="4"/>
      <c r="S44" s="4"/>
      <c r="T44" s="4"/>
      <c r="U44" s="4"/>
    </row>
    <row r="45" spans="1:21" x14ac:dyDescent="0.25">
      <c r="A45" s="24">
        <v>7</v>
      </c>
      <c r="B45" s="27" t="s">
        <v>26</v>
      </c>
      <c r="C45" s="28"/>
      <c r="D45" s="28"/>
      <c r="E45" s="28"/>
      <c r="F45" s="34"/>
      <c r="G45" s="94">
        <f>SUM(F47:F53)</f>
        <v>4390097</v>
      </c>
      <c r="H45" s="7"/>
      <c r="I45" s="7"/>
      <c r="J45" s="9"/>
      <c r="K45" s="17"/>
      <c r="L45" s="96"/>
      <c r="M45" s="103"/>
      <c r="N45" s="4"/>
      <c r="O45" s="4"/>
      <c r="P45" s="4"/>
      <c r="Q45" s="4"/>
      <c r="R45" s="4"/>
      <c r="S45" s="4"/>
      <c r="T45" s="4"/>
      <c r="U45" s="4"/>
    </row>
    <row r="46" spans="1:21" ht="81" customHeight="1" x14ac:dyDescent="0.25">
      <c r="A46" s="25"/>
      <c r="B46" s="27" t="s">
        <v>25</v>
      </c>
      <c r="C46" s="25"/>
      <c r="D46" s="28"/>
      <c r="E46" s="28"/>
      <c r="F46" s="34"/>
      <c r="G46" s="38"/>
      <c r="H46" s="15"/>
      <c r="I46" s="7"/>
      <c r="J46" s="9"/>
      <c r="K46" s="12"/>
      <c r="L46" s="96"/>
      <c r="M46" s="103"/>
      <c r="N46" s="4"/>
      <c r="O46" s="4"/>
      <c r="P46" s="4"/>
      <c r="Q46" s="4"/>
      <c r="R46" s="4"/>
      <c r="S46" s="4"/>
      <c r="T46" s="4"/>
      <c r="U46" s="4"/>
    </row>
    <row r="47" spans="1:21" ht="83.25" customHeight="1" x14ac:dyDescent="0.25">
      <c r="A47" s="25"/>
      <c r="B47" s="28" t="s">
        <v>24</v>
      </c>
      <c r="C47" s="25" t="s">
        <v>0</v>
      </c>
      <c r="D47" s="28">
        <v>3</v>
      </c>
      <c r="E47" s="92">
        <v>85496</v>
      </c>
      <c r="F47" s="92">
        <f t="shared" ref="F47:F53" si="3">ROUND(E47*D47,0)</f>
        <v>256488</v>
      </c>
      <c r="G47" s="38"/>
      <c r="H47" s="15"/>
      <c r="I47" s="7"/>
      <c r="J47" s="9"/>
      <c r="K47" s="12"/>
      <c r="L47" s="96"/>
      <c r="M47" s="103"/>
      <c r="N47" s="4"/>
      <c r="O47" s="4"/>
      <c r="P47" s="4"/>
      <c r="Q47" s="4"/>
      <c r="R47" s="4"/>
      <c r="S47" s="4"/>
      <c r="T47" s="4"/>
      <c r="U47" s="4"/>
    </row>
    <row r="48" spans="1:21" ht="111" customHeight="1" x14ac:dyDescent="0.25">
      <c r="A48" s="25"/>
      <c r="B48" s="28" t="s">
        <v>23</v>
      </c>
      <c r="C48" s="25" t="s">
        <v>0</v>
      </c>
      <c r="D48" s="28">
        <v>3</v>
      </c>
      <c r="E48" s="92">
        <v>153569</v>
      </c>
      <c r="F48" s="92">
        <f t="shared" si="3"/>
        <v>460707</v>
      </c>
      <c r="G48" s="38"/>
      <c r="H48" s="15"/>
      <c r="I48" s="7"/>
      <c r="J48" s="9"/>
      <c r="K48" s="12"/>
      <c r="L48" s="96"/>
      <c r="M48" s="103"/>
      <c r="N48" s="4"/>
      <c r="O48" s="4"/>
      <c r="P48" s="4"/>
      <c r="Q48" s="4"/>
      <c r="R48" s="4"/>
      <c r="S48" s="4"/>
      <c r="T48" s="4"/>
      <c r="U48" s="4"/>
    </row>
    <row r="49" spans="1:21" ht="90.75" customHeight="1" x14ac:dyDescent="0.25">
      <c r="A49" s="25"/>
      <c r="B49" s="28" t="s">
        <v>22</v>
      </c>
      <c r="C49" s="25" t="s">
        <v>0</v>
      </c>
      <c r="D49" s="25">
        <v>2</v>
      </c>
      <c r="E49" s="92">
        <v>176527</v>
      </c>
      <c r="F49" s="92">
        <f t="shared" si="3"/>
        <v>353054</v>
      </c>
      <c r="G49" s="38"/>
      <c r="H49" s="15"/>
      <c r="I49" s="7"/>
      <c r="J49" s="9"/>
      <c r="K49" s="12"/>
      <c r="L49" s="96"/>
      <c r="M49" s="103"/>
      <c r="N49" s="4"/>
      <c r="O49" s="4"/>
      <c r="P49" s="4"/>
      <c r="Q49" s="4"/>
      <c r="R49" s="4"/>
      <c r="S49" s="4"/>
      <c r="T49" s="4"/>
      <c r="U49" s="4"/>
    </row>
    <row r="50" spans="1:21" ht="91.5" customHeight="1" x14ac:dyDescent="0.25">
      <c r="A50" s="25"/>
      <c r="B50" s="28" t="s">
        <v>79</v>
      </c>
      <c r="C50" s="25" t="s">
        <v>0</v>
      </c>
      <c r="D50" s="28">
        <v>6</v>
      </c>
      <c r="E50" s="92">
        <v>131608</v>
      </c>
      <c r="F50" s="92">
        <f t="shared" si="3"/>
        <v>789648</v>
      </c>
      <c r="G50" s="38"/>
      <c r="H50" s="15"/>
      <c r="I50" s="7"/>
      <c r="J50" s="9"/>
      <c r="K50" s="12"/>
      <c r="L50" s="96"/>
      <c r="M50" s="103"/>
      <c r="N50" s="4"/>
      <c r="O50" s="4"/>
      <c r="P50" s="4"/>
      <c r="Q50" s="4"/>
      <c r="R50" s="4"/>
      <c r="S50" s="4"/>
      <c r="T50" s="4"/>
      <c r="U50" s="4"/>
    </row>
    <row r="51" spans="1:21" s="54" customFormat="1" ht="51" customHeight="1" x14ac:dyDescent="0.25">
      <c r="A51" s="26"/>
      <c r="B51" s="39" t="s">
        <v>78</v>
      </c>
      <c r="C51" s="26" t="s">
        <v>15</v>
      </c>
      <c r="D51" s="39">
        <v>50</v>
      </c>
      <c r="E51" s="92">
        <v>30348</v>
      </c>
      <c r="F51" s="92">
        <f t="shared" si="3"/>
        <v>1517400</v>
      </c>
      <c r="G51" s="38"/>
      <c r="H51" s="15"/>
      <c r="I51" s="7"/>
      <c r="J51" s="9"/>
      <c r="K51" s="12"/>
      <c r="L51" s="96"/>
      <c r="M51" s="103"/>
      <c r="N51" s="4"/>
      <c r="O51" s="4"/>
      <c r="P51" s="4"/>
      <c r="Q51" s="4"/>
      <c r="R51" s="4"/>
      <c r="S51" s="4"/>
      <c r="T51" s="4"/>
      <c r="U51" s="4"/>
    </row>
    <row r="52" spans="1:21" ht="101.25" customHeight="1" x14ac:dyDescent="0.25">
      <c r="A52" s="25"/>
      <c r="B52" s="28" t="s">
        <v>77</v>
      </c>
      <c r="C52" s="25" t="s">
        <v>0</v>
      </c>
      <c r="D52" s="28">
        <v>1</v>
      </c>
      <c r="E52" s="92">
        <v>900459</v>
      </c>
      <c r="F52" s="92">
        <f t="shared" si="3"/>
        <v>900459</v>
      </c>
      <c r="G52" s="38"/>
      <c r="H52" s="15"/>
      <c r="I52" s="7"/>
      <c r="J52" s="9"/>
      <c r="K52" s="12"/>
      <c r="L52" s="96"/>
      <c r="M52" s="103"/>
      <c r="N52" s="4"/>
      <c r="O52" s="4"/>
      <c r="P52" s="4"/>
      <c r="Q52" s="4"/>
      <c r="R52" s="4"/>
      <c r="S52" s="4"/>
      <c r="T52" s="4"/>
      <c r="U52" s="4"/>
    </row>
    <row r="53" spans="1:21" ht="89.25" x14ac:dyDescent="0.25">
      <c r="A53" s="25"/>
      <c r="B53" s="28" t="s">
        <v>20</v>
      </c>
      <c r="C53" s="25" t="s">
        <v>0</v>
      </c>
      <c r="D53" s="25">
        <v>1</v>
      </c>
      <c r="E53" s="92">
        <v>112341</v>
      </c>
      <c r="F53" s="92">
        <f t="shared" si="3"/>
        <v>112341</v>
      </c>
      <c r="G53" s="38"/>
      <c r="H53" s="15"/>
      <c r="I53" s="7"/>
      <c r="J53" s="9"/>
      <c r="K53" s="12"/>
      <c r="L53" s="96"/>
      <c r="M53" s="103"/>
      <c r="N53" s="4"/>
      <c r="O53" s="4"/>
      <c r="P53" s="4"/>
      <c r="Q53" s="4"/>
      <c r="R53" s="4"/>
      <c r="S53" s="4"/>
      <c r="T53" s="4"/>
      <c r="U53" s="4"/>
    </row>
    <row r="54" spans="1:21" x14ac:dyDescent="0.25">
      <c r="A54" s="22" t="s">
        <v>33</v>
      </c>
      <c r="B54" s="22" t="s">
        <v>32</v>
      </c>
      <c r="C54" s="22" t="s">
        <v>31</v>
      </c>
      <c r="D54" s="22" t="s">
        <v>30</v>
      </c>
      <c r="E54" s="50" t="s">
        <v>104</v>
      </c>
      <c r="F54" s="51" t="s">
        <v>105</v>
      </c>
      <c r="G54" s="52" t="s">
        <v>106</v>
      </c>
      <c r="H54" s="4"/>
      <c r="I54" s="4"/>
      <c r="J54" s="4"/>
      <c r="K54" s="4"/>
      <c r="L54" s="97"/>
      <c r="M54" s="103"/>
      <c r="N54" s="4"/>
      <c r="O54" s="4"/>
      <c r="P54" s="4"/>
      <c r="Q54" s="4"/>
      <c r="R54" s="4"/>
      <c r="S54" s="4"/>
      <c r="T54" s="4"/>
      <c r="U54" s="4"/>
    </row>
    <row r="55" spans="1:21" x14ac:dyDescent="0.25">
      <c r="A55" s="23"/>
      <c r="B55" s="27" t="s">
        <v>19</v>
      </c>
      <c r="C55" s="28"/>
      <c r="D55" s="28"/>
      <c r="E55" s="28"/>
      <c r="F55" s="44"/>
      <c r="G55" s="94">
        <f>SUM(F56)</f>
        <v>1580187</v>
      </c>
      <c r="H55" s="14"/>
      <c r="I55" s="11"/>
      <c r="J55" s="13"/>
      <c r="K55" s="12"/>
      <c r="L55" s="96"/>
      <c r="M55" s="103"/>
      <c r="N55" s="4"/>
      <c r="O55" s="4"/>
      <c r="P55" s="4"/>
      <c r="Q55" s="4"/>
      <c r="R55" s="4"/>
      <c r="S55" s="4"/>
      <c r="T55" s="4"/>
      <c r="U55" s="4"/>
    </row>
    <row r="56" spans="1:21" ht="25.5" x14ac:dyDescent="0.25">
      <c r="A56" s="23"/>
      <c r="B56" s="28" t="s">
        <v>76</v>
      </c>
      <c r="C56" s="28" t="s">
        <v>5</v>
      </c>
      <c r="D56" s="28">
        <v>21</v>
      </c>
      <c r="E56" s="92">
        <v>75247</v>
      </c>
      <c r="F56" s="92">
        <f>ROUND(E56*D56,0)</f>
        <v>1580187</v>
      </c>
      <c r="G56" s="41"/>
      <c r="H56" s="14"/>
      <c r="I56" s="11"/>
      <c r="J56" s="13"/>
      <c r="K56" s="12"/>
      <c r="L56" s="96"/>
      <c r="M56" s="103"/>
      <c r="N56" s="4"/>
      <c r="O56" s="4"/>
      <c r="P56" s="4"/>
      <c r="Q56" s="4"/>
      <c r="R56" s="4"/>
      <c r="S56" s="4"/>
      <c r="T56" s="4"/>
      <c r="U56" s="4"/>
    </row>
    <row r="57" spans="1:21" x14ac:dyDescent="0.25">
      <c r="A57" s="23"/>
      <c r="B57" s="27" t="s">
        <v>18</v>
      </c>
      <c r="C57" s="28"/>
      <c r="D57" s="28"/>
      <c r="E57" s="28"/>
      <c r="F57" s="44"/>
      <c r="G57" s="94">
        <f>SUM(F58:F60)</f>
        <v>15593198</v>
      </c>
      <c r="H57" s="4"/>
      <c r="I57" s="4"/>
      <c r="J57" s="4"/>
      <c r="K57" s="4"/>
      <c r="L57" s="97"/>
      <c r="M57" s="103"/>
      <c r="N57" s="4"/>
      <c r="O57" s="4"/>
      <c r="P57" s="4"/>
      <c r="Q57" s="4"/>
      <c r="R57" s="4"/>
      <c r="S57" s="4"/>
      <c r="T57" s="4"/>
      <c r="U57" s="4"/>
    </row>
    <row r="58" spans="1:21" ht="25.5" x14ac:dyDescent="0.25">
      <c r="A58" s="23"/>
      <c r="B58" s="28" t="s">
        <v>17</v>
      </c>
      <c r="C58" s="28" t="s">
        <v>5</v>
      </c>
      <c r="D58" s="28">
        <v>80</v>
      </c>
      <c r="E58" s="92">
        <v>27011</v>
      </c>
      <c r="F58" s="92">
        <f t="shared" ref="F58:F60" si="4">ROUND(E58*D58,0)</f>
        <v>2160880</v>
      </c>
      <c r="G58" s="42"/>
      <c r="H58" s="10"/>
      <c r="I58" s="7"/>
      <c r="J58" s="5"/>
      <c r="K58" s="8"/>
      <c r="L58" s="97"/>
      <c r="M58" s="103"/>
      <c r="N58" s="4"/>
      <c r="O58" s="4"/>
      <c r="P58" s="4"/>
      <c r="Q58" s="4"/>
      <c r="R58" s="4"/>
      <c r="S58" s="4"/>
      <c r="T58" s="4"/>
      <c r="U58" s="4"/>
    </row>
    <row r="59" spans="1:21" s="54" customFormat="1" ht="38.25" x14ac:dyDescent="0.25">
      <c r="A59" s="23"/>
      <c r="B59" s="39" t="s">
        <v>16</v>
      </c>
      <c r="C59" s="39" t="s">
        <v>15</v>
      </c>
      <c r="D59" s="39">
        <v>58</v>
      </c>
      <c r="E59" s="92">
        <v>51851</v>
      </c>
      <c r="F59" s="92">
        <f t="shared" si="4"/>
        <v>3007358</v>
      </c>
      <c r="G59" s="42"/>
      <c r="H59" s="10"/>
      <c r="I59" s="7"/>
      <c r="J59" s="5"/>
      <c r="K59" s="8"/>
      <c r="L59" s="97"/>
      <c r="M59" s="103"/>
      <c r="N59" s="4"/>
      <c r="O59" s="4"/>
      <c r="P59" s="4"/>
      <c r="Q59" s="4"/>
      <c r="R59" s="4"/>
      <c r="S59" s="4"/>
      <c r="T59" s="4"/>
      <c r="U59" s="4"/>
    </row>
    <row r="60" spans="1:21" s="54" customFormat="1" ht="25.5" x14ac:dyDescent="0.25">
      <c r="A60" s="23"/>
      <c r="B60" s="39" t="s">
        <v>14</v>
      </c>
      <c r="C60" s="39" t="s">
        <v>5</v>
      </c>
      <c r="D60" s="39">
        <v>80</v>
      </c>
      <c r="E60" s="92">
        <v>130312</v>
      </c>
      <c r="F60" s="92">
        <f t="shared" si="4"/>
        <v>10424960</v>
      </c>
      <c r="G60" s="42"/>
      <c r="H60" s="10"/>
      <c r="I60" s="7"/>
      <c r="J60" s="5"/>
      <c r="K60" s="8"/>
      <c r="L60" s="97"/>
      <c r="M60" s="103"/>
      <c r="N60" s="4"/>
      <c r="O60" s="4"/>
      <c r="P60" s="4"/>
      <c r="Q60" s="4"/>
      <c r="R60" s="4"/>
      <c r="S60" s="4"/>
      <c r="T60" s="4"/>
      <c r="U60" s="4"/>
    </row>
    <row r="61" spans="1:21" x14ac:dyDescent="0.25">
      <c r="A61" s="22" t="s">
        <v>33</v>
      </c>
      <c r="B61" s="22" t="s">
        <v>32</v>
      </c>
      <c r="C61" s="22" t="s">
        <v>31</v>
      </c>
      <c r="D61" s="22" t="s">
        <v>30</v>
      </c>
      <c r="E61" s="50" t="s">
        <v>104</v>
      </c>
      <c r="F61" s="51" t="s">
        <v>105</v>
      </c>
      <c r="G61" s="52" t="s">
        <v>106</v>
      </c>
      <c r="H61" s="10"/>
      <c r="I61" s="7"/>
      <c r="J61" s="9"/>
      <c r="K61" s="8"/>
      <c r="L61" s="97"/>
      <c r="M61" s="103"/>
      <c r="N61" s="4"/>
      <c r="O61" s="4"/>
      <c r="P61" s="4"/>
      <c r="Q61" s="4"/>
      <c r="R61" s="4"/>
      <c r="S61" s="4"/>
      <c r="T61" s="4"/>
      <c r="U61" s="4"/>
    </row>
    <row r="62" spans="1:21" x14ac:dyDescent="0.25">
      <c r="A62" s="23"/>
      <c r="B62" s="27" t="s">
        <v>51</v>
      </c>
      <c r="C62" s="46"/>
      <c r="D62" s="46"/>
      <c r="E62" s="28"/>
      <c r="F62" s="43"/>
      <c r="G62" s="94">
        <f>SUM(F63)</f>
        <v>4172990</v>
      </c>
      <c r="H62" s="10"/>
      <c r="I62" s="7"/>
      <c r="J62" s="9"/>
      <c r="K62" s="8"/>
      <c r="L62" s="97"/>
      <c r="M62" s="103"/>
      <c r="N62" s="4"/>
      <c r="O62" s="4"/>
      <c r="P62" s="4"/>
      <c r="Q62" s="4"/>
      <c r="R62" s="4"/>
      <c r="S62" s="4"/>
      <c r="T62" s="4"/>
      <c r="U62" s="4"/>
    </row>
    <row r="63" spans="1:21" ht="42.75" customHeight="1" x14ac:dyDescent="0.25">
      <c r="A63" s="23"/>
      <c r="B63" s="28" t="s">
        <v>50</v>
      </c>
      <c r="C63" s="46" t="s">
        <v>5</v>
      </c>
      <c r="D63" s="46">
        <v>170</v>
      </c>
      <c r="E63" s="92">
        <v>24547</v>
      </c>
      <c r="F63" s="92">
        <f>ROUND(E63*D63,0)</f>
        <v>4172990</v>
      </c>
      <c r="G63" s="36"/>
      <c r="H63" s="10"/>
      <c r="I63" s="7"/>
      <c r="J63" s="9"/>
      <c r="K63" s="8"/>
      <c r="L63" s="97"/>
      <c r="M63" s="103"/>
      <c r="N63" s="4"/>
      <c r="O63" s="4"/>
      <c r="P63" s="4"/>
      <c r="Q63" s="4"/>
      <c r="R63" s="4"/>
      <c r="S63" s="4"/>
      <c r="T63" s="4"/>
      <c r="U63" s="4"/>
    </row>
    <row r="64" spans="1:21" x14ac:dyDescent="0.25">
      <c r="A64" s="23"/>
      <c r="B64" s="27" t="s">
        <v>40</v>
      </c>
      <c r="C64" s="46"/>
      <c r="D64" s="46"/>
      <c r="E64" s="28"/>
      <c r="F64" s="43"/>
      <c r="G64" s="94">
        <f>SUM(F65:F70)</f>
        <v>1007248</v>
      </c>
      <c r="H64" s="10"/>
      <c r="I64" s="7"/>
      <c r="J64" s="9"/>
      <c r="K64" s="8"/>
      <c r="L64" s="97"/>
      <c r="M64" s="103"/>
      <c r="N64" s="4"/>
      <c r="O64" s="4"/>
      <c r="P64" s="4"/>
      <c r="Q64" s="4"/>
      <c r="R64" s="4"/>
      <c r="S64" s="4"/>
      <c r="T64" s="4"/>
      <c r="U64" s="4"/>
    </row>
    <row r="65" spans="1:21" ht="25.5" x14ac:dyDescent="0.25">
      <c r="A65" s="23"/>
      <c r="B65" s="28" t="s">
        <v>75</v>
      </c>
      <c r="C65" s="46" t="s">
        <v>15</v>
      </c>
      <c r="D65" s="46">
        <v>30</v>
      </c>
      <c r="E65" s="92">
        <v>16630</v>
      </c>
      <c r="F65" s="92">
        <f t="shared" ref="F65:F83" si="5">ROUND(E65*D65,0)</f>
        <v>498900</v>
      </c>
      <c r="G65" s="36"/>
      <c r="H65" s="10"/>
      <c r="I65" s="7"/>
      <c r="J65" s="9"/>
      <c r="K65" s="8"/>
      <c r="L65" s="97"/>
      <c r="M65" s="103"/>
      <c r="N65" s="4"/>
      <c r="O65" s="4"/>
      <c r="P65" s="4"/>
      <c r="Q65" s="4"/>
      <c r="R65" s="4"/>
      <c r="S65" s="4"/>
      <c r="T65" s="4"/>
      <c r="U65" s="4"/>
    </row>
    <row r="66" spans="1:21" x14ac:dyDescent="0.25">
      <c r="A66" s="23"/>
      <c r="B66" s="28" t="s">
        <v>39</v>
      </c>
      <c r="C66" s="46" t="s">
        <v>0</v>
      </c>
      <c r="D66" s="46">
        <v>1</v>
      </c>
      <c r="E66" s="92">
        <v>171613</v>
      </c>
      <c r="F66" s="92">
        <f t="shared" si="5"/>
        <v>171613</v>
      </c>
      <c r="G66" s="36"/>
      <c r="H66" s="10"/>
      <c r="I66" s="7"/>
      <c r="J66" s="9"/>
      <c r="K66" s="8"/>
      <c r="L66" s="97"/>
      <c r="M66" s="103"/>
      <c r="N66" s="4"/>
      <c r="O66" s="4"/>
      <c r="P66" s="4"/>
      <c r="Q66" s="4"/>
      <c r="R66" s="4"/>
      <c r="S66" s="4"/>
      <c r="T66" s="4"/>
      <c r="U66" s="4"/>
    </row>
    <row r="67" spans="1:21" x14ac:dyDescent="0.25">
      <c r="A67" s="23"/>
      <c r="B67" s="28" t="s">
        <v>74</v>
      </c>
      <c r="C67" s="28" t="s">
        <v>0</v>
      </c>
      <c r="D67" s="28">
        <v>1</v>
      </c>
      <c r="E67" s="92">
        <v>70528</v>
      </c>
      <c r="F67" s="92">
        <f t="shared" si="5"/>
        <v>70528</v>
      </c>
      <c r="G67" s="36"/>
      <c r="H67" s="10"/>
      <c r="I67" s="7"/>
      <c r="J67" s="9"/>
      <c r="K67" s="8"/>
      <c r="L67" s="97"/>
      <c r="M67" s="103"/>
      <c r="N67" s="4"/>
      <c r="O67" s="4"/>
      <c r="P67" s="4"/>
      <c r="Q67" s="4"/>
      <c r="R67" s="4"/>
      <c r="S67" s="4"/>
      <c r="T67" s="4"/>
      <c r="U67" s="4"/>
    </row>
    <row r="68" spans="1:21" x14ac:dyDescent="0.25">
      <c r="A68" s="23"/>
      <c r="B68" s="28" t="s">
        <v>73</v>
      </c>
      <c r="C68" s="46" t="s">
        <v>0</v>
      </c>
      <c r="D68" s="46">
        <v>1</v>
      </c>
      <c r="E68" s="92">
        <v>62909</v>
      </c>
      <c r="F68" s="92">
        <f t="shared" si="5"/>
        <v>62909</v>
      </c>
      <c r="G68" s="36"/>
      <c r="H68" s="10"/>
      <c r="I68" s="7"/>
      <c r="J68" s="9"/>
      <c r="K68" s="8"/>
      <c r="L68" s="97"/>
      <c r="M68" s="103"/>
      <c r="N68" s="4"/>
      <c r="O68" s="4"/>
      <c r="P68" s="4"/>
      <c r="Q68" s="4"/>
      <c r="R68" s="4"/>
      <c r="S68" s="4"/>
      <c r="T68" s="4"/>
      <c r="U68" s="4"/>
    </row>
    <row r="69" spans="1:21" x14ac:dyDescent="0.25">
      <c r="A69" s="23"/>
      <c r="B69" s="28" t="s">
        <v>72</v>
      </c>
      <c r="C69" s="25" t="s">
        <v>0</v>
      </c>
      <c r="D69" s="25">
        <v>2</v>
      </c>
      <c r="E69" s="92">
        <v>83678</v>
      </c>
      <c r="F69" s="92">
        <f t="shared" si="5"/>
        <v>167356</v>
      </c>
      <c r="G69" s="36"/>
      <c r="H69" s="10"/>
      <c r="I69" s="7"/>
      <c r="J69" s="9"/>
      <c r="K69" s="8"/>
      <c r="L69" s="97"/>
      <c r="M69" s="103"/>
      <c r="N69" s="4"/>
      <c r="O69" s="4"/>
      <c r="P69" s="4"/>
      <c r="Q69" s="4"/>
      <c r="R69" s="4"/>
      <c r="S69" s="4"/>
      <c r="T69" s="4"/>
      <c r="U69" s="4"/>
    </row>
    <row r="70" spans="1:21" x14ac:dyDescent="0.25">
      <c r="A70" s="23"/>
      <c r="B70" s="28" t="s">
        <v>71</v>
      </c>
      <c r="C70" s="46" t="s">
        <v>0</v>
      </c>
      <c r="D70" s="46">
        <v>1</v>
      </c>
      <c r="E70" s="92">
        <v>35942</v>
      </c>
      <c r="F70" s="92">
        <f t="shared" si="5"/>
        <v>35942</v>
      </c>
      <c r="G70" s="36"/>
      <c r="H70" s="10"/>
      <c r="I70" s="7"/>
      <c r="J70" s="9"/>
      <c r="K70" s="8"/>
      <c r="L70" s="97"/>
      <c r="M70" s="103"/>
      <c r="N70" s="4"/>
      <c r="O70" s="4"/>
      <c r="P70" s="4"/>
      <c r="Q70" s="4"/>
      <c r="R70" s="4"/>
      <c r="S70" s="4"/>
      <c r="T70" s="4"/>
      <c r="U70" s="4"/>
    </row>
    <row r="71" spans="1:21" x14ac:dyDescent="0.25">
      <c r="A71" s="23"/>
      <c r="B71" s="27" t="s">
        <v>11</v>
      </c>
      <c r="C71" s="28"/>
      <c r="D71" s="28"/>
      <c r="E71" s="28"/>
      <c r="F71" s="37"/>
      <c r="G71" s="94">
        <f>SUM(F72)</f>
        <v>8619100</v>
      </c>
      <c r="H71" s="29"/>
      <c r="I71" s="29"/>
      <c r="J71" s="29"/>
      <c r="K71" s="6"/>
      <c r="L71" s="98"/>
      <c r="M71" s="103"/>
      <c r="N71" s="4"/>
      <c r="O71" s="4"/>
      <c r="P71" s="4"/>
      <c r="Q71" s="4"/>
      <c r="R71" s="4"/>
      <c r="S71" s="4"/>
      <c r="T71" s="4"/>
      <c r="U71" s="4"/>
    </row>
    <row r="72" spans="1:21" ht="25.5" x14ac:dyDescent="0.25">
      <c r="A72" s="23"/>
      <c r="B72" s="28" t="s">
        <v>10</v>
      </c>
      <c r="C72" s="28" t="s">
        <v>5</v>
      </c>
      <c r="D72" s="28">
        <v>245</v>
      </c>
      <c r="E72" s="92">
        <v>35180</v>
      </c>
      <c r="F72" s="92">
        <f t="shared" si="5"/>
        <v>8619100</v>
      </c>
      <c r="G72" s="91"/>
      <c r="H72" s="141"/>
      <c r="I72" s="141"/>
      <c r="J72" s="141"/>
      <c r="K72" s="141"/>
      <c r="L72" s="97"/>
      <c r="M72" s="103"/>
      <c r="N72" s="4"/>
      <c r="O72" s="4"/>
      <c r="P72" s="4"/>
      <c r="Q72" s="4"/>
      <c r="R72" s="4"/>
      <c r="S72" s="4"/>
      <c r="T72" s="4"/>
      <c r="U72" s="4"/>
    </row>
    <row r="73" spans="1:21" ht="15" customHeight="1" x14ac:dyDescent="0.25">
      <c r="A73" s="23"/>
      <c r="B73" s="23" t="s">
        <v>9</v>
      </c>
      <c r="C73" s="23"/>
      <c r="D73" s="23"/>
      <c r="E73" s="28"/>
      <c r="F73" s="91"/>
      <c r="G73" s="94">
        <f>SUM(F74:F75)</f>
        <v>10829436</v>
      </c>
      <c r="H73" s="141"/>
      <c r="I73" s="141"/>
      <c r="J73" s="141"/>
      <c r="K73" s="141"/>
      <c r="L73" s="97"/>
      <c r="M73" s="103"/>
      <c r="N73" s="4"/>
      <c r="O73" s="4"/>
      <c r="P73" s="4"/>
      <c r="Q73" s="4"/>
      <c r="R73" s="4"/>
      <c r="S73" s="4"/>
      <c r="T73" s="4"/>
      <c r="U73" s="4"/>
    </row>
    <row r="74" spans="1:21" s="54" customFormat="1" ht="45" customHeight="1" x14ac:dyDescent="0.25">
      <c r="A74" s="23"/>
      <c r="B74" s="39" t="s">
        <v>70</v>
      </c>
      <c r="C74" s="23" t="s">
        <v>5</v>
      </c>
      <c r="D74" s="23">
        <v>18</v>
      </c>
      <c r="E74" s="92">
        <v>415367</v>
      </c>
      <c r="F74" s="92">
        <f t="shared" si="5"/>
        <v>7476606</v>
      </c>
      <c r="G74" s="36"/>
      <c r="H74" s="141"/>
      <c r="I74" s="141"/>
      <c r="J74" s="141"/>
      <c r="K74" s="141"/>
      <c r="L74" s="97"/>
      <c r="M74" s="103"/>
      <c r="N74" s="4"/>
      <c r="O74" s="4"/>
      <c r="P74" s="4"/>
      <c r="Q74" s="4"/>
      <c r="R74" s="4"/>
      <c r="S74" s="4"/>
      <c r="T74" s="4"/>
      <c r="U74" s="4"/>
    </row>
    <row r="75" spans="1:21" s="54" customFormat="1" ht="45" customHeight="1" x14ac:dyDescent="0.25">
      <c r="A75" s="23"/>
      <c r="B75" s="28" t="s">
        <v>69</v>
      </c>
      <c r="C75" s="25" t="s">
        <v>5</v>
      </c>
      <c r="D75" s="25">
        <v>7.5</v>
      </c>
      <c r="E75" s="92">
        <v>447044</v>
      </c>
      <c r="F75" s="92">
        <f t="shared" si="5"/>
        <v>3352830</v>
      </c>
      <c r="G75" s="36"/>
      <c r="H75" s="30"/>
      <c r="I75" s="30"/>
      <c r="J75" s="30"/>
      <c r="K75" s="30"/>
      <c r="L75" s="97"/>
      <c r="M75" s="103"/>
      <c r="N75" s="4"/>
      <c r="O75" s="4"/>
      <c r="P75" s="4"/>
      <c r="Q75" s="4"/>
      <c r="R75" s="4"/>
      <c r="S75" s="4"/>
      <c r="T75" s="4"/>
      <c r="U75" s="4"/>
    </row>
    <row r="76" spans="1:21" x14ac:dyDescent="0.25">
      <c r="A76" s="23"/>
      <c r="B76" s="23" t="s">
        <v>68</v>
      </c>
      <c r="C76" s="23"/>
      <c r="D76" s="23"/>
      <c r="E76" s="28"/>
      <c r="F76" s="44"/>
      <c r="G76" s="94">
        <f>SUM(F77:F80)</f>
        <v>9303524</v>
      </c>
      <c r="H76" s="4"/>
      <c r="I76" s="4"/>
      <c r="J76" s="3"/>
      <c r="K76" s="2"/>
      <c r="L76" s="99"/>
      <c r="M76" s="103"/>
      <c r="N76" s="4"/>
      <c r="O76" s="4"/>
      <c r="P76" s="4"/>
      <c r="Q76" s="4"/>
      <c r="R76" s="4"/>
      <c r="S76" s="4"/>
      <c r="T76" s="4"/>
      <c r="U76" s="4"/>
    </row>
    <row r="77" spans="1:21" ht="86.25" customHeight="1" x14ac:dyDescent="0.25">
      <c r="A77" s="23"/>
      <c r="B77" s="46" t="s">
        <v>67</v>
      </c>
      <c r="C77" s="23" t="s">
        <v>5</v>
      </c>
      <c r="D77" s="23">
        <v>37</v>
      </c>
      <c r="E77" s="92">
        <v>60487</v>
      </c>
      <c r="F77" s="92">
        <f t="shared" si="5"/>
        <v>2238019</v>
      </c>
      <c r="G77" s="40"/>
      <c r="H77" s="4"/>
      <c r="I77" s="4"/>
      <c r="J77" s="3"/>
      <c r="K77" s="2"/>
      <c r="L77" s="99"/>
      <c r="M77" s="103"/>
      <c r="N77" s="4"/>
      <c r="O77" s="4"/>
      <c r="P77" s="4"/>
      <c r="Q77" s="4"/>
      <c r="R77" s="4"/>
      <c r="S77" s="4"/>
      <c r="T77" s="4"/>
      <c r="U77" s="4"/>
    </row>
    <row r="78" spans="1:21" ht="81" customHeight="1" x14ac:dyDescent="0.25">
      <c r="A78" s="23"/>
      <c r="B78" s="48" t="s">
        <v>66</v>
      </c>
      <c r="C78" s="25" t="s">
        <v>5</v>
      </c>
      <c r="D78" s="25">
        <v>37</v>
      </c>
      <c r="E78" s="92">
        <v>88525</v>
      </c>
      <c r="F78" s="92">
        <f t="shared" si="5"/>
        <v>3275425</v>
      </c>
      <c r="G78" s="40"/>
      <c r="H78" s="4"/>
      <c r="I78" s="4"/>
      <c r="J78" s="3"/>
      <c r="K78" s="2"/>
      <c r="L78" s="99"/>
      <c r="M78" s="103"/>
      <c r="N78" s="4"/>
      <c r="O78" s="4"/>
      <c r="P78" s="4"/>
      <c r="Q78" s="4"/>
      <c r="R78" s="4"/>
      <c r="S78" s="4"/>
      <c r="T78" s="4"/>
      <c r="U78" s="4"/>
    </row>
    <row r="79" spans="1:21" ht="38.25" x14ac:dyDescent="0.25">
      <c r="A79" s="23"/>
      <c r="B79" s="46" t="s">
        <v>65</v>
      </c>
      <c r="C79" s="23" t="s">
        <v>15</v>
      </c>
      <c r="D79" s="23">
        <v>30</v>
      </c>
      <c r="E79" s="92">
        <v>48086</v>
      </c>
      <c r="F79" s="92">
        <f t="shared" si="5"/>
        <v>1442580</v>
      </c>
      <c r="G79" s="40"/>
      <c r="H79" s="4"/>
      <c r="I79" s="4"/>
      <c r="J79" s="3"/>
      <c r="K79" s="2"/>
      <c r="L79" s="99"/>
      <c r="M79" s="103"/>
      <c r="N79" s="4"/>
      <c r="O79" s="4"/>
      <c r="P79" s="4"/>
      <c r="Q79" s="4"/>
      <c r="R79" s="4"/>
      <c r="S79" s="4"/>
      <c r="T79" s="4"/>
      <c r="U79" s="4"/>
    </row>
    <row r="80" spans="1:21" ht="68.25" customHeight="1" x14ac:dyDescent="0.25">
      <c r="A80" s="23"/>
      <c r="B80" s="46" t="s">
        <v>64</v>
      </c>
      <c r="C80" s="23" t="s">
        <v>15</v>
      </c>
      <c r="D80" s="23">
        <v>30</v>
      </c>
      <c r="E80" s="92">
        <v>78250</v>
      </c>
      <c r="F80" s="92">
        <f t="shared" si="5"/>
        <v>2347500</v>
      </c>
      <c r="G80" s="40"/>
      <c r="H80" s="4"/>
      <c r="I80" s="4"/>
      <c r="J80" s="3"/>
      <c r="K80" s="2"/>
      <c r="L80" s="99"/>
      <c r="M80" s="103"/>
      <c r="N80" s="4"/>
      <c r="O80" s="4"/>
      <c r="P80" s="4"/>
      <c r="Q80" s="4"/>
      <c r="R80" s="4"/>
      <c r="S80" s="4"/>
      <c r="T80" s="4"/>
      <c r="U80" s="4"/>
    </row>
    <row r="81" spans="1:14" x14ac:dyDescent="0.25">
      <c r="A81" s="27"/>
      <c r="B81" s="27" t="s">
        <v>7</v>
      </c>
      <c r="C81" s="28"/>
      <c r="D81" s="28"/>
      <c r="E81" s="28"/>
      <c r="F81" s="33"/>
      <c r="G81" s="94">
        <f>SUM(F82:F83)</f>
        <v>4437850</v>
      </c>
      <c r="L81" s="100"/>
      <c r="M81" s="103"/>
      <c r="N81" s="4"/>
    </row>
    <row r="82" spans="1:14" x14ac:dyDescent="0.25">
      <c r="A82" s="28"/>
      <c r="B82" s="28" t="s">
        <v>6</v>
      </c>
      <c r="C82" s="28" t="s">
        <v>5</v>
      </c>
      <c r="D82" s="28">
        <v>80</v>
      </c>
      <c r="E82" s="92">
        <v>5214</v>
      </c>
      <c r="F82" s="92">
        <f t="shared" si="5"/>
        <v>417120</v>
      </c>
      <c r="G82" s="33"/>
      <c r="L82" s="100"/>
      <c r="M82" s="103"/>
      <c r="N82" s="4"/>
    </row>
    <row r="83" spans="1:14" x14ac:dyDescent="0.25">
      <c r="A83" s="28"/>
      <c r="B83" s="28" t="s">
        <v>4</v>
      </c>
      <c r="C83" s="28" t="s">
        <v>3</v>
      </c>
      <c r="D83" s="28">
        <v>70</v>
      </c>
      <c r="E83" s="92">
        <v>57439</v>
      </c>
      <c r="F83" s="92">
        <f t="shared" si="5"/>
        <v>4020730</v>
      </c>
      <c r="G83" s="33"/>
      <c r="L83" s="100"/>
      <c r="M83" s="103"/>
      <c r="N83" s="4"/>
    </row>
    <row r="84" spans="1:14" ht="20.25" customHeight="1" x14ac:dyDescent="0.25">
      <c r="A84" s="133" t="s">
        <v>111</v>
      </c>
      <c r="B84" s="134"/>
      <c r="C84" s="134"/>
      <c r="D84" s="134"/>
      <c r="E84" s="134"/>
      <c r="F84" s="134"/>
      <c r="G84" s="135"/>
      <c r="L84" s="100"/>
      <c r="M84" s="103"/>
      <c r="N84" s="4"/>
    </row>
    <row r="85" spans="1:14" x14ac:dyDescent="0.25">
      <c r="A85" s="22" t="s">
        <v>33</v>
      </c>
      <c r="B85" s="22" t="s">
        <v>32</v>
      </c>
      <c r="C85" s="22" t="s">
        <v>31</v>
      </c>
      <c r="D85" s="22" t="s">
        <v>30</v>
      </c>
      <c r="E85" s="50" t="s">
        <v>104</v>
      </c>
      <c r="F85" s="51" t="s">
        <v>105</v>
      </c>
      <c r="G85" s="52" t="s">
        <v>106</v>
      </c>
      <c r="L85" s="100"/>
      <c r="M85" s="103"/>
      <c r="N85" s="4"/>
    </row>
    <row r="86" spans="1:14" x14ac:dyDescent="0.25">
      <c r="A86" s="23"/>
      <c r="B86" s="27" t="s">
        <v>63</v>
      </c>
      <c r="C86" s="46"/>
      <c r="D86" s="46"/>
      <c r="E86" s="20"/>
      <c r="F86" s="32"/>
      <c r="G86" s="95">
        <f>SUM(F87)</f>
        <v>2636755</v>
      </c>
      <c r="L86" s="100"/>
      <c r="M86" s="103"/>
      <c r="N86" s="4"/>
    </row>
    <row r="87" spans="1:14" s="54" customFormat="1" ht="47.25" customHeight="1" x14ac:dyDescent="0.25">
      <c r="A87" s="23"/>
      <c r="B87" s="39" t="s">
        <v>62</v>
      </c>
      <c r="C87" s="46" t="s">
        <v>0</v>
      </c>
      <c r="D87" s="46">
        <v>1</v>
      </c>
      <c r="E87" s="92">
        <v>2636755</v>
      </c>
      <c r="F87" s="92">
        <f t="shared" ref="F87" si="6">ROUND(E87*D87,0)</f>
        <v>2636755</v>
      </c>
      <c r="G87" s="44"/>
      <c r="H87" s="4"/>
      <c r="I87" s="4"/>
      <c r="J87" s="4"/>
      <c r="K87" s="4"/>
      <c r="L87" s="100"/>
      <c r="M87" s="103"/>
      <c r="N87" s="4"/>
    </row>
    <row r="88" spans="1:14" s="54" customFormat="1" x14ac:dyDescent="0.25">
      <c r="A88" s="23"/>
      <c r="B88" s="20" t="s">
        <v>61</v>
      </c>
      <c r="C88" s="46"/>
      <c r="D88" s="46"/>
      <c r="E88" s="20"/>
      <c r="F88" s="32"/>
      <c r="G88" s="95">
        <f>SUM(F89:F92)</f>
        <v>22478357</v>
      </c>
      <c r="H88" s="66"/>
      <c r="I88" s="66"/>
      <c r="J88" s="66"/>
      <c r="K88" s="5"/>
      <c r="L88" s="100"/>
      <c r="M88" s="103"/>
      <c r="N88" s="4"/>
    </row>
    <row r="89" spans="1:14" s="54" customFormat="1" x14ac:dyDescent="0.25">
      <c r="A89" s="23"/>
      <c r="B89" s="28" t="s">
        <v>27</v>
      </c>
      <c r="C89" s="28" t="s">
        <v>5</v>
      </c>
      <c r="D89" s="28">
        <v>5</v>
      </c>
      <c r="E89" s="92">
        <v>10132</v>
      </c>
      <c r="F89" s="92">
        <f t="shared" ref="F89:F92" si="7">ROUND(E89*D89,0)</f>
        <v>50660</v>
      </c>
      <c r="G89" s="44"/>
      <c r="H89" s="4"/>
      <c r="I89" s="4"/>
      <c r="J89" s="55"/>
      <c r="K89" s="5"/>
      <c r="L89" s="100"/>
      <c r="M89" s="103"/>
      <c r="N89" s="4"/>
    </row>
    <row r="90" spans="1:14" ht="45" customHeight="1" x14ac:dyDescent="0.25">
      <c r="A90" s="31"/>
      <c r="B90" s="47" t="s">
        <v>34</v>
      </c>
      <c r="C90" s="56" t="s">
        <v>5</v>
      </c>
      <c r="D90" s="56">
        <v>43</v>
      </c>
      <c r="E90" s="92">
        <v>356724</v>
      </c>
      <c r="F90" s="92">
        <f t="shared" si="7"/>
        <v>15339132</v>
      </c>
      <c r="G90" s="57"/>
      <c r="H90" s="67"/>
      <c r="I90" s="67"/>
      <c r="J90" s="67"/>
      <c r="K90" s="5"/>
      <c r="L90" s="100"/>
      <c r="M90" s="103"/>
      <c r="N90" s="4"/>
    </row>
    <row r="91" spans="1:14" ht="89.25" x14ac:dyDescent="0.25">
      <c r="A91" s="20"/>
      <c r="B91" s="28" t="s">
        <v>60</v>
      </c>
      <c r="C91" s="25" t="s">
        <v>0</v>
      </c>
      <c r="D91" s="25">
        <v>2</v>
      </c>
      <c r="E91" s="92">
        <v>3447091</v>
      </c>
      <c r="F91" s="92">
        <f t="shared" si="7"/>
        <v>6894182</v>
      </c>
      <c r="G91" s="57"/>
      <c r="H91" s="67"/>
      <c r="I91" s="67"/>
      <c r="J91" s="67"/>
      <c r="K91" s="5"/>
      <c r="L91" s="100"/>
      <c r="M91" s="103"/>
      <c r="N91" s="4"/>
    </row>
    <row r="92" spans="1:14" ht="73.5" customHeight="1" x14ac:dyDescent="0.25">
      <c r="A92" s="20"/>
      <c r="B92" s="48" t="s">
        <v>59</v>
      </c>
      <c r="C92" s="48" t="s">
        <v>0</v>
      </c>
      <c r="D92" s="58">
        <v>1</v>
      </c>
      <c r="E92" s="92">
        <v>194383</v>
      </c>
      <c r="F92" s="92">
        <f t="shared" si="7"/>
        <v>194383</v>
      </c>
      <c r="G92" s="33"/>
      <c r="K92" s="68">
        <f>+SUM(K91+K90+K89+K88+F87)</f>
        <v>2636755</v>
      </c>
      <c r="L92" s="100"/>
      <c r="M92" s="103"/>
      <c r="N92" s="4"/>
    </row>
    <row r="93" spans="1:14" x14ac:dyDescent="0.25">
      <c r="A93" s="22" t="s">
        <v>33</v>
      </c>
      <c r="B93" s="22" t="s">
        <v>32</v>
      </c>
      <c r="C93" s="22" t="s">
        <v>31</v>
      </c>
      <c r="D93" s="22" t="s">
        <v>30</v>
      </c>
      <c r="E93" s="50">
        <v>195381.1</v>
      </c>
      <c r="F93" s="51" t="s">
        <v>105</v>
      </c>
      <c r="G93" s="52" t="s">
        <v>106</v>
      </c>
      <c r="L93" s="100"/>
      <c r="M93" s="103"/>
      <c r="N93" s="4"/>
    </row>
    <row r="94" spans="1:14" x14ac:dyDescent="0.25">
      <c r="A94" s="27"/>
      <c r="B94" s="27" t="s">
        <v>7</v>
      </c>
      <c r="C94" s="28"/>
      <c r="D94" s="28"/>
      <c r="E94" s="28"/>
      <c r="F94" s="33"/>
      <c r="G94" s="95">
        <f>SUM(F95:F96)</f>
        <v>725681</v>
      </c>
      <c r="L94" s="100"/>
      <c r="M94" s="103"/>
      <c r="N94" s="4"/>
    </row>
    <row r="95" spans="1:14" x14ac:dyDescent="0.25">
      <c r="A95" s="28"/>
      <c r="B95" s="28" t="s">
        <v>6</v>
      </c>
      <c r="C95" s="28" t="s">
        <v>5</v>
      </c>
      <c r="D95" s="28">
        <v>18</v>
      </c>
      <c r="E95" s="92">
        <v>5214</v>
      </c>
      <c r="F95" s="92">
        <f t="shared" ref="F95:F96" si="8">ROUND(E95*D95,0)</f>
        <v>93852</v>
      </c>
      <c r="G95" s="33"/>
      <c r="L95" s="100"/>
      <c r="M95" s="103"/>
      <c r="N95" s="4"/>
    </row>
    <row r="96" spans="1:14" x14ac:dyDescent="0.25">
      <c r="A96" s="28"/>
      <c r="B96" s="28" t="s">
        <v>4</v>
      </c>
      <c r="C96" s="28" t="s">
        <v>3</v>
      </c>
      <c r="D96" s="28">
        <v>11</v>
      </c>
      <c r="E96" s="92">
        <v>57439</v>
      </c>
      <c r="F96" s="92">
        <f t="shared" si="8"/>
        <v>631829</v>
      </c>
      <c r="G96" s="33"/>
      <c r="L96" s="100"/>
      <c r="M96" s="103"/>
      <c r="N96" s="4"/>
    </row>
    <row r="97" spans="1:14" ht="15" customHeight="1" x14ac:dyDescent="0.25">
      <c r="A97" s="130" t="s">
        <v>58</v>
      </c>
      <c r="B97" s="131"/>
      <c r="C97" s="131"/>
      <c r="D97" s="131"/>
      <c r="E97" s="131"/>
      <c r="F97" s="131"/>
      <c r="G97" s="132"/>
      <c r="L97" s="100"/>
      <c r="M97" s="103"/>
      <c r="N97" s="4"/>
    </row>
    <row r="98" spans="1:14" x14ac:dyDescent="0.25">
      <c r="A98" s="22" t="s">
        <v>33</v>
      </c>
      <c r="B98" s="22" t="s">
        <v>32</v>
      </c>
      <c r="C98" s="22" t="s">
        <v>31</v>
      </c>
      <c r="D98" s="22" t="s">
        <v>30</v>
      </c>
      <c r="E98" s="50" t="s">
        <v>104</v>
      </c>
      <c r="F98" s="51" t="s">
        <v>105</v>
      </c>
      <c r="G98" s="52" t="s">
        <v>106</v>
      </c>
      <c r="L98" s="100"/>
      <c r="M98" s="103"/>
      <c r="N98" s="4"/>
    </row>
    <row r="99" spans="1:14" x14ac:dyDescent="0.25">
      <c r="A99" s="23"/>
      <c r="B99" s="23" t="s">
        <v>29</v>
      </c>
      <c r="C99" s="23"/>
      <c r="D99" s="23"/>
      <c r="E99" s="28"/>
      <c r="F99" s="33"/>
      <c r="G99" s="95">
        <f>SUM(F100:F106)</f>
        <v>3152205</v>
      </c>
      <c r="L99" s="100"/>
      <c r="M99" s="103"/>
      <c r="N99" s="4"/>
    </row>
    <row r="100" spans="1:14" ht="24.75" customHeight="1" x14ac:dyDescent="0.25">
      <c r="A100" s="23"/>
      <c r="B100" s="28" t="s">
        <v>28</v>
      </c>
      <c r="C100" s="28" t="s">
        <v>5</v>
      </c>
      <c r="D100" s="28">
        <v>90</v>
      </c>
      <c r="E100" s="92">
        <v>9920</v>
      </c>
      <c r="F100" s="92">
        <f t="shared" ref="F100:F106" si="9">ROUND(E100*D100,0)</f>
        <v>892800</v>
      </c>
      <c r="G100" s="33"/>
      <c r="L100" s="100"/>
      <c r="M100" s="103"/>
      <c r="N100" s="4"/>
    </row>
    <row r="101" spans="1:14" x14ac:dyDescent="0.25">
      <c r="A101" s="23"/>
      <c r="B101" s="28" t="s">
        <v>27</v>
      </c>
      <c r="C101" s="28" t="s">
        <v>5</v>
      </c>
      <c r="D101" s="28">
        <v>2</v>
      </c>
      <c r="E101" s="92">
        <v>50442</v>
      </c>
      <c r="F101" s="92">
        <f t="shared" si="9"/>
        <v>100884</v>
      </c>
      <c r="G101" s="33"/>
      <c r="L101" s="100"/>
      <c r="M101" s="103"/>
      <c r="N101" s="4"/>
    </row>
    <row r="102" spans="1:14" x14ac:dyDescent="0.25">
      <c r="A102" s="23"/>
      <c r="B102" s="28" t="s">
        <v>57</v>
      </c>
      <c r="C102" s="28" t="s">
        <v>5</v>
      </c>
      <c r="D102" s="28">
        <v>180</v>
      </c>
      <c r="E102" s="92">
        <v>6890</v>
      </c>
      <c r="F102" s="92">
        <f t="shared" si="9"/>
        <v>1240200</v>
      </c>
      <c r="G102" s="33"/>
      <c r="L102" s="100"/>
      <c r="M102" s="103"/>
      <c r="N102" s="4"/>
    </row>
    <row r="103" spans="1:14" x14ac:dyDescent="0.25">
      <c r="A103" s="23"/>
      <c r="B103" s="28" t="s">
        <v>56</v>
      </c>
      <c r="C103" s="28" t="s">
        <v>0</v>
      </c>
      <c r="D103" s="28">
        <v>1</v>
      </c>
      <c r="E103" s="92">
        <v>7757</v>
      </c>
      <c r="F103" s="92">
        <f t="shared" si="9"/>
        <v>7757</v>
      </c>
      <c r="G103" s="33"/>
      <c r="L103" s="100"/>
      <c r="M103" s="103"/>
      <c r="N103" s="4"/>
    </row>
    <row r="104" spans="1:14" x14ac:dyDescent="0.25">
      <c r="A104" s="23"/>
      <c r="B104" s="25" t="s">
        <v>55</v>
      </c>
      <c r="C104" s="25" t="s">
        <v>0</v>
      </c>
      <c r="D104" s="25">
        <v>10</v>
      </c>
      <c r="E104" s="92">
        <v>17887</v>
      </c>
      <c r="F104" s="92">
        <f t="shared" si="9"/>
        <v>178870</v>
      </c>
      <c r="G104" s="33"/>
      <c r="L104" s="100"/>
      <c r="M104" s="103"/>
      <c r="N104" s="4"/>
    </row>
    <row r="105" spans="1:14" x14ac:dyDescent="0.25">
      <c r="A105" s="23"/>
      <c r="B105" s="25" t="s">
        <v>54</v>
      </c>
      <c r="C105" s="25" t="s">
        <v>0</v>
      </c>
      <c r="D105" s="25">
        <v>10</v>
      </c>
      <c r="E105" s="92">
        <v>72188</v>
      </c>
      <c r="F105" s="92">
        <f t="shared" si="9"/>
        <v>721880</v>
      </c>
      <c r="G105" s="33"/>
      <c r="L105" s="100"/>
      <c r="M105" s="103"/>
      <c r="N105" s="4"/>
    </row>
    <row r="106" spans="1:14" x14ac:dyDescent="0.25">
      <c r="A106" s="23"/>
      <c r="B106" s="25" t="s">
        <v>36</v>
      </c>
      <c r="C106" s="25" t="s">
        <v>0</v>
      </c>
      <c r="D106" s="25">
        <v>1</v>
      </c>
      <c r="E106" s="92">
        <v>9814</v>
      </c>
      <c r="F106" s="92">
        <f t="shared" si="9"/>
        <v>9814</v>
      </c>
      <c r="G106" s="33"/>
      <c r="L106" s="100"/>
      <c r="M106" s="103"/>
      <c r="N106" s="4"/>
    </row>
    <row r="107" spans="1:14" x14ac:dyDescent="0.25">
      <c r="A107" s="22" t="s">
        <v>33</v>
      </c>
      <c r="B107" s="22" t="s">
        <v>32</v>
      </c>
      <c r="C107" s="22" t="s">
        <v>31</v>
      </c>
      <c r="D107" s="22" t="s">
        <v>30</v>
      </c>
      <c r="E107" s="50" t="s">
        <v>104</v>
      </c>
      <c r="F107" s="51" t="s">
        <v>105</v>
      </c>
      <c r="G107" s="52" t="s">
        <v>106</v>
      </c>
      <c r="L107" s="100"/>
      <c r="M107" s="103"/>
      <c r="N107" s="4"/>
    </row>
    <row r="108" spans="1:14" x14ac:dyDescent="0.25">
      <c r="A108" s="24"/>
      <c r="B108" s="27" t="s">
        <v>26</v>
      </c>
      <c r="C108" s="28"/>
      <c r="D108" s="28"/>
      <c r="E108" s="28"/>
      <c r="F108" s="33"/>
      <c r="G108" s="95">
        <f>SUM(F110:F114)</f>
        <v>3405238</v>
      </c>
      <c r="L108" s="100"/>
      <c r="M108" s="103"/>
      <c r="N108" s="4"/>
    </row>
    <row r="109" spans="1:14" ht="76.5" customHeight="1" x14ac:dyDescent="0.25">
      <c r="A109" s="25"/>
      <c r="B109" s="27" t="s">
        <v>25</v>
      </c>
      <c r="C109" s="25"/>
      <c r="D109" s="28"/>
      <c r="E109" s="28"/>
      <c r="F109" s="33"/>
      <c r="G109" s="33"/>
      <c r="L109" s="100"/>
      <c r="M109" s="103"/>
      <c r="N109" s="4"/>
    </row>
    <row r="110" spans="1:14" ht="100.5" customHeight="1" x14ac:dyDescent="0.25">
      <c r="A110" s="25"/>
      <c r="B110" s="28" t="s">
        <v>24</v>
      </c>
      <c r="C110" s="25" t="s">
        <v>0</v>
      </c>
      <c r="D110" s="28">
        <v>3</v>
      </c>
      <c r="E110" s="92">
        <v>85496</v>
      </c>
      <c r="F110" s="92">
        <f t="shared" ref="F110:F114" si="10">ROUND(E110*D110,0)</f>
        <v>256488</v>
      </c>
      <c r="G110" s="33"/>
      <c r="L110" s="100"/>
      <c r="M110" s="103"/>
      <c r="N110" s="4"/>
    </row>
    <row r="111" spans="1:14" ht="109.5" customHeight="1" x14ac:dyDescent="0.25">
      <c r="A111" s="25"/>
      <c r="B111" s="28" t="s">
        <v>23</v>
      </c>
      <c r="C111" s="25" t="s">
        <v>0</v>
      </c>
      <c r="D111" s="28">
        <v>8</v>
      </c>
      <c r="E111" s="92">
        <v>153569</v>
      </c>
      <c r="F111" s="92">
        <f t="shared" si="10"/>
        <v>1228552</v>
      </c>
      <c r="G111" s="33"/>
      <c r="L111" s="100"/>
      <c r="M111" s="103"/>
      <c r="N111" s="4"/>
    </row>
    <row r="112" spans="1:14" ht="93" customHeight="1" x14ac:dyDescent="0.25">
      <c r="A112" s="25"/>
      <c r="B112" s="28" t="s">
        <v>22</v>
      </c>
      <c r="C112" s="25" t="s">
        <v>0</v>
      </c>
      <c r="D112" s="25">
        <v>8</v>
      </c>
      <c r="E112" s="92">
        <v>176527</v>
      </c>
      <c r="F112" s="92">
        <f t="shared" si="10"/>
        <v>1412216</v>
      </c>
      <c r="G112" s="33"/>
      <c r="L112" s="100"/>
      <c r="M112" s="103"/>
      <c r="N112" s="4"/>
    </row>
    <row r="113" spans="1:14" ht="25.5" x14ac:dyDescent="0.25">
      <c r="A113" s="25"/>
      <c r="B113" s="25" t="s">
        <v>21</v>
      </c>
      <c r="C113" s="25" t="s">
        <v>15</v>
      </c>
      <c r="D113" s="25">
        <v>50</v>
      </c>
      <c r="E113" s="92">
        <v>5666</v>
      </c>
      <c r="F113" s="92">
        <f t="shared" si="10"/>
        <v>283300</v>
      </c>
      <c r="G113" s="33"/>
      <c r="L113" s="100"/>
      <c r="M113" s="103"/>
      <c r="N113" s="4"/>
    </row>
    <row r="114" spans="1:14" ht="89.25" x14ac:dyDescent="0.25">
      <c r="A114" s="25"/>
      <c r="B114" s="28" t="s">
        <v>20</v>
      </c>
      <c r="C114" s="25" t="s">
        <v>0</v>
      </c>
      <c r="D114" s="25">
        <v>2</v>
      </c>
      <c r="E114" s="92">
        <v>112341</v>
      </c>
      <c r="F114" s="92">
        <f t="shared" si="10"/>
        <v>224682</v>
      </c>
      <c r="G114" s="33"/>
      <c r="L114" s="100"/>
      <c r="M114" s="103"/>
      <c r="N114" s="4"/>
    </row>
    <row r="115" spans="1:14" x14ac:dyDescent="0.25">
      <c r="A115" s="22" t="s">
        <v>33</v>
      </c>
      <c r="B115" s="22" t="s">
        <v>32</v>
      </c>
      <c r="C115" s="22" t="s">
        <v>31</v>
      </c>
      <c r="D115" s="22" t="s">
        <v>30</v>
      </c>
      <c r="E115" s="50" t="s">
        <v>104</v>
      </c>
      <c r="F115" s="51" t="s">
        <v>105</v>
      </c>
      <c r="G115" s="52" t="s">
        <v>106</v>
      </c>
      <c r="L115" s="100"/>
      <c r="M115" s="103"/>
      <c r="N115" s="4"/>
    </row>
    <row r="116" spans="1:14" x14ac:dyDescent="0.25">
      <c r="A116" s="23"/>
      <c r="B116" s="27" t="s">
        <v>19</v>
      </c>
      <c r="C116" s="28"/>
      <c r="D116" s="28"/>
      <c r="E116" s="28"/>
      <c r="F116" s="33"/>
      <c r="G116" s="95">
        <f>SUM(F117)</f>
        <v>2257410</v>
      </c>
      <c r="L116" s="100"/>
      <c r="M116" s="103"/>
      <c r="N116" s="4"/>
    </row>
    <row r="117" spans="1:14" ht="25.5" x14ac:dyDescent="0.25">
      <c r="A117" s="23"/>
      <c r="B117" s="28" t="s">
        <v>53</v>
      </c>
      <c r="C117" s="28" t="s">
        <v>5</v>
      </c>
      <c r="D117" s="28">
        <v>30</v>
      </c>
      <c r="E117" s="92">
        <v>75247</v>
      </c>
      <c r="F117" s="92">
        <f t="shared" ref="F117" si="11">ROUND(E117*D117,0)</f>
        <v>2257410</v>
      </c>
      <c r="G117" s="33"/>
      <c r="L117" s="100"/>
      <c r="M117" s="103"/>
      <c r="N117" s="4"/>
    </row>
    <row r="118" spans="1:14" x14ac:dyDescent="0.25">
      <c r="A118" s="23"/>
      <c r="B118" s="27" t="s">
        <v>18</v>
      </c>
      <c r="C118" s="28"/>
      <c r="D118" s="28"/>
      <c r="E118" s="28"/>
      <c r="F118" s="33"/>
      <c r="G118" s="95">
        <f>SUM(F119:F122)</f>
        <v>29427010</v>
      </c>
      <c r="L118" s="100"/>
      <c r="M118" s="103"/>
      <c r="N118" s="4"/>
    </row>
    <row r="119" spans="1:14" ht="25.5" x14ac:dyDescent="0.25">
      <c r="A119" s="23"/>
      <c r="B119" s="28" t="s">
        <v>17</v>
      </c>
      <c r="C119" s="28" t="s">
        <v>5</v>
      </c>
      <c r="D119" s="28">
        <v>90</v>
      </c>
      <c r="E119" s="92">
        <v>27011</v>
      </c>
      <c r="F119" s="92">
        <f t="shared" ref="F119:F122" si="12">ROUND(E119*D119,0)</f>
        <v>2430990</v>
      </c>
      <c r="G119" s="33"/>
      <c r="L119" s="100"/>
      <c r="M119" s="103"/>
      <c r="N119" s="4"/>
    </row>
    <row r="120" spans="1:14" ht="38.25" x14ac:dyDescent="0.25">
      <c r="A120" s="23"/>
      <c r="B120" s="39" t="s">
        <v>16</v>
      </c>
      <c r="C120" s="39" t="s">
        <v>15</v>
      </c>
      <c r="D120" s="39">
        <v>70</v>
      </c>
      <c r="E120" s="92">
        <v>51851</v>
      </c>
      <c r="F120" s="92">
        <f t="shared" si="12"/>
        <v>3629570</v>
      </c>
      <c r="G120" s="33"/>
      <c r="L120" s="100"/>
      <c r="M120" s="103"/>
      <c r="N120" s="4"/>
    </row>
    <row r="121" spans="1:14" ht="25.5" x14ac:dyDescent="0.25">
      <c r="A121" s="23"/>
      <c r="B121" s="39" t="s">
        <v>14</v>
      </c>
      <c r="C121" s="39" t="s">
        <v>5</v>
      </c>
      <c r="D121" s="39">
        <v>90</v>
      </c>
      <c r="E121" s="92">
        <v>130312</v>
      </c>
      <c r="F121" s="92">
        <f t="shared" si="12"/>
        <v>11728080</v>
      </c>
      <c r="G121" s="33"/>
      <c r="L121" s="100"/>
      <c r="M121" s="103"/>
      <c r="N121" s="4"/>
    </row>
    <row r="122" spans="1:14" ht="38.25" x14ac:dyDescent="0.25">
      <c r="A122" s="23"/>
      <c r="B122" s="28" t="s">
        <v>52</v>
      </c>
      <c r="C122" s="28" t="s">
        <v>5</v>
      </c>
      <c r="D122" s="25">
        <v>170</v>
      </c>
      <c r="E122" s="92">
        <v>68461</v>
      </c>
      <c r="F122" s="92">
        <f t="shared" si="12"/>
        <v>11638370</v>
      </c>
      <c r="G122" s="33"/>
      <c r="L122" s="100"/>
      <c r="M122" s="103"/>
      <c r="N122" s="4"/>
    </row>
    <row r="123" spans="1:14" x14ac:dyDescent="0.25">
      <c r="A123" s="23"/>
      <c r="B123" s="27" t="s">
        <v>51</v>
      </c>
      <c r="C123" s="46"/>
      <c r="D123" s="46"/>
      <c r="E123" s="28"/>
      <c r="F123" s="33"/>
      <c r="G123" s="95">
        <f>SUM(F124)</f>
        <v>4172990</v>
      </c>
      <c r="L123" s="100"/>
      <c r="M123" s="103"/>
      <c r="N123" s="4"/>
    </row>
    <row r="124" spans="1:14" ht="42.75" customHeight="1" x14ac:dyDescent="0.25">
      <c r="A124" s="23"/>
      <c r="B124" s="28" t="s">
        <v>50</v>
      </c>
      <c r="C124" s="46" t="s">
        <v>5</v>
      </c>
      <c r="D124" s="46">
        <v>170</v>
      </c>
      <c r="E124" s="92">
        <v>24547</v>
      </c>
      <c r="F124" s="92">
        <f t="shared" ref="F124" si="13">ROUND(E124*D124,0)</f>
        <v>4172990</v>
      </c>
      <c r="G124" s="33"/>
      <c r="L124" s="100"/>
      <c r="M124" s="103"/>
      <c r="N124" s="4"/>
    </row>
    <row r="125" spans="1:14" x14ac:dyDescent="0.25">
      <c r="A125" s="22" t="s">
        <v>33</v>
      </c>
      <c r="B125" s="22" t="s">
        <v>32</v>
      </c>
      <c r="C125" s="22" t="s">
        <v>31</v>
      </c>
      <c r="D125" s="22" t="s">
        <v>30</v>
      </c>
      <c r="E125" s="50" t="s">
        <v>104</v>
      </c>
      <c r="F125" s="51" t="s">
        <v>105</v>
      </c>
      <c r="G125" s="52" t="s">
        <v>106</v>
      </c>
      <c r="L125" s="100"/>
      <c r="M125" s="103"/>
      <c r="N125" s="4"/>
    </row>
    <row r="126" spans="1:14" x14ac:dyDescent="0.25">
      <c r="A126" s="23"/>
      <c r="B126" s="27" t="s">
        <v>49</v>
      </c>
      <c r="C126" s="46"/>
      <c r="D126" s="46"/>
      <c r="E126" s="28"/>
      <c r="F126" s="33"/>
      <c r="G126" s="95">
        <f>SUM(F127:F135)</f>
        <v>7336274</v>
      </c>
      <c r="L126" s="100"/>
      <c r="M126" s="103"/>
      <c r="N126" s="4"/>
    </row>
    <row r="127" spans="1:14" x14ac:dyDescent="0.25">
      <c r="A127" s="23"/>
      <c r="B127" s="28" t="s">
        <v>48</v>
      </c>
      <c r="C127" s="25" t="s">
        <v>15</v>
      </c>
      <c r="D127" s="25">
        <v>64</v>
      </c>
      <c r="E127" s="92">
        <v>32671</v>
      </c>
      <c r="F127" s="92">
        <f t="shared" ref="F127:F135" si="14">ROUND(E127*D127,0)</f>
        <v>2090944</v>
      </c>
      <c r="G127" s="33"/>
      <c r="L127" s="100"/>
      <c r="M127" s="103"/>
      <c r="N127" s="4"/>
    </row>
    <row r="128" spans="1:14" x14ac:dyDescent="0.25">
      <c r="A128" s="23"/>
      <c r="B128" s="28" t="s">
        <v>47</v>
      </c>
      <c r="C128" s="25" t="s">
        <v>0</v>
      </c>
      <c r="D128" s="25">
        <v>9</v>
      </c>
      <c r="E128" s="92">
        <v>51463</v>
      </c>
      <c r="F128" s="92">
        <f t="shared" si="14"/>
        <v>463167</v>
      </c>
      <c r="G128" s="33"/>
      <c r="L128" s="100"/>
      <c r="M128" s="103"/>
      <c r="N128" s="4"/>
    </row>
    <row r="129" spans="1:14" x14ac:dyDescent="0.25">
      <c r="A129" s="23"/>
      <c r="B129" s="28" t="s">
        <v>46</v>
      </c>
      <c r="C129" s="25" t="s">
        <v>0</v>
      </c>
      <c r="D129" s="25">
        <v>9</v>
      </c>
      <c r="E129" s="92">
        <v>33044</v>
      </c>
      <c r="F129" s="92">
        <f t="shared" si="14"/>
        <v>297396</v>
      </c>
      <c r="G129" s="33"/>
      <c r="L129" s="100"/>
      <c r="M129" s="103"/>
      <c r="N129" s="4"/>
    </row>
    <row r="130" spans="1:14" ht="14.25" customHeight="1" x14ac:dyDescent="0.25">
      <c r="A130" s="23"/>
      <c r="B130" s="28" t="s">
        <v>45</v>
      </c>
      <c r="C130" s="25" t="s">
        <v>0</v>
      </c>
      <c r="D130" s="25">
        <v>8</v>
      </c>
      <c r="E130" s="92">
        <v>101749</v>
      </c>
      <c r="F130" s="92">
        <f t="shared" si="14"/>
        <v>813992</v>
      </c>
      <c r="G130" s="33"/>
      <c r="L130" s="100"/>
      <c r="M130" s="103"/>
      <c r="N130" s="4"/>
    </row>
    <row r="131" spans="1:14" x14ac:dyDescent="0.25">
      <c r="A131" s="23"/>
      <c r="B131" s="28" t="s">
        <v>44</v>
      </c>
      <c r="C131" s="25" t="s">
        <v>0</v>
      </c>
      <c r="D131" s="25">
        <v>3</v>
      </c>
      <c r="E131" s="92">
        <v>229775</v>
      </c>
      <c r="F131" s="92">
        <f t="shared" si="14"/>
        <v>689325</v>
      </c>
      <c r="G131" s="33"/>
      <c r="L131" s="100"/>
      <c r="M131" s="103"/>
      <c r="N131" s="4"/>
    </row>
    <row r="132" spans="1:14" x14ac:dyDescent="0.25">
      <c r="A132" s="23"/>
      <c r="B132" s="28" t="s">
        <v>43</v>
      </c>
      <c r="C132" s="25" t="s">
        <v>0</v>
      </c>
      <c r="D132" s="25">
        <v>2</v>
      </c>
      <c r="E132" s="92">
        <v>497097</v>
      </c>
      <c r="F132" s="92">
        <f t="shared" si="14"/>
        <v>994194</v>
      </c>
      <c r="G132" s="33"/>
      <c r="L132" s="100"/>
      <c r="M132" s="103"/>
      <c r="N132" s="4"/>
    </row>
    <row r="133" spans="1:14" x14ac:dyDescent="0.25">
      <c r="A133" s="23"/>
      <c r="B133" s="28" t="s">
        <v>42</v>
      </c>
      <c r="C133" s="25" t="s">
        <v>0</v>
      </c>
      <c r="D133" s="25">
        <v>1</v>
      </c>
      <c r="E133" s="92">
        <v>155976</v>
      </c>
      <c r="F133" s="92">
        <f t="shared" si="14"/>
        <v>155976</v>
      </c>
      <c r="G133" s="33"/>
      <c r="L133" s="100"/>
      <c r="M133" s="103"/>
      <c r="N133" s="4"/>
    </row>
    <row r="134" spans="1:14" x14ac:dyDescent="0.25">
      <c r="A134" s="23"/>
      <c r="B134" s="28" t="s">
        <v>41</v>
      </c>
      <c r="C134" s="25" t="s">
        <v>0</v>
      </c>
      <c r="D134" s="25">
        <v>9</v>
      </c>
      <c r="E134" s="92">
        <v>163184</v>
      </c>
      <c r="F134" s="92">
        <f t="shared" si="14"/>
        <v>1468656</v>
      </c>
      <c r="G134" s="33"/>
      <c r="L134" s="100"/>
      <c r="M134" s="103"/>
      <c r="N134" s="4"/>
    </row>
    <row r="135" spans="1:14" ht="25.5" x14ac:dyDescent="0.25">
      <c r="A135" s="23"/>
      <c r="B135" s="25" t="s">
        <v>21</v>
      </c>
      <c r="C135" s="25" t="s">
        <v>15</v>
      </c>
      <c r="D135" s="25">
        <v>64</v>
      </c>
      <c r="E135" s="92">
        <v>5666</v>
      </c>
      <c r="F135" s="92">
        <f t="shared" si="14"/>
        <v>362624</v>
      </c>
      <c r="G135" s="33"/>
      <c r="L135" s="100"/>
      <c r="M135" s="103"/>
      <c r="N135" s="4"/>
    </row>
    <row r="136" spans="1:14" x14ac:dyDescent="0.25">
      <c r="A136" s="23"/>
      <c r="B136" s="27" t="s">
        <v>11</v>
      </c>
      <c r="C136" s="28"/>
      <c r="D136" s="28"/>
      <c r="E136" s="28"/>
      <c r="F136" s="33"/>
      <c r="G136" s="95">
        <f>SUM(F137)</f>
        <v>316620</v>
      </c>
      <c r="L136" s="100"/>
      <c r="M136" s="103"/>
      <c r="N136" s="4"/>
    </row>
    <row r="137" spans="1:14" ht="25.5" x14ac:dyDescent="0.25">
      <c r="A137" s="23"/>
      <c r="B137" s="28" t="s">
        <v>10</v>
      </c>
      <c r="C137" s="28" t="s">
        <v>5</v>
      </c>
      <c r="D137" s="28">
        <v>9</v>
      </c>
      <c r="E137" s="92">
        <v>35180</v>
      </c>
      <c r="F137" s="92">
        <f t="shared" ref="F137" si="15">ROUND(E137*D137,0)</f>
        <v>316620</v>
      </c>
      <c r="G137" s="33"/>
      <c r="L137" s="100"/>
      <c r="M137" s="103"/>
      <c r="N137" s="4"/>
    </row>
    <row r="138" spans="1:14" x14ac:dyDescent="0.25">
      <c r="A138" s="23"/>
      <c r="B138" s="23" t="s">
        <v>9</v>
      </c>
      <c r="C138" s="23"/>
      <c r="D138" s="23"/>
      <c r="E138" s="28"/>
      <c r="F138" s="33"/>
      <c r="G138" s="95">
        <f>SUM(F139)</f>
        <v>3322936</v>
      </c>
      <c r="L138" s="100"/>
      <c r="M138" s="103"/>
      <c r="N138" s="4"/>
    </row>
    <row r="139" spans="1:14" ht="43.5" customHeight="1" x14ac:dyDescent="0.25">
      <c r="A139" s="23"/>
      <c r="B139" s="28" t="s">
        <v>8</v>
      </c>
      <c r="C139" s="23" t="s">
        <v>5</v>
      </c>
      <c r="D139" s="23">
        <v>8</v>
      </c>
      <c r="E139" s="92">
        <v>415367</v>
      </c>
      <c r="F139" s="92">
        <f t="shared" ref="F139" si="16">ROUND(E139*D139,0)</f>
        <v>3322936</v>
      </c>
      <c r="G139" s="33"/>
      <c r="L139" s="100"/>
      <c r="M139" s="103"/>
      <c r="N139" s="4"/>
    </row>
    <row r="140" spans="1:14" x14ac:dyDescent="0.25">
      <c r="A140" s="22" t="s">
        <v>33</v>
      </c>
      <c r="B140" s="22" t="s">
        <v>32</v>
      </c>
      <c r="C140" s="22" t="s">
        <v>31</v>
      </c>
      <c r="D140" s="22" t="s">
        <v>30</v>
      </c>
      <c r="E140" s="50" t="s">
        <v>104</v>
      </c>
      <c r="F140" s="51" t="s">
        <v>105</v>
      </c>
      <c r="G140" s="52" t="s">
        <v>106</v>
      </c>
      <c r="L140" s="100"/>
      <c r="M140" s="103"/>
      <c r="N140" s="4"/>
    </row>
    <row r="141" spans="1:14" x14ac:dyDescent="0.25">
      <c r="A141" s="23"/>
      <c r="B141" s="23" t="s">
        <v>35</v>
      </c>
      <c r="C141" s="23"/>
      <c r="D141" s="23"/>
      <c r="E141" s="28"/>
      <c r="F141" s="33"/>
      <c r="G141" s="95">
        <f>SUM(F142)</f>
        <v>2140344</v>
      </c>
      <c r="L141" s="100"/>
      <c r="M141" s="103"/>
      <c r="N141" s="4"/>
    </row>
    <row r="142" spans="1:14" ht="44.25" customHeight="1" x14ac:dyDescent="0.25">
      <c r="A142" s="23"/>
      <c r="B142" s="28" t="s">
        <v>34</v>
      </c>
      <c r="C142" s="25" t="s">
        <v>5</v>
      </c>
      <c r="D142" s="25">
        <v>6</v>
      </c>
      <c r="E142" s="92">
        <v>356724</v>
      </c>
      <c r="F142" s="92">
        <f t="shared" ref="F142" si="17">ROUND(E142*D142,0)</f>
        <v>2140344</v>
      </c>
      <c r="G142" s="33"/>
      <c r="L142" s="100"/>
      <c r="M142" s="103"/>
      <c r="N142" s="4"/>
    </row>
    <row r="143" spans="1:14" x14ac:dyDescent="0.25">
      <c r="A143" s="23"/>
      <c r="B143" s="27" t="s">
        <v>40</v>
      </c>
      <c r="C143" s="46"/>
      <c r="D143" s="46"/>
      <c r="E143" s="28"/>
      <c r="F143" s="33"/>
      <c r="G143" s="95">
        <f>SUM(F144:F146)</f>
        <v>4159682</v>
      </c>
      <c r="L143" s="100"/>
      <c r="M143" s="103"/>
      <c r="N143" s="4"/>
    </row>
    <row r="144" spans="1:14" ht="25.5" x14ac:dyDescent="0.25">
      <c r="A144" s="23"/>
      <c r="B144" s="28" t="s">
        <v>110</v>
      </c>
      <c r="C144" s="25" t="s">
        <v>0</v>
      </c>
      <c r="D144" s="25">
        <v>8</v>
      </c>
      <c r="E144" s="92">
        <v>172976</v>
      </c>
      <c r="F144" s="92">
        <f t="shared" ref="F144:F146" si="18">ROUND(E144*D144,0)</f>
        <v>1383808</v>
      </c>
      <c r="G144" s="33"/>
      <c r="L144" s="100"/>
      <c r="M144" s="103"/>
      <c r="N144" s="4"/>
    </row>
    <row r="145" spans="1:14" x14ac:dyDescent="0.25">
      <c r="A145" s="23"/>
      <c r="B145" s="28" t="s">
        <v>39</v>
      </c>
      <c r="C145" s="46" t="s">
        <v>0</v>
      </c>
      <c r="D145" s="46">
        <v>2</v>
      </c>
      <c r="E145" s="92">
        <v>171613</v>
      </c>
      <c r="F145" s="92">
        <f t="shared" si="18"/>
        <v>343226</v>
      </c>
      <c r="G145" s="33"/>
      <c r="L145" s="100"/>
      <c r="M145" s="103"/>
      <c r="N145" s="4"/>
    </row>
    <row r="146" spans="1:14" ht="102" x14ac:dyDescent="0.25">
      <c r="A146" s="23"/>
      <c r="B146" s="28" t="s">
        <v>38</v>
      </c>
      <c r="C146" s="25" t="s">
        <v>0</v>
      </c>
      <c r="D146" s="25">
        <v>4</v>
      </c>
      <c r="E146" s="92">
        <v>608162</v>
      </c>
      <c r="F146" s="92">
        <f t="shared" si="18"/>
        <v>2432648</v>
      </c>
      <c r="G146" s="33"/>
      <c r="L146" s="100"/>
      <c r="M146" s="103"/>
      <c r="N146" s="4"/>
    </row>
    <row r="147" spans="1:14" x14ac:dyDescent="0.25">
      <c r="A147" s="27"/>
      <c r="B147" s="27" t="s">
        <v>7</v>
      </c>
      <c r="C147" s="28"/>
      <c r="D147" s="28"/>
      <c r="E147" s="28"/>
      <c r="F147" s="33"/>
      <c r="G147" s="95">
        <f>SUM(F148:F149)</f>
        <v>5638770</v>
      </c>
      <c r="L147" s="100"/>
      <c r="M147" s="103"/>
      <c r="N147" s="4"/>
    </row>
    <row r="148" spans="1:14" x14ac:dyDescent="0.25">
      <c r="A148" s="28"/>
      <c r="B148" s="28" t="s">
        <v>6</v>
      </c>
      <c r="C148" s="28" t="s">
        <v>5</v>
      </c>
      <c r="D148" s="28">
        <v>90</v>
      </c>
      <c r="E148" s="92">
        <v>5214</v>
      </c>
      <c r="F148" s="92">
        <f t="shared" ref="F148:F149" si="19">ROUND(E148*D148,0)</f>
        <v>469260</v>
      </c>
      <c r="G148" s="33"/>
      <c r="L148" s="100"/>
      <c r="M148" s="103"/>
      <c r="N148" s="4"/>
    </row>
    <row r="149" spans="1:14" x14ac:dyDescent="0.25">
      <c r="A149" s="28"/>
      <c r="B149" s="28" t="s">
        <v>4</v>
      </c>
      <c r="C149" s="28" t="s">
        <v>3</v>
      </c>
      <c r="D149" s="28">
        <v>90</v>
      </c>
      <c r="E149" s="92">
        <v>57439</v>
      </c>
      <c r="F149" s="92">
        <f t="shared" si="19"/>
        <v>5169510</v>
      </c>
      <c r="G149" s="33"/>
      <c r="L149" s="100"/>
      <c r="M149" s="103"/>
      <c r="N149" s="4"/>
    </row>
    <row r="150" spans="1:14" ht="18" customHeight="1" x14ac:dyDescent="0.25">
      <c r="A150" s="127" t="s">
        <v>37</v>
      </c>
      <c r="B150" s="128"/>
      <c r="C150" s="128"/>
      <c r="D150" s="128"/>
      <c r="E150" s="128"/>
      <c r="F150" s="128"/>
      <c r="G150" s="129"/>
      <c r="L150" s="100"/>
      <c r="M150" s="103"/>
      <c r="N150" s="4"/>
    </row>
    <row r="151" spans="1:14" x14ac:dyDescent="0.25">
      <c r="A151" s="22" t="s">
        <v>33</v>
      </c>
      <c r="B151" s="22" t="s">
        <v>32</v>
      </c>
      <c r="C151" s="22" t="s">
        <v>31</v>
      </c>
      <c r="D151" s="22" t="s">
        <v>30</v>
      </c>
      <c r="E151" s="50" t="s">
        <v>104</v>
      </c>
      <c r="F151" s="51" t="s">
        <v>105</v>
      </c>
      <c r="G151" s="52" t="s">
        <v>106</v>
      </c>
      <c r="L151" s="100"/>
      <c r="M151" s="103"/>
      <c r="N151" s="4"/>
    </row>
    <row r="152" spans="1:14" x14ac:dyDescent="0.25">
      <c r="A152" s="23"/>
      <c r="B152" s="23" t="s">
        <v>29</v>
      </c>
      <c r="C152" s="23"/>
      <c r="D152" s="23"/>
      <c r="E152" s="28"/>
      <c r="F152" s="33"/>
      <c r="G152" s="95">
        <f>SUM(F153:F155)</f>
        <v>309098</v>
      </c>
      <c r="L152" s="100"/>
      <c r="M152" s="103"/>
      <c r="N152" s="4"/>
    </row>
    <row r="153" spans="1:14" ht="27.75" customHeight="1" x14ac:dyDescent="0.25">
      <c r="A153" s="23"/>
      <c r="B153" s="28" t="s">
        <v>28</v>
      </c>
      <c r="C153" s="28" t="s">
        <v>5</v>
      </c>
      <c r="D153" s="28">
        <v>20</v>
      </c>
      <c r="E153" s="92">
        <v>9920</v>
      </c>
      <c r="F153" s="92">
        <f t="shared" ref="F153:F155" si="20">ROUND(E153*D153,0)</f>
        <v>198400</v>
      </c>
      <c r="G153" s="33"/>
      <c r="L153" s="100"/>
      <c r="M153" s="103"/>
      <c r="N153" s="4"/>
    </row>
    <row r="154" spans="1:14" x14ac:dyDescent="0.25">
      <c r="A154" s="23"/>
      <c r="B154" s="28" t="s">
        <v>27</v>
      </c>
      <c r="C154" s="28" t="s">
        <v>5</v>
      </c>
      <c r="D154" s="28">
        <v>2</v>
      </c>
      <c r="E154" s="92">
        <v>50442</v>
      </c>
      <c r="F154" s="92">
        <f t="shared" si="20"/>
        <v>100884</v>
      </c>
      <c r="G154" s="33"/>
      <c r="L154" s="100"/>
      <c r="M154" s="103"/>
      <c r="N154" s="4"/>
    </row>
    <row r="155" spans="1:14" x14ac:dyDescent="0.25">
      <c r="A155" s="23"/>
      <c r="B155" s="25" t="s">
        <v>36</v>
      </c>
      <c r="C155" s="25" t="s">
        <v>0</v>
      </c>
      <c r="D155" s="25">
        <v>1</v>
      </c>
      <c r="E155" s="92">
        <v>9814</v>
      </c>
      <c r="F155" s="92">
        <f t="shared" si="20"/>
        <v>9814</v>
      </c>
      <c r="G155" s="33"/>
      <c r="L155" s="100"/>
      <c r="M155" s="103"/>
      <c r="N155" s="4"/>
    </row>
    <row r="156" spans="1:14" x14ac:dyDescent="0.25">
      <c r="A156" s="22" t="s">
        <v>33</v>
      </c>
      <c r="B156" s="22" t="s">
        <v>32</v>
      </c>
      <c r="C156" s="22" t="s">
        <v>31</v>
      </c>
      <c r="D156" s="22" t="s">
        <v>30</v>
      </c>
      <c r="E156" s="50" t="s">
        <v>104</v>
      </c>
      <c r="F156" s="51" t="s">
        <v>105</v>
      </c>
      <c r="G156" s="52" t="s">
        <v>106</v>
      </c>
      <c r="L156" s="100"/>
      <c r="M156" s="103"/>
      <c r="N156" s="4"/>
    </row>
    <row r="157" spans="1:14" x14ac:dyDescent="0.25">
      <c r="A157" s="24"/>
      <c r="B157" s="27" t="s">
        <v>26</v>
      </c>
      <c r="C157" s="28"/>
      <c r="D157" s="28"/>
      <c r="E157" s="28"/>
      <c r="F157" s="33"/>
      <c r="G157" s="95">
        <f>SUM(F159:F162)</f>
        <v>1684314</v>
      </c>
      <c r="L157" s="100"/>
      <c r="M157" s="103"/>
      <c r="N157" s="4"/>
    </row>
    <row r="158" spans="1:14" ht="78.75" customHeight="1" x14ac:dyDescent="0.25">
      <c r="A158" s="25"/>
      <c r="B158" s="27" t="s">
        <v>25</v>
      </c>
      <c r="C158" s="25"/>
      <c r="D158" s="28"/>
      <c r="E158" s="28"/>
      <c r="F158" s="33"/>
      <c r="G158" s="33"/>
      <c r="L158" s="100"/>
      <c r="M158" s="103"/>
      <c r="N158" s="4"/>
    </row>
    <row r="159" spans="1:14" ht="90.75" customHeight="1" x14ac:dyDescent="0.25">
      <c r="A159" s="25"/>
      <c r="B159" s="28" t="s">
        <v>24</v>
      </c>
      <c r="C159" s="25" t="s">
        <v>0</v>
      </c>
      <c r="D159" s="28">
        <v>2</v>
      </c>
      <c r="E159" s="92">
        <v>85496</v>
      </c>
      <c r="F159" s="92">
        <f t="shared" ref="F159:F162" si="21">ROUND(E159*D159,0)</f>
        <v>170992</v>
      </c>
      <c r="G159" s="33"/>
      <c r="L159" s="100"/>
      <c r="M159" s="103"/>
      <c r="N159" s="4"/>
    </row>
    <row r="160" spans="1:14" ht="118.5" customHeight="1" x14ac:dyDescent="0.25">
      <c r="A160" s="25"/>
      <c r="B160" s="28" t="s">
        <v>23</v>
      </c>
      <c r="C160" s="25" t="s">
        <v>0</v>
      </c>
      <c r="D160" s="28">
        <v>3</v>
      </c>
      <c r="E160" s="92">
        <v>153569</v>
      </c>
      <c r="F160" s="92">
        <f t="shared" si="21"/>
        <v>460707</v>
      </c>
      <c r="G160" s="33"/>
      <c r="L160" s="100"/>
      <c r="M160" s="103"/>
      <c r="N160" s="4"/>
    </row>
    <row r="161" spans="1:14" s="54" customFormat="1" ht="97.5" customHeight="1" x14ac:dyDescent="0.25">
      <c r="A161" s="26"/>
      <c r="B161" s="39" t="s">
        <v>22</v>
      </c>
      <c r="C161" s="26" t="s">
        <v>0</v>
      </c>
      <c r="D161" s="26">
        <v>5</v>
      </c>
      <c r="E161" s="92">
        <v>176527</v>
      </c>
      <c r="F161" s="92">
        <f t="shared" si="21"/>
        <v>882635</v>
      </c>
      <c r="G161" s="44"/>
      <c r="L161" s="100"/>
      <c r="M161" s="103"/>
      <c r="N161" s="4"/>
    </row>
    <row r="162" spans="1:14" ht="25.5" x14ac:dyDescent="0.25">
      <c r="A162" s="25"/>
      <c r="B162" s="25" t="s">
        <v>21</v>
      </c>
      <c r="C162" s="25" t="s">
        <v>15</v>
      </c>
      <c r="D162" s="25">
        <v>30</v>
      </c>
      <c r="E162" s="92">
        <v>5666</v>
      </c>
      <c r="F162" s="92">
        <f t="shared" si="21"/>
        <v>169980</v>
      </c>
      <c r="G162" s="33"/>
      <c r="L162" s="100"/>
      <c r="M162" s="103"/>
      <c r="N162" s="4"/>
    </row>
    <row r="163" spans="1:14" x14ac:dyDescent="0.25">
      <c r="A163" s="22" t="s">
        <v>33</v>
      </c>
      <c r="B163" s="22" t="s">
        <v>32</v>
      </c>
      <c r="C163" s="22" t="s">
        <v>31</v>
      </c>
      <c r="D163" s="22" t="s">
        <v>30</v>
      </c>
      <c r="E163" s="50" t="s">
        <v>104</v>
      </c>
      <c r="F163" s="51" t="s">
        <v>105</v>
      </c>
      <c r="G163" s="52" t="s">
        <v>106</v>
      </c>
      <c r="L163" s="100"/>
      <c r="M163" s="103"/>
      <c r="N163" s="4"/>
    </row>
    <row r="164" spans="1:14" x14ac:dyDescent="0.25">
      <c r="A164" s="23"/>
      <c r="B164" s="27" t="s">
        <v>19</v>
      </c>
      <c r="C164" s="28"/>
      <c r="D164" s="28"/>
      <c r="E164" s="28"/>
      <c r="F164" s="33"/>
      <c r="G164" s="33"/>
      <c r="L164" s="100"/>
      <c r="M164" s="103"/>
      <c r="N164" s="4"/>
    </row>
    <row r="165" spans="1:14" x14ac:dyDescent="0.25">
      <c r="A165" s="23"/>
      <c r="B165" s="27" t="s">
        <v>18</v>
      </c>
      <c r="C165" s="28"/>
      <c r="D165" s="28"/>
      <c r="E165" s="28"/>
      <c r="F165" s="33"/>
      <c r="G165" s="95">
        <f>SUM(F166:F168)</f>
        <v>4912934</v>
      </c>
      <c r="L165" s="100"/>
      <c r="M165" s="103"/>
      <c r="N165" s="4"/>
    </row>
    <row r="166" spans="1:14" ht="25.5" x14ac:dyDescent="0.25">
      <c r="A166" s="23"/>
      <c r="B166" s="28" t="s">
        <v>17</v>
      </c>
      <c r="C166" s="28" t="s">
        <v>5</v>
      </c>
      <c r="D166" s="28">
        <v>22</v>
      </c>
      <c r="E166" s="92">
        <v>27011</v>
      </c>
      <c r="F166" s="92">
        <f t="shared" ref="F166:F168" si="22">ROUND(E166*D166,0)</f>
        <v>594242</v>
      </c>
      <c r="G166" s="33"/>
      <c r="L166" s="100"/>
      <c r="M166" s="103"/>
      <c r="N166" s="4"/>
    </row>
    <row r="167" spans="1:14" ht="38.25" x14ac:dyDescent="0.25">
      <c r="A167" s="23"/>
      <c r="B167" s="39" t="s">
        <v>16</v>
      </c>
      <c r="C167" s="39" t="s">
        <v>15</v>
      </c>
      <c r="D167" s="39">
        <v>28</v>
      </c>
      <c r="E167" s="92">
        <v>51851</v>
      </c>
      <c r="F167" s="92">
        <f t="shared" si="22"/>
        <v>1451828</v>
      </c>
      <c r="G167" s="33"/>
      <c r="L167" s="100"/>
      <c r="M167" s="103"/>
      <c r="N167" s="4"/>
    </row>
    <row r="168" spans="1:14" ht="25.5" x14ac:dyDescent="0.25">
      <c r="A168" s="23"/>
      <c r="B168" s="39" t="s">
        <v>14</v>
      </c>
      <c r="C168" s="39" t="s">
        <v>5</v>
      </c>
      <c r="D168" s="39">
        <v>22</v>
      </c>
      <c r="E168" s="92">
        <v>130312</v>
      </c>
      <c r="F168" s="92">
        <f t="shared" si="22"/>
        <v>2866864</v>
      </c>
      <c r="G168" s="33"/>
      <c r="L168" s="100"/>
      <c r="M168" s="103"/>
      <c r="N168" s="4"/>
    </row>
    <row r="169" spans="1:14" x14ac:dyDescent="0.25">
      <c r="A169" s="23"/>
      <c r="B169" s="27" t="s">
        <v>11</v>
      </c>
      <c r="C169" s="28"/>
      <c r="D169" s="28"/>
      <c r="E169" s="92"/>
      <c r="F169" s="33"/>
      <c r="G169" s="95">
        <f>SUM(F170)</f>
        <v>3166200</v>
      </c>
      <c r="L169" s="100"/>
      <c r="M169" s="103"/>
      <c r="N169" s="4"/>
    </row>
    <row r="170" spans="1:14" ht="25.5" x14ac:dyDescent="0.25">
      <c r="A170" s="23"/>
      <c r="B170" s="28" t="s">
        <v>10</v>
      </c>
      <c r="C170" s="28" t="s">
        <v>5</v>
      </c>
      <c r="D170" s="28">
        <v>90</v>
      </c>
      <c r="E170" s="92">
        <v>35180</v>
      </c>
      <c r="F170" s="92">
        <f t="shared" ref="F170" si="23">ROUND(E170*D170,0)</f>
        <v>3166200</v>
      </c>
      <c r="G170" s="33"/>
      <c r="L170" s="100"/>
      <c r="M170" s="103"/>
      <c r="N170" s="4"/>
    </row>
    <row r="171" spans="1:14" x14ac:dyDescent="0.25">
      <c r="A171" s="23"/>
      <c r="B171" s="23" t="s">
        <v>9</v>
      </c>
      <c r="C171" s="23"/>
      <c r="D171" s="23"/>
      <c r="E171" s="28"/>
      <c r="F171" s="33"/>
      <c r="G171" s="95">
        <f>SUM(F172)</f>
        <v>2492202</v>
      </c>
      <c r="L171" s="100"/>
      <c r="M171" s="103"/>
      <c r="N171" s="4"/>
    </row>
    <row r="172" spans="1:14" ht="45" customHeight="1" x14ac:dyDescent="0.25">
      <c r="A172" s="23"/>
      <c r="B172" s="28" t="s">
        <v>8</v>
      </c>
      <c r="C172" s="23" t="s">
        <v>5</v>
      </c>
      <c r="D172" s="23">
        <v>6</v>
      </c>
      <c r="E172" s="92">
        <v>415367</v>
      </c>
      <c r="F172" s="92">
        <f t="shared" ref="F172" si="24">ROUND(E172*D172,0)</f>
        <v>2492202</v>
      </c>
      <c r="G172" s="33"/>
      <c r="L172" s="100"/>
      <c r="M172" s="103"/>
      <c r="N172" s="4"/>
    </row>
    <row r="173" spans="1:14" x14ac:dyDescent="0.25">
      <c r="A173" s="23"/>
      <c r="B173" s="23" t="s">
        <v>35</v>
      </c>
      <c r="C173" s="23"/>
      <c r="D173" s="23"/>
      <c r="E173" s="28"/>
      <c r="F173" s="33"/>
      <c r="G173" s="95">
        <f>SUM(F174)</f>
        <v>713448</v>
      </c>
      <c r="L173" s="100"/>
      <c r="M173" s="103"/>
      <c r="N173" s="4"/>
    </row>
    <row r="174" spans="1:14" ht="38.25" x14ac:dyDescent="0.25">
      <c r="A174" s="23"/>
      <c r="B174" s="28" t="s">
        <v>34</v>
      </c>
      <c r="C174" s="25" t="s">
        <v>5</v>
      </c>
      <c r="D174" s="25">
        <v>2</v>
      </c>
      <c r="E174" s="92">
        <v>356724</v>
      </c>
      <c r="F174" s="92">
        <f t="shared" ref="F174" si="25">ROUND(E174*D174,0)</f>
        <v>713448</v>
      </c>
      <c r="G174" s="33"/>
      <c r="L174" s="100"/>
      <c r="M174" s="103"/>
      <c r="N174" s="4"/>
    </row>
    <row r="175" spans="1:14" x14ac:dyDescent="0.25">
      <c r="A175" s="27"/>
      <c r="B175" s="27" t="s">
        <v>7</v>
      </c>
      <c r="C175" s="28"/>
      <c r="D175" s="28"/>
      <c r="E175" s="28"/>
      <c r="F175" s="33"/>
      <c r="G175" s="95">
        <f>SUM(F176:F177)</f>
        <v>678670</v>
      </c>
      <c r="L175" s="100"/>
      <c r="M175" s="103"/>
      <c r="N175" s="4"/>
    </row>
    <row r="176" spans="1:14" x14ac:dyDescent="0.25">
      <c r="A176" s="28"/>
      <c r="B176" s="28" t="s">
        <v>6</v>
      </c>
      <c r="C176" s="28" t="s">
        <v>5</v>
      </c>
      <c r="D176" s="28">
        <v>20</v>
      </c>
      <c r="E176" s="92">
        <v>5214</v>
      </c>
      <c r="F176" s="92">
        <f t="shared" ref="F176:F177" si="26">ROUND(E176*D176,0)</f>
        <v>104280</v>
      </c>
      <c r="G176" s="33"/>
      <c r="L176" s="100"/>
      <c r="M176" s="103"/>
      <c r="N176" s="4"/>
    </row>
    <row r="177" spans="1:14" x14ac:dyDescent="0.25">
      <c r="A177" s="28"/>
      <c r="B177" s="28" t="s">
        <v>4</v>
      </c>
      <c r="C177" s="28" t="s">
        <v>3</v>
      </c>
      <c r="D177" s="28">
        <v>10</v>
      </c>
      <c r="E177" s="92">
        <v>57439</v>
      </c>
      <c r="F177" s="92">
        <f t="shared" si="26"/>
        <v>574390</v>
      </c>
      <c r="G177" s="33"/>
      <c r="L177" s="100"/>
      <c r="M177" s="103"/>
      <c r="N177" s="4"/>
    </row>
    <row r="178" spans="1:14" ht="23.25" customHeight="1" x14ac:dyDescent="0.25">
      <c r="A178" s="136" t="s">
        <v>112</v>
      </c>
      <c r="B178" s="137"/>
      <c r="C178" s="137"/>
      <c r="D178" s="137"/>
      <c r="E178" s="137"/>
      <c r="F178" s="137"/>
      <c r="G178" s="138"/>
      <c r="L178" s="100"/>
      <c r="M178" s="103"/>
      <c r="N178" s="4"/>
    </row>
    <row r="179" spans="1:14" x14ac:dyDescent="0.25">
      <c r="A179" s="22" t="s">
        <v>33</v>
      </c>
      <c r="B179" s="22" t="s">
        <v>32</v>
      </c>
      <c r="C179" s="22" t="s">
        <v>31</v>
      </c>
      <c r="D179" s="22" t="s">
        <v>30</v>
      </c>
      <c r="E179" s="50" t="s">
        <v>104</v>
      </c>
      <c r="F179" s="51" t="s">
        <v>105</v>
      </c>
      <c r="G179" s="52" t="s">
        <v>106</v>
      </c>
      <c r="L179" s="100"/>
      <c r="M179" s="103"/>
      <c r="N179" s="4"/>
    </row>
    <row r="180" spans="1:14" x14ac:dyDescent="0.25">
      <c r="A180" s="23"/>
      <c r="B180" s="23" t="s">
        <v>29</v>
      </c>
      <c r="C180" s="23"/>
      <c r="D180" s="23"/>
      <c r="E180" s="28"/>
      <c r="F180" s="33"/>
      <c r="G180" s="95">
        <f>SUM(F181:F182)</f>
        <v>447242</v>
      </c>
      <c r="L180" s="100"/>
      <c r="M180" s="103"/>
      <c r="N180" s="4"/>
    </row>
    <row r="181" spans="1:14" ht="31.5" customHeight="1" x14ac:dyDescent="0.25">
      <c r="A181" s="23"/>
      <c r="B181" s="28" t="s">
        <v>28</v>
      </c>
      <c r="C181" s="28" t="s">
        <v>5</v>
      </c>
      <c r="D181" s="28">
        <v>40</v>
      </c>
      <c r="E181" s="92">
        <v>9920</v>
      </c>
      <c r="F181" s="92">
        <f t="shared" ref="F181:F182" si="27">ROUND(E181*D181,0)</f>
        <v>396800</v>
      </c>
      <c r="G181" s="33"/>
      <c r="L181" s="100"/>
      <c r="M181" s="103"/>
      <c r="N181" s="4"/>
    </row>
    <row r="182" spans="1:14" x14ac:dyDescent="0.25">
      <c r="A182" s="23"/>
      <c r="B182" s="28" t="s">
        <v>27</v>
      </c>
      <c r="C182" s="28" t="s">
        <v>5</v>
      </c>
      <c r="D182" s="28">
        <v>1</v>
      </c>
      <c r="E182" s="92">
        <v>50442</v>
      </c>
      <c r="F182" s="92">
        <f t="shared" si="27"/>
        <v>50442</v>
      </c>
      <c r="G182" s="33"/>
      <c r="L182" s="100"/>
      <c r="M182" s="103"/>
      <c r="N182" s="4"/>
    </row>
    <row r="183" spans="1:14" x14ac:dyDescent="0.25">
      <c r="A183" s="24"/>
      <c r="B183" s="27" t="s">
        <v>26</v>
      </c>
      <c r="C183" s="28"/>
      <c r="D183" s="28"/>
      <c r="E183" s="28"/>
      <c r="F183" s="33"/>
      <c r="G183" s="95">
        <f>SUM(F184:F189)</f>
        <v>1506808</v>
      </c>
      <c r="L183" s="100"/>
      <c r="M183" s="103"/>
      <c r="N183" s="4"/>
    </row>
    <row r="184" spans="1:14" ht="81" customHeight="1" x14ac:dyDescent="0.25">
      <c r="A184" s="25"/>
      <c r="B184" s="27" t="s">
        <v>25</v>
      </c>
      <c r="C184" s="25"/>
      <c r="D184" s="28"/>
      <c r="E184" s="28"/>
      <c r="F184" s="33"/>
      <c r="G184" s="33"/>
      <c r="L184" s="100"/>
      <c r="M184" s="103"/>
      <c r="N184" s="4"/>
    </row>
    <row r="185" spans="1:14" ht="93" customHeight="1" x14ac:dyDescent="0.25">
      <c r="A185" s="25"/>
      <c r="B185" s="28" t="s">
        <v>24</v>
      </c>
      <c r="C185" s="25" t="s">
        <v>0</v>
      </c>
      <c r="D185" s="28">
        <v>2</v>
      </c>
      <c r="E185" s="92">
        <v>85496</v>
      </c>
      <c r="F185" s="92">
        <f t="shared" ref="F185:F189" si="28">ROUND(E185*D185,0)</f>
        <v>170992</v>
      </c>
      <c r="G185" s="33"/>
      <c r="L185" s="100"/>
      <c r="M185" s="103"/>
      <c r="N185" s="4"/>
    </row>
    <row r="186" spans="1:14" ht="111" customHeight="1" x14ac:dyDescent="0.25">
      <c r="A186" s="25"/>
      <c r="B186" s="28" t="s">
        <v>23</v>
      </c>
      <c r="C186" s="25" t="s">
        <v>0</v>
      </c>
      <c r="D186" s="28">
        <v>3</v>
      </c>
      <c r="E186" s="92">
        <v>153569</v>
      </c>
      <c r="F186" s="92">
        <f t="shared" si="28"/>
        <v>460707</v>
      </c>
      <c r="G186" s="33"/>
      <c r="L186" s="100"/>
      <c r="M186" s="103"/>
      <c r="N186" s="4"/>
    </row>
    <row r="187" spans="1:14" ht="100.5" customHeight="1" x14ac:dyDescent="0.25">
      <c r="A187" s="25"/>
      <c r="B187" s="28" t="s">
        <v>22</v>
      </c>
      <c r="C187" s="25" t="s">
        <v>0</v>
      </c>
      <c r="D187" s="25">
        <v>4</v>
      </c>
      <c r="E187" s="92">
        <v>176527</v>
      </c>
      <c r="F187" s="92">
        <f t="shared" si="28"/>
        <v>706108</v>
      </c>
      <c r="G187" s="33"/>
      <c r="L187" s="100"/>
      <c r="M187" s="103"/>
      <c r="N187" s="4"/>
    </row>
    <row r="188" spans="1:14" ht="25.5" x14ac:dyDescent="0.25">
      <c r="A188" s="25"/>
      <c r="B188" s="25" t="s">
        <v>21</v>
      </c>
      <c r="C188" s="25" t="s">
        <v>15</v>
      </c>
      <c r="D188" s="25">
        <v>10</v>
      </c>
      <c r="E188" s="92">
        <v>5666</v>
      </c>
      <c r="F188" s="92">
        <f t="shared" si="28"/>
        <v>56660</v>
      </c>
      <c r="G188" s="33"/>
      <c r="L188" s="100"/>
      <c r="M188" s="103"/>
      <c r="N188" s="4"/>
    </row>
    <row r="189" spans="1:14" ht="86.25" customHeight="1" x14ac:dyDescent="0.25">
      <c r="A189" s="25"/>
      <c r="B189" s="28" t="s">
        <v>20</v>
      </c>
      <c r="C189" s="25" t="s">
        <v>0</v>
      </c>
      <c r="D189" s="25">
        <v>1</v>
      </c>
      <c r="E189" s="92">
        <v>112341</v>
      </c>
      <c r="F189" s="92">
        <f t="shared" si="28"/>
        <v>112341</v>
      </c>
      <c r="G189" s="33"/>
      <c r="L189" s="100"/>
      <c r="M189" s="103"/>
      <c r="N189" s="4"/>
    </row>
    <row r="190" spans="1:14" x14ac:dyDescent="0.25">
      <c r="A190" s="23"/>
      <c r="B190" s="27" t="s">
        <v>19</v>
      </c>
      <c r="C190" s="28"/>
      <c r="D190" s="28"/>
      <c r="E190" s="28"/>
      <c r="F190" s="33"/>
      <c r="G190" s="33"/>
      <c r="L190" s="100"/>
      <c r="M190" s="103"/>
      <c r="N190" s="4"/>
    </row>
    <row r="191" spans="1:14" x14ac:dyDescent="0.25">
      <c r="A191" s="23"/>
      <c r="B191" s="27" t="s">
        <v>18</v>
      </c>
      <c r="C191" s="28"/>
      <c r="D191" s="28"/>
      <c r="E191" s="28"/>
      <c r="F191" s="33"/>
      <c r="G191" s="95">
        <f>SUM(F192:F194)</f>
        <v>8366960</v>
      </c>
      <c r="L191" s="100"/>
      <c r="M191" s="103"/>
      <c r="N191" s="4"/>
    </row>
    <row r="192" spans="1:14" ht="25.5" x14ac:dyDescent="0.25">
      <c r="A192" s="23"/>
      <c r="B192" s="28" t="s">
        <v>17</v>
      </c>
      <c r="C192" s="28" t="s">
        <v>5</v>
      </c>
      <c r="D192" s="28">
        <v>40</v>
      </c>
      <c r="E192" s="92">
        <v>27011</v>
      </c>
      <c r="F192" s="92">
        <f t="shared" ref="F192:F194" si="29">ROUND(E192*D192,0)</f>
        <v>1080440</v>
      </c>
      <c r="G192" s="33"/>
      <c r="L192" s="100"/>
      <c r="M192" s="103"/>
      <c r="N192" s="4"/>
    </row>
    <row r="193" spans="1:14" ht="38.25" x14ac:dyDescent="0.25">
      <c r="A193" s="23"/>
      <c r="B193" s="39" t="s">
        <v>16</v>
      </c>
      <c r="C193" s="39" t="s">
        <v>15</v>
      </c>
      <c r="D193" s="39">
        <v>40</v>
      </c>
      <c r="E193" s="92">
        <v>51851</v>
      </c>
      <c r="F193" s="92">
        <f t="shared" si="29"/>
        <v>2074040</v>
      </c>
      <c r="G193" s="33"/>
      <c r="L193" s="100"/>
      <c r="M193" s="103"/>
      <c r="N193" s="4"/>
    </row>
    <row r="194" spans="1:14" ht="25.5" x14ac:dyDescent="0.25">
      <c r="A194" s="23"/>
      <c r="B194" s="39" t="s">
        <v>14</v>
      </c>
      <c r="C194" s="39" t="s">
        <v>5</v>
      </c>
      <c r="D194" s="39">
        <v>40</v>
      </c>
      <c r="E194" s="92">
        <v>130312</v>
      </c>
      <c r="F194" s="92">
        <f t="shared" si="29"/>
        <v>5212480</v>
      </c>
      <c r="G194" s="33"/>
      <c r="L194" s="100"/>
      <c r="M194" s="103"/>
      <c r="N194" s="4"/>
    </row>
    <row r="195" spans="1:14" x14ac:dyDescent="0.25">
      <c r="A195" s="23"/>
      <c r="B195" s="27" t="s">
        <v>13</v>
      </c>
      <c r="C195" s="46"/>
      <c r="D195" s="46"/>
      <c r="E195" s="28"/>
      <c r="F195" s="33"/>
      <c r="G195" s="95">
        <f>SUM(F196)</f>
        <v>172976</v>
      </c>
      <c r="L195" s="100"/>
      <c r="M195" s="103"/>
      <c r="N195" s="4"/>
    </row>
    <row r="196" spans="1:14" x14ac:dyDescent="0.25">
      <c r="A196" s="23"/>
      <c r="B196" s="28" t="s">
        <v>12</v>
      </c>
      <c r="C196" s="25" t="s">
        <v>0</v>
      </c>
      <c r="D196" s="25">
        <v>1</v>
      </c>
      <c r="E196" s="92">
        <v>172976</v>
      </c>
      <c r="F196" s="92">
        <f t="shared" ref="F196" si="30">ROUND(E196*D196,0)</f>
        <v>172976</v>
      </c>
      <c r="G196" s="33"/>
      <c r="L196" s="100"/>
      <c r="M196" s="103"/>
      <c r="N196" s="4"/>
    </row>
    <row r="197" spans="1:14" x14ac:dyDescent="0.25">
      <c r="A197" s="23"/>
      <c r="B197" s="27" t="s">
        <v>11</v>
      </c>
      <c r="C197" s="28"/>
      <c r="D197" s="28"/>
      <c r="E197" s="28"/>
      <c r="F197" s="33"/>
      <c r="G197" s="95">
        <f>SUM(F198)</f>
        <v>4327140</v>
      </c>
      <c r="L197" s="100"/>
      <c r="M197" s="103"/>
      <c r="N197" s="4"/>
    </row>
    <row r="198" spans="1:14" ht="25.5" x14ac:dyDescent="0.25">
      <c r="A198" s="23"/>
      <c r="B198" s="28" t="s">
        <v>10</v>
      </c>
      <c r="C198" s="28" t="s">
        <v>5</v>
      </c>
      <c r="D198" s="28">
        <v>123</v>
      </c>
      <c r="E198" s="92">
        <v>35180</v>
      </c>
      <c r="F198" s="92">
        <f t="shared" ref="F198" si="31">ROUND(E198*D198,0)</f>
        <v>4327140</v>
      </c>
      <c r="G198" s="33"/>
      <c r="L198" s="100"/>
      <c r="M198" s="103"/>
      <c r="N198" s="4"/>
    </row>
    <row r="199" spans="1:14" x14ac:dyDescent="0.25">
      <c r="A199" s="23"/>
      <c r="B199" s="23" t="s">
        <v>9</v>
      </c>
      <c r="C199" s="23"/>
      <c r="D199" s="23"/>
      <c r="E199" s="28"/>
      <c r="F199" s="33"/>
      <c r="G199" s="95">
        <f>SUM(F200)</f>
        <v>1246101</v>
      </c>
      <c r="L199" s="100"/>
      <c r="M199" s="103"/>
      <c r="N199" s="4"/>
    </row>
    <row r="200" spans="1:14" ht="37.5" customHeight="1" x14ac:dyDescent="0.25">
      <c r="A200" s="23"/>
      <c r="B200" s="28" t="s">
        <v>8</v>
      </c>
      <c r="C200" s="23" t="s">
        <v>5</v>
      </c>
      <c r="D200" s="23">
        <v>3</v>
      </c>
      <c r="E200" s="92">
        <v>415367</v>
      </c>
      <c r="F200" s="92">
        <f t="shared" ref="F200" si="32">ROUND(E200*D200,0)</f>
        <v>1246101</v>
      </c>
      <c r="G200" s="33"/>
      <c r="L200" s="100"/>
      <c r="M200" s="103"/>
      <c r="N200" s="4"/>
    </row>
    <row r="201" spans="1:14" x14ac:dyDescent="0.25">
      <c r="A201" s="27"/>
      <c r="B201" s="27" t="s">
        <v>7</v>
      </c>
      <c r="C201" s="28"/>
      <c r="D201" s="28"/>
      <c r="E201" s="28"/>
      <c r="F201" s="33"/>
      <c r="G201" s="95">
        <f>SUM(F202:F203)</f>
        <v>1495873</v>
      </c>
      <c r="L201" s="100"/>
      <c r="M201" s="103"/>
      <c r="N201" s="4"/>
    </row>
    <row r="202" spans="1:14" x14ac:dyDescent="0.25">
      <c r="A202" s="28"/>
      <c r="B202" s="28" t="s">
        <v>6</v>
      </c>
      <c r="C202" s="28" t="s">
        <v>5</v>
      </c>
      <c r="D202" s="59">
        <v>94.11</v>
      </c>
      <c r="E202" s="92">
        <v>5214</v>
      </c>
      <c r="F202" s="92">
        <f t="shared" ref="F202:F203" si="33">ROUND(E202*D202,0)</f>
        <v>490690</v>
      </c>
      <c r="G202" s="33"/>
      <c r="L202" s="100"/>
      <c r="M202" s="103"/>
      <c r="N202" s="4"/>
    </row>
    <row r="203" spans="1:14" x14ac:dyDescent="0.25">
      <c r="A203" s="28"/>
      <c r="B203" s="28" t="s">
        <v>4</v>
      </c>
      <c r="C203" s="28" t="s">
        <v>3</v>
      </c>
      <c r="D203" s="28">
        <v>17.5</v>
      </c>
      <c r="E203" s="92">
        <v>57439</v>
      </c>
      <c r="F203" s="92">
        <f t="shared" si="33"/>
        <v>1005183</v>
      </c>
      <c r="G203" s="33"/>
      <c r="L203" s="100"/>
      <c r="M203" s="103"/>
      <c r="N203" s="4"/>
    </row>
    <row r="204" spans="1:14" x14ac:dyDescent="0.25">
      <c r="A204" s="21"/>
      <c r="B204" s="21"/>
      <c r="C204" s="21"/>
      <c r="D204" s="21"/>
      <c r="E204" s="63"/>
    </row>
    <row r="205" spans="1:14" s="78" customFormat="1" ht="15.75" x14ac:dyDescent="0.25">
      <c r="A205" s="69"/>
      <c r="B205" s="21"/>
      <c r="C205" s="70" t="s">
        <v>113</v>
      </c>
      <c r="D205" s="71"/>
      <c r="E205" s="72"/>
      <c r="F205" s="71"/>
      <c r="G205" s="73">
        <f>SUM(G21:G204)</f>
        <v>195598037</v>
      </c>
      <c r="H205" s="74">
        <f>SUM(H55+H103+H132+H143+H153+H165+H212)</f>
        <v>0</v>
      </c>
      <c r="I205" s="75">
        <v>257110878.59999999</v>
      </c>
      <c r="J205" s="76">
        <f>G205/I205</f>
        <v>0.76075364086130892</v>
      </c>
      <c r="K205" s="77"/>
    </row>
    <row r="206" spans="1:14" s="78" customFormat="1" ht="15" x14ac:dyDescent="0.25">
      <c r="B206" s="19"/>
      <c r="C206" s="79" t="s">
        <v>114</v>
      </c>
      <c r="D206" s="80"/>
      <c r="E206" s="80"/>
      <c r="F206" s="81">
        <v>0.27229999999999999</v>
      </c>
      <c r="G206" s="82">
        <f>ROUND(G205*F206,2)</f>
        <v>53261345.479999997</v>
      </c>
      <c r="H206" s="77"/>
      <c r="I206" s="75">
        <v>61706610.863999993</v>
      </c>
      <c r="J206" s="76">
        <f t="shared" ref="J206:J215" si="34">G206/I206</f>
        <v>0.86313840177330148</v>
      </c>
      <c r="K206" s="77"/>
    </row>
    <row r="207" spans="1:14" s="78" customFormat="1" ht="15" x14ac:dyDescent="0.25">
      <c r="B207" s="19"/>
      <c r="C207" s="79" t="s">
        <v>115</v>
      </c>
      <c r="D207" s="80"/>
      <c r="E207" s="80"/>
      <c r="F207" s="81">
        <v>0.01</v>
      </c>
      <c r="G207" s="82">
        <f>ROUND(G205*F207,2)</f>
        <v>1955980.37</v>
      </c>
      <c r="H207" s="77"/>
      <c r="I207" s="75">
        <v>2571108.7859999998</v>
      </c>
      <c r="J207" s="76">
        <f t="shared" si="34"/>
        <v>0.76075364086130903</v>
      </c>
      <c r="K207" s="77"/>
    </row>
    <row r="208" spans="1:14" s="78" customFormat="1" ht="15" x14ac:dyDescent="0.25">
      <c r="B208" s="19"/>
      <c r="C208" s="79" t="s">
        <v>116</v>
      </c>
      <c r="D208" s="80"/>
      <c r="E208" s="80"/>
      <c r="F208" s="81">
        <v>0.04</v>
      </c>
      <c r="G208" s="82">
        <f>ROUND(G205*F208,2)</f>
        <v>7823921.4800000004</v>
      </c>
      <c r="H208" s="77"/>
      <c r="I208" s="75">
        <v>12855543.93</v>
      </c>
      <c r="J208" s="76">
        <f t="shared" si="34"/>
        <v>0.6086029126890472</v>
      </c>
      <c r="K208" s="77"/>
    </row>
    <row r="209" spans="1:14" s="78" customFormat="1" ht="15.75" x14ac:dyDescent="0.25">
      <c r="B209" s="19"/>
      <c r="C209" s="83" t="s">
        <v>117</v>
      </c>
      <c r="D209" s="80"/>
      <c r="E209" s="80"/>
      <c r="F209" s="81">
        <v>0.19</v>
      </c>
      <c r="G209" s="82">
        <f>ROUND(G208*F209,2)</f>
        <v>1486545.08</v>
      </c>
      <c r="H209" s="74">
        <f>SUM(G206:G208)</f>
        <v>63041247.329999998</v>
      </c>
      <c r="I209" s="75">
        <v>2442553.3467000001</v>
      </c>
      <c r="J209" s="76">
        <f t="shared" si="34"/>
        <v>0.60860291219775797</v>
      </c>
      <c r="K209" s="77"/>
    </row>
    <row r="210" spans="1:14" s="78" customFormat="1" ht="15.75" x14ac:dyDescent="0.25">
      <c r="B210" s="19"/>
      <c r="C210" s="84" t="s">
        <v>118</v>
      </c>
      <c r="D210" s="85"/>
      <c r="E210" s="85"/>
      <c r="F210" s="85"/>
      <c r="G210" s="86">
        <f>SUM(G206:G209)</f>
        <v>64527792.409999996</v>
      </c>
      <c r="H210" s="77"/>
      <c r="I210" s="75">
        <v>79575816.926699981</v>
      </c>
      <c r="J210" s="76">
        <f t="shared" si="34"/>
        <v>0.81089701497426991</v>
      </c>
      <c r="K210" s="77"/>
    </row>
    <row r="211" spans="1:14" ht="23.25" customHeight="1" x14ac:dyDescent="0.25">
      <c r="A211" s="115" t="s">
        <v>2</v>
      </c>
      <c r="B211" s="116"/>
      <c r="C211" s="116"/>
      <c r="D211" s="116"/>
      <c r="E211" s="116"/>
      <c r="F211" s="116"/>
      <c r="G211" s="117"/>
      <c r="L211" s="100"/>
      <c r="M211" s="103"/>
      <c r="N211" s="4"/>
    </row>
    <row r="212" spans="1:14" ht="161.25" customHeight="1" x14ac:dyDescent="0.25">
      <c r="A212" s="28"/>
      <c r="B212" s="60" t="s">
        <v>1</v>
      </c>
      <c r="C212" s="61" t="s">
        <v>0</v>
      </c>
      <c r="D212" s="62">
        <v>1</v>
      </c>
      <c r="E212" s="92">
        <v>116740000</v>
      </c>
      <c r="F212" s="92">
        <f>ROUND(E212*D212,0)</f>
        <v>116740000</v>
      </c>
      <c r="G212" s="95">
        <f>+F212</f>
        <v>116740000</v>
      </c>
      <c r="L212" s="100"/>
      <c r="M212" s="103"/>
      <c r="N212" s="4"/>
    </row>
    <row r="213" spans="1:14" ht="12.75" customHeight="1" x14ac:dyDescent="0.25">
      <c r="A213" s="109" t="s">
        <v>122</v>
      </c>
      <c r="B213" s="109"/>
      <c r="C213" s="109"/>
      <c r="D213" s="109"/>
      <c r="E213" s="109"/>
      <c r="F213" s="109"/>
      <c r="G213" s="106">
        <f>+G212+G210+G205-G209</f>
        <v>375379284.32999998</v>
      </c>
      <c r="L213" s="100"/>
      <c r="M213" s="103"/>
      <c r="N213" s="4"/>
    </row>
    <row r="214" spans="1:14" s="78" customFormat="1" ht="15.75" x14ac:dyDescent="0.25">
      <c r="A214" s="109" t="s">
        <v>123</v>
      </c>
      <c r="B214" s="109"/>
      <c r="C214" s="109"/>
      <c r="D214" s="109"/>
      <c r="E214" s="109"/>
      <c r="F214" s="109"/>
      <c r="G214" s="107">
        <f>+G212*0.19</f>
        <v>22180600</v>
      </c>
      <c r="H214" s="77"/>
      <c r="I214" s="75"/>
      <c r="J214" s="76"/>
      <c r="K214" s="77"/>
    </row>
    <row r="215" spans="1:14" s="87" customFormat="1" ht="15.75" x14ac:dyDescent="0.25">
      <c r="A215" s="109" t="s">
        <v>124</v>
      </c>
      <c r="B215" s="109"/>
      <c r="C215" s="109"/>
      <c r="D215" s="109"/>
      <c r="E215" s="109"/>
      <c r="F215" s="109"/>
      <c r="G215" s="108">
        <f>+G214+G213+G209</f>
        <v>399046429.40999997</v>
      </c>
      <c r="H215" s="88"/>
      <c r="I215" s="89">
        <v>336686695.52669996</v>
      </c>
      <c r="J215" s="76">
        <f t="shared" si="34"/>
        <v>1.1852159135238378</v>
      </c>
      <c r="K215" s="88"/>
      <c r="L215" s="100"/>
    </row>
    <row r="217" spans="1:14" ht="69.75" customHeight="1" x14ac:dyDescent="0.25">
      <c r="B217" s="104"/>
      <c r="M217" s="68"/>
    </row>
    <row r="218" spans="1:14" x14ac:dyDescent="0.25">
      <c r="B218" s="105" t="s">
        <v>120</v>
      </c>
      <c r="M218" s="68"/>
      <c r="N218" s="68"/>
    </row>
    <row r="219" spans="1:14" x14ac:dyDescent="0.25">
      <c r="B219" s="105" t="s">
        <v>121</v>
      </c>
      <c r="M219" s="101"/>
      <c r="N219" s="68"/>
    </row>
    <row r="220" spans="1:14" x14ac:dyDescent="0.25">
      <c r="N220" s="102"/>
    </row>
  </sheetData>
  <sheetProtection algorithmName="SHA-512" hashValue="N7YhIiXM70nvGcNgl21KYXNqQ44tECz2gQOXw4a3ea+DecEodZcXMdT1tkagSHn7p+Y0r+5tBot9VM0j4IhT1Q==" saltValue="wSRei5/nZ7SvWU7P4XdRSw==" spinCount="100000" sheet="1" objects="1" scenarios="1"/>
  <mergeCells count="24">
    <mergeCell ref="A84:G84"/>
    <mergeCell ref="A178:G178"/>
    <mergeCell ref="B13:H13"/>
    <mergeCell ref="A14:G14"/>
    <mergeCell ref="H72:K72"/>
    <mergeCell ref="A19:G19"/>
    <mergeCell ref="H73:K73"/>
    <mergeCell ref="H74:K74"/>
    <mergeCell ref="A213:F213"/>
    <mergeCell ref="A214:F214"/>
    <mergeCell ref="A215:F215"/>
    <mergeCell ref="A5:G6"/>
    <mergeCell ref="A1:G1"/>
    <mergeCell ref="A2:G2"/>
    <mergeCell ref="A3:G3"/>
    <mergeCell ref="A17:G17"/>
    <mergeCell ref="A211:G211"/>
    <mergeCell ref="A8:G8"/>
    <mergeCell ref="A9:G9"/>
    <mergeCell ref="A10:G10"/>
    <mergeCell ref="A11:G11"/>
    <mergeCell ref="A12:G12"/>
    <mergeCell ref="A150:G150"/>
    <mergeCell ref="A97:G97"/>
  </mergeCells>
  <pageMargins left="0.70866141732283472" right="0.70866141732283472" top="0.55118110236220474" bottom="0.55118110236220474" header="0.31496062992125984" footer="0.31496062992125984"/>
  <pageSetup scale="73" orientation="landscape" r:id="rId1"/>
  <headerFooter>
    <oddFooter>&amp;R&amp;P DE &amp;N</oddFooter>
  </headerFooter>
  <rowBreaks count="7" manualBreakCount="7">
    <brk id="38" max="6" man="1"/>
    <brk id="51" max="6" man="1"/>
    <brk id="76" max="6" man="1"/>
    <brk id="99" max="6" man="1"/>
    <brk id="119" max="6" man="1"/>
    <brk id="153" max="6" man="1"/>
    <brk id="174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cantidades</vt:lpstr>
      <vt:lpstr>cantidades!Área_de_impresión</vt:lpstr>
      <vt:lpstr>cantidades!Títulos_a_imprimir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ST. ERICK ANDRES DIAZ AREVALO</dc:creator>
  <cp:lastModifiedBy>julia</cp:lastModifiedBy>
  <cp:lastPrinted>2021-09-14T12:12:55Z</cp:lastPrinted>
  <dcterms:created xsi:type="dcterms:W3CDTF">2021-08-13T22:35:03Z</dcterms:created>
  <dcterms:modified xsi:type="dcterms:W3CDTF">2021-10-01T16:56:39Z</dcterms:modified>
</cp:coreProperties>
</file>