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3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4D1C537B-E38A-612A-F078-A93A15B4B7F4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USER\Desktop\CONTRATACION 2021\PLACAS HUELLA 2021\AJUSTES Y DOCS DEFINITIVOS\"/>
    </mc:Choice>
  </mc:AlternateContent>
  <bookViews>
    <workbookView xWindow="0" yWindow="0" windowWidth="16785" windowHeight="7080" firstSheet="1" activeTab="2"/>
  </bookViews>
  <sheets>
    <sheet name="chequeo " sheetId="17" state="hidden" r:id="rId1"/>
    <sheet name="PRESUPUESTO OFICIAL (Entidad)" sheetId="18" r:id="rId2"/>
    <sheet name="PPTA ECONOMICA (Proponente)" sheetId="43" r:id="rId3"/>
    <sheet name="Analisis de AU" sheetId="44" r:id="rId4"/>
    <sheet name="Analisis Trib cost Indirecto" sheetId="41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\0">[1]CRA.MODI!#REF!</definedName>
    <definedName name="\b">#REF!</definedName>
    <definedName name="\c">#REF!</definedName>
    <definedName name="\e">#REF!</definedName>
    <definedName name="\i">#REF!</definedName>
    <definedName name="\m">#REF!</definedName>
    <definedName name="\r">#REF!</definedName>
    <definedName name="\sa">#REF!</definedName>
    <definedName name="\t">#REF!</definedName>
    <definedName name="\x">#REF!</definedName>
    <definedName name="\z">#REF!</definedName>
    <definedName name="_">#REF!</definedName>
    <definedName name="___EST12">#REF!</definedName>
    <definedName name="__aiu2">[2]AIU!$J$105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23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aiu2">[2]AIU!$J$105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23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IPC2002">#REF!</definedName>
    <definedName name="_Key1" hidden="1">#REF!</definedName>
    <definedName name="_Order1" hidden="1">255</definedName>
    <definedName name="_PJ50">#REF!</definedName>
    <definedName name="_Sort" hidden="1">#REF!</definedName>
    <definedName name="_z">#REF!</definedName>
    <definedName name="A">#REF!</definedName>
    <definedName name="A_impresión_IM">[1]CRA.MODI!#REF!</definedName>
    <definedName name="AA">#REF!</definedName>
    <definedName name="aaa">#REF!</definedName>
    <definedName name="ab">#REF!</definedName>
    <definedName name="AccessDatabase" hidden="1">"A:\SAIN.mdb"</definedName>
    <definedName name="af">#REF!</definedName>
    <definedName name="AHER">[3]HER!$A:$C</definedName>
    <definedName name="ALTO">#REF!</definedName>
    <definedName name="altosutro">#REF!</definedName>
    <definedName name="ALTURA">#REF!</definedName>
    <definedName name="alturaarena">#REF!</definedName>
    <definedName name="ALTURAPLACAS">#REF!</definedName>
    <definedName name="AMAT">[3]MAT!$A:$C</definedName>
    <definedName name="ANALISIS">#REF!</definedName>
    <definedName name="ANALISIS_UNITARIOS">#REF!</definedName>
    <definedName name="ancho">#REF!</definedName>
    <definedName name="anchodesarenador">#REF!</definedName>
    <definedName name="ANCHOPLACAS">#REF!</definedName>
    <definedName name="anchosutro">#REF!</definedName>
    <definedName name="ap">[4]Planilla!$D$58</definedName>
    <definedName name="APER">[3]PER!$A:$C</definedName>
    <definedName name="_xlnm.Extract">#REF!</definedName>
    <definedName name="_xlnm.Print_Area" localSheetId="3">'Analisis de AU'!$A$1:$E$48</definedName>
    <definedName name="_xlnm.Print_Area" localSheetId="4">'Analisis Trib cost Indirecto'!$A$1:$E$32</definedName>
    <definedName name="_xlnm.Print_Area" localSheetId="2">'PPTA ECONOMICA (Proponente)'!$A$1:$J$73</definedName>
    <definedName name="_xlnm.Print_Area" localSheetId="1">'PRESUPUESTO OFICIAL (Entidad)'!$A$1:$J$73</definedName>
    <definedName name="_xlnm.Print_Area">#REF!</definedName>
    <definedName name="ATRS">[3]TRANS!$A:$D</definedName>
    <definedName name="b">#REF!</definedName>
    <definedName name="Base_datos_IM">#REF!</definedName>
    <definedName name="BASE_DE_DATOS">#REF!</definedName>
    <definedName name="_xlnm.Database">#REF!</definedName>
    <definedName name="BORDE1">#REF!</definedName>
    <definedName name="BORDE2">#REF!</definedName>
    <definedName name="BORDE3">#REF!</definedName>
    <definedName name="BuiltIn_Print_Area">'[5]PTAR ANDES'!$A$4:$H$272</definedName>
    <definedName name="BuiltIn_Print_Area___0">#REF!</definedName>
    <definedName name="BuiltIn_Print_Titles">#N/A</definedName>
    <definedName name="caed">#REF!</definedName>
    <definedName name="canal">#REF!</definedName>
    <definedName name="CANTDS">[6]Modelo!$J$7:$J$10,[6]Modelo!$J$13:$J$27,[6]Modelo!$J$30:$J$33,[6]Modelo!$J$36:$J$40</definedName>
    <definedName name="ccto210">#REF!</definedName>
    <definedName name="CEMENTO">[7]Insum!$A$3:$H$63</definedName>
    <definedName name="CICLOPEO">#REF!</definedName>
    <definedName name="CNT_M">[6]Modelo!$H$13:$H$27</definedName>
    <definedName name="Coef.erradas">#REF!</definedName>
    <definedName name="COEF.INFILT">#REF!</definedName>
    <definedName name="coef.retorno">#REF!</definedName>
    <definedName name="col_dos">#REF!</definedName>
    <definedName name="CompanyAddress">#REF!</definedName>
    <definedName name="CompanyCity">#REF!</definedName>
    <definedName name="CompanyCountry">#REF!</definedName>
    <definedName name="CompanyName">#REF!</definedName>
    <definedName name="CompanyState">#REF!</definedName>
    <definedName name="CompanyZip">#REF!</definedName>
    <definedName name="consumo">#REF!</definedName>
    <definedName name="CRITERIO">#REF!</definedName>
    <definedName name="_xlnm.Criteria">#REF!</definedName>
    <definedName name="Criterios_IM">#REF!</definedName>
    <definedName name="Cuadrillas">#REF!</definedName>
    <definedName name="curva">"Chart 11"</definedName>
    <definedName name="d">#REF!</definedName>
    <definedName name="DA">#REF!</definedName>
    <definedName name="DataDisplayed">"Ejemplo"</definedName>
    <definedName name="datos">#REF!</definedName>
    <definedName name="Descrip_cuadrillas">#REF!</definedName>
    <definedName name="Descrip_equipos">#REF!</definedName>
    <definedName name="Descrip_transporte">#REF!</definedName>
    <definedName name="Descripción">#REF!</definedName>
    <definedName name="descrpcion">#REF!</definedName>
    <definedName name="DETENCION">'[8]CHEQUEO '!#REF!</definedName>
    <definedName name="Diametros">#REF!</definedName>
    <definedName name="diasacumulacion">#REF!</definedName>
    <definedName name="E">#REF!</definedName>
    <definedName name="ENCABEZA">#REF!</definedName>
    <definedName name="EQUI">[9]EQUIPO!$B$2:$B$36</definedName>
    <definedName name="EQUIPO">#REF!</definedName>
    <definedName name="EQUIPO_1">[9]EQUIPO!$B$2:$D$36</definedName>
    <definedName name="Equipos">#REF!</definedName>
    <definedName name="ESPECIFICACION">#REF!</definedName>
    <definedName name="Especificación">#REF!</definedName>
    <definedName name="ESPESORPLACAS">#REF!</definedName>
    <definedName name="ET_DSC">[6]Modelo!$P$2</definedName>
    <definedName name="ET_IMO">[6]Modelo!$O$44</definedName>
    <definedName name="ET_IND">[6]Modelo!$O$42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7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3">'[10]COSTOS OFICINA'!#REF!</definedName>
    <definedName name="Excel_BuiltIn_Print_Titles_4">'[10]COSTOS CAMPAMENTO'!#REF!</definedName>
    <definedName name="factorarena">#REF!</definedName>
    <definedName name="FASD">#REF!</definedName>
    <definedName name="Festivos">'[11]días habiles 2015'!$D$2:$D$21</definedName>
    <definedName name="FF">#REF!</definedName>
    <definedName name="Fin_de_semana">'[11]días habiles 2015'!$M$1:$M$2</definedName>
    <definedName name="Format">#REF!</definedName>
    <definedName name="Ft">#REF!</definedName>
    <definedName name="grados">#REF!</definedName>
    <definedName name="GSEGSG">#REF!</definedName>
    <definedName name="h">#REF!</definedName>
    <definedName name="Hab.predio">#REF!</definedName>
    <definedName name="HILERAS">#REF!</definedName>
    <definedName name="hqmaxsutro">#REF!</definedName>
    <definedName name="hQminsutro">#REF!</definedName>
    <definedName name="IF">'[12]A. P. U.'!#REF!</definedName>
    <definedName name="inf">#REF!</definedName>
    <definedName name="INSUMOS">#REF!</definedName>
    <definedName name="INSUMOSTOTAL">#REF!</definedName>
    <definedName name="ITEMS">#REF!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L">[1]CRA.MODI!#REF!</definedName>
    <definedName name="largovertedero">#REF!</definedName>
    <definedName name="List_cuadrillas">#REF!</definedName>
    <definedName name="longituddesarenador">#REF!</definedName>
    <definedName name="mac">#REF!</definedName>
    <definedName name="MANOBRA">#REF!</definedName>
    <definedName name="MAQUINAR">[7]Insum!$A$68:$H$98</definedName>
    <definedName name="MATER">[9]MATERIAL!$B$3:$B$580</definedName>
    <definedName name="MATERIAL">#REF!</definedName>
    <definedName name="Materiales">#REF!</definedName>
    <definedName name="Mcotas">#REF!</definedName>
    <definedName name="MiT">#REF!</definedName>
    <definedName name="MiV">#REF!</definedName>
    <definedName name="MmIL">#REF!</definedName>
    <definedName name="Mtotalizado">#REF!</definedName>
    <definedName name="Muro">#REF!</definedName>
    <definedName name="muro.">#REF!</definedName>
    <definedName name="MUROTRE">#REF!</definedName>
    <definedName name="MUROTRES">#REF!</definedName>
    <definedName name="MUROTRES.">#REF!</definedName>
    <definedName name="NUMERO">#REF!</definedName>
    <definedName name="o">[4]Planilla!$C$60</definedName>
    <definedName name="Obra">#REF!</definedName>
    <definedName name="ofyaydnt">'[13]mano de obra'!$E$30</definedName>
    <definedName name="OK">#REF!</definedName>
    <definedName name="op">[4]Planilla!$D$60</definedName>
    <definedName name="PAVA">#REF!</definedName>
    <definedName name="pntll">[13]mater!$D$56</definedName>
    <definedName name="PRESUPUESTO">#REF!</definedName>
    <definedName name="PREUGA">#REF!</definedName>
    <definedName name="Print_Area" localSheetId="0">'chequeo '!$A$1:$J$83</definedName>
    <definedName name="Print_Area" localSheetId="2">'PPTA ECONOMICA (Proponente)'!$A$2:$J$67</definedName>
    <definedName name="Print_Area" localSheetId="1">'PRESUPUESTO OFICIAL (Entidad)'!$A$2:$J$67</definedName>
    <definedName name="PRINT_AREA">#REF!</definedName>
    <definedName name="PRINT_AREA_MI">#REF!</definedName>
    <definedName name="Proponente">#REF!</definedName>
    <definedName name="prueba">#REF!</definedName>
    <definedName name="ptmtlcbñ">[13]mater!$I$175</definedName>
    <definedName name="puertas">#REF!</definedName>
    <definedName name="Q">#REF!</definedName>
    <definedName name="QMAX">[8]CALCULOS!$A$3</definedName>
    <definedName name="qmaxdesarenador">#REF!</definedName>
    <definedName name="Qmed">#REF!</definedName>
    <definedName name="QMIN">#REF!</definedName>
    <definedName name="qmindesarenador">#REF!</definedName>
    <definedName name="radianes">#REF!</definedName>
    <definedName name="rell">#REF!</definedName>
    <definedName name="rfref">#REF!</definedName>
    <definedName name="S">#REF!</definedName>
    <definedName name="Salarios">#REF!</definedName>
    <definedName name="sbrbasa">[13]mater!$D$29</definedName>
    <definedName name="sdf">#REF!</definedName>
    <definedName name="SEPARACIONPLACAS">#REF!</definedName>
    <definedName name="sfnlavplt">[13]mater!$I$122</definedName>
    <definedName name="SHARED_FORMULA_21">#N/A</definedName>
    <definedName name="Slicer_Contact_Type">#N/A</definedName>
    <definedName name="TABLA">[1]CRA.MODI!#REF!</definedName>
    <definedName name="tablonx">'[14]BASE DE DATOS'!#REF!</definedName>
    <definedName name="tblfrmlt">[13]mater!$D$31</definedName>
    <definedName name="tbpvc4">[13]mater!$D$89</definedName>
    <definedName name="TITULOANALISISUNITARIOS">#REF!</definedName>
    <definedName name="TITULOPRESUPUESTO">#REF!</definedName>
    <definedName name="_xlnm.Print_Titles">#N/A</definedName>
    <definedName name="Títulos_a_imprimir_IM">#REF!</definedName>
    <definedName name="TODOANA">#REF!</definedName>
    <definedName name="TODOINSU">#REF!</definedName>
    <definedName name="TODOITEM">#REF!</definedName>
    <definedName name="Transporte">#REF!</definedName>
    <definedName name="Ubicación">#REF!</definedName>
    <definedName name="UNDS">[6]UNDS!$A:$B</definedName>
    <definedName name="Unidades">[15]Presup_Cancha!$J$14:$J$18</definedName>
    <definedName name="UNITARIO">[16]Unitarios!$A$3:$D$13</definedName>
    <definedName name="Unitarios">#REF!</definedName>
    <definedName name="v">#REF!</definedName>
    <definedName name="velosidadhorizontal">#REF!</definedName>
    <definedName name="Vh">#REF!</definedName>
    <definedName name="Vo">#REF!</definedName>
    <definedName name="volumenarena">#REF!</definedName>
    <definedName name="VOLUMENDIARIO">#REF!</definedName>
    <definedName name="Vs">#REF!</definedName>
    <definedName name="WDBIFG">[1]CRA.MODI!#REF!</definedName>
    <definedName name="WSERWEER">'[17]COSTOS OFICINA'!#REF!</definedName>
    <definedName name="z">#REF!</definedName>
  </definedNames>
  <calcPr calcId="191029" concurrentCalc="0"/>
</workbook>
</file>

<file path=xl/calcChain.xml><?xml version="1.0" encoding="utf-8"?>
<calcChain xmlns="http://schemas.openxmlformats.org/spreadsheetml/2006/main">
  <c r="D11" i="44" l="1"/>
  <c r="E11" i="44"/>
  <c r="D12" i="44"/>
  <c r="E12" i="44"/>
  <c r="D13" i="44"/>
  <c r="E13" i="44"/>
  <c r="D14" i="44"/>
  <c r="E14" i="44"/>
  <c r="E15" i="44"/>
  <c r="E16" i="44"/>
  <c r="E17" i="44"/>
  <c r="D20" i="44"/>
  <c r="E20" i="44"/>
  <c r="D21" i="44"/>
  <c r="E21" i="44"/>
  <c r="D22" i="44"/>
  <c r="E22" i="44"/>
  <c r="E23" i="44"/>
  <c r="C6" i="44"/>
  <c r="C7" i="44"/>
  <c r="B26" i="44"/>
  <c r="E26" i="44"/>
  <c r="B27" i="44"/>
  <c r="E27" i="44"/>
  <c r="B28" i="44"/>
  <c r="E28" i="44"/>
  <c r="B29" i="44"/>
  <c r="E29" i="44"/>
  <c r="B30" i="44"/>
  <c r="E30" i="44"/>
  <c r="B31" i="44"/>
  <c r="E31" i="44"/>
  <c r="E33" i="44"/>
  <c r="E35" i="44"/>
  <c r="D35" i="44"/>
  <c r="D39" i="44"/>
  <c r="E37" i="44"/>
  <c r="H24" i="44"/>
  <c r="C5" i="44"/>
  <c r="H40" i="43"/>
  <c r="H22" i="43"/>
  <c r="H23" i="43"/>
  <c r="J54" i="43"/>
  <c r="H40" i="18"/>
  <c r="H23" i="18"/>
  <c r="H22" i="18"/>
  <c r="J54" i="18"/>
  <c r="I15" i="18"/>
  <c r="J15" i="18"/>
  <c r="I17" i="18"/>
  <c r="J17" i="18"/>
  <c r="I18" i="18"/>
  <c r="J18" i="18"/>
  <c r="I19" i="18"/>
  <c r="J19" i="18"/>
  <c r="I14" i="18"/>
  <c r="J14" i="18"/>
  <c r="I16" i="18"/>
  <c r="J16" i="18"/>
  <c r="J20" i="18"/>
  <c r="I22" i="18"/>
  <c r="J22" i="18"/>
  <c r="I23" i="18"/>
  <c r="J23" i="18"/>
  <c r="I24" i="18"/>
  <c r="J24" i="18"/>
  <c r="J25" i="18"/>
  <c r="I30" i="18"/>
  <c r="J30" i="18"/>
  <c r="I31" i="18"/>
  <c r="J31" i="18"/>
  <c r="J32" i="18"/>
  <c r="I37" i="18"/>
  <c r="J37" i="18"/>
  <c r="J38" i="18"/>
  <c r="I40" i="18"/>
  <c r="J40" i="18"/>
  <c r="J41" i="18"/>
  <c r="I27" i="18"/>
  <c r="J27" i="18"/>
  <c r="J28" i="18"/>
  <c r="I34" i="18"/>
  <c r="J34" i="18"/>
  <c r="J35" i="18"/>
  <c r="J42" i="18"/>
  <c r="J63" i="18"/>
  <c r="J60" i="18"/>
  <c r="J58" i="18"/>
  <c r="M40" i="18"/>
  <c r="M15" i="18"/>
  <c r="M23" i="18"/>
  <c r="M24" i="18"/>
  <c r="N38" i="18"/>
  <c r="M37" i="18"/>
  <c r="N35" i="18"/>
  <c r="M34" i="18"/>
  <c r="C6" i="41"/>
  <c r="C7" i="41"/>
  <c r="B14" i="41"/>
  <c r="E14" i="41"/>
  <c r="B16" i="41"/>
  <c r="E16" i="41"/>
  <c r="B15" i="41"/>
  <c r="E15" i="41"/>
  <c r="B13" i="41"/>
  <c r="E13" i="41"/>
  <c r="B11" i="41"/>
  <c r="E11" i="41"/>
  <c r="N15" i="18"/>
  <c r="N24" i="18"/>
  <c r="N23" i="18"/>
  <c r="N34" i="18"/>
  <c r="B12" i="41"/>
  <c r="E12" i="41"/>
  <c r="E18" i="41"/>
  <c r="E20" i="41"/>
  <c r="D20" i="41"/>
  <c r="N37" i="18"/>
  <c r="O65" i="18"/>
  <c r="O67" i="18"/>
  <c r="N25" i="18"/>
  <c r="D22" i="41"/>
  <c r="C5" i="41"/>
  <c r="H65" i="18"/>
  <c r="J64" i="18"/>
  <c r="J65" i="18"/>
  <c r="M30" i="18"/>
  <c r="M27" i="18"/>
  <c r="M22" i="18"/>
  <c r="M19" i="18"/>
  <c r="M18" i="18"/>
  <c r="M17" i="18"/>
  <c r="N41" i="18"/>
  <c r="M41" i="18"/>
  <c r="N28" i="18"/>
  <c r="M28" i="18"/>
  <c r="N19" i="18"/>
  <c r="N27" i="18"/>
  <c r="O28" i="18"/>
  <c r="N40" i="18"/>
  <c r="O40" i="18"/>
  <c r="M25" i="18"/>
  <c r="N32" i="18"/>
  <c r="N17" i="18"/>
  <c r="N18" i="18"/>
  <c r="N30" i="18"/>
  <c r="N22" i="18"/>
  <c r="O22" i="18"/>
  <c r="J66" i="18"/>
  <c r="M14" i="18"/>
  <c r="N14" i="18"/>
  <c r="M16" i="18"/>
  <c r="N16" i="18"/>
  <c r="N20" i="18"/>
  <c r="O20" i="18"/>
  <c r="M31" i="18"/>
  <c r="M42" i="18"/>
  <c r="M44" i="18"/>
  <c r="N31" i="18"/>
  <c r="O32" i="18"/>
  <c r="O42" i="18"/>
  <c r="N42" i="18"/>
  <c r="J47" i="18"/>
  <c r="J67" i="18"/>
  <c r="M70" i="18"/>
  <c r="J45" i="18"/>
  <c r="O44" i="18"/>
  <c r="Q67" i="18"/>
</calcChain>
</file>

<file path=xl/sharedStrings.xml><?xml version="1.0" encoding="utf-8"?>
<sst xmlns="http://schemas.openxmlformats.org/spreadsheetml/2006/main" count="451" uniqueCount="195">
  <si>
    <t>FORMULARIO 1</t>
  </si>
  <si>
    <t>PRESUPUESTO OFICIAL</t>
  </si>
  <si>
    <t>OBJETO: OBRAS DE CONSTRUCCIÓN Y/O MANTENIMIENTO Y/O REPARACIÓN VIAL EN CONCRETO RÍGIDO EN DIFERENTES SECTORES DEL MUNICIPIO DE PEREIRA</t>
  </si>
  <si>
    <t>Nº</t>
  </si>
  <si>
    <t>ITEM DE PAGO</t>
  </si>
  <si>
    <t xml:space="preserve">ESPECIFICACIONES </t>
  </si>
  <si>
    <t>DESCRIPCION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</si>
  <si>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</si>
  <si>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</si>
  <si>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</si>
  <si>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</si>
  <si>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</si>
  <si>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</si>
  <si>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PRELIMINARES</t>
  </si>
  <si>
    <t>Localización y replanteo vías</t>
  </si>
  <si>
    <t>m</t>
  </si>
  <si>
    <t>Arrendamiento Inmueble-Campamento</t>
  </si>
  <si>
    <t>m2/mes</t>
  </si>
  <si>
    <t>Valla Informativa Instalada</t>
  </si>
  <si>
    <t>m2</t>
  </si>
  <si>
    <t xml:space="preserve">Cerramiento Provisional En guadua + Yute </t>
  </si>
  <si>
    <t>Demol Sardineles</t>
  </si>
  <si>
    <t>Demol Piso Concreto S/Te Man</t>
  </si>
  <si>
    <t>Red provisional agua</t>
  </si>
  <si>
    <t>Red provisional eléctrica</t>
  </si>
  <si>
    <t>Subtotal</t>
  </si>
  <si>
    <t>MOVIMIENTO DE TIERRAS</t>
  </si>
  <si>
    <t>Excavación conglomer H=0-2 m mec</t>
  </si>
  <si>
    <t>m3</t>
  </si>
  <si>
    <t>Exc config subrasante man</t>
  </si>
  <si>
    <t>Lleno comp mater sitio man</t>
  </si>
  <si>
    <t>Cargue mecanico + retiro + mat sobrante Incluye el deposito (cargue y retiro a escombrera oficial o autorizada) mec</t>
  </si>
  <si>
    <t>Afirmado Su+Tr+Ri+Co man</t>
  </si>
  <si>
    <t>Sobreacarreo horizontal &gt;100 m  man</t>
  </si>
  <si>
    <t>DEMARCACIÓN VIAL-SEGURIDAD</t>
  </si>
  <si>
    <t xml:space="preserve">Pintura tráfico línea carril / borde Vía </t>
  </si>
  <si>
    <t>Delineador tubular entre 1-1.4 m</t>
  </si>
  <si>
    <t>Un</t>
  </si>
  <si>
    <t>Cinta Plastica Seguridad Cal 6</t>
  </si>
  <si>
    <t>Señal Reglament Reflectiva D=0.6M</t>
  </si>
  <si>
    <t>LABORES DE REPOSICION</t>
  </si>
  <si>
    <t>Cuerpo cámara de inspección   C20.7 MPa</t>
  </si>
  <si>
    <t>Cono cám insp C20.7 MPa D=1.2 T 24"</t>
  </si>
  <si>
    <t>Escalera gato 3/4" L=1 m, inclcuye anclajes de 3/4"</t>
  </si>
  <si>
    <t>Tapa cám alc A&amp;A Hf+ aro  Manhole</t>
  </si>
  <si>
    <t>Empotram tub alcant Ø variable</t>
  </si>
  <si>
    <t>Caja insp C20.7 MPa .80 H=1.3 libre</t>
  </si>
  <si>
    <t>Base y cañuela cámara inspección D=1.20 m</t>
  </si>
  <si>
    <t>Tub PVC Novafort 250 mm</t>
  </si>
  <si>
    <t>Tub PVC Novafort 400 mm</t>
  </si>
  <si>
    <t>OBRAS EXTERIORES</t>
  </si>
  <si>
    <t xml:space="preserve">Sardinel T1 C20.7 MPa S/ Placa 200 cm2&lt; área transv&lt; =380 cm2 </t>
  </si>
  <si>
    <t>Sumid desar A.A.C17.2 MPa doble reja</t>
  </si>
  <si>
    <t>PAVIMENTOS</t>
  </si>
  <si>
    <t>Pavimento  MR=4.1 MPa premezclado</t>
  </si>
  <si>
    <t>Base granular tipo INVIAS</t>
  </si>
  <si>
    <t>Acero Fy=420 MPa  Co+Fi+Ar</t>
  </si>
  <si>
    <t>Kg</t>
  </si>
  <si>
    <t>Sellado junta Sikaflex + Sika ROD 15 Lm Sl</t>
  </si>
  <si>
    <t>Corte mecánico placas y pavimentos de concreto rígido H&lt;=6 cm (incluye operario)</t>
  </si>
  <si>
    <t>Dovela transferencia de cargas</t>
  </si>
  <si>
    <t>kg</t>
  </si>
  <si>
    <t xml:space="preserve">Canastilla soporte de dovelas. hierro 3/8 y 1/4" </t>
  </si>
  <si>
    <t xml:space="preserve">SUBTOTAL OBRAS </t>
  </si>
  <si>
    <t>SUBTOTAL OBRAS (INCLUYE IVA)</t>
  </si>
  <si>
    <t>VALOR SUBTOTAL</t>
  </si>
  <si>
    <t xml:space="preserve">VALOR TOTAL EN LETRAS: </t>
  </si>
  <si>
    <t xml:space="preserve">NOTA 1:  Se debe tener en cuenta que el PRECIO UNITARIO incluye el valor de A.I.U. </t>
  </si>
  <si>
    <t>PORCENTAJE</t>
  </si>
  <si>
    <t xml:space="preserve">NOTA 2: Cuando la fracción decimal del peso sea  igual o superior a 5 se aproximará por exceso al número entero siguiente del peso y cuando la fracción decimal del peso sea inferior a 5 se aproximará por defecto al número entero del peso. </t>
  </si>
  <si>
    <t>ADMINISTRACION</t>
  </si>
  <si>
    <t>A=</t>
  </si>
  <si>
    <t xml:space="preserve">NOTA 3: El A.I.U y su discriminación deben estar en porcentaje (%). </t>
  </si>
  <si>
    <t>IMPREVISTOS</t>
  </si>
  <si>
    <t>I=</t>
  </si>
  <si>
    <t xml:space="preserve">NOTA 4: Cuando la fracción decimal del peso sea  igual o superior a 5 se aproximara por exceso al número entero siguiente del peso y cuando la fracción decimal del peso sea inferior a 5 se aproximará por defecto al número entero del peso. </t>
  </si>
  <si>
    <t>UTILIDAD</t>
  </si>
  <si>
    <t>U=</t>
  </si>
  <si>
    <t>TOTAL A.I.U</t>
  </si>
  <si>
    <t>A.I.U.=</t>
  </si>
  <si>
    <t>COSTOS INDIRECTOS</t>
  </si>
  <si>
    <t>Actividad</t>
  </si>
  <si>
    <t>Cant.</t>
  </si>
  <si>
    <t>Costo Directo</t>
  </si>
  <si>
    <t>Valor total</t>
  </si>
  <si>
    <t>SC 1</t>
  </si>
  <si>
    <t>Pólizas</t>
  </si>
  <si>
    <t>Según Factura</t>
  </si>
  <si>
    <t>SC 2</t>
  </si>
  <si>
    <t>Alquiler de baño portatil (2 aseos semanales)</t>
  </si>
  <si>
    <t>SC 3</t>
  </si>
  <si>
    <t>Alquiler equipos para dotación de oficina, consumibles de oficina (Papeleria y utiles), servicios publicos provisionales, comunicaciones, expedición de indentificaciones entre otros.</t>
  </si>
  <si>
    <t>Ensayos de Laboratorio</t>
  </si>
  <si>
    <t>Según.Factura.</t>
  </si>
  <si>
    <t>SC 4</t>
  </si>
  <si>
    <t>Servicios de Vigilancia privada (24 horas-noche) Con Arma, incluye supervisión</t>
  </si>
  <si>
    <t>SC 5</t>
  </si>
  <si>
    <t>Protocolo de bioseguridad</t>
  </si>
  <si>
    <t>SUBTOTAL COSTOS INDIRECTOS</t>
  </si>
  <si>
    <t>(D)</t>
  </si>
  <si>
    <t>Carga Tributaria (%)</t>
  </si>
  <si>
    <t>(E)</t>
  </si>
  <si>
    <t>VALOR COSTOS INDIRECTOS</t>
  </si>
  <si>
    <t>(F) = (D+E)</t>
  </si>
  <si>
    <t xml:space="preserve">VALOR TOTAL PROYECTO </t>
  </si>
  <si>
    <t>AU CALCULADO</t>
  </si>
  <si>
    <t>VALOR UTILIDAD</t>
  </si>
  <si>
    <t>Subtotal Impuestos</t>
  </si>
  <si>
    <t>Estampilla Pro Universidad Tecnológica</t>
  </si>
  <si>
    <t>Industria y Comercio</t>
  </si>
  <si>
    <t>Estampilla Pro Adulto mayor (si &gt; 30 SMMLV)</t>
  </si>
  <si>
    <t>Estampilla Procultura (si &gt; 15 SMMLV)</t>
  </si>
  <si>
    <t>V/r PARCIAL</t>
  </si>
  <si>
    <t>VALOR</t>
  </si>
  <si>
    <t>IMPUESTOS</t>
  </si>
  <si>
    <t>Total personal y actividades de Apoyo</t>
  </si>
  <si>
    <t>No. MESES</t>
  </si>
  <si>
    <t>PERSONAL  Y ACTIVIDADES DE APOYO</t>
  </si>
  <si>
    <t>Total Personal</t>
  </si>
  <si>
    <t>Subtotal Personal</t>
  </si>
  <si>
    <t>SUELDO MES</t>
  </si>
  <si>
    <t>PRESUP OFICIAL:</t>
  </si>
  <si>
    <t>Anticipo:</t>
  </si>
  <si>
    <t>DIRECTO:</t>
  </si>
  <si>
    <t>PLAZO (meses):</t>
  </si>
  <si>
    <t>AU (calculado):</t>
  </si>
  <si>
    <t>OBJETO:</t>
  </si>
  <si>
    <t>INFORMACION GENERAL DEL CONTRATO:</t>
  </si>
  <si>
    <t>Fecha:</t>
  </si>
  <si>
    <t>AU (supuesto):</t>
  </si>
  <si>
    <t>Version:</t>
  </si>
  <si>
    <t>% DE TRIBUTACION</t>
  </si>
  <si>
    <t>VALOR TOTAL TRIBUTACION</t>
  </si>
  <si>
    <r>
      <t>Contribucion Especial (</t>
    </r>
    <r>
      <rPr>
        <sz val="11"/>
        <color indexed="10"/>
        <rFont val="Calibri"/>
        <family val="2"/>
      </rPr>
      <t>solo obra</t>
    </r>
    <r>
      <rPr>
        <sz val="11"/>
        <rFont val="Calibri"/>
        <family val="2"/>
      </rPr>
      <t>)</t>
    </r>
  </si>
  <si>
    <t>VR TOTAL INDIRECTOS:</t>
  </si>
  <si>
    <t>INDIRECTOS:</t>
  </si>
  <si>
    <t>% Tributacion:</t>
  </si>
  <si>
    <t>ALCALDIA DE PEREIRA - SECRETARIA DE INFRAESTRUCTURA</t>
  </si>
  <si>
    <t>Gastos financieros y similares (fiducia + 4x1000)</t>
  </si>
  <si>
    <t>Dia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</si>
  <si>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A.I.U. </t>
    </r>
  </si>
  <si>
    <r>
      <rPr>
        <b/>
        <sz val="11"/>
        <rFont val="Arial"/>
        <family val="2"/>
      </rPr>
      <t>NOTA 2</t>
    </r>
    <r>
      <rPr>
        <sz val="11"/>
        <rFont val="Arial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</si>
  <si>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A.I.U y su discriminación deben estar en porcentaje (%). </t>
    </r>
  </si>
  <si>
    <t>VALOR TOTAL</t>
  </si>
  <si>
    <t>ÍTEM DE PAGO</t>
  </si>
  <si>
    <t>Formulario 1 - Propuesta económica  - Documento tipo de licitación de obra pública de infraestructura de transporte - versión 3</t>
  </si>
  <si>
    <t>Código</t>
  </si>
  <si>
    <t>CCE-EICP-FM-14</t>
  </si>
  <si>
    <t>Versión</t>
  </si>
  <si>
    <t>VALOR COSTO DIRECTO
SIN AIU</t>
  </si>
  <si>
    <t xml:space="preserve">Asesor Ambiental     </t>
  </si>
  <si>
    <t>ANALISIS DE % DE TRIBUTACION 2021 (COSTOS INDIRECTOS)</t>
  </si>
  <si>
    <t>Comisión de topografía con servicio de escolta  (Día) (Según Factura)</t>
  </si>
  <si>
    <t>ALCALDIA DE PEREIRA</t>
  </si>
  <si>
    <t>ANALISIS DE AU 2021</t>
  </si>
  <si>
    <t>Salario Minimo:</t>
  </si>
  <si>
    <t>PERSONAL DE PLANILLA (con vinculacion)</t>
  </si>
  <si>
    <t>DEDICACION MES</t>
  </si>
  <si>
    <t>Director de obra ingeniero civil o 
Ingeniero de transporte y vias</t>
  </si>
  <si>
    <t>Factor Prestacional</t>
  </si>
  <si>
    <t xml:space="preserve">Asesor SISO/HSEQ </t>
  </si>
  <si>
    <t>Asesor en gestión social</t>
  </si>
  <si>
    <t>Contribucion Especial</t>
  </si>
  <si>
    <t>VALOR TOTAL ADMINISTRACION</t>
  </si>
  <si>
    <t>Según factura</t>
  </si>
  <si>
    <t>Alquiler De Baño Portatil (2 Aseos Semanales)</t>
  </si>
  <si>
    <t>SC 6</t>
  </si>
  <si>
    <t>SC 7</t>
  </si>
  <si>
    <t>Transporte personal y equipos</t>
  </si>
  <si>
    <t>Protocolo de Bioseguridad (COVID-19)</t>
  </si>
  <si>
    <t>Arrendamiento Inmueble-campamento</t>
  </si>
  <si>
    <t>m2mes</t>
  </si>
  <si>
    <t>Valla informativa instalada</t>
  </si>
  <si>
    <t xml:space="preserve">Cerramiento provisional en guadua + yute </t>
  </si>
  <si>
    <t>Cinta plastica seguridad cal 6</t>
  </si>
  <si>
    <t>PROPUESTA ECONOMICA</t>
  </si>
  <si>
    <t>Excavación conglomer seco H=0-1,5 m man</t>
  </si>
  <si>
    <t>Cargue manual + retiro y transporte de mat sobrante Incluye el costo de disposicion en escombrera oficial o autorizada   (m3)</t>
  </si>
  <si>
    <t>Afirmado Su+Tr+Ri+Co       Man</t>
  </si>
  <si>
    <t>DEMARCACIÓN VIAL - SEGURIDAD INDUSTRIAL</t>
  </si>
  <si>
    <t>CONCRETOS, MORTEROS Y ACEROS</t>
  </si>
  <si>
    <t>Acero Fy=420 Mpa D&gt;1/4"   Co+Fi+Ar</t>
  </si>
  <si>
    <t>MAMPOSTERIA</t>
  </si>
  <si>
    <t>Muro bloque estructural 14 X 19 X 39 + As + grafil+Grout (m2)</t>
  </si>
  <si>
    <t>Cuneta C20.7Mpa vaciadas in situ</t>
  </si>
  <si>
    <t>Placa huella tipo mintransporte (no incluye obras de drenaje y capa de soporte)</t>
  </si>
  <si>
    <t>CONSTRUCCIÓN DE PLACA HUELLAS EN DIFERENTES SECTORES DEL AREA RURAL DEL MUNICIPIO DE PEREIRA</t>
  </si>
  <si>
    <t>Estampilla Pro Deportes y Recreación</t>
  </si>
  <si>
    <t>Ingeniero 1- Residente ingeniero civil o 
Ingeniero de transporte y vias</t>
  </si>
  <si>
    <t>Maestro de Obra o Tecnólogo en obras Civiles (1)</t>
  </si>
  <si>
    <t xml:space="preserve">Estampilla Pro Deporte y Recreación </t>
  </si>
  <si>
    <r>
      <t>m</t>
    </r>
    <r>
      <rPr>
        <b/>
        <vertAlign val="superscript"/>
        <sz val="11"/>
        <color indexed="8"/>
        <rFont val="Arial"/>
        <family val="2"/>
      </rPr>
      <t>3</t>
    </r>
  </si>
  <si>
    <r>
      <t>Viga cimentación C20.7 MPa secc B  (300 cm</t>
    </r>
    <r>
      <rPr>
        <vertAlign val="superscript"/>
        <sz val="11"/>
        <color indexed="8"/>
        <rFont val="Arial"/>
        <family val="2"/>
      </rPr>
      <t>2</t>
    </r>
    <r>
      <rPr>
        <sz val="11"/>
        <color indexed="8"/>
        <rFont val="Arial"/>
        <family val="2"/>
      </rPr>
      <t>&lt; área secc. Transversal &lt;=600 cm</t>
    </r>
    <r>
      <rPr>
        <vertAlign val="superscript"/>
        <sz val="11"/>
        <color indexed="8"/>
        <rFont val="Arial"/>
        <family val="2"/>
      </rPr>
      <t>2</t>
    </r>
    <r>
      <rPr>
        <sz val="11"/>
        <color indexed="8"/>
        <rFont val="Arial"/>
        <family val="2"/>
      </rPr>
      <t>)</t>
    </r>
  </si>
  <si>
    <t>"CONSTRUCCIÓN, REPARACION Y/O MANTENIMIENTO   DE  PLACA  HUELLAS  EN  DIFERENTES  ZONAS RURALES DEL MUNICIPIO DE PEREIRA"</t>
  </si>
  <si>
    <t>Maestro de Obra o Tecnólogo en obras Civiles (2)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</si>
</sst>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1">
    <numFmt numFmtId="5" formatCode="&quot;$&quot;\ #,##0;\-&quot;$&quot;\ #,##0"/>
    <numFmt numFmtId="7" formatCode="&quot;$&quot;\ #,##0.00;\-&quot;$&quot;\ #,##0.00"/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[$$-1409]* #,##0_-;\-[$$-1409]* #,##0_-;_-[$$-1409]* &quot;-&quot;_-;_-@_-"/>
    <numFmt numFmtId="167" formatCode="_-&quot;$&quot;* #,##0.00_-;\-&quot;$&quot;* #,##0.00_-;_-&quot;$&quot;* &quot;-&quot;??_-;_-@_-"/>
    <numFmt numFmtId="168" formatCode="_-&quot;$&quot;* #,##0_-;\-&quot;$&quot;* #,##0_-;_-&quot;$&quot;* &quot;-&quot;_-;_-@_-"/>
    <numFmt numFmtId="169" formatCode="_-* #,##0.00\ &quot;€&quot;_-;\-* #,##0.00\ &quot;€&quot;_-;_-* &quot;-&quot;??\ &quot;€&quot;_-;_-@_-"/>
    <numFmt numFmtId="170" formatCode="_ &quot;$&quot;\ * #,##0_ ;_ &quot;$&quot;\ * \-#,##0_ ;_ &quot;$&quot;\ * &quot;-&quot;??_ ;_ @_ "/>
    <numFmt numFmtId="171" formatCode="#,##0.00&quot; &quot;;&quot; (&quot;#,##0.00&quot;)&quot;;&quot; -&quot;#&quot; &quot;;@&quot; &quot;"/>
    <numFmt numFmtId="172" formatCode="_ * #,##0.00_ ;_ * \-#,##0.00_ ;_ * &quot;-&quot;??_ ;_ @_ "/>
    <numFmt numFmtId="173" formatCode="_-* #,##0.00\ &quot;Pts&quot;_-;\-* #,##0.00\ &quot;Pts&quot;_-;_-* &quot;-&quot;??\ &quot;Pts&quot;_-;_-@_-"/>
    <numFmt numFmtId="174" formatCode="_-* #,##0.00\ _€_-;\-* #,##0.00\ _€_-;_-* \-??\ _€_-;_-@_-"/>
    <numFmt numFmtId="175" formatCode="_ &quot;$&quot;\ * #,##0.00_ ;_ &quot;$&quot;\ * \-#,##0.00_ ;_ &quot;$&quot;\ * &quot;-&quot;??_ ;_ @_ "/>
    <numFmt numFmtId="176" formatCode="&quot;$ &quot;#,##0.00;&quot;$ -&quot;#,##0.00"/>
    <numFmt numFmtId="177" formatCode="_(* #,##0.00_);_(* \(#,##0.00\);_(* \-??_);_(@_)"/>
    <numFmt numFmtId="178" formatCode="_-[$€-2]* #,##0.00_-;\-[$€-2]* #,##0.00_-;_-[$€-2]* &quot;-&quot;??_-"/>
    <numFmt numFmtId="179" formatCode="_(&quot;$ &quot;* #,##0.00_);_(&quot;$ &quot;* \(#,##0.00\);_(&quot;$ &quot;* \-??_);_(@_)"/>
    <numFmt numFmtId="180" formatCode="_ * #,##0.00_ ;_ * \-#,##0.00_ ;_ * \-??_ ;_ @_ "/>
    <numFmt numFmtId="181" formatCode="_ &quot;$&quot;\ * #,##0_ ;_ &quot;$&quot;\ * \-#,##0_ ;_ &quot;$&quot;\ * &quot;-&quot;_ ;_ @_ "/>
    <numFmt numFmtId="182" formatCode="_ * #,##0_ ;_ * \-#,##0_ ;_ * &quot;-&quot;_ ;_ @_ "/>
    <numFmt numFmtId="183" formatCode="_([$€]* #,##0.00_);_([$€]* \(#,##0.00\);_([$€]* &quot;-&quot;??_);_(@_)"/>
    <numFmt numFmtId="184" formatCode="_-* #,##0.00\ &quot;$&quot;_-;\-* #,##0.00\ &quot;$&quot;_-;_-* &quot;-&quot;??\ &quot;$&quot;_-;_-@_-"/>
    <numFmt numFmtId="185" formatCode="#,##0.0000"/>
    <numFmt numFmtId="186" formatCode="_-* #,##0.00\ _€_-;\-* #,##0.00\ _€_-;_-* &quot;-&quot;??\ _€_-;_-@_-"/>
    <numFmt numFmtId="187" formatCode="#,##0.000"/>
    <numFmt numFmtId="188" formatCode="_-* #,##0\ &quot;€&quot;_-;\-* #,##0\ &quot;€&quot;_-;_-* &quot;-&quot;\ &quot;€&quot;_-;_-@_-"/>
    <numFmt numFmtId="189" formatCode="&quot;$&quot;\ #,##0.00"/>
    <numFmt numFmtId="190" formatCode="* #,##0.00_ ;* \-#,##0.00_ ;* \-??_ ;_ @_ "/>
    <numFmt numFmtId="191" formatCode="_(* #,##0.0_);_(* \(#,##0.0\);_(* &quot;-&quot;??_);_(@_)"/>
    <numFmt numFmtId="192" formatCode="_-* #,##0.00\ _$_-;\-* #,##0.00\ _$_-;_-* &quot;-&quot;??\ _$_-;_-@_-"/>
    <numFmt numFmtId="193" formatCode="&quot;$&quot;\ #,##0;[Red]&quot;$&quot;\ \-#,##0"/>
    <numFmt numFmtId="194" formatCode="0#.00\ \L\t"/>
    <numFmt numFmtId="195" formatCode="_-* #,##0.000_-;\-* #,##0.000_-;_-* &quot;-&quot;_-;_-@_-"/>
    <numFmt numFmtId="196" formatCode="#,##0.000;\-#,##0.000"/>
    <numFmt numFmtId="197" formatCode="_-* #,##0\ _€_-;\-* #,##0\ _€_-;_-* &quot;-&quot;??\ _€_-;_-@_-"/>
    <numFmt numFmtId="198" formatCode="_-&quot;$&quot;\ * #,##0_-;\-&quot;$&quot;\ * #,##0_-;_-&quot;$&quot;\ * &quot;-&quot;??_-;_-@_-"/>
    <numFmt numFmtId="199" formatCode="0.0%"/>
    <numFmt numFmtId="200" formatCode="_-[$$-1409]* #,##0.00_-;\-[$$-1409]* #,##0.00_-;_-[$$-1409]* &quot;-&quot;_-;_-@_-"/>
    <numFmt numFmtId="201" formatCode="_ &quot;$&quot;\ * #,##0.000_ ;_ &quot;$&quot;\ * \-#,##0.000_ ;_ &quot;$&quot;\ * &quot;-&quot;??_ ;_ @_ "/>
    <numFmt numFmtId="202" formatCode="_-&quot;$&quot;\ * #,##0.000_-;\-&quot;$&quot;\ * #,##0.000_-;_-&quot;$&quot;\ * &quot;-&quot;??_-;_-@_-"/>
    <numFmt numFmtId="203" formatCode="_-[$$-409]* #,##0.00_ ;_-[$$-409]* \-#,##0.00\ ;_-[$$-409]* &quot;-&quot;??_ ;_-@_ "/>
    <numFmt numFmtId="204" formatCode="_([$$-240A]\ * #,##0.00_);_([$$-240A]\ * \(#,##0.00\);_([$$-240A]\ * &quot;-&quot;??_);_(@_)"/>
    <numFmt numFmtId="205" formatCode="&quot;$&quot;\ #,##0"/>
    <numFmt numFmtId="206" formatCode="#,##0.0_);\(#,##0.0\)"/>
    <numFmt numFmtId="207" formatCode="_-[$$-240A]\ * #,##0.00_ ;_-[$$-240A]\ * \-#,##0.00\ ;_-[$$-240A]\ * &quot;-&quot;??_ ;_-@_ "/>
    <numFmt numFmtId="208" formatCode="&quot;$&quot;#,##0"/>
    <numFmt numFmtId="209" formatCode="_-[$$-1409]* #,##0.0000_-;\-[$$-1409]* #,##0.0000_-;_-[$$-1409]* &quot;-&quot;_-;_-@_-"/>
    <numFmt numFmtId="210" formatCode="_-[$$-1409]* #,##0.00000_-;\-[$$-1409]* #,##0.00000_-;_-[$$-1409]* &quot;-&quot;_-;_-@_-"/>
    <numFmt numFmtId="211" formatCode="0.0"/>
    <numFmt numFmtId="212" formatCode="&quot;$&quot;\ #,##0.00_);\(&quot;$&quot;\ #,##0.00\)"/>
    <numFmt numFmtId="213" formatCode="[$$-1409]#,##0;\-[$$-1409]#,##0"/>
    <numFmt numFmtId="214" formatCode="0.00;[Red]0.00"/>
    <numFmt numFmtId="215" formatCode="#,##0_ ;\-#,##0\ "/>
    <numFmt numFmtId="216" formatCode="_-[$$-1409]* #,##0.000_-;\-[$$-1409]* #,##0.000_-;_-[$$-1409]* &quot;-&quot;_-;_-@_-"/>
    <numFmt numFmtId="217" formatCode="&quot;$&quot;#,##0.00"/>
    <numFmt numFmtId="218" formatCode="0.000%"/>
  </numFmts>
  <fonts count="59"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sz val="11"/>
      <name val="Arial"/>
      <family val="2"/>
    </font>
    <font>
      <b/>
      <sz val="11"/>
      <name val="Arial"/>
      <family val="2"/>
    </font>
    <font>
      <sz val="12"/>
      <name val="Arial Narrow"/>
      <family val="2"/>
    </font>
    <font>
      <b/>
      <sz val="12"/>
      <name val="Arial Narrow"/>
      <family val="2"/>
    </font>
    <font>
      <b/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17"/>
      <name val="Calibri"/>
      <family val="2"/>
    </font>
    <font>
      <sz val="11"/>
      <color indexed="62"/>
      <name val="Calibri"/>
      <family val="2"/>
    </font>
    <font>
      <sz val="11"/>
      <color indexed="8"/>
      <name val="Calibri"/>
      <family val="2"/>
    </font>
    <font>
      <b/>
      <sz val="11"/>
      <color indexed="56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10"/>
      <name val="Calibri"/>
      <family val="2"/>
    </font>
    <font>
      <sz val="10"/>
      <name val="Arial"/>
      <family val="2"/>
    </font>
    <font>
      <sz val="11"/>
      <color indexed="9"/>
      <name val="Calibri"/>
      <family val="2"/>
    </font>
    <font>
      <b/>
      <sz val="15"/>
      <color indexed="56"/>
      <name val="Calibri"/>
      <family val="2"/>
    </font>
    <font>
      <b/>
      <sz val="11"/>
      <color indexed="52"/>
      <name val="Calibri"/>
      <family val="2"/>
    </font>
    <font>
      <sz val="11"/>
      <color indexed="60"/>
      <name val="Calibri"/>
      <family val="2"/>
    </font>
    <font>
      <sz val="11"/>
      <color indexed="20"/>
      <name val="Calibri"/>
      <family val="2"/>
    </font>
    <font>
      <b/>
      <sz val="13"/>
      <color indexed="56"/>
      <name val="Calibri"/>
      <family val="2"/>
    </font>
    <font>
      <i/>
      <sz val="11"/>
      <color indexed="23"/>
      <name val="Calibri"/>
      <family val="2"/>
    </font>
    <font>
      <sz val="9"/>
      <name val="AvantGarde Bk BT"/>
      <family val="2"/>
    </font>
    <font>
      <sz val="9"/>
      <name val="AvantGarde Bk BT"/>
      <family val="2"/>
    </font>
    <font>
      <sz val="11"/>
      <color indexed="60"/>
      <name val="Calibri"/>
      <family val="2"/>
    </font>
    <font>
      <b/>
      <sz val="18"/>
      <color indexed="56"/>
      <name val="Cambria"/>
      <family val="1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b/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1"/>
      <family val="2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u/>
      <sz val="11"/>
      <color theme="10"/>
      <name val="Calibri"/>
      <family val="2"/>
    </font>
    <font>
      <u/>
      <sz val="7.7"/>
      <color theme="10"/>
      <name val="Calibri"/>
      <family val="2"/>
    </font>
    <font>
      <sz val="10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indexed="9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name val="Calibri"/>
      <family val="2"/>
    </font>
    <font>
      <sz val="9"/>
      <color theme="1"/>
      <name val="Calibri"/>
      <family val="2"/>
      <scheme val="minor"/>
    </font>
    <font>
      <b/>
      <sz val="8"/>
      <color theme="1"/>
      <name val="Arial"/>
      <family val="2"/>
    </font>
    <font>
      <b/>
      <sz val="10"/>
      <color theme="1"/>
      <name val="Calibri"/>
      <family val="2"/>
      <scheme val="minor"/>
    </font>
    <font>
      <sz val="12"/>
      <name val="Arial"/>
      <family val="2"/>
    </font>
    <font>
      <sz val="11"/>
      <color rgb="FF000000"/>
      <name val="Arial"/>
      <family val="2"/>
    </font>
    <font>
      <sz val="11"/>
      <color indexed="8"/>
      <name val="Arial"/>
      <family val="2"/>
    </font>
    <font>
      <b/>
      <vertAlign val="superscript"/>
      <sz val="11"/>
      <color indexed="8"/>
      <name val="Arial"/>
      <family val="2"/>
    </font>
    <font>
      <vertAlign val="superscript"/>
      <sz val="11"/>
      <color indexed="8"/>
      <name val="Arial"/>
      <family val="2"/>
    </font>
  </fonts>
  <fills count="50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26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rgb="FFFFFFCC"/>
      </patternFill>
    </fill>
  </fills>
  <borders count="7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181">
    <xf numFmtId="166" fontId="0" fillId="0" borderId="0"/>
    <xf numFmtId="166" fontId="9" fillId="2" borderId="0" applyNumberFormat="0" applyBorder="0" applyAlignment="0" applyProtection="0"/>
    <xf numFmtId="0" fontId="9" fillId="2" borderId="0" applyNumberFormat="0" applyBorder="0" applyAlignment="0" applyProtection="0"/>
    <xf numFmtId="166" fontId="9" fillId="3" borderId="0" applyNumberFormat="0" applyBorder="0" applyAlignment="0" applyProtection="0"/>
    <xf numFmtId="0" fontId="9" fillId="3" borderId="0" applyNumberFormat="0" applyBorder="0" applyAlignment="0" applyProtection="0"/>
    <xf numFmtId="166" fontId="9" fillId="4" borderId="0" applyNumberFormat="0" applyBorder="0" applyAlignment="0" applyProtection="0"/>
    <xf numFmtId="0" fontId="9" fillId="4" borderId="0" applyNumberFormat="0" applyBorder="0" applyAlignment="0" applyProtection="0"/>
    <xf numFmtId="166" fontId="9" fillId="5" borderId="0" applyNumberFormat="0" applyBorder="0" applyAlignment="0" applyProtection="0"/>
    <xf numFmtId="0" fontId="9" fillId="5" borderId="0" applyNumberFormat="0" applyBorder="0" applyAlignment="0" applyProtection="0"/>
    <xf numFmtId="166" fontId="9" fillId="6" borderId="0" applyNumberFormat="0" applyBorder="0" applyAlignment="0" applyProtection="0"/>
    <xf numFmtId="0" fontId="9" fillId="6" borderId="0" applyNumberFormat="0" applyBorder="0" applyAlignment="0" applyProtection="0"/>
    <xf numFmtId="166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32" fillId="25" borderId="0" applyNumberFormat="0" applyBorder="0" applyAlignment="0" applyProtection="0"/>
    <xf numFmtId="0" fontId="9" fillId="2" borderId="0" applyNumberFormat="0" applyBorder="0" applyAlignment="0" applyProtection="0"/>
    <xf numFmtId="0" fontId="32" fillId="2" borderId="0" applyNumberFormat="0" applyBorder="0" applyAlignment="0" applyProtection="0"/>
    <xf numFmtId="0" fontId="9" fillId="2" borderId="0" applyNumberFormat="0" applyBorder="0" applyAlignment="0" applyProtection="0"/>
    <xf numFmtId="0" fontId="9" fillId="2" borderId="0" applyNumberFormat="0" applyBorder="0" applyAlignment="0" applyProtection="0"/>
    <xf numFmtId="0" fontId="9" fillId="2" borderId="0" applyNumberFormat="0" applyBorder="0" applyAlignment="0" applyProtection="0"/>
    <xf numFmtId="0" fontId="32" fillId="26" borderId="0" applyNumberFormat="0" applyBorder="0" applyAlignment="0" applyProtection="0"/>
    <xf numFmtId="0" fontId="9" fillId="3" borderId="0" applyNumberFormat="0" applyBorder="0" applyAlignment="0" applyProtection="0"/>
    <xf numFmtId="0" fontId="32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32" fillId="27" borderId="0" applyNumberFormat="0" applyBorder="0" applyAlignment="0" applyProtection="0"/>
    <xf numFmtId="0" fontId="9" fillId="4" borderId="0" applyNumberFormat="0" applyBorder="0" applyAlignment="0" applyProtection="0"/>
    <xf numFmtId="0" fontId="32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32" fillId="28" borderId="0" applyNumberFormat="0" applyBorder="0" applyAlignment="0" applyProtection="0"/>
    <xf numFmtId="0" fontId="9" fillId="5" borderId="0" applyNumberFormat="0" applyBorder="0" applyAlignment="0" applyProtection="0"/>
    <xf numFmtId="0" fontId="32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32" fillId="29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32" fillId="30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166" fontId="9" fillId="9" borderId="0" applyNumberFormat="0" applyBorder="0" applyAlignment="0" applyProtection="0"/>
    <xf numFmtId="0" fontId="9" fillId="9" borderId="0" applyNumberFormat="0" applyBorder="0" applyAlignment="0" applyProtection="0"/>
    <xf numFmtId="166" fontId="9" fillId="10" borderId="0" applyNumberFormat="0" applyBorder="0" applyAlignment="0" applyProtection="0"/>
    <xf numFmtId="0" fontId="9" fillId="10" borderId="0" applyNumberFormat="0" applyBorder="0" applyAlignment="0" applyProtection="0"/>
    <xf numFmtId="166" fontId="9" fillId="11" borderId="0" applyNumberFormat="0" applyBorder="0" applyAlignment="0" applyProtection="0"/>
    <xf numFmtId="0" fontId="9" fillId="11" borderId="0" applyNumberFormat="0" applyBorder="0" applyAlignment="0" applyProtection="0"/>
    <xf numFmtId="166" fontId="9" fillId="5" borderId="0" applyNumberFormat="0" applyBorder="0" applyAlignment="0" applyProtection="0"/>
    <xf numFmtId="0" fontId="9" fillId="5" borderId="0" applyNumberFormat="0" applyBorder="0" applyAlignment="0" applyProtection="0"/>
    <xf numFmtId="166" fontId="9" fillId="9" borderId="0" applyNumberFormat="0" applyBorder="0" applyAlignment="0" applyProtection="0"/>
    <xf numFmtId="0" fontId="9" fillId="9" borderId="0" applyNumberFormat="0" applyBorder="0" applyAlignment="0" applyProtection="0"/>
    <xf numFmtId="166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32" fillId="31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32" fillId="32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32" fillId="33" borderId="0" applyNumberFormat="0" applyBorder="0" applyAlignment="0" applyProtection="0"/>
    <xf numFmtId="0" fontId="9" fillId="11" borderId="0" applyNumberFormat="0" applyBorder="0" applyAlignment="0" applyProtection="0"/>
    <xf numFmtId="0" fontId="32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5" borderId="0" applyNumberFormat="0" applyBorder="0" applyAlignment="0" applyProtection="0"/>
    <xf numFmtId="0" fontId="32" fillId="34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9" borderId="0" applyNumberFormat="0" applyBorder="0" applyAlignment="0" applyProtection="0"/>
    <xf numFmtId="0" fontId="32" fillId="35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12" borderId="0" applyNumberFormat="0" applyBorder="0" applyAlignment="0" applyProtection="0"/>
    <xf numFmtId="0" fontId="32" fillId="36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166" fontId="18" fillId="15" borderId="0" applyNumberFormat="0" applyBorder="0" applyAlignment="0" applyProtection="0"/>
    <xf numFmtId="0" fontId="18" fillId="15" borderId="0" applyNumberFormat="0" applyBorder="0" applyAlignment="0" applyProtection="0"/>
    <xf numFmtId="166" fontId="18" fillId="10" borderId="0" applyNumberFormat="0" applyBorder="0" applyAlignment="0" applyProtection="0"/>
    <xf numFmtId="0" fontId="18" fillId="10" borderId="0" applyNumberFormat="0" applyBorder="0" applyAlignment="0" applyProtection="0"/>
    <xf numFmtId="166" fontId="18" fillId="11" borderId="0" applyNumberFormat="0" applyBorder="0" applyAlignment="0" applyProtection="0"/>
    <xf numFmtId="0" fontId="18" fillId="11" borderId="0" applyNumberFormat="0" applyBorder="0" applyAlignment="0" applyProtection="0"/>
    <xf numFmtId="166" fontId="18" fillId="16" borderId="0" applyNumberFormat="0" applyBorder="0" applyAlignment="0" applyProtection="0"/>
    <xf numFmtId="0" fontId="18" fillId="16" borderId="0" applyNumberFormat="0" applyBorder="0" applyAlignment="0" applyProtection="0"/>
    <xf numFmtId="166" fontId="18" fillId="17" borderId="0" applyNumberFormat="0" applyBorder="0" applyAlignment="0" applyProtection="0"/>
    <xf numFmtId="0" fontId="18" fillId="17" borderId="0" applyNumberFormat="0" applyBorder="0" applyAlignment="0" applyProtection="0"/>
    <xf numFmtId="166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15" borderId="0" applyNumberFormat="0" applyBorder="0" applyAlignment="0" applyProtection="0"/>
    <xf numFmtId="0" fontId="18" fillId="10" borderId="0" applyNumberFormat="0" applyBorder="0" applyAlignment="0" applyProtection="0"/>
    <xf numFmtId="0" fontId="33" fillId="37" borderId="0" applyNumberFormat="0" applyBorder="0" applyAlignment="0" applyProtection="0"/>
    <xf numFmtId="0" fontId="18" fillId="11" borderId="0" applyNumberFormat="0" applyBorder="0" applyAlignment="0" applyProtection="0"/>
    <xf numFmtId="0" fontId="33" fillId="38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33" fillId="39" borderId="0" applyNumberFormat="0" applyBorder="0" applyAlignment="0" applyProtection="0"/>
    <xf numFmtId="0" fontId="18" fillId="18" borderId="0" applyNumberFormat="0" applyBorder="0" applyAlignment="0" applyProtection="0"/>
    <xf numFmtId="166" fontId="18" fillId="20" borderId="0" applyNumberFormat="0" applyBorder="0" applyAlignment="0" applyProtection="0"/>
    <xf numFmtId="0" fontId="18" fillId="20" borderId="0" applyNumberFormat="0" applyBorder="0" applyAlignment="0" applyProtection="0"/>
    <xf numFmtId="166" fontId="18" fillId="21" borderId="0" applyNumberFormat="0" applyBorder="0" applyAlignment="0" applyProtection="0"/>
    <xf numFmtId="0" fontId="18" fillId="21" borderId="0" applyNumberFormat="0" applyBorder="0" applyAlignment="0" applyProtection="0"/>
    <xf numFmtId="166" fontId="18" fillId="19" borderId="0" applyNumberFormat="0" applyBorder="0" applyAlignment="0" applyProtection="0"/>
    <xf numFmtId="0" fontId="18" fillId="19" borderId="0" applyNumberFormat="0" applyBorder="0" applyAlignment="0" applyProtection="0"/>
    <xf numFmtId="166" fontId="18" fillId="16" borderId="0" applyNumberFormat="0" applyBorder="0" applyAlignment="0" applyProtection="0"/>
    <xf numFmtId="0" fontId="18" fillId="16" borderId="0" applyNumberFormat="0" applyBorder="0" applyAlignment="0" applyProtection="0"/>
    <xf numFmtId="166" fontId="18" fillId="17" borderId="0" applyNumberFormat="0" applyBorder="0" applyAlignment="0" applyProtection="0"/>
    <xf numFmtId="0" fontId="18" fillId="17" borderId="0" applyNumberFormat="0" applyBorder="0" applyAlignment="0" applyProtection="0"/>
    <xf numFmtId="166" fontId="18" fillId="22" borderId="0" applyNumberFormat="0" applyBorder="0" applyAlignment="0" applyProtection="0"/>
    <xf numFmtId="0" fontId="18" fillId="22" borderId="0" applyNumberFormat="0" applyBorder="0" applyAlignment="0" applyProtection="0"/>
    <xf numFmtId="166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10" fillId="4" borderId="0" applyNumberFormat="0" applyBorder="0" applyAlignment="0" applyProtection="0"/>
    <xf numFmtId="166" fontId="20" fillId="13" borderId="1" applyNumberFormat="0" applyAlignment="0" applyProtection="0"/>
    <xf numFmtId="0" fontId="20" fillId="13" borderId="1" applyNumberFormat="0" applyAlignment="0" applyProtection="0"/>
    <xf numFmtId="0" fontId="20" fillId="13" borderId="1" applyNumberFormat="0" applyAlignment="0" applyProtection="0"/>
    <xf numFmtId="0" fontId="15" fillId="23" borderId="2" applyNumberFormat="0" applyAlignment="0" applyProtection="0"/>
    <xf numFmtId="0" fontId="14" fillId="0" borderId="3" applyNumberFormat="0" applyFill="0" applyAlignment="0" applyProtection="0"/>
    <xf numFmtId="166" fontId="15" fillId="23" borderId="2" applyNumberFormat="0" applyAlignment="0" applyProtection="0"/>
    <xf numFmtId="0" fontId="15" fillId="23" borderId="2" applyNumberFormat="0" applyAlignment="0" applyProtection="0"/>
    <xf numFmtId="0" fontId="13" fillId="0" borderId="0" applyNumberFormat="0" applyFill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18" fillId="19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18" fillId="22" borderId="0" applyNumberFormat="0" applyBorder="0" applyAlignment="0" applyProtection="0"/>
    <xf numFmtId="0" fontId="11" fillId="7" borderId="1" applyNumberFormat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71" fontId="34" fillId="0" borderId="0" applyBorder="0" applyProtection="0"/>
    <xf numFmtId="0" fontId="9" fillId="0" borderId="0"/>
    <xf numFmtId="0" fontId="17" fillId="0" borderId="0"/>
    <xf numFmtId="171" fontId="35" fillId="0" borderId="0" applyBorder="0" applyProtection="0"/>
    <xf numFmtId="166" fontId="24" fillId="0" borderId="0" applyNumberFormat="0" applyFill="0" applyBorder="0" applyAlignment="0" applyProtection="0"/>
    <xf numFmtId="166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66" fontId="10" fillId="4" borderId="0" applyNumberFormat="0" applyBorder="0" applyAlignment="0" applyProtection="0"/>
    <xf numFmtId="0" fontId="10" fillId="4" borderId="0" applyNumberFormat="0" applyBorder="0" applyAlignment="0" applyProtection="0"/>
    <xf numFmtId="166" fontId="19" fillId="0" borderId="4" applyNumberFormat="0" applyFill="0" applyAlignment="0" applyProtection="0"/>
    <xf numFmtId="0" fontId="19" fillId="0" borderId="4" applyNumberFormat="0" applyFill="0" applyAlignment="0" applyProtection="0"/>
    <xf numFmtId="166" fontId="23" fillId="0" borderId="5" applyNumberFormat="0" applyFill="0" applyAlignment="0" applyProtection="0"/>
    <xf numFmtId="0" fontId="23" fillId="0" borderId="5" applyNumberFormat="0" applyFill="0" applyAlignment="0" applyProtection="0"/>
    <xf numFmtId="166" fontId="13" fillId="0" borderId="6" applyNumberFormat="0" applyFill="0" applyAlignment="0" applyProtection="0"/>
    <xf numFmtId="0" fontId="13" fillId="0" borderId="6" applyNumberFormat="0" applyFill="0" applyAlignment="0" applyProtection="0"/>
    <xf numFmtId="166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/>
    <xf numFmtId="0" fontId="22" fillId="3" borderId="0" applyNumberFormat="0" applyBorder="0" applyAlignment="0" applyProtection="0"/>
    <xf numFmtId="166" fontId="11" fillId="7" borderId="1" applyNumberFormat="0" applyAlignment="0" applyProtection="0"/>
    <xf numFmtId="0" fontId="11" fillId="7" borderId="1" applyNumberFormat="0" applyAlignment="0" applyProtection="0"/>
    <xf numFmtId="166" fontId="14" fillId="0" borderId="3" applyNumberFormat="0" applyFill="0" applyAlignment="0" applyProtection="0"/>
    <xf numFmtId="0" fontId="14" fillId="0" borderId="3" applyNumberFormat="0" applyFill="0" applyAlignment="0" applyProtection="0"/>
    <xf numFmtId="41" fontId="32" fillId="0" borderId="0" applyFont="0" applyFill="0" applyBorder="0" applyAlignment="0" applyProtection="0"/>
    <xf numFmtId="182" fontId="8" fillId="0" borderId="0" applyFont="0" applyFill="0" applyBorder="0" applyAlignment="0" applyProtection="0"/>
    <xf numFmtId="41" fontId="32" fillId="0" borderId="0" applyFont="0" applyFill="0" applyBorder="0" applyAlignment="0" applyProtection="0"/>
    <xf numFmtId="192" fontId="8" fillId="0" borderId="0" applyFont="0" applyFill="0" applyBorder="0" applyAlignment="0" applyProtection="0"/>
    <xf numFmtId="172" fontId="8" fillId="0" borderId="0" applyFont="0" applyFill="0" applyBorder="0" applyAlignment="0" applyProtection="0"/>
    <xf numFmtId="172" fontId="8" fillId="0" borderId="0" applyFont="0" applyFill="0" applyBorder="0" applyAlignment="0" applyProtection="0"/>
    <xf numFmtId="172" fontId="8" fillId="0" borderId="0" applyFont="0" applyFill="0" applyBorder="0" applyAlignment="0" applyProtection="0"/>
    <xf numFmtId="172" fontId="8" fillId="0" borderId="0" applyFont="0" applyFill="0" applyBorder="0" applyAlignment="0" applyProtection="0"/>
    <xf numFmtId="172" fontId="8" fillId="0" borderId="0" applyFont="0" applyFill="0" applyBorder="0" applyAlignment="0" applyProtection="0"/>
    <xf numFmtId="172" fontId="8" fillId="0" borderId="0" applyFont="0" applyFill="0" applyBorder="0" applyAlignment="0" applyProtection="0"/>
    <xf numFmtId="172" fontId="8" fillId="0" borderId="0" applyFont="0" applyFill="0" applyBorder="0" applyAlignment="0" applyProtection="0"/>
    <xf numFmtId="172" fontId="8" fillId="0" borderId="0" applyFont="0" applyFill="0" applyBorder="0" applyAlignment="0" applyProtection="0"/>
    <xf numFmtId="172" fontId="8" fillId="0" borderId="0" applyFont="0" applyFill="0" applyBorder="0" applyAlignment="0" applyProtection="0"/>
    <xf numFmtId="172" fontId="8" fillId="0" borderId="0" applyFont="0" applyFill="0" applyBorder="0" applyAlignment="0" applyProtection="0"/>
    <xf numFmtId="186" fontId="32" fillId="0" borderId="0" applyFont="0" applyFill="0" applyBorder="0" applyAlignment="0" applyProtection="0"/>
    <xf numFmtId="193" fontId="8" fillId="0" borderId="0" applyFont="0" applyFill="0" applyBorder="0" applyAlignment="0" applyProtection="0"/>
    <xf numFmtId="193" fontId="8" fillId="0" borderId="0" applyFont="0" applyFill="0" applyBorder="0" applyAlignment="0" applyProtection="0"/>
    <xf numFmtId="186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80" fontId="17" fillId="0" borderId="0"/>
    <xf numFmtId="172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80" fontId="17" fillId="0" borderId="0"/>
    <xf numFmtId="180" fontId="17" fillId="0" borderId="0"/>
    <xf numFmtId="43" fontId="8" fillId="0" borderId="0" applyFont="0" applyFill="0" applyBorder="0" applyAlignment="0" applyProtection="0"/>
    <xf numFmtId="180" fontId="17" fillId="0" borderId="0"/>
    <xf numFmtId="43" fontId="8" fillId="0" borderId="0" applyFont="0" applyFill="0" applyBorder="0" applyAlignment="0" applyProtection="0"/>
    <xf numFmtId="180" fontId="17" fillId="0" borderId="0"/>
    <xf numFmtId="181" fontId="32" fillId="0" borderId="0" applyFont="0" applyFill="0" applyBorder="0" applyAlignment="0" applyProtection="0"/>
    <xf numFmtId="181" fontId="32" fillId="0" borderId="0" applyFont="0" applyFill="0" applyBorder="0" applyAlignment="0" applyProtection="0"/>
    <xf numFmtId="181" fontId="32" fillId="0" borderId="0" applyFont="0" applyFill="0" applyBorder="0" applyAlignment="0" applyProtection="0"/>
    <xf numFmtId="177" fontId="17" fillId="0" borderId="0"/>
    <xf numFmtId="172" fontId="8" fillId="0" borderId="0" applyFont="0" applyFill="0" applyBorder="0" applyAlignment="0" applyProtection="0"/>
    <xf numFmtId="172" fontId="8" fillId="0" borderId="0" applyFont="0" applyFill="0" applyBorder="0" applyAlignment="0" applyProtection="0"/>
    <xf numFmtId="172" fontId="8" fillId="0" borderId="0" applyFont="0" applyFill="0" applyBorder="0" applyAlignment="0" applyProtection="0"/>
    <xf numFmtId="172" fontId="8" fillId="0" borderId="0" applyFont="0" applyFill="0" applyBorder="0" applyAlignment="0" applyProtection="0"/>
    <xf numFmtId="172" fontId="8" fillId="0" borderId="0" applyFont="0" applyFill="0" applyBorder="0" applyAlignment="0" applyProtection="0"/>
    <xf numFmtId="172" fontId="8" fillId="0" borderId="0" applyFont="0" applyFill="0" applyBorder="0" applyAlignment="0" applyProtection="0"/>
    <xf numFmtId="172" fontId="8" fillId="0" borderId="0" applyFont="0" applyFill="0" applyBorder="0" applyAlignment="0" applyProtection="0"/>
    <xf numFmtId="172" fontId="8" fillId="0" borderId="0" applyFont="0" applyFill="0" applyBorder="0" applyAlignment="0" applyProtection="0"/>
    <xf numFmtId="172" fontId="8" fillId="0" borderId="0" applyFont="0" applyFill="0" applyBorder="0" applyAlignment="0" applyProtection="0"/>
    <xf numFmtId="172" fontId="8" fillId="0" borderId="0" applyFont="0" applyFill="0" applyBorder="0" applyAlignment="0" applyProtection="0"/>
    <xf numFmtId="172" fontId="8" fillId="0" borderId="0" applyFont="0" applyFill="0" applyBorder="0" applyAlignment="0" applyProtection="0"/>
    <xf numFmtId="165" fontId="9" fillId="0" borderId="0" applyFont="0" applyFill="0" applyBorder="0" applyAlignment="0" applyProtection="0"/>
    <xf numFmtId="172" fontId="8" fillId="0" borderId="0" applyFont="0" applyFill="0" applyBorder="0" applyAlignment="0" applyProtection="0"/>
    <xf numFmtId="174" fontId="17" fillId="0" borderId="0"/>
    <xf numFmtId="43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176" fontId="17" fillId="0" borderId="0"/>
    <xf numFmtId="43" fontId="32" fillId="0" borderId="0" applyFont="0" applyFill="0" applyBorder="0" applyAlignment="0" applyProtection="0"/>
    <xf numFmtId="176" fontId="17" fillId="0" borderId="0"/>
    <xf numFmtId="43" fontId="32" fillId="0" borderId="0" applyFont="0" applyFill="0" applyBorder="0" applyAlignment="0" applyProtection="0"/>
    <xf numFmtId="176" fontId="17" fillId="0" borderId="0"/>
    <xf numFmtId="176" fontId="17" fillId="0" borderId="0"/>
    <xf numFmtId="176" fontId="17" fillId="0" borderId="0"/>
    <xf numFmtId="176" fontId="17" fillId="0" borderId="0"/>
    <xf numFmtId="176" fontId="17" fillId="0" borderId="0"/>
    <xf numFmtId="176" fontId="17" fillId="0" borderId="0"/>
    <xf numFmtId="172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74" fontId="17" fillId="0" borderId="0"/>
    <xf numFmtId="43" fontId="32" fillId="0" borderId="0" applyFont="0" applyFill="0" applyBorder="0" applyAlignment="0" applyProtection="0"/>
    <xf numFmtId="174" fontId="17" fillId="0" borderId="0"/>
    <xf numFmtId="174" fontId="17" fillId="0" borderId="0"/>
    <xf numFmtId="174" fontId="17" fillId="0" borderId="0"/>
    <xf numFmtId="174" fontId="17" fillId="0" borderId="0"/>
    <xf numFmtId="174" fontId="17" fillId="0" borderId="0"/>
    <xf numFmtId="174" fontId="17" fillId="0" borderId="0"/>
    <xf numFmtId="172" fontId="8" fillId="0" borderId="0" applyFont="0" applyFill="0" applyBorder="0" applyAlignment="0" applyProtection="0"/>
    <xf numFmtId="172" fontId="8" fillId="0" borderId="0" applyFont="0" applyFill="0" applyBorder="0" applyAlignment="0" applyProtection="0"/>
    <xf numFmtId="172" fontId="8" fillId="0" borderId="0" applyFont="0" applyFill="0" applyBorder="0" applyAlignment="0" applyProtection="0"/>
    <xf numFmtId="172" fontId="8" fillId="0" borderId="0" applyFont="0" applyFill="0" applyBorder="0" applyAlignment="0" applyProtection="0"/>
    <xf numFmtId="172" fontId="8" fillId="0" borderId="0" applyFont="0" applyFill="0" applyBorder="0" applyAlignment="0" applyProtection="0"/>
    <xf numFmtId="172" fontId="8" fillId="0" borderId="0" applyFont="0" applyFill="0" applyBorder="0" applyAlignment="0" applyProtection="0"/>
    <xf numFmtId="172" fontId="8" fillId="0" borderId="0" applyFont="0" applyFill="0" applyBorder="0" applyAlignment="0" applyProtection="0"/>
    <xf numFmtId="172" fontId="8" fillId="0" borderId="0" applyFont="0" applyFill="0" applyBorder="0" applyAlignment="0" applyProtection="0"/>
    <xf numFmtId="172" fontId="8" fillId="0" borderId="0" applyFont="0" applyFill="0" applyBorder="0" applyAlignment="0" applyProtection="0"/>
    <xf numFmtId="172" fontId="8" fillId="0" borderId="0" applyFont="0" applyFill="0" applyBorder="0" applyAlignment="0" applyProtection="0"/>
    <xf numFmtId="172" fontId="8" fillId="0" borderId="0" applyFont="0" applyFill="0" applyBorder="0" applyAlignment="0" applyProtection="0"/>
    <xf numFmtId="172" fontId="8" fillId="0" borderId="0" applyFont="0" applyFill="0" applyBorder="0" applyAlignment="0" applyProtection="0"/>
    <xf numFmtId="177" fontId="17" fillId="0" borderId="0"/>
    <xf numFmtId="43" fontId="32" fillId="0" borderId="0" applyFont="0" applyFill="0" applyBorder="0" applyAlignment="0" applyProtection="0"/>
    <xf numFmtId="172" fontId="8" fillId="0" borderId="0" applyFont="0" applyFill="0" applyBorder="0" applyAlignment="0" applyProtection="0"/>
    <xf numFmtId="172" fontId="8" fillId="0" borderId="0" applyFont="0" applyFill="0" applyBorder="0" applyAlignment="0" applyProtection="0"/>
    <xf numFmtId="172" fontId="8" fillId="0" borderId="0" applyFont="0" applyFill="0" applyBorder="0" applyAlignment="0" applyProtection="0"/>
    <xf numFmtId="172" fontId="8" fillId="0" borderId="0" applyFont="0" applyFill="0" applyBorder="0" applyAlignment="0" applyProtection="0"/>
    <xf numFmtId="172" fontId="8" fillId="0" borderId="0" applyFont="0" applyFill="0" applyBorder="0" applyAlignment="0" applyProtection="0"/>
    <xf numFmtId="172" fontId="8" fillId="0" borderId="0" applyFont="0" applyFill="0" applyBorder="0" applyAlignment="0" applyProtection="0"/>
    <xf numFmtId="172" fontId="8" fillId="0" borderId="0" applyFont="0" applyFill="0" applyBorder="0" applyAlignment="0" applyProtection="0"/>
    <xf numFmtId="172" fontId="8" fillId="0" borderId="0" applyFont="0" applyFill="0" applyBorder="0" applyAlignment="0" applyProtection="0"/>
    <xf numFmtId="172" fontId="8" fillId="0" borderId="0" applyFont="0" applyFill="0" applyBorder="0" applyAlignment="0" applyProtection="0"/>
    <xf numFmtId="172" fontId="8" fillId="0" borderId="0" applyFont="0" applyFill="0" applyBorder="0" applyAlignment="0" applyProtection="0"/>
    <xf numFmtId="172" fontId="8" fillId="0" borderId="0" applyFont="0" applyFill="0" applyBorder="0" applyAlignment="0" applyProtection="0"/>
    <xf numFmtId="43" fontId="32" fillId="0" borderId="0" applyFont="0" applyFill="0" applyBorder="0" applyAlignment="0" applyProtection="0"/>
    <xf numFmtId="172" fontId="8" fillId="0" borderId="0" applyFont="0" applyFill="0" applyBorder="0" applyAlignment="0" applyProtection="0"/>
    <xf numFmtId="172" fontId="8" fillId="0" borderId="0" applyFont="0" applyFill="0" applyBorder="0" applyAlignment="0" applyProtection="0"/>
    <xf numFmtId="172" fontId="8" fillId="0" borderId="0" applyFont="0" applyFill="0" applyBorder="0" applyAlignment="0" applyProtection="0"/>
    <xf numFmtId="172" fontId="8" fillId="0" borderId="0" applyFont="0" applyFill="0" applyBorder="0" applyAlignment="0" applyProtection="0"/>
    <xf numFmtId="172" fontId="8" fillId="0" borderId="0" applyFont="0" applyFill="0" applyBorder="0" applyAlignment="0" applyProtection="0"/>
    <xf numFmtId="172" fontId="8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177" fontId="17" fillId="0" borderId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177" fontId="17" fillId="0" borderId="0"/>
    <xf numFmtId="190" fontId="9" fillId="0" borderId="0" applyFill="0" applyBorder="0" applyAlignment="0" applyProtection="0"/>
    <xf numFmtId="186" fontId="8" fillId="0" borderId="0" applyFont="0" applyFill="0" applyBorder="0" applyAlignment="0" applyProtection="0"/>
    <xf numFmtId="173" fontId="8" fillId="0" borderId="0"/>
    <xf numFmtId="194" fontId="8" fillId="0" borderId="0" applyFont="0" applyFill="0" applyBorder="0" applyAlignment="0" applyProtection="0"/>
    <xf numFmtId="167" fontId="32" fillId="0" borderId="0" applyFont="0" applyFill="0" applyBorder="0" applyAlignment="0" applyProtection="0"/>
    <xf numFmtId="168" fontId="32" fillId="0" borderId="0" applyFont="0" applyFill="0" applyBorder="0" applyAlignment="0" applyProtection="0"/>
    <xf numFmtId="18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2" fontId="32" fillId="0" borderId="0" applyFont="0" applyFill="0" applyBorder="0" applyAlignment="0" applyProtection="0"/>
    <xf numFmtId="185" fontId="8" fillId="0" borderId="0" applyFont="0" applyFill="0" applyBorder="0" applyAlignment="0" applyProtection="0"/>
    <xf numFmtId="188" fontId="8" fillId="0" borderId="0" applyFont="0" applyFill="0" applyBorder="0" applyAlignment="0" applyProtection="0"/>
    <xf numFmtId="168" fontId="32" fillId="0" borderId="0" applyFont="0" applyFill="0" applyBorder="0" applyAlignment="0" applyProtection="0"/>
    <xf numFmtId="168" fontId="32" fillId="0" borderId="0" applyFont="0" applyFill="0" applyBorder="0" applyAlignment="0" applyProtection="0"/>
    <xf numFmtId="168" fontId="32" fillId="0" borderId="0" applyFont="0" applyFill="0" applyBorder="0" applyAlignment="0" applyProtection="0"/>
    <xf numFmtId="167" fontId="32" fillId="0" borderId="0" applyFont="0" applyFill="0" applyBorder="0" applyAlignment="0" applyProtection="0"/>
    <xf numFmtId="167" fontId="32" fillId="0" borderId="0" applyFont="0" applyFill="0" applyBorder="0" applyAlignment="0" applyProtection="0"/>
    <xf numFmtId="175" fontId="8" fillId="0" borderId="0" applyFont="0" applyFill="0" applyBorder="0" applyAlignment="0" applyProtection="0"/>
    <xf numFmtId="175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4" fontId="32" fillId="0" borderId="0" applyFont="0" applyFill="0" applyBorder="0" applyAlignment="0" applyProtection="0"/>
    <xf numFmtId="191" fontId="8" fillId="0" borderId="0" applyFont="0" applyFill="0" applyBorder="0" applyAlignment="0" applyProtection="0"/>
    <xf numFmtId="179" fontId="17" fillId="0" borderId="0"/>
    <xf numFmtId="184" fontId="8" fillId="0" borderId="0" applyFont="0" applyFill="0" applyBorder="0" applyAlignment="0" applyProtection="0"/>
    <xf numFmtId="167" fontId="32" fillId="0" borderId="0" applyFont="0" applyFill="0" applyBorder="0" applyAlignment="0" applyProtection="0"/>
    <xf numFmtId="187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164" fontId="32" fillId="0" borderId="0" applyFont="0" applyFill="0" applyBorder="0" applyAlignment="0" applyProtection="0"/>
    <xf numFmtId="173" fontId="8" fillId="0" borderId="0" applyFont="0" applyFill="0" applyBorder="0" applyAlignment="0" applyProtection="0"/>
    <xf numFmtId="179" fontId="17" fillId="0" borderId="0"/>
    <xf numFmtId="0" fontId="25" fillId="0" borderId="0" applyFont="0" applyFill="0" applyBorder="0" applyAlignment="0" applyProtection="0"/>
    <xf numFmtId="173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79" fontId="17" fillId="0" borderId="0"/>
    <xf numFmtId="167" fontId="32" fillId="0" borderId="0" applyFont="0" applyFill="0" applyBorder="0" applyAlignment="0" applyProtection="0"/>
    <xf numFmtId="175" fontId="8" fillId="0" borderId="0" applyFont="0" applyFill="0" applyBorder="0" applyAlignment="0" applyProtection="0"/>
    <xf numFmtId="175" fontId="8" fillId="0" borderId="0" applyFont="0" applyFill="0" applyBorder="0" applyAlignment="0" applyProtection="0"/>
    <xf numFmtId="167" fontId="3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75" fontId="8" fillId="0" borderId="0" applyFont="0" applyFill="0" applyBorder="0" applyAlignment="0" applyProtection="0"/>
    <xf numFmtId="167" fontId="32" fillId="0" borderId="0" applyFont="0" applyFill="0" applyBorder="0" applyAlignment="0" applyProtection="0"/>
    <xf numFmtId="166" fontId="8" fillId="0" borderId="0" applyFont="0" applyFill="0" applyBorder="0" applyAlignment="0" applyProtection="0"/>
    <xf numFmtId="170" fontId="32" fillId="0" borderId="0" applyFont="0" applyFill="0" applyBorder="0" applyAlignment="0" applyProtection="0"/>
    <xf numFmtId="184" fontId="8" fillId="0" borderId="0" applyFont="0" applyFill="0" applyBorder="0" applyAlignment="0" applyProtection="0"/>
    <xf numFmtId="164" fontId="32" fillId="0" borderId="0" applyFont="0" applyFill="0" applyBorder="0" applyAlignment="0" applyProtection="0"/>
    <xf numFmtId="164" fontId="32" fillId="0" borderId="0" applyFont="0" applyFill="0" applyBorder="0" applyAlignment="0" applyProtection="0"/>
    <xf numFmtId="167" fontId="32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21" fillId="24" borderId="0"/>
    <xf numFmtId="0" fontId="21" fillId="24" borderId="0"/>
    <xf numFmtId="0" fontId="21" fillId="24" borderId="0"/>
    <xf numFmtId="0" fontId="21" fillId="24" borderId="0"/>
    <xf numFmtId="0" fontId="21" fillId="24" borderId="0"/>
    <xf numFmtId="0" fontId="27" fillId="14" borderId="0" applyNumberFormat="0" applyBorder="0" applyAlignment="0" applyProtection="0"/>
    <xf numFmtId="0" fontId="12" fillId="0" borderId="0"/>
    <xf numFmtId="0" fontId="12" fillId="0" borderId="0"/>
    <xf numFmtId="0" fontId="8" fillId="0" borderId="0"/>
    <xf numFmtId="0" fontId="12" fillId="0" borderId="0"/>
    <xf numFmtId="0" fontId="32" fillId="0" borderId="0"/>
    <xf numFmtId="0" fontId="8" fillId="0" borderId="0"/>
    <xf numFmtId="0" fontId="8" fillId="0" borderId="0"/>
    <xf numFmtId="0" fontId="12" fillId="0" borderId="0"/>
    <xf numFmtId="0" fontId="8" fillId="0" borderId="0"/>
    <xf numFmtId="0" fontId="32" fillId="0" borderId="0"/>
    <xf numFmtId="0" fontId="8" fillId="0" borderId="0"/>
    <xf numFmtId="0" fontId="8" fillId="0" borderId="0"/>
    <xf numFmtId="0" fontId="32" fillId="0" borderId="0"/>
    <xf numFmtId="0" fontId="8" fillId="0" borderId="0"/>
    <xf numFmtId="0" fontId="32" fillId="0" borderId="0"/>
    <xf numFmtId="0" fontId="8" fillId="0" borderId="0"/>
    <xf numFmtId="0" fontId="8" fillId="0" borderId="0"/>
    <xf numFmtId="0" fontId="32" fillId="0" borderId="0"/>
    <xf numFmtId="166" fontId="8" fillId="0" borderId="0"/>
    <xf numFmtId="0" fontId="17" fillId="0" borderId="0"/>
    <xf numFmtId="0" fontId="8" fillId="0" borderId="0"/>
    <xf numFmtId="0" fontId="8" fillId="0" borderId="0"/>
    <xf numFmtId="0" fontId="17" fillId="0" borderId="0"/>
    <xf numFmtId="0" fontId="8" fillId="0" borderId="0"/>
    <xf numFmtId="0" fontId="8" fillId="0" borderId="0"/>
    <xf numFmtId="166" fontId="8" fillId="0" borderId="0"/>
    <xf numFmtId="166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7" fillId="0" borderId="0"/>
    <xf numFmtId="166" fontId="8" fillId="0" borderId="0"/>
    <xf numFmtId="166" fontId="8" fillId="0" borderId="0"/>
    <xf numFmtId="0" fontId="8" fillId="0" borderId="0"/>
    <xf numFmtId="0" fontId="17" fillId="0" borderId="0"/>
    <xf numFmtId="0" fontId="17" fillId="0" borderId="0"/>
    <xf numFmtId="0" fontId="8" fillId="0" borderId="0"/>
    <xf numFmtId="0" fontId="17" fillId="0" borderId="0"/>
    <xf numFmtId="0" fontId="8" fillId="0" borderId="0"/>
    <xf numFmtId="0" fontId="17" fillId="0" borderId="0"/>
    <xf numFmtId="0" fontId="8" fillId="0" borderId="0"/>
    <xf numFmtId="0" fontId="17" fillId="0" borderId="0"/>
    <xf numFmtId="0" fontId="8" fillId="0" borderId="0"/>
    <xf numFmtId="0" fontId="17" fillId="0" borderId="0"/>
    <xf numFmtId="0" fontId="17" fillId="0" borderId="0"/>
    <xf numFmtId="166" fontId="9" fillId="0" borderId="0"/>
    <xf numFmtId="0" fontId="8" fillId="0" borderId="0"/>
    <xf numFmtId="0" fontId="8" fillId="0" borderId="0"/>
    <xf numFmtId="0" fontId="32" fillId="0" borderId="0"/>
    <xf numFmtId="0" fontId="8" fillId="0" borderId="0"/>
    <xf numFmtId="0" fontId="32" fillId="0" borderId="0"/>
    <xf numFmtId="0" fontId="8" fillId="0" borderId="0"/>
    <xf numFmtId="0" fontId="32" fillId="0" borderId="0"/>
    <xf numFmtId="0" fontId="32" fillId="0" borderId="0"/>
    <xf numFmtId="0" fontId="32" fillId="0" borderId="0"/>
    <xf numFmtId="166" fontId="8" fillId="0" borderId="0"/>
    <xf numFmtId="0" fontId="17" fillId="0" borderId="0"/>
    <xf numFmtId="0" fontId="32" fillId="0" borderId="0"/>
    <xf numFmtId="0" fontId="32" fillId="0" borderId="0"/>
    <xf numFmtId="0" fontId="32" fillId="0" borderId="0"/>
    <xf numFmtId="0" fontId="8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166" fontId="8" fillId="0" borderId="0"/>
    <xf numFmtId="0" fontId="32" fillId="0" borderId="0"/>
    <xf numFmtId="0" fontId="32" fillId="0" borderId="0"/>
    <xf numFmtId="0" fontId="32" fillId="0" borderId="0"/>
    <xf numFmtId="0" fontId="1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1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12" fillId="0" borderId="0"/>
    <xf numFmtId="0" fontId="9" fillId="0" borderId="0"/>
    <xf numFmtId="0" fontId="1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1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1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1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1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17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166" fontId="8" fillId="0" borderId="0"/>
    <xf numFmtId="166" fontId="8" fillId="0" borderId="0"/>
    <xf numFmtId="0" fontId="9" fillId="0" borderId="0"/>
    <xf numFmtId="0" fontId="32" fillId="0" borderId="0"/>
    <xf numFmtId="0" fontId="12" fillId="0" borderId="0"/>
    <xf numFmtId="166" fontId="8" fillId="0" borderId="0"/>
    <xf numFmtId="0" fontId="32" fillId="0" borderId="0"/>
    <xf numFmtId="0" fontId="17" fillId="0" borderId="0"/>
    <xf numFmtId="0" fontId="32" fillId="0" borderId="0"/>
    <xf numFmtId="0" fontId="32" fillId="0" borderId="0"/>
    <xf numFmtId="0" fontId="17" fillId="0" borderId="0"/>
    <xf numFmtId="0" fontId="8" fillId="0" borderId="0"/>
    <xf numFmtId="0" fontId="32" fillId="0" borderId="0"/>
    <xf numFmtId="0" fontId="17" fillId="0" borderId="0"/>
    <xf numFmtId="0" fontId="17" fillId="0" borderId="0"/>
    <xf numFmtId="0" fontId="8" fillId="0" borderId="0"/>
    <xf numFmtId="0" fontId="17" fillId="0" borderId="0"/>
    <xf numFmtId="0" fontId="17" fillId="0" borderId="0"/>
    <xf numFmtId="0" fontId="17" fillId="0" borderId="0"/>
    <xf numFmtId="0" fontId="26" fillId="0" borderId="0"/>
    <xf numFmtId="166" fontId="8" fillId="0" borderId="0"/>
    <xf numFmtId="166" fontId="8" fillId="0" borderId="0"/>
    <xf numFmtId="166" fontId="8" fillId="0" borderId="0"/>
    <xf numFmtId="0" fontId="8" fillId="0" borderId="0"/>
    <xf numFmtId="0" fontId="12" fillId="0" borderId="0"/>
    <xf numFmtId="166" fontId="32" fillId="0" borderId="0"/>
    <xf numFmtId="0" fontId="8" fillId="0" borderId="0"/>
    <xf numFmtId="0" fontId="32" fillId="0" borderId="0"/>
    <xf numFmtId="0" fontId="12" fillId="0" borderId="0"/>
    <xf numFmtId="0" fontId="32" fillId="0" borderId="0"/>
    <xf numFmtId="0" fontId="8" fillId="0" borderId="0"/>
    <xf numFmtId="0" fontId="17" fillId="0" borderId="0"/>
    <xf numFmtId="0" fontId="32" fillId="0" borderId="0"/>
    <xf numFmtId="0" fontId="8" fillId="0" borderId="0"/>
    <xf numFmtId="0" fontId="12" fillId="0" borderId="0"/>
    <xf numFmtId="0" fontId="12" fillId="0" borderId="0"/>
    <xf numFmtId="0" fontId="8" fillId="0" borderId="0"/>
    <xf numFmtId="0" fontId="8" fillId="0" borderId="0"/>
    <xf numFmtId="0" fontId="32" fillId="40" borderId="55" applyNumberFormat="0" applyFont="0" applyAlignment="0" applyProtection="0"/>
    <xf numFmtId="0" fontId="8" fillId="8" borderId="7" applyNumberFormat="0" applyFont="0" applyAlignment="0" applyProtection="0"/>
    <xf numFmtId="0" fontId="9" fillId="40" borderId="55" applyNumberFormat="0" applyFont="0" applyAlignment="0" applyProtection="0"/>
    <xf numFmtId="0" fontId="8" fillId="8" borderId="7" applyNumberFormat="0" applyFont="0" applyAlignment="0" applyProtection="0"/>
    <xf numFmtId="0" fontId="32" fillId="40" borderId="55" applyNumberFormat="0" applyFont="0" applyAlignment="0" applyProtection="0"/>
    <xf numFmtId="0" fontId="8" fillId="8" borderId="7" applyNumberFormat="0" applyFont="0" applyAlignment="0" applyProtection="0"/>
    <xf numFmtId="0" fontId="8" fillId="8" borderId="7" applyNumberFormat="0" applyFont="0" applyAlignment="0" applyProtection="0"/>
    <xf numFmtId="166" fontId="9" fillId="8" borderId="7" applyNumberFormat="0" applyFont="0" applyAlignment="0" applyProtection="0"/>
    <xf numFmtId="0" fontId="9" fillId="8" borderId="7" applyNumberFormat="0" applyFont="0" applyAlignment="0" applyProtection="0"/>
    <xf numFmtId="166" fontId="29" fillId="13" borderId="8" applyNumberFormat="0" applyAlignment="0" applyProtection="0"/>
    <xf numFmtId="0" fontId="29" fillId="13" borderId="8" applyNumberFormat="0" applyAlignment="0" applyProtection="0"/>
    <xf numFmtId="9" fontId="32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7" fillId="0" borderId="0"/>
    <xf numFmtId="9" fontId="17" fillId="0" borderId="0"/>
    <xf numFmtId="9" fontId="8" fillId="0" borderId="0" applyFont="0" applyFill="0" applyBorder="0" applyAlignment="0" applyProtection="0"/>
    <xf numFmtId="9" fontId="17" fillId="0" borderId="0"/>
    <xf numFmtId="9" fontId="8" fillId="0" borderId="0" applyFont="0" applyFill="0" applyBorder="0" applyAlignment="0" applyProtection="0"/>
    <xf numFmtId="9" fontId="17" fillId="0" borderId="0"/>
    <xf numFmtId="9" fontId="17" fillId="0" borderId="0"/>
    <xf numFmtId="9" fontId="8" fillId="0" borderId="0" applyFont="0" applyFill="0" applyBorder="0" applyAlignment="0" applyProtection="0"/>
    <xf numFmtId="9" fontId="17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17" fillId="0" borderId="0"/>
    <xf numFmtId="9" fontId="8" fillId="0" borderId="0" applyFont="0" applyFill="0" applyBorder="0" applyAlignment="0" applyProtection="0"/>
    <xf numFmtId="0" fontId="29" fillId="13" borderId="8" applyNumberFormat="0" applyAlignment="0" applyProtection="0"/>
    <xf numFmtId="0" fontId="1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66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19" fillId="0" borderId="4" applyNumberFormat="0" applyFill="0" applyAlignment="0" applyProtection="0"/>
    <xf numFmtId="0" fontId="23" fillId="0" borderId="5" applyNumberFormat="0" applyFill="0" applyAlignment="0" applyProtection="0"/>
    <xf numFmtId="0" fontId="13" fillId="0" borderId="6" applyNumberFormat="0" applyFill="0" applyAlignment="0" applyProtection="0"/>
    <xf numFmtId="0" fontId="28" fillId="0" borderId="0" applyNumberFormat="0" applyFill="0" applyBorder="0" applyAlignment="0" applyProtection="0"/>
    <xf numFmtId="0" fontId="30" fillId="0" borderId="9"/>
    <xf numFmtId="0" fontId="30" fillId="0" borderId="9"/>
    <xf numFmtId="0" fontId="30" fillId="0" borderId="9"/>
    <xf numFmtId="0" fontId="30" fillId="0" borderId="9"/>
    <xf numFmtId="0" fontId="30" fillId="0" borderId="9"/>
    <xf numFmtId="0" fontId="31" fillId="0" borderId="9" applyNumberFormat="0" applyFill="0" applyAlignment="0" applyProtection="0"/>
    <xf numFmtId="166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165" fontId="32" fillId="0" borderId="0" applyFont="0" applyFill="0" applyBorder="0" applyAlignment="0" applyProtection="0"/>
    <xf numFmtId="0" fontId="1" fillId="0" borderId="0"/>
  </cellStyleXfs>
  <cellXfs count="514">
    <xf numFmtId="166" fontId="0" fillId="0" borderId="0" xfId="0"/>
    <xf numFmtId="166" fontId="40" fillId="0" borderId="0" xfId="0" applyFont="1"/>
    <xf numFmtId="166" fontId="40" fillId="0" borderId="0" xfId="0" applyFont="1" applyAlignment="1">
      <alignment horizontal="center"/>
    </xf>
    <xf numFmtId="166" fontId="40" fillId="0" borderId="0" xfId="0" applyNumberFormat="1" applyFont="1"/>
    <xf numFmtId="0" fontId="1" fillId="0" borderId="0" xfId="406" applyFont="1"/>
    <xf numFmtId="0" fontId="1" fillId="0" borderId="0" xfId="406" applyFont="1" applyAlignment="1">
      <alignment horizontal="center"/>
    </xf>
    <xf numFmtId="0" fontId="1" fillId="0" borderId="10" xfId="406" applyFont="1" applyBorder="1"/>
    <xf numFmtId="0" fontId="1" fillId="41" borderId="10" xfId="406" applyFont="1" applyFill="1" applyBorder="1"/>
    <xf numFmtId="0" fontId="2" fillId="42" borderId="11" xfId="362" applyFont="1" applyFill="1" applyBorder="1" applyAlignment="1">
      <alignment horizontal="center" vertical="center"/>
    </xf>
    <xf numFmtId="0" fontId="2" fillId="0" borderId="12" xfId="360" applyFont="1" applyBorder="1" applyAlignment="1">
      <alignment horizontal="center" vertical="center" wrapText="1"/>
    </xf>
    <xf numFmtId="0" fontId="1" fillId="0" borderId="13" xfId="362" applyFont="1" applyBorder="1" applyAlignment="1">
      <alignment horizontal="center" vertical="center"/>
    </xf>
    <xf numFmtId="0" fontId="1" fillId="0" borderId="14" xfId="362" applyFont="1" applyBorder="1" applyAlignment="1">
      <alignment horizontal="center" vertical="center"/>
    </xf>
    <xf numFmtId="195" fontId="41" fillId="43" borderId="15" xfId="174" applyNumberFormat="1" applyFont="1" applyFill="1" applyBorder="1" applyAlignment="1">
      <alignment horizontal="left" wrapText="1"/>
    </xf>
    <xf numFmtId="0" fontId="42" fillId="43" borderId="16" xfId="0" applyNumberFormat="1" applyFont="1" applyFill="1" applyBorder="1" applyAlignment="1"/>
    <xf numFmtId="0" fontId="42" fillId="43" borderId="17" xfId="0" applyNumberFormat="1" applyFont="1" applyFill="1" applyBorder="1" applyAlignment="1"/>
    <xf numFmtId="196" fontId="3" fillId="0" borderId="18" xfId="0" applyNumberFormat="1" applyFont="1" applyBorder="1" applyAlignment="1">
      <alignment vertical="center" wrapText="1"/>
    </xf>
    <xf numFmtId="0" fontId="1" fillId="0" borderId="19" xfId="362" applyFont="1" applyBorder="1" applyAlignment="1">
      <alignment horizontal="center" vertical="center"/>
    </xf>
    <xf numFmtId="39" fontId="3" fillId="0" borderId="18" xfId="0" applyNumberFormat="1" applyFont="1" applyBorder="1" applyAlignment="1">
      <alignment vertical="center" wrapText="1"/>
    </xf>
    <xf numFmtId="39" fontId="3" fillId="0" borderId="18" xfId="0" applyNumberFormat="1" applyFont="1" applyBorder="1" applyAlignment="1">
      <alignment horizontal="center" vertical="center" wrapText="1"/>
    </xf>
    <xf numFmtId="197" fontId="3" fillId="0" borderId="18" xfId="188" applyNumberFormat="1" applyFont="1" applyFill="1" applyBorder="1" applyAlignment="1">
      <alignment vertical="center" wrapText="1"/>
    </xf>
    <xf numFmtId="0" fontId="1" fillId="0" borderId="18" xfId="362" applyFont="1" applyBorder="1" applyAlignment="1">
      <alignment horizontal="center" vertical="center"/>
    </xf>
    <xf numFmtId="196" fontId="3" fillId="0" borderId="20" xfId="174" applyNumberFormat="1" applyFont="1" applyFill="1" applyBorder="1" applyAlignment="1">
      <alignment horizontal="right" vertical="center"/>
    </xf>
    <xf numFmtId="198" fontId="4" fillId="41" borderId="21" xfId="287" applyNumberFormat="1" applyFont="1" applyFill="1" applyBorder="1" applyAlignment="1">
      <alignment vertical="center" wrapText="1"/>
    </xf>
    <xf numFmtId="0" fontId="42" fillId="43" borderId="22" xfId="0" applyNumberFormat="1" applyFont="1" applyFill="1" applyBorder="1" applyAlignment="1"/>
    <xf numFmtId="195" fontId="3" fillId="0" borderId="20" xfId="174" applyNumberFormat="1" applyFont="1" applyFill="1" applyBorder="1" applyAlignment="1">
      <alignment horizontal="right" vertical="center"/>
    </xf>
    <xf numFmtId="195" fontId="3" fillId="0" borderId="23" xfId="174" applyNumberFormat="1" applyFont="1" applyFill="1" applyBorder="1" applyAlignment="1">
      <alignment horizontal="right" vertical="center"/>
    </xf>
    <xf numFmtId="0" fontId="42" fillId="0" borderId="18" xfId="0" applyNumberFormat="1" applyFont="1" applyBorder="1" applyAlignment="1">
      <alignment horizontal="left"/>
    </xf>
    <xf numFmtId="39" fontId="3" fillId="0" borderId="18" xfId="0" applyNumberFormat="1" applyFont="1" applyBorder="1" applyAlignment="1">
      <alignment horizontal="center" vertical="center"/>
    </xf>
    <xf numFmtId="195" fontId="42" fillId="41" borderId="20" xfId="174" applyNumberFormat="1" applyFont="1" applyFill="1" applyBorder="1" applyAlignment="1">
      <alignment horizontal="center"/>
    </xf>
    <xf numFmtId="0" fontId="3" fillId="41" borderId="18" xfId="365" applyNumberFormat="1" applyFont="1" applyFill="1" applyBorder="1" applyAlignment="1">
      <alignment horizontal="left" wrapText="1"/>
    </xf>
    <xf numFmtId="0" fontId="42" fillId="41" borderId="18" xfId="0" applyNumberFormat="1" applyFont="1" applyFill="1" applyBorder="1" applyAlignment="1">
      <alignment horizontal="center" vertical="center"/>
    </xf>
    <xf numFmtId="195" fontId="3" fillId="0" borderId="18" xfId="174" applyNumberFormat="1" applyFont="1" applyFill="1" applyBorder="1" applyAlignment="1">
      <alignment horizontal="right" vertical="center"/>
    </xf>
    <xf numFmtId="0" fontId="1" fillId="0" borderId="20" xfId="362" applyFont="1" applyBorder="1" applyAlignment="1">
      <alignment horizontal="center" vertical="center"/>
    </xf>
    <xf numFmtId="0" fontId="2" fillId="0" borderId="20" xfId="362" applyFont="1" applyBorder="1" applyAlignment="1">
      <alignment horizontal="left" vertical="center"/>
    </xf>
    <xf numFmtId="0" fontId="1" fillId="0" borderId="14" xfId="360" applyFont="1" applyBorder="1" applyAlignment="1">
      <alignment horizontal="center" vertical="center"/>
    </xf>
    <xf numFmtId="0" fontId="1" fillId="0" borderId="24" xfId="362" applyFont="1" applyBorder="1" applyAlignment="1">
      <alignment horizontal="center" vertical="center"/>
    </xf>
    <xf numFmtId="198" fontId="4" fillId="41" borderId="25" xfId="287" applyNumberFormat="1" applyFont="1" applyFill="1" applyBorder="1" applyAlignment="1">
      <alignment vertical="center" wrapText="1"/>
    </xf>
    <xf numFmtId="195" fontId="41" fillId="43" borderId="20" xfId="174" applyNumberFormat="1" applyFont="1" applyFill="1" applyBorder="1" applyAlignment="1">
      <alignment horizontal="left" wrapText="1"/>
    </xf>
    <xf numFmtId="0" fontId="42" fillId="43" borderId="18" xfId="0" applyNumberFormat="1" applyFont="1" applyFill="1" applyBorder="1" applyAlignment="1">
      <alignment horizontal="center"/>
    </xf>
    <xf numFmtId="197" fontId="42" fillId="43" borderId="18" xfId="188" applyNumberFormat="1" applyFont="1" applyFill="1" applyBorder="1" applyAlignment="1"/>
    <xf numFmtId="0" fontId="42" fillId="0" borderId="18" xfId="0" applyNumberFormat="1" applyFont="1" applyBorder="1" applyAlignment="1">
      <alignment horizontal="left" vertical="center"/>
    </xf>
    <xf numFmtId="197" fontId="3" fillId="0" borderId="18" xfId="188" applyNumberFormat="1" applyFont="1" applyFill="1" applyBorder="1" applyAlignment="1">
      <alignment horizontal="center" vertical="center" wrapText="1"/>
    </xf>
    <xf numFmtId="0" fontId="42" fillId="0" borderId="18" xfId="0" applyNumberFormat="1" applyFont="1" applyBorder="1" applyAlignment="1">
      <alignment horizontal="left" wrapText="1"/>
    </xf>
    <xf numFmtId="0" fontId="1" fillId="0" borderId="26" xfId="406" applyFont="1" applyBorder="1"/>
    <xf numFmtId="0" fontId="1" fillId="0" borderId="26" xfId="362" applyFont="1" applyBorder="1" applyAlignment="1">
      <alignment horizontal="center" vertical="center"/>
    </xf>
    <xf numFmtId="0" fontId="1" fillId="0" borderId="27" xfId="362" applyFont="1" applyBorder="1" applyAlignment="1">
      <alignment horizontal="center" vertical="center"/>
    </xf>
    <xf numFmtId="0" fontId="1" fillId="0" borderId="28" xfId="406" applyFont="1" applyBorder="1"/>
    <xf numFmtId="166" fontId="40" fillId="0" borderId="10" xfId="0" applyFont="1" applyBorder="1"/>
    <xf numFmtId="166" fontId="40" fillId="0" borderId="0" xfId="0" applyFont="1" applyBorder="1"/>
    <xf numFmtId="166" fontId="1" fillId="0" borderId="28" xfId="727" applyFont="1" applyBorder="1"/>
    <xf numFmtId="49" fontId="2" fillId="0" borderId="10" xfId="1127" applyNumberFormat="1" applyFont="1" applyBorder="1" applyAlignment="1">
      <alignment horizontal="right" vertical="center"/>
    </xf>
    <xf numFmtId="49" fontId="2" fillId="0" borderId="0" xfId="1127" applyNumberFormat="1" applyFont="1" applyBorder="1" applyAlignment="1">
      <alignment horizontal="right" vertical="center"/>
    </xf>
    <xf numFmtId="0" fontId="1" fillId="0" borderId="10" xfId="732" applyFont="1" applyBorder="1"/>
    <xf numFmtId="0" fontId="1" fillId="0" borderId="0" xfId="732" applyFont="1" applyBorder="1" applyAlignment="1">
      <alignment horizontal="center"/>
    </xf>
    <xf numFmtId="0" fontId="1" fillId="0" borderId="0" xfId="732" applyFont="1" applyBorder="1"/>
    <xf numFmtId="0" fontId="1" fillId="0" borderId="29" xfId="732" applyFont="1" applyBorder="1" applyAlignment="1">
      <alignment horizontal="left" vertical="center"/>
    </xf>
    <xf numFmtId="199" fontId="1" fillId="0" borderId="30" xfId="302" applyNumberFormat="1" applyFont="1" applyBorder="1" applyAlignment="1">
      <alignment horizontal="center" vertical="center"/>
    </xf>
    <xf numFmtId="0" fontId="2" fillId="0" borderId="30" xfId="732" applyFont="1" applyBorder="1" applyAlignment="1">
      <alignment vertical="center"/>
    </xf>
    <xf numFmtId="0" fontId="1" fillId="0" borderId="0" xfId="360" applyFont="1" applyBorder="1" applyAlignment="1">
      <alignment horizontal="center" vertical="center"/>
    </xf>
    <xf numFmtId="200" fontId="2" fillId="0" borderId="31" xfId="732" applyNumberFormat="1" applyFont="1" applyBorder="1" applyAlignment="1">
      <alignment horizontal="left" vertical="center"/>
    </xf>
    <xf numFmtId="200" fontId="1" fillId="0" borderId="25" xfId="302" applyNumberFormat="1" applyFont="1" applyBorder="1" applyAlignment="1">
      <alignment horizontal="center" vertical="center"/>
    </xf>
    <xf numFmtId="200" fontId="1" fillId="0" borderId="25" xfId="302" applyNumberFormat="1" applyFont="1" applyBorder="1" applyAlignment="1">
      <alignment vertical="center"/>
    </xf>
    <xf numFmtId="2" fontId="1" fillId="0" borderId="0" xfId="732" applyNumberFormat="1" applyFont="1" applyBorder="1"/>
    <xf numFmtId="166" fontId="1" fillId="0" borderId="0" xfId="406" applyNumberFormat="1" applyFont="1"/>
    <xf numFmtId="0" fontId="42" fillId="43" borderId="11" xfId="0" applyNumberFormat="1" applyFont="1" applyFill="1" applyBorder="1" applyAlignment="1"/>
    <xf numFmtId="0" fontId="42" fillId="43" borderId="32" xfId="0" applyNumberFormat="1" applyFont="1" applyFill="1" applyBorder="1" applyAlignment="1"/>
    <xf numFmtId="44" fontId="42" fillId="0" borderId="33" xfId="332" applyNumberFormat="1" applyFont="1" applyFill="1" applyBorder="1" applyAlignment="1">
      <alignment horizontal="center" vertical="center"/>
    </xf>
    <xf numFmtId="198" fontId="4" fillId="41" borderId="34" xfId="287" applyNumberFormat="1" applyFont="1" applyFill="1" applyBorder="1" applyAlignment="1">
      <alignment vertical="center" wrapText="1"/>
    </xf>
    <xf numFmtId="200" fontId="41" fillId="41" borderId="35" xfId="1111" applyNumberFormat="1" applyFont="1" applyFill="1" applyBorder="1"/>
    <xf numFmtId="201" fontId="42" fillId="0" borderId="33" xfId="332" applyNumberFormat="1" applyFont="1" applyFill="1" applyBorder="1" applyAlignment="1">
      <alignment horizontal="center" vertical="center"/>
    </xf>
    <xf numFmtId="175" fontId="4" fillId="41" borderId="36" xfId="0" applyNumberFormat="1" applyFont="1" applyFill="1" applyBorder="1" applyAlignment="1">
      <alignment horizontal="center" vertical="center" wrapText="1"/>
    </xf>
    <xf numFmtId="202" fontId="3" fillId="0" borderId="33" xfId="287" applyNumberFormat="1" applyFont="1" applyFill="1" applyBorder="1" applyAlignment="1">
      <alignment horizontal="center" vertical="center" wrapText="1"/>
    </xf>
    <xf numFmtId="44" fontId="4" fillId="41" borderId="36" xfId="0" applyNumberFormat="1" applyFont="1" applyFill="1" applyBorder="1" applyAlignment="1">
      <alignment horizontal="center" vertical="center" wrapText="1"/>
    </xf>
    <xf numFmtId="44" fontId="3" fillId="0" borderId="18" xfId="287" applyNumberFormat="1" applyFont="1" applyFill="1" applyBorder="1" applyAlignment="1">
      <alignment horizontal="center" vertical="center" wrapText="1"/>
    </xf>
    <xf numFmtId="44" fontId="3" fillId="0" borderId="33" xfId="287" applyNumberFormat="1" applyFont="1" applyFill="1" applyBorder="1" applyAlignment="1">
      <alignment horizontal="center" vertical="center" wrapText="1"/>
    </xf>
    <xf numFmtId="198" fontId="4" fillId="41" borderId="37" xfId="287" applyNumberFormat="1" applyFont="1" applyFill="1" applyBorder="1" applyAlignment="1">
      <alignment vertical="center" wrapText="1"/>
    </xf>
    <xf numFmtId="175" fontId="4" fillId="41" borderId="33" xfId="0" applyNumberFormat="1" applyFont="1" applyFill="1" applyBorder="1" applyAlignment="1">
      <alignment horizontal="center" vertical="center" wrapText="1"/>
    </xf>
    <xf numFmtId="203" fontId="42" fillId="43" borderId="18" xfId="0" applyNumberFormat="1" applyFont="1" applyFill="1" applyBorder="1" applyAlignment="1">
      <alignment horizontal="center"/>
    </xf>
    <xf numFmtId="170" fontId="42" fillId="43" borderId="33" xfId="332" applyNumberFormat="1" applyFont="1" applyFill="1" applyBorder="1" applyAlignment="1">
      <alignment horizontal="center" vertical="center"/>
    </xf>
    <xf numFmtId="175" fontId="4" fillId="41" borderId="35" xfId="0" applyNumberFormat="1" applyFont="1" applyFill="1" applyBorder="1" applyAlignment="1">
      <alignment horizontal="center" vertical="center" wrapText="1"/>
    </xf>
    <xf numFmtId="166" fontId="40" fillId="0" borderId="0" xfId="0" applyFont="1" applyBorder="1" applyAlignment="1">
      <alignment horizontal="center"/>
    </xf>
    <xf numFmtId="166" fontId="40" fillId="0" borderId="38" xfId="0" applyNumberFormat="1" applyFont="1" applyBorder="1"/>
    <xf numFmtId="175" fontId="4" fillId="43" borderId="35" xfId="0" applyNumberFormat="1" applyFont="1" applyFill="1" applyBorder="1" applyAlignment="1">
      <alignment horizontal="center" vertical="center" wrapText="1"/>
    </xf>
    <xf numFmtId="49" fontId="2" fillId="0" borderId="0" xfId="1127" applyNumberFormat="1" applyFont="1" applyBorder="1" applyAlignment="1">
      <alignment horizontal="center" vertical="center"/>
    </xf>
    <xf numFmtId="166" fontId="2" fillId="0" borderId="38" xfId="1127" applyNumberFormat="1" applyFont="1" applyBorder="1" applyAlignment="1">
      <alignment vertical="center"/>
    </xf>
    <xf numFmtId="0" fontId="2" fillId="0" borderId="39" xfId="732" applyFont="1" applyBorder="1" applyAlignment="1">
      <alignment horizontal="center" vertical="center"/>
    </xf>
    <xf numFmtId="166" fontId="5" fillId="0" borderId="40" xfId="302" applyNumberFormat="1" applyFont="1" applyBorder="1" applyAlignment="1">
      <alignment vertical="center"/>
    </xf>
    <xf numFmtId="200" fontId="1" fillId="0" borderId="37" xfId="732" applyNumberFormat="1" applyFont="1" applyBorder="1" applyAlignment="1">
      <alignment horizontal="center" vertical="center"/>
    </xf>
    <xf numFmtId="200" fontId="6" fillId="0" borderId="33" xfId="302" applyNumberFormat="1" applyFont="1" applyBorder="1" applyAlignment="1">
      <alignment vertical="center"/>
    </xf>
    <xf numFmtId="200" fontId="6" fillId="43" borderId="35" xfId="302" applyNumberFormat="1" applyFont="1" applyFill="1" applyBorder="1" applyAlignment="1">
      <alignment vertical="center"/>
    </xf>
    <xf numFmtId="204" fontId="1" fillId="0" borderId="0" xfId="302" applyNumberFormat="1" applyFont="1" applyBorder="1" applyAlignment="1">
      <alignment horizontal="center"/>
    </xf>
    <xf numFmtId="166" fontId="2" fillId="0" borderId="38" xfId="302" applyNumberFormat="1" applyFont="1" applyBorder="1" applyAlignment="1">
      <alignment vertical="center"/>
    </xf>
    <xf numFmtId="0" fontId="2" fillId="0" borderId="29" xfId="366" applyFont="1" applyBorder="1" applyAlignment="1">
      <alignment vertical="center"/>
    </xf>
    <xf numFmtId="0" fontId="2" fillId="0" borderId="30" xfId="366" applyFont="1" applyBorder="1" applyAlignment="1">
      <alignment vertical="center"/>
    </xf>
    <xf numFmtId="0" fontId="2" fillId="0" borderId="30" xfId="366" applyFont="1" applyBorder="1" applyAlignment="1">
      <alignment vertical="center" wrapText="1"/>
    </xf>
    <xf numFmtId="0" fontId="1" fillId="41" borderId="41" xfId="439" applyFont="1" applyFill="1" applyBorder="1" applyAlignment="1">
      <alignment vertical="center" wrapText="1"/>
    </xf>
    <xf numFmtId="0" fontId="1" fillId="41" borderId="11" xfId="439" applyFont="1" applyFill="1" applyBorder="1" applyAlignment="1">
      <alignment vertical="center" wrapText="1"/>
    </xf>
    <xf numFmtId="0" fontId="2" fillId="42" borderId="41" xfId="362" applyFont="1" applyFill="1" applyBorder="1" applyAlignment="1">
      <alignment vertical="center"/>
    </xf>
    <xf numFmtId="0" fontId="2" fillId="42" borderId="11" xfId="362" applyFont="1" applyFill="1" applyBorder="1" applyAlignment="1">
      <alignment vertical="center"/>
    </xf>
    <xf numFmtId="0" fontId="1" fillId="0" borderId="20" xfId="362" applyFont="1" applyBorder="1" applyAlignment="1">
      <alignment horizontal="left" vertical="center"/>
    </xf>
    <xf numFmtId="2" fontId="1" fillId="0" borderId="18" xfId="362" applyNumberFormat="1" applyFont="1" applyBorder="1" applyAlignment="1">
      <alignment horizontal="center" vertical="center"/>
    </xf>
    <xf numFmtId="166" fontId="7" fillId="41" borderId="18" xfId="1111" applyFont="1" applyFill="1" applyBorder="1" applyAlignment="1">
      <alignment horizontal="center" vertical="center"/>
    </xf>
    <xf numFmtId="166" fontId="7" fillId="41" borderId="18" xfId="1111" applyFont="1" applyFill="1" applyBorder="1" applyAlignment="1">
      <alignment horizontal="center" vertical="center" wrapText="1"/>
    </xf>
    <xf numFmtId="0" fontId="3" fillId="41" borderId="18" xfId="194" applyNumberFormat="1" applyFont="1" applyFill="1" applyBorder="1" applyAlignment="1">
      <alignment horizontal="center" vertical="center"/>
    </xf>
    <xf numFmtId="166" fontId="42" fillId="41" borderId="18" xfId="0" applyFont="1" applyFill="1" applyBorder="1" applyAlignment="1">
      <alignment horizontal="left" vertical="center" wrapText="1"/>
    </xf>
    <xf numFmtId="166" fontId="42" fillId="41" borderId="18" xfId="0" applyFont="1" applyFill="1" applyBorder="1" applyAlignment="1">
      <alignment horizontal="center" vertical="center" wrapText="1"/>
    </xf>
    <xf numFmtId="197" fontId="3" fillId="41" borderId="18" xfId="188" applyNumberFormat="1" applyFont="1" applyFill="1" applyBorder="1" applyAlignment="1">
      <alignment vertical="center"/>
    </xf>
    <xf numFmtId="166" fontId="3" fillId="41" borderId="18" xfId="1111" applyFont="1" applyFill="1" applyBorder="1" applyAlignment="1">
      <alignment horizontal="left" vertical="center"/>
    </xf>
    <xf numFmtId="192" fontId="3" fillId="41" borderId="18" xfId="285" applyNumberFormat="1" applyFont="1" applyFill="1" applyBorder="1" applyAlignment="1">
      <alignment horizontal="left" vertical="center" wrapText="1"/>
    </xf>
    <xf numFmtId="192" fontId="3" fillId="41" borderId="18" xfId="285" applyNumberFormat="1" applyFont="1" applyFill="1" applyBorder="1" applyAlignment="1">
      <alignment horizontal="left" vertical="center"/>
    </xf>
    <xf numFmtId="205" fontId="3" fillId="41" borderId="18" xfId="285" applyNumberFormat="1" applyFont="1" applyFill="1" applyBorder="1" applyAlignment="1">
      <alignment horizontal="center" vertical="center"/>
    </xf>
    <xf numFmtId="2" fontId="1" fillId="0" borderId="19" xfId="362" applyNumberFormat="1" applyFont="1" applyBorder="1" applyAlignment="1">
      <alignment horizontal="center" vertical="center"/>
    </xf>
    <xf numFmtId="192" fontId="8" fillId="41" borderId="19" xfId="285" applyNumberFormat="1" applyFont="1" applyFill="1" applyBorder="1" applyAlignment="1">
      <alignment horizontal="left" vertical="center" wrapText="1"/>
    </xf>
    <xf numFmtId="205" fontId="8" fillId="41" borderId="19" xfId="285" applyNumberFormat="1" applyFont="1" applyFill="1" applyBorder="1" applyAlignment="1">
      <alignment horizontal="center" vertical="center" wrapText="1"/>
    </xf>
    <xf numFmtId="206" fontId="43" fillId="41" borderId="19" xfId="287" applyNumberFormat="1" applyFont="1" applyFill="1" applyBorder="1" applyAlignment="1">
      <alignment vertical="center"/>
    </xf>
    <xf numFmtId="166" fontId="7" fillId="41" borderId="18" xfId="0" applyFont="1" applyFill="1" applyBorder="1" applyAlignment="1">
      <alignment horizontal="left" vertical="center"/>
    </xf>
    <xf numFmtId="166" fontId="7" fillId="41" borderId="18" xfId="0" applyFont="1" applyFill="1" applyBorder="1" applyAlignment="1">
      <alignment horizontal="left" vertical="center" wrapText="1"/>
    </xf>
    <xf numFmtId="10" fontId="7" fillId="41" borderId="18" xfId="1142" applyNumberFormat="1" applyFont="1" applyFill="1" applyBorder="1" applyAlignment="1">
      <alignment horizontal="right" vertical="center"/>
    </xf>
    <xf numFmtId="0" fontId="1" fillId="0" borderId="42" xfId="362" applyFont="1" applyBorder="1" applyAlignment="1">
      <alignment horizontal="left" vertical="center"/>
    </xf>
    <xf numFmtId="2" fontId="1" fillId="0" borderId="12" xfId="362" applyNumberFormat="1" applyFont="1" applyBorder="1" applyAlignment="1">
      <alignment horizontal="center" vertical="center"/>
    </xf>
    <xf numFmtId="2" fontId="1" fillId="0" borderId="43" xfId="362" applyNumberFormat="1" applyFont="1" applyBorder="1" applyAlignment="1">
      <alignment horizontal="center" vertical="center"/>
    </xf>
    <xf numFmtId="166" fontId="7" fillId="41" borderId="12" xfId="0" applyFont="1" applyFill="1" applyBorder="1" applyAlignment="1">
      <alignment horizontal="left" vertical="center"/>
    </xf>
    <xf numFmtId="166" fontId="7" fillId="41" borderId="43" xfId="0" applyFont="1" applyFill="1" applyBorder="1" applyAlignment="1">
      <alignment horizontal="left" vertical="center" wrapText="1"/>
    </xf>
    <xf numFmtId="166" fontId="7" fillId="41" borderId="43" xfId="0" applyFont="1" applyFill="1" applyBorder="1" applyAlignment="1">
      <alignment horizontal="left" vertical="center"/>
    </xf>
    <xf numFmtId="166" fontId="2" fillId="41" borderId="44" xfId="286" applyNumberFormat="1" applyFont="1" applyFill="1" applyBorder="1" applyAlignment="1">
      <alignment horizontal="center" vertical="center"/>
    </xf>
    <xf numFmtId="207" fontId="2" fillId="41" borderId="18" xfId="286" applyNumberFormat="1" applyFont="1" applyFill="1" applyBorder="1" applyAlignment="1">
      <alignment horizontal="center" vertical="center"/>
    </xf>
    <xf numFmtId="10" fontId="1" fillId="44" borderId="33" xfId="1139" applyNumberFormat="1" applyFont="1" applyFill="1" applyBorder="1" applyAlignment="1">
      <alignment horizontal="center" vertical="center"/>
    </xf>
    <xf numFmtId="207" fontId="2" fillId="41" borderId="43" xfId="286" applyNumberFormat="1" applyFont="1" applyFill="1" applyBorder="1" applyAlignment="1">
      <alignment horizontal="center" vertical="center"/>
    </xf>
    <xf numFmtId="166" fontId="2" fillId="42" borderId="45" xfId="362" applyNumberFormat="1" applyFont="1" applyFill="1" applyBorder="1" applyAlignment="1">
      <alignment vertical="center"/>
    </xf>
    <xf numFmtId="166" fontId="7" fillId="41" borderId="18" xfId="322" applyNumberFormat="1" applyFont="1" applyFill="1" applyBorder="1" applyAlignment="1">
      <alignment horizontal="center" vertical="center"/>
    </xf>
    <xf numFmtId="166" fontId="7" fillId="41" borderId="33" xfId="322" applyNumberFormat="1" applyFont="1" applyFill="1" applyBorder="1" applyAlignment="1">
      <alignment horizontal="center" vertical="center"/>
    </xf>
    <xf numFmtId="166" fontId="42" fillId="0" borderId="18" xfId="0" applyFont="1" applyBorder="1" applyAlignment="1">
      <alignment horizontal="center" vertical="center"/>
    </xf>
    <xf numFmtId="168" fontId="3" fillId="41" borderId="33" xfId="288" applyFont="1" applyFill="1" applyBorder="1" applyAlignment="1">
      <alignment horizontal="center" vertical="center"/>
    </xf>
    <xf numFmtId="168" fontId="3" fillId="41" borderId="18" xfId="288" applyFont="1" applyFill="1" applyBorder="1" applyAlignment="1">
      <alignment horizontal="center" vertical="center"/>
    </xf>
    <xf numFmtId="208" fontId="8" fillId="0" borderId="19" xfId="353" applyNumberFormat="1" applyFont="1" applyFill="1" applyBorder="1" applyAlignment="1">
      <alignment horizontal="center" vertical="center"/>
    </xf>
    <xf numFmtId="166" fontId="43" fillId="0" borderId="44" xfId="304" applyNumberFormat="1" applyFont="1" applyFill="1" applyBorder="1" applyAlignment="1">
      <alignment horizontal="right"/>
    </xf>
    <xf numFmtId="166" fontId="8" fillId="41" borderId="18" xfId="0" applyFont="1" applyFill="1" applyBorder="1" applyAlignment="1">
      <alignment horizontal="center" vertical="center"/>
    </xf>
    <xf numFmtId="166" fontId="7" fillId="41" borderId="33" xfId="299" applyNumberFormat="1" applyFont="1" applyFill="1" applyBorder="1" applyAlignment="1">
      <alignment horizontal="right" vertical="center"/>
    </xf>
    <xf numFmtId="166" fontId="8" fillId="41" borderId="43" xfId="0" applyFont="1" applyFill="1" applyBorder="1" applyAlignment="1">
      <alignment horizontal="center" vertical="center"/>
    </xf>
    <xf numFmtId="166" fontId="7" fillId="41" borderId="35" xfId="299" applyNumberFormat="1" applyFont="1" applyFill="1" applyBorder="1" applyAlignment="1">
      <alignment horizontal="right" vertical="center"/>
    </xf>
    <xf numFmtId="200" fontId="6" fillId="43" borderId="46" xfId="406" applyNumberFormat="1" applyFont="1" applyFill="1" applyBorder="1"/>
    <xf numFmtId="175" fontId="42" fillId="0" borderId="33" xfId="332" applyNumberFormat="1" applyFont="1" applyFill="1" applyBorder="1" applyAlignment="1">
      <alignment horizontal="center" vertical="center"/>
    </xf>
    <xf numFmtId="10" fontId="1" fillId="0" borderId="33" xfId="1139" applyNumberFormat="1" applyFont="1" applyFill="1" applyBorder="1" applyAlignment="1">
      <alignment horizontal="center" vertical="center"/>
    </xf>
    <xf numFmtId="209" fontId="40" fillId="0" borderId="0" xfId="0" applyNumberFormat="1" applyFont="1"/>
    <xf numFmtId="166" fontId="44" fillId="0" borderId="50" xfId="0" applyFont="1" applyBorder="1" applyAlignment="1">
      <alignment horizontal="center" vertical="center"/>
    </xf>
    <xf numFmtId="166" fontId="47" fillId="0" borderId="26" xfId="0" applyFont="1" applyBorder="1"/>
    <xf numFmtId="166" fontId="47" fillId="0" borderId="10" xfId="0" applyFont="1" applyBorder="1"/>
    <xf numFmtId="166" fontId="47" fillId="0" borderId="31" xfId="0" applyFont="1" applyBorder="1"/>
    <xf numFmtId="166" fontId="44" fillId="0" borderId="10" xfId="0" applyFont="1" applyBorder="1"/>
    <xf numFmtId="166" fontId="44" fillId="0" borderId="31" xfId="0" applyFont="1" applyBorder="1"/>
    <xf numFmtId="166" fontId="47" fillId="46" borderId="20" xfId="0" applyFont="1" applyFill="1" applyBorder="1" applyAlignment="1">
      <alignment horizontal="center" vertical="center" wrapText="1"/>
    </xf>
    <xf numFmtId="166" fontId="49" fillId="0" borderId="10" xfId="0" applyFont="1" applyBorder="1"/>
    <xf numFmtId="166" fontId="46" fillId="0" borderId="10" xfId="0" applyFont="1" applyBorder="1"/>
    <xf numFmtId="166" fontId="46" fillId="0" borderId="41" xfId="0" applyFont="1" applyBorder="1"/>
    <xf numFmtId="205" fontId="44" fillId="0" borderId="38" xfId="0" applyNumberFormat="1" applyFont="1" applyBorder="1"/>
    <xf numFmtId="205" fontId="47" fillId="0" borderId="33" xfId="0" applyNumberFormat="1" applyFont="1" applyBorder="1"/>
    <xf numFmtId="166" fontId="40" fillId="0" borderId="18" xfId="0" applyFont="1" applyBorder="1"/>
    <xf numFmtId="0" fontId="4" fillId="42" borderId="17" xfId="359" applyFont="1" applyFill="1" applyBorder="1" applyAlignment="1">
      <alignment horizontal="center" vertical="center"/>
    </xf>
    <xf numFmtId="166" fontId="43" fillId="0" borderId="18" xfId="0" applyFont="1" applyBorder="1"/>
    <xf numFmtId="196" fontId="3" fillId="0" borderId="19" xfId="0" applyNumberFormat="1" applyFont="1" applyBorder="1" applyAlignment="1">
      <alignment vertical="center" wrapText="1"/>
    </xf>
    <xf numFmtId="0" fontId="4" fillId="42" borderId="17" xfId="359" applyFont="1" applyFill="1" applyBorder="1" applyAlignment="1">
      <alignment vertical="center"/>
    </xf>
    <xf numFmtId="0" fontId="3" fillId="0" borderId="0" xfId="359" applyFont="1" applyBorder="1" applyAlignment="1">
      <alignment horizontal="left" vertical="center" wrapText="1"/>
    </xf>
    <xf numFmtId="0" fontId="4" fillId="42" borderId="16" xfId="359" applyFont="1" applyFill="1" applyBorder="1" applyAlignment="1">
      <alignment vertical="center"/>
    </xf>
    <xf numFmtId="0" fontId="4" fillId="42" borderId="16" xfId="359" applyFont="1" applyFill="1" applyBorder="1" applyAlignment="1">
      <alignment horizontal="center" vertical="center"/>
    </xf>
    <xf numFmtId="0" fontId="3" fillId="0" borderId="10" xfId="359" applyFont="1" applyBorder="1" applyAlignment="1">
      <alignment horizontal="left" vertical="center"/>
    </xf>
    <xf numFmtId="0" fontId="3" fillId="0" borderId="0" xfId="359" applyFont="1" applyBorder="1" applyAlignment="1">
      <alignment horizontal="center" vertical="center"/>
    </xf>
    <xf numFmtId="207" fontId="4" fillId="44" borderId="18" xfId="286" applyNumberFormat="1" applyFont="1" applyFill="1" applyBorder="1" applyAlignment="1">
      <alignment horizontal="center" vertical="center"/>
    </xf>
    <xf numFmtId="207" fontId="4" fillId="44" borderId="44" xfId="286" applyNumberFormat="1" applyFont="1" applyFill="1" applyBorder="1" applyAlignment="1">
      <alignment horizontal="center" vertical="center"/>
    </xf>
    <xf numFmtId="10" fontId="3" fillId="48" borderId="33" xfId="1140" applyNumberFormat="1" applyFont="1" applyFill="1" applyBorder="1" applyAlignment="1">
      <alignment horizontal="center" vertical="center"/>
    </xf>
    <xf numFmtId="212" fontId="3" fillId="0" borderId="43" xfId="299" applyNumberFormat="1" applyFont="1" applyBorder="1" applyAlignment="1">
      <alignment horizontal="center" vertical="center" wrapText="1"/>
    </xf>
    <xf numFmtId="212" fontId="4" fillId="0" borderId="36" xfId="299" applyNumberFormat="1" applyFont="1" applyBorder="1" applyAlignment="1">
      <alignment horizontal="right" vertical="center" wrapText="1"/>
    </xf>
    <xf numFmtId="4" fontId="3" fillId="0" borderId="58" xfId="187" applyNumberFormat="1" applyFont="1" applyBorder="1" applyAlignment="1">
      <alignment vertical="center" wrapText="1"/>
    </xf>
    <xf numFmtId="212" fontId="3" fillId="0" borderId="43" xfId="299" applyNumberFormat="1" applyFont="1" applyBorder="1" applyAlignment="1">
      <alignment horizontal="right" vertical="center" wrapText="1"/>
    </xf>
    <xf numFmtId="189" fontId="4" fillId="0" borderId="56" xfId="187" applyNumberFormat="1" applyFont="1" applyBorder="1" applyAlignment="1">
      <alignment horizontal="right" vertical="center"/>
    </xf>
    <xf numFmtId="166" fontId="40" fillId="0" borderId="43" xfId="0" applyFont="1" applyBorder="1"/>
    <xf numFmtId="0" fontId="41" fillId="43" borderId="32" xfId="0" applyNumberFormat="1" applyFont="1" applyFill="1" applyBorder="1" applyAlignment="1">
      <alignment horizontal="center"/>
    </xf>
    <xf numFmtId="0" fontId="52" fillId="43" borderId="46" xfId="0" applyNumberFormat="1" applyFont="1" applyFill="1" applyBorder="1" applyAlignment="1">
      <alignment horizontal="center" wrapText="1"/>
    </xf>
    <xf numFmtId="0" fontId="52" fillId="43" borderId="32" xfId="0" applyNumberFormat="1" applyFont="1" applyFill="1" applyBorder="1" applyAlignment="1">
      <alignment horizontal="center"/>
    </xf>
    <xf numFmtId="0" fontId="52" fillId="43" borderId="46" xfId="0" applyNumberFormat="1" applyFont="1" applyFill="1" applyBorder="1" applyAlignment="1">
      <alignment horizontal="center" vertical="center" wrapText="1"/>
    </xf>
    <xf numFmtId="0" fontId="41" fillId="43" borderId="32" xfId="0" applyNumberFormat="1" applyFont="1" applyFill="1" applyBorder="1" applyAlignment="1">
      <alignment horizontal="center" vertical="center"/>
    </xf>
    <xf numFmtId="0" fontId="52" fillId="43" borderId="32" xfId="0" applyNumberFormat="1" applyFont="1" applyFill="1" applyBorder="1" applyAlignment="1">
      <alignment horizontal="center" vertical="center"/>
    </xf>
    <xf numFmtId="0" fontId="52" fillId="44" borderId="46" xfId="0" applyNumberFormat="1" applyFont="1" applyFill="1" applyBorder="1" applyAlignment="1">
      <alignment horizontal="center" vertical="center" wrapText="1"/>
    </xf>
    <xf numFmtId="0" fontId="41" fillId="44" borderId="32" xfId="0" applyNumberFormat="1" applyFont="1" applyFill="1" applyBorder="1" applyAlignment="1">
      <alignment horizontal="center" vertical="center"/>
    </xf>
    <xf numFmtId="0" fontId="52" fillId="44" borderId="32" xfId="0" applyNumberFormat="1" applyFont="1" applyFill="1" applyBorder="1" applyAlignment="1">
      <alignment horizontal="center" vertical="center"/>
    </xf>
    <xf numFmtId="0" fontId="42" fillId="43" borderId="45" xfId="0" applyNumberFormat="1" applyFont="1" applyFill="1" applyBorder="1" applyAlignment="1"/>
    <xf numFmtId="0" fontId="4" fillId="42" borderId="11" xfId="359" applyFont="1" applyFill="1" applyBorder="1" applyAlignment="1">
      <alignment horizontal="center" vertical="center"/>
    </xf>
    <xf numFmtId="0" fontId="4" fillId="42" borderId="45" xfId="359" applyFont="1" applyFill="1" applyBorder="1" applyAlignment="1">
      <alignment horizontal="center" vertical="center"/>
    </xf>
    <xf numFmtId="0" fontId="4" fillId="42" borderId="45" xfId="359" applyFont="1" applyFill="1" applyBorder="1" applyAlignment="1">
      <alignment vertical="center"/>
    </xf>
    <xf numFmtId="166" fontId="53" fillId="0" borderId="0" xfId="0" applyFont="1"/>
    <xf numFmtId="216" fontId="40" fillId="0" borderId="0" xfId="0" applyNumberFormat="1" applyFont="1"/>
    <xf numFmtId="166" fontId="47" fillId="46" borderId="66" xfId="0" applyFont="1" applyFill="1" applyBorder="1" applyAlignment="1">
      <alignment horizontal="center" vertical="center" wrapText="1"/>
    </xf>
    <xf numFmtId="2" fontId="47" fillId="46" borderId="66" xfId="0" applyNumberFormat="1" applyFont="1" applyFill="1" applyBorder="1" applyAlignment="1">
      <alignment horizontal="center" vertical="center" wrapText="1"/>
    </xf>
    <xf numFmtId="10" fontId="44" fillId="0" borderId="66" xfId="1139" applyNumberFormat="1" applyFont="1" applyBorder="1" applyAlignment="1">
      <alignment horizontal="right" vertical="center"/>
    </xf>
    <xf numFmtId="2" fontId="44" fillId="0" borderId="66" xfId="0" applyNumberFormat="1" applyFont="1" applyBorder="1" applyAlignment="1">
      <alignment horizontal="right"/>
    </xf>
    <xf numFmtId="2" fontId="44" fillId="0" borderId="67" xfId="0" applyNumberFormat="1" applyFont="1" applyBorder="1" applyAlignment="1">
      <alignment horizontal="center"/>
    </xf>
    <xf numFmtId="205" fontId="44" fillId="0" borderId="69" xfId="0" applyNumberFormat="1" applyFont="1" applyBorder="1"/>
    <xf numFmtId="166" fontId="44" fillId="0" borderId="67" xfId="0" applyFont="1" applyBorder="1" applyAlignment="1">
      <alignment horizontal="center" vertical="center"/>
    </xf>
    <xf numFmtId="2" fontId="44" fillId="0" borderId="68" xfId="0" applyNumberFormat="1" applyFont="1" applyBorder="1" applyAlignment="1">
      <alignment horizontal="center"/>
    </xf>
    <xf numFmtId="10" fontId="47" fillId="0" borderId="67" xfId="0" applyNumberFormat="1" applyFont="1" applyBorder="1" applyAlignment="1">
      <alignment horizontal="center"/>
    </xf>
    <xf numFmtId="205" fontId="45" fillId="47" borderId="69" xfId="0" applyNumberFormat="1" applyFont="1" applyFill="1" applyBorder="1"/>
    <xf numFmtId="10" fontId="48" fillId="45" borderId="67" xfId="0" applyNumberFormat="1" applyFont="1" applyFill="1" applyBorder="1" applyAlignment="1">
      <alignment horizontal="center"/>
    </xf>
    <xf numFmtId="205" fontId="4" fillId="41" borderId="44" xfId="302" applyNumberFormat="1" applyFont="1" applyFill="1" applyBorder="1" applyAlignment="1">
      <alignment horizontal="center" vertical="center"/>
    </xf>
    <xf numFmtId="2" fontId="44" fillId="41" borderId="33" xfId="0" applyNumberFormat="1" applyFont="1" applyFill="1" applyBorder="1" applyAlignment="1">
      <alignment horizontal="center"/>
    </xf>
    <xf numFmtId="9" fontId="44" fillId="38" borderId="33" xfId="0" applyNumberFormat="1" applyFont="1" applyFill="1" applyBorder="1" applyAlignment="1">
      <alignment horizontal="center"/>
    </xf>
    <xf numFmtId="218" fontId="32" fillId="44" borderId="0" xfId="1139" applyNumberFormat="1" applyFont="1" applyFill="1"/>
    <xf numFmtId="2" fontId="3" fillId="38" borderId="66" xfId="0" applyNumberFormat="1" applyFont="1" applyFill="1" applyBorder="1" applyAlignment="1">
      <alignment horizontal="center" vertical="center"/>
    </xf>
    <xf numFmtId="213" fontId="3" fillId="0" borderId="66" xfId="0" applyNumberFormat="1" applyFont="1" applyBorder="1" applyAlignment="1">
      <alignment horizontal="center"/>
    </xf>
    <xf numFmtId="2" fontId="3" fillId="0" borderId="66" xfId="0" applyNumberFormat="1" applyFont="1" applyBorder="1" applyAlignment="1">
      <alignment horizontal="center"/>
    </xf>
    <xf numFmtId="10" fontId="48" fillId="45" borderId="68" xfId="1139" applyNumberFormat="1" applyFont="1" applyFill="1" applyBorder="1" applyAlignment="1">
      <alignment horizontal="center"/>
    </xf>
    <xf numFmtId="213" fontId="54" fillId="0" borderId="66" xfId="0" applyNumberFormat="1" applyFont="1" applyBorder="1" applyAlignment="1">
      <alignment horizontal="center"/>
    </xf>
    <xf numFmtId="2" fontId="54" fillId="38" borderId="66" xfId="0" applyNumberFormat="1" applyFont="1" applyFill="1" applyBorder="1" applyAlignment="1">
      <alignment horizontal="center" vertical="center"/>
    </xf>
    <xf numFmtId="2" fontId="54" fillId="0" borderId="66" xfId="0" applyNumberFormat="1" applyFont="1" applyBorder="1" applyAlignment="1">
      <alignment horizontal="center"/>
    </xf>
    <xf numFmtId="9" fontId="44" fillId="0" borderId="68" xfId="0" applyNumberFormat="1" applyFont="1" applyBorder="1" applyAlignment="1">
      <alignment horizontal="center"/>
    </xf>
    <xf numFmtId="2" fontId="44" fillId="0" borderId="67" xfId="0" applyNumberFormat="1" applyFont="1" applyBorder="1" applyAlignment="1">
      <alignment horizontal="center" vertical="center"/>
    </xf>
    <xf numFmtId="200" fontId="45" fillId="41" borderId="69" xfId="0" applyNumberFormat="1" applyFont="1" applyFill="1" applyBorder="1"/>
    <xf numFmtId="200" fontId="45" fillId="0" borderId="69" xfId="0" applyNumberFormat="1" applyFont="1" applyBorder="1"/>
    <xf numFmtId="200" fontId="47" fillId="0" borderId="69" xfId="0" applyNumberFormat="1" applyFont="1" applyBorder="1"/>
    <xf numFmtId="218" fontId="32" fillId="0" borderId="0" xfId="1139" applyNumberFormat="1" applyFont="1"/>
    <xf numFmtId="205" fontId="44" fillId="0" borderId="56" xfId="0" applyNumberFormat="1" applyFont="1" applyBorder="1" applyAlignment="1">
      <alignment horizontal="right"/>
    </xf>
    <xf numFmtId="196" fontId="3" fillId="0" borderId="66" xfId="0" applyNumberFormat="1" applyFont="1" applyBorder="1" applyAlignment="1">
      <alignment vertical="center" wrapText="1"/>
    </xf>
    <xf numFmtId="7" fontId="43" fillId="0" borderId="66" xfId="287" applyNumberFormat="1" applyFont="1" applyBorder="1" applyAlignment="1">
      <alignment horizontal="center" vertical="center" wrapText="1"/>
    </xf>
    <xf numFmtId="7" fontId="43" fillId="0" borderId="66" xfId="287" applyNumberFormat="1" applyFont="1" applyBorder="1" applyAlignment="1">
      <alignment horizontal="center"/>
    </xf>
    <xf numFmtId="7" fontId="43" fillId="0" borderId="66" xfId="287" applyNumberFormat="1" applyFont="1" applyFill="1" applyBorder="1" applyAlignment="1">
      <alignment horizontal="center" vertical="center" wrapText="1"/>
    </xf>
    <xf numFmtId="7" fontId="43" fillId="41" borderId="66" xfId="287" applyNumberFormat="1" applyFont="1" applyFill="1" applyBorder="1" applyAlignment="1">
      <alignment horizontal="center" vertical="center" wrapText="1"/>
    </xf>
    <xf numFmtId="7" fontId="43" fillId="41" borderId="43" xfId="287" applyNumberFormat="1" applyFont="1" applyFill="1" applyBorder="1" applyAlignment="1">
      <alignment horizontal="center" vertical="center" wrapText="1"/>
    </xf>
    <xf numFmtId="7" fontId="8" fillId="41" borderId="66" xfId="287" applyNumberFormat="1" applyFont="1" applyFill="1" applyBorder="1" applyAlignment="1">
      <alignment horizontal="center" vertical="center" wrapText="1"/>
    </xf>
    <xf numFmtId="166" fontId="0" fillId="0" borderId="11" xfId="0" applyBorder="1"/>
    <xf numFmtId="166" fontId="0" fillId="0" borderId="11" xfId="0" applyBorder="1" applyAlignment="1">
      <alignment horizontal="center" vertical="center"/>
    </xf>
    <xf numFmtId="166" fontId="0" fillId="0" borderId="11" xfId="0" applyBorder="1" applyAlignment="1">
      <alignment horizontal="right"/>
    </xf>
    <xf numFmtId="166" fontId="0" fillId="0" borderId="45" xfId="0" applyBorder="1" applyAlignment="1">
      <alignment horizontal="center"/>
    </xf>
    <xf numFmtId="166" fontId="0" fillId="0" borderId="0" xfId="0" applyAlignment="1">
      <alignment horizontal="center"/>
    </xf>
    <xf numFmtId="166" fontId="0" fillId="0" borderId="0" xfId="0" applyAlignment="1">
      <alignment horizontal="center" vertical="center"/>
    </xf>
    <xf numFmtId="166" fontId="0" fillId="0" borderId="0" xfId="0" applyAlignment="1">
      <alignment horizontal="right"/>
    </xf>
    <xf numFmtId="166" fontId="0" fillId="0" borderId="38" xfId="0" applyBorder="1" applyAlignment="1">
      <alignment horizontal="center"/>
    </xf>
    <xf numFmtId="10" fontId="0" fillId="38" borderId="66" xfId="0" applyNumberFormat="1" applyFill="1" applyBorder="1" applyAlignment="1">
      <alignment horizontal="center"/>
    </xf>
    <xf numFmtId="166" fontId="40" fillId="0" borderId="0" xfId="0" applyFont="1" applyAlignment="1">
      <alignment horizontal="right"/>
    </xf>
    <xf numFmtId="10" fontId="0" fillId="0" borderId="66" xfId="0" applyNumberFormat="1" applyBorder="1" applyAlignment="1">
      <alignment horizontal="center"/>
    </xf>
    <xf numFmtId="166" fontId="0" fillId="0" borderId="38" xfId="0" applyBorder="1"/>
    <xf numFmtId="208" fontId="0" fillId="41" borderId="66" xfId="0" applyNumberFormat="1" applyFill="1" applyBorder="1" applyAlignment="1">
      <alignment horizontal="right"/>
    </xf>
    <xf numFmtId="208" fontId="0" fillId="0" borderId="66" xfId="0" applyNumberFormat="1" applyBorder="1" applyAlignment="1">
      <alignment horizontal="right"/>
    </xf>
    <xf numFmtId="166" fontId="47" fillId="46" borderId="33" xfId="0" applyFont="1" applyFill="1" applyBorder="1" applyAlignment="1">
      <alignment horizontal="center" vertical="center" wrapText="1"/>
    </xf>
    <xf numFmtId="166" fontId="44" fillId="0" borderId="66" xfId="0" applyFont="1" applyBorder="1"/>
    <xf numFmtId="205" fontId="44" fillId="0" borderId="66" xfId="0" applyNumberFormat="1" applyFont="1" applyBorder="1" applyAlignment="1">
      <alignment horizontal="right"/>
    </xf>
    <xf numFmtId="166" fontId="44" fillId="0" borderId="67" xfId="0" applyFont="1" applyBorder="1"/>
    <xf numFmtId="10" fontId="44" fillId="0" borderId="67" xfId="1139" applyNumberFormat="1" applyFont="1" applyBorder="1" applyAlignment="1">
      <alignment horizontal="right" vertical="center"/>
    </xf>
    <xf numFmtId="2" fontId="44" fillId="0" borderId="67" xfId="0" applyNumberFormat="1" applyFont="1" applyBorder="1" applyAlignment="1">
      <alignment horizontal="right"/>
    </xf>
    <xf numFmtId="205" fontId="44" fillId="0" borderId="67" xfId="0" applyNumberFormat="1" applyFont="1" applyBorder="1" applyAlignment="1">
      <alignment horizontal="right"/>
    </xf>
    <xf numFmtId="166" fontId="44" fillId="0" borderId="0" xfId="0" applyFont="1"/>
    <xf numFmtId="166" fontId="44" fillId="0" borderId="0" xfId="0" applyFont="1" applyAlignment="1">
      <alignment horizontal="center" vertical="center"/>
    </xf>
    <xf numFmtId="2" fontId="44" fillId="0" borderId="0" xfId="0" applyNumberFormat="1" applyFont="1" applyAlignment="1">
      <alignment horizontal="center"/>
    </xf>
    <xf numFmtId="210" fontId="0" fillId="0" borderId="0" xfId="0" applyNumberFormat="1"/>
    <xf numFmtId="10" fontId="47" fillId="0" borderId="0" xfId="0" applyNumberFormat="1" applyFont="1" applyAlignment="1">
      <alignment horizontal="center"/>
    </xf>
    <xf numFmtId="166" fontId="47" fillId="0" borderId="38" xfId="0" applyFont="1" applyBorder="1"/>
    <xf numFmtId="166" fontId="47" fillId="0" borderId="69" xfId="0" applyFont="1" applyBorder="1"/>
    <xf numFmtId="166" fontId="46" fillId="0" borderId="0" xfId="0" applyFont="1" applyAlignment="1">
      <alignment horizontal="center"/>
    </xf>
    <xf numFmtId="166" fontId="44" fillId="0" borderId="50" xfId="0" applyFont="1" applyBorder="1"/>
    <xf numFmtId="166" fontId="0" fillId="0" borderId="50" xfId="0" applyBorder="1" applyAlignment="1">
      <alignment horizontal="center"/>
    </xf>
    <xf numFmtId="166" fontId="47" fillId="0" borderId="51" xfId="0" applyFont="1" applyBorder="1"/>
    <xf numFmtId="166" fontId="47" fillId="0" borderId="0" xfId="0" applyFont="1"/>
    <xf numFmtId="166" fontId="0" fillId="0" borderId="10" xfId="0" applyBorder="1"/>
    <xf numFmtId="208" fontId="0" fillId="41" borderId="66" xfId="0" applyNumberFormat="1" applyFill="1" applyBorder="1" applyAlignment="1">
      <alignment horizontal="center"/>
    </xf>
    <xf numFmtId="208" fontId="0" fillId="0" borderId="66" xfId="0" applyNumberFormat="1" applyBorder="1" applyAlignment="1">
      <alignment horizontal="center"/>
    </xf>
    <xf numFmtId="217" fontId="0" fillId="0" borderId="33" xfId="0" applyNumberFormat="1" applyBorder="1" applyAlignment="1">
      <alignment horizontal="center"/>
    </xf>
    <xf numFmtId="166" fontId="3" fillId="0" borderId="66" xfId="0" applyFont="1" applyBorder="1" applyAlignment="1">
      <alignment wrapText="1"/>
    </xf>
    <xf numFmtId="166" fontId="3" fillId="0" borderId="66" xfId="0" applyFont="1" applyBorder="1"/>
    <xf numFmtId="205" fontId="47" fillId="0" borderId="33" xfId="0" applyNumberFormat="1" applyFont="1" applyBorder="1" applyAlignment="1">
      <alignment horizontal="right"/>
    </xf>
    <xf numFmtId="4" fontId="0" fillId="0" borderId="0" xfId="0" applyNumberFormat="1"/>
    <xf numFmtId="166" fontId="47" fillId="0" borderId="38" xfId="0" applyFont="1" applyBorder="1" applyAlignment="1">
      <alignment horizontal="right"/>
    </xf>
    <xf numFmtId="166" fontId="47" fillId="46" borderId="33" xfId="0" applyFont="1" applyFill="1" applyBorder="1" applyAlignment="1">
      <alignment horizontal="right" vertical="center" wrapText="1"/>
    </xf>
    <xf numFmtId="166" fontId="54" fillId="0" borderId="66" xfId="0" applyFont="1" applyBorder="1"/>
    <xf numFmtId="10" fontId="44" fillId="0" borderId="66" xfId="1139" applyNumberFormat="1" applyFont="1" applyBorder="1" applyAlignment="1">
      <alignment horizontal="center" vertical="center"/>
    </xf>
    <xf numFmtId="2" fontId="44" fillId="0" borderId="66" xfId="0" applyNumberFormat="1" applyFont="1" applyBorder="1" applyAlignment="1">
      <alignment horizontal="center"/>
    </xf>
    <xf numFmtId="205" fontId="0" fillId="0" borderId="0" xfId="0" applyNumberFormat="1" applyAlignment="1">
      <alignment horizontal="center"/>
    </xf>
    <xf numFmtId="166" fontId="44" fillId="0" borderId="59" xfId="0" applyFont="1" applyBorder="1"/>
    <xf numFmtId="205" fontId="44" fillId="0" borderId="57" xfId="0" applyNumberFormat="1" applyFont="1" applyBorder="1" applyAlignment="1">
      <alignment horizontal="right"/>
    </xf>
    <xf numFmtId="10" fontId="44" fillId="0" borderId="58" xfId="1139" applyNumberFormat="1" applyFont="1" applyBorder="1" applyAlignment="1">
      <alignment horizontal="center" vertical="center"/>
    </xf>
    <xf numFmtId="2" fontId="44" fillId="0" borderId="57" xfId="0" applyNumberFormat="1" applyFont="1" applyBorder="1" applyAlignment="1">
      <alignment horizontal="center"/>
    </xf>
    <xf numFmtId="205" fontId="44" fillId="0" borderId="66" xfId="0" applyNumberFormat="1" applyFont="1" applyBorder="1"/>
    <xf numFmtId="166" fontId="44" fillId="0" borderId="38" xfId="0" applyFont="1" applyBorder="1"/>
    <xf numFmtId="0" fontId="3" fillId="0" borderId="66" xfId="359" applyFont="1" applyBorder="1" applyAlignment="1">
      <alignment horizontal="left" vertical="center"/>
    </xf>
    <xf numFmtId="0" fontId="3" fillId="0" borderId="66" xfId="359" applyFont="1" applyBorder="1" applyAlignment="1">
      <alignment horizontal="center" vertical="center"/>
    </xf>
    <xf numFmtId="2" fontId="3" fillId="0" borderId="68" xfId="1180" applyNumberFormat="1" applyFont="1" applyBorder="1" applyAlignment="1">
      <alignment vertical="center" wrapText="1"/>
    </xf>
    <xf numFmtId="0" fontId="3" fillId="0" borderId="66" xfId="1180" applyFont="1" applyBorder="1" applyAlignment="1">
      <alignment horizontal="center" vertical="center" wrapText="1"/>
    </xf>
    <xf numFmtId="1" fontId="55" fillId="0" borderId="66" xfId="0" applyNumberFormat="1" applyFont="1" applyBorder="1" applyAlignment="1">
      <alignment horizontal="center" vertical="center" wrapText="1"/>
    </xf>
    <xf numFmtId="189" fontId="3" fillId="0" borderId="24" xfId="0" applyNumberFormat="1" applyFont="1" applyBorder="1" applyAlignment="1">
      <alignment horizontal="center" vertical="center"/>
    </xf>
    <xf numFmtId="44" fontId="42" fillId="0" borderId="44" xfId="332" applyNumberFormat="1" applyFont="1" applyFill="1" applyBorder="1" applyAlignment="1">
      <alignment horizontal="center" vertical="center"/>
    </xf>
    <xf numFmtId="166" fontId="55" fillId="0" borderId="66" xfId="0" applyNumberFormat="1" applyFont="1" applyFill="1" applyBorder="1" applyAlignment="1" applyProtection="1">
      <alignment horizontal="left" vertical="center" wrapText="1"/>
      <protection hidden="1"/>
    </xf>
    <xf numFmtId="166" fontId="55" fillId="0" borderId="66" xfId="0" applyNumberFormat="1" applyFont="1" applyFill="1" applyBorder="1" applyAlignment="1" applyProtection="1">
      <alignment horizontal="center" vertical="center"/>
      <protection hidden="1"/>
    </xf>
    <xf numFmtId="1" fontId="55" fillId="0" borderId="66" xfId="0" applyNumberFormat="1" applyFont="1" applyFill="1" applyBorder="1" applyAlignment="1">
      <alignment horizontal="center" vertical="center"/>
    </xf>
    <xf numFmtId="0" fontId="3" fillId="0" borderId="19" xfId="362" applyFont="1" applyBorder="1" applyAlignment="1">
      <alignment horizontal="center" vertical="center"/>
    </xf>
    <xf numFmtId="0" fontId="3" fillId="0" borderId="41" xfId="406" applyFont="1" applyBorder="1"/>
    <xf numFmtId="0" fontId="3" fillId="0" borderId="11" xfId="406" applyFont="1" applyBorder="1"/>
    <xf numFmtId="0" fontId="3" fillId="0" borderId="11" xfId="406" applyFont="1" applyBorder="1" applyAlignment="1">
      <alignment horizontal="center"/>
    </xf>
    <xf numFmtId="166" fontId="3" fillId="0" borderId="45" xfId="406" applyNumberFormat="1" applyFont="1" applyBorder="1"/>
    <xf numFmtId="0" fontId="3" fillId="0" borderId="0" xfId="406" applyFont="1" applyBorder="1"/>
    <xf numFmtId="0" fontId="3" fillId="0" borderId="38" xfId="406" applyFont="1" applyBorder="1"/>
    <xf numFmtId="166" fontId="4" fillId="0" borderId="65" xfId="0" applyFont="1" applyBorder="1" applyAlignment="1">
      <alignment horizontal="left" vertical="center"/>
    </xf>
    <xf numFmtId="166" fontId="3" fillId="0" borderId="62" xfId="0" applyFont="1" applyBorder="1" applyAlignment="1">
      <alignment horizontal="left" vertical="center"/>
    </xf>
    <xf numFmtId="166" fontId="4" fillId="0" borderId="62" xfId="0" applyFont="1" applyBorder="1" applyAlignment="1">
      <alignment horizontal="left" vertical="center"/>
    </xf>
    <xf numFmtId="215" fontId="3" fillId="0" borderId="62" xfId="0" applyNumberFormat="1" applyFont="1" applyBorder="1" applyAlignment="1">
      <alignment horizontal="left" vertical="center"/>
    </xf>
    <xf numFmtId="0" fontId="4" fillId="0" borderId="12" xfId="360" applyFont="1" applyBorder="1" applyAlignment="1">
      <alignment horizontal="center" vertical="center" wrapText="1"/>
    </xf>
    <xf numFmtId="0" fontId="3" fillId="0" borderId="13" xfId="362" applyFont="1" applyBorder="1" applyAlignment="1">
      <alignment horizontal="center" vertical="center"/>
    </xf>
    <xf numFmtId="0" fontId="3" fillId="0" borderId="14" xfId="362" applyFont="1" applyBorder="1" applyAlignment="1">
      <alignment horizontal="center" vertical="center"/>
    </xf>
    <xf numFmtId="166" fontId="42" fillId="0" borderId="19" xfId="0" applyFont="1" applyBorder="1" applyAlignment="1">
      <alignment vertical="center" wrapText="1"/>
    </xf>
    <xf numFmtId="166" fontId="42" fillId="0" borderId="19" xfId="0" applyFont="1" applyBorder="1" applyAlignment="1">
      <alignment horizontal="center" vertical="center" wrapText="1"/>
    </xf>
    <xf numFmtId="189" fontId="3" fillId="0" borderId="18" xfId="0" applyNumberFormat="1" applyFont="1" applyBorder="1" applyAlignment="1">
      <alignment horizontal="center"/>
    </xf>
    <xf numFmtId="166" fontId="42" fillId="0" borderId="66" xfId="0" applyFont="1" applyBorder="1" applyAlignment="1">
      <alignment vertical="center" wrapText="1"/>
    </xf>
    <xf numFmtId="166" fontId="42" fillId="0" borderId="66" xfId="0" applyFont="1" applyBorder="1" applyAlignment="1">
      <alignment horizontal="center" vertical="center" wrapText="1"/>
    </xf>
    <xf numFmtId="166" fontId="42" fillId="0" borderId="43" xfId="0" applyFont="1" applyBorder="1" applyAlignment="1">
      <alignment vertical="center" wrapText="1"/>
    </xf>
    <xf numFmtId="166" fontId="42" fillId="0" borderId="66" xfId="0" applyFont="1" applyBorder="1" applyAlignment="1">
      <alignment horizontal="center"/>
    </xf>
    <xf numFmtId="0" fontId="56" fillId="0" borderId="0" xfId="1101" applyFont="1" applyFill="1" applyBorder="1" applyAlignment="1" applyProtection="1">
      <alignment horizontal="justify" vertical="center"/>
      <protection hidden="1"/>
    </xf>
    <xf numFmtId="1" fontId="56" fillId="0" borderId="0" xfId="1101" applyNumberFormat="1" applyFont="1" applyFill="1" applyBorder="1" applyAlignment="1" applyProtection="1">
      <alignment horizontal="center" vertical="center"/>
      <protection hidden="1"/>
    </xf>
    <xf numFmtId="4" fontId="3" fillId="0" borderId="19" xfId="187" applyNumberFormat="1" applyFont="1" applyFill="1" applyBorder="1" applyAlignment="1">
      <alignment vertical="center" wrapText="1"/>
    </xf>
    <xf numFmtId="0" fontId="3" fillId="0" borderId="24" xfId="362" applyFont="1" applyBorder="1" applyAlignment="1">
      <alignment horizontal="center" vertical="center"/>
    </xf>
    <xf numFmtId="189" fontId="3" fillId="0" borderId="18" xfId="0" applyNumberFormat="1" applyFont="1" applyBorder="1" applyAlignment="1">
      <alignment horizontal="center" vertical="center"/>
    </xf>
    <xf numFmtId="0" fontId="3" fillId="0" borderId="66" xfId="362" applyFont="1" applyBorder="1" applyAlignment="1">
      <alignment horizontal="center" vertical="center"/>
    </xf>
    <xf numFmtId="4" fontId="3" fillId="0" borderId="66" xfId="187" applyNumberFormat="1" applyFont="1" applyFill="1" applyBorder="1" applyAlignment="1">
      <alignment vertical="center" wrapText="1"/>
    </xf>
    <xf numFmtId="211" fontId="56" fillId="0" borderId="58" xfId="1101" applyNumberFormat="1" applyFont="1" applyFill="1" applyBorder="1" applyAlignment="1" applyProtection="1">
      <alignment horizontal="center" vertical="center"/>
      <protection hidden="1"/>
    </xf>
    <xf numFmtId="2" fontId="3" fillId="0" borderId="66" xfId="1180" applyNumberFormat="1" applyFont="1" applyBorder="1" applyAlignment="1">
      <alignment vertical="center" wrapText="1"/>
    </xf>
    <xf numFmtId="166" fontId="42" fillId="0" borderId="66" xfId="0" applyFont="1" applyBorder="1" applyAlignment="1" applyProtection="1">
      <alignment horizontal="center"/>
      <protection hidden="1"/>
    </xf>
    <xf numFmtId="49" fontId="4" fillId="0" borderId="10" xfId="1127" applyNumberFormat="1" applyFont="1" applyBorder="1" applyAlignment="1">
      <alignment horizontal="right" vertical="center"/>
    </xf>
    <xf numFmtId="49" fontId="4" fillId="0" borderId="0" xfId="1127" applyNumberFormat="1" applyFont="1" applyBorder="1" applyAlignment="1">
      <alignment horizontal="right" vertical="center"/>
    </xf>
    <xf numFmtId="49" fontId="4" fillId="0" borderId="0" xfId="1127" applyNumberFormat="1" applyFont="1" applyBorder="1" applyAlignment="1">
      <alignment horizontal="center" vertical="center"/>
    </xf>
    <xf numFmtId="166" fontId="4" fillId="0" borderId="38" xfId="1127" applyNumberFormat="1" applyFont="1" applyBorder="1" applyAlignment="1">
      <alignment vertical="center"/>
    </xf>
    <xf numFmtId="0" fontId="3" fillId="0" borderId="10" xfId="732" applyFont="1" applyBorder="1"/>
    <xf numFmtId="0" fontId="3" fillId="0" borderId="0" xfId="732" applyFont="1" applyBorder="1" applyAlignment="1">
      <alignment horizontal="center"/>
    </xf>
    <xf numFmtId="0" fontId="3" fillId="0" borderId="0" xfId="732" applyFont="1" applyBorder="1"/>
    <xf numFmtId="0" fontId="3" fillId="0" borderId="29" xfId="732" applyFont="1" applyBorder="1" applyAlignment="1">
      <alignment horizontal="left" vertical="center"/>
    </xf>
    <xf numFmtId="199" fontId="3" fillId="0" borderId="30" xfId="302" applyNumberFormat="1" applyFont="1" applyBorder="1" applyAlignment="1">
      <alignment horizontal="center" vertical="center"/>
    </xf>
    <xf numFmtId="0" fontId="4" fillId="0" borderId="30" xfId="732" applyFont="1" applyBorder="1" applyAlignment="1">
      <alignment vertical="center"/>
    </xf>
    <xf numFmtId="0" fontId="4" fillId="0" borderId="39" xfId="732" applyFont="1" applyBorder="1" applyAlignment="1">
      <alignment horizontal="center" vertical="center"/>
    </xf>
    <xf numFmtId="166" fontId="3" fillId="0" borderId="40" xfId="302" applyNumberFormat="1" applyFont="1" applyBorder="1" applyAlignment="1">
      <alignment vertical="center"/>
    </xf>
    <xf numFmtId="0" fontId="3" fillId="0" borderId="0" xfId="360" applyFont="1" applyBorder="1" applyAlignment="1">
      <alignment horizontal="center" vertical="center"/>
    </xf>
    <xf numFmtId="200" fontId="4" fillId="0" borderId="31" xfId="732" applyNumberFormat="1" applyFont="1" applyBorder="1" applyAlignment="1">
      <alignment horizontal="left" vertical="center"/>
    </xf>
    <xf numFmtId="200" fontId="3" fillId="0" borderId="25" xfId="302" applyNumberFormat="1" applyFont="1" applyBorder="1" applyAlignment="1">
      <alignment horizontal="center" vertical="center"/>
    </xf>
    <xf numFmtId="200" fontId="3" fillId="0" borderId="25" xfId="302" applyNumberFormat="1" applyFont="1" applyBorder="1" applyAlignment="1">
      <alignment vertical="center"/>
    </xf>
    <xf numFmtId="200" fontId="3" fillId="0" borderId="37" xfId="732" applyNumberFormat="1" applyFont="1" applyBorder="1" applyAlignment="1">
      <alignment horizontal="center" vertical="center"/>
    </xf>
    <xf numFmtId="200" fontId="4" fillId="0" borderId="33" xfId="302" applyNumberFormat="1" applyFont="1" applyBorder="1" applyAlignment="1">
      <alignment vertical="center"/>
    </xf>
    <xf numFmtId="200" fontId="4" fillId="43" borderId="35" xfId="302" applyNumberFormat="1" applyFont="1" applyFill="1" applyBorder="1" applyAlignment="1">
      <alignment vertical="center"/>
    </xf>
    <xf numFmtId="2" fontId="3" fillId="0" borderId="0" xfId="732" applyNumberFormat="1" applyFont="1" applyBorder="1"/>
    <xf numFmtId="204" fontId="3" fillId="0" borderId="0" xfId="302" applyNumberFormat="1" applyFont="1" applyBorder="1" applyAlignment="1">
      <alignment horizontal="center"/>
    </xf>
    <xf numFmtId="166" fontId="4" fillId="0" borderId="38" xfId="302" applyNumberFormat="1" applyFont="1" applyBorder="1" applyAlignment="1">
      <alignment vertical="center"/>
    </xf>
    <xf numFmtId="0" fontId="4" fillId="0" borderId="29" xfId="366" applyFont="1" applyBorder="1" applyAlignment="1">
      <alignment vertical="center"/>
    </xf>
    <xf numFmtId="0" fontId="4" fillId="0" borderId="30" xfId="366" applyFont="1" applyBorder="1" applyAlignment="1">
      <alignment vertical="center"/>
    </xf>
    <xf numFmtId="0" fontId="4" fillId="0" borderId="30" xfId="366" applyFont="1" applyBorder="1" applyAlignment="1">
      <alignment vertical="center" wrapText="1"/>
    </xf>
    <xf numFmtId="0" fontId="3" fillId="41" borderId="41" xfId="439" applyFont="1" applyFill="1" applyBorder="1" applyAlignment="1">
      <alignment vertical="center" wrapText="1"/>
    </xf>
    <xf numFmtId="0" fontId="3" fillId="41" borderId="11" xfId="439" applyFont="1" applyFill="1" applyBorder="1" applyAlignment="1">
      <alignment vertical="center" wrapText="1"/>
    </xf>
    <xf numFmtId="0" fontId="4" fillId="42" borderId="41" xfId="362" applyFont="1" applyFill="1" applyBorder="1" applyAlignment="1">
      <alignment vertical="center"/>
    </xf>
    <xf numFmtId="0" fontId="4" fillId="42" borderId="11" xfId="362" applyFont="1" applyFill="1" applyBorder="1" applyAlignment="1">
      <alignment vertical="center"/>
    </xf>
    <xf numFmtId="0" fontId="4" fillId="42" borderId="11" xfId="362" applyFont="1" applyFill="1" applyBorder="1" applyAlignment="1">
      <alignment horizontal="center" vertical="center"/>
    </xf>
    <xf numFmtId="166" fontId="4" fillId="42" borderId="45" xfId="362" applyNumberFormat="1" applyFont="1" applyFill="1" applyBorder="1" applyAlignment="1">
      <alignment vertical="center"/>
    </xf>
    <xf numFmtId="0" fontId="3" fillId="0" borderId="20" xfId="362" applyFont="1" applyBorder="1" applyAlignment="1">
      <alignment horizontal="left" vertical="center"/>
    </xf>
    <xf numFmtId="2" fontId="3" fillId="0" borderId="18" xfId="362" applyNumberFormat="1" applyFont="1" applyBorder="1" applyAlignment="1">
      <alignment horizontal="center" vertical="center"/>
    </xf>
    <xf numFmtId="166" fontId="4" fillId="41" borderId="18" xfId="1111" applyFont="1" applyFill="1" applyBorder="1" applyAlignment="1">
      <alignment horizontal="center" vertical="center"/>
    </xf>
    <xf numFmtId="166" fontId="4" fillId="41" borderId="18" xfId="1111" applyFont="1" applyFill="1" applyBorder="1" applyAlignment="1">
      <alignment horizontal="center" vertical="center" wrapText="1"/>
    </xf>
    <xf numFmtId="166" fontId="4" fillId="41" borderId="18" xfId="322" applyNumberFormat="1" applyFont="1" applyFill="1" applyBorder="1" applyAlignment="1">
      <alignment horizontal="center" vertical="center"/>
    </xf>
    <xf numFmtId="166" fontId="4" fillId="41" borderId="33" xfId="322" applyNumberFormat="1" applyFont="1" applyFill="1" applyBorder="1" applyAlignment="1">
      <alignment horizontal="center" vertical="center"/>
    </xf>
    <xf numFmtId="0" fontId="3" fillId="0" borderId="18" xfId="362" applyFont="1" applyBorder="1" applyAlignment="1">
      <alignment horizontal="center" vertical="center"/>
    </xf>
    <xf numFmtId="0" fontId="3" fillId="0" borderId="23" xfId="194" applyNumberFormat="1" applyFont="1" applyFill="1" applyBorder="1" applyAlignment="1">
      <alignment horizontal="center" vertical="center"/>
    </xf>
    <xf numFmtId="0" fontId="3" fillId="0" borderId="66" xfId="365" applyNumberFormat="1" applyFont="1" applyBorder="1" applyAlignment="1">
      <alignment horizontal="left" vertical="center" wrapText="1"/>
    </xf>
    <xf numFmtId="205" fontId="3" fillId="41" borderId="19" xfId="285" applyNumberFormat="1" applyFont="1" applyFill="1" applyBorder="1" applyAlignment="1">
      <alignment horizontal="center" vertical="center" wrapText="1"/>
    </xf>
    <xf numFmtId="186" fontId="3" fillId="41" borderId="19" xfId="1179" applyNumberFormat="1" applyFont="1" applyFill="1" applyBorder="1" applyAlignment="1">
      <alignment horizontal="center" vertical="center"/>
    </xf>
    <xf numFmtId="166" fontId="42" fillId="41" borderId="19" xfId="0" applyFont="1" applyFill="1" applyBorder="1" applyAlignment="1">
      <alignment horizontal="right" vertical="center"/>
    </xf>
    <xf numFmtId="5" fontId="3" fillId="41" borderId="44" xfId="288" applyNumberFormat="1" applyFont="1" applyFill="1" applyBorder="1" applyAlignment="1">
      <alignment horizontal="center" vertical="center"/>
    </xf>
    <xf numFmtId="0" fontId="3" fillId="0" borderId="20" xfId="194" applyNumberFormat="1" applyFont="1" applyFill="1" applyBorder="1" applyAlignment="1">
      <alignment horizontal="center" vertical="center"/>
    </xf>
    <xf numFmtId="192" fontId="3" fillId="41" borderId="66" xfId="285" applyNumberFormat="1" applyFont="1" applyFill="1" applyBorder="1" applyAlignment="1">
      <alignment horizontal="left" vertical="center" wrapText="1"/>
    </xf>
    <xf numFmtId="39" fontId="42" fillId="41" borderId="66" xfId="287" applyNumberFormat="1" applyFont="1" applyFill="1" applyBorder="1" applyAlignment="1">
      <alignment horizontal="center" vertical="center"/>
    </xf>
    <xf numFmtId="217" fontId="3" fillId="41" borderId="66" xfId="353" applyNumberFormat="1" applyFont="1" applyFill="1" applyBorder="1" applyAlignment="1">
      <alignment horizontal="center" vertical="center"/>
    </xf>
    <xf numFmtId="5" fontId="42" fillId="0" borderId="33" xfId="304" applyNumberFormat="1" applyFont="1" applyFill="1" applyBorder="1" applyAlignment="1">
      <alignment horizontal="center"/>
    </xf>
    <xf numFmtId="192" fontId="3" fillId="0" borderId="66" xfId="285" applyNumberFormat="1" applyFont="1" applyBorder="1" applyAlignment="1">
      <alignment horizontal="left" vertical="center"/>
    </xf>
    <xf numFmtId="206" fontId="42" fillId="41" borderId="66" xfId="287" applyNumberFormat="1" applyFont="1" applyFill="1" applyBorder="1" applyAlignment="1">
      <alignment vertical="center"/>
    </xf>
    <xf numFmtId="208" fontId="3" fillId="41" borderId="66" xfId="353" applyNumberFormat="1" applyFont="1" applyFill="1" applyBorder="1" applyAlignment="1">
      <alignment horizontal="center" vertical="center"/>
    </xf>
    <xf numFmtId="205" fontId="3" fillId="0" borderId="19" xfId="285" applyNumberFormat="1" applyFont="1" applyBorder="1" applyAlignment="1">
      <alignment horizontal="center" vertical="center" wrapText="1"/>
    </xf>
    <xf numFmtId="0" fontId="3" fillId="0" borderId="66" xfId="353" applyFont="1" applyBorder="1" applyAlignment="1">
      <alignment horizontal="center" vertical="center"/>
    </xf>
    <xf numFmtId="208" fontId="3" fillId="0" borderId="66" xfId="353" applyNumberFormat="1" applyFont="1" applyBorder="1" applyAlignment="1">
      <alignment horizontal="center" vertical="center"/>
    </xf>
    <xf numFmtId="5" fontId="42" fillId="41" borderId="33" xfId="304" applyNumberFormat="1" applyFont="1" applyFill="1" applyBorder="1" applyAlignment="1">
      <alignment horizontal="center"/>
    </xf>
    <xf numFmtId="166" fontId="56" fillId="41" borderId="66" xfId="727" applyFont="1" applyFill="1" applyBorder="1" applyAlignment="1">
      <alignment vertical="center" wrapText="1"/>
    </xf>
    <xf numFmtId="166" fontId="56" fillId="41" borderId="66" xfId="727" applyFont="1" applyFill="1" applyBorder="1" applyAlignment="1">
      <alignment horizontal="center" vertical="center" wrapText="1"/>
    </xf>
    <xf numFmtId="1" fontId="4" fillId="49" borderId="66" xfId="353" applyNumberFormat="1" applyFont="1" applyFill="1" applyBorder="1" applyAlignment="1">
      <alignment horizontal="center" vertical="center"/>
    </xf>
    <xf numFmtId="214" fontId="4" fillId="41" borderId="66" xfId="1111" applyNumberFormat="1" applyFont="1" applyFill="1" applyBorder="1" applyAlignment="1">
      <alignment horizontal="center" vertical="center" wrapText="1"/>
    </xf>
    <xf numFmtId="166" fontId="4" fillId="41" borderId="18" xfId="0" applyFont="1" applyFill="1" applyBorder="1" applyAlignment="1">
      <alignment horizontal="left" vertical="center"/>
    </xf>
    <xf numFmtId="166" fontId="4" fillId="41" borderId="18" xfId="0" applyFont="1" applyFill="1" applyBorder="1" applyAlignment="1">
      <alignment horizontal="left" vertical="center" wrapText="1"/>
    </xf>
    <xf numFmtId="166" fontId="3" fillId="41" borderId="18" xfId="0" applyFont="1" applyFill="1" applyBorder="1" applyAlignment="1">
      <alignment horizontal="center" vertical="center"/>
    </xf>
    <xf numFmtId="10" fontId="4" fillId="41" borderId="18" xfId="1142" applyNumberFormat="1" applyFont="1" applyFill="1" applyBorder="1" applyAlignment="1">
      <alignment horizontal="right" vertical="center"/>
    </xf>
    <xf numFmtId="0" fontId="3" fillId="0" borderId="42" xfId="362" applyFont="1" applyBorder="1" applyAlignment="1">
      <alignment horizontal="left" vertical="center"/>
    </xf>
    <xf numFmtId="2" fontId="3" fillId="0" borderId="12" xfId="362" applyNumberFormat="1" applyFont="1" applyBorder="1" applyAlignment="1">
      <alignment horizontal="center" vertical="center"/>
    </xf>
    <xf numFmtId="2" fontId="3" fillId="0" borderId="43" xfId="362" applyNumberFormat="1" applyFont="1" applyBorder="1" applyAlignment="1">
      <alignment horizontal="center" vertical="center"/>
    </xf>
    <xf numFmtId="166" fontId="4" fillId="41" borderId="12" xfId="0" applyFont="1" applyFill="1" applyBorder="1" applyAlignment="1">
      <alignment horizontal="left" vertical="center"/>
    </xf>
    <xf numFmtId="166" fontId="4" fillId="41" borderId="43" xfId="0" applyFont="1" applyFill="1" applyBorder="1" applyAlignment="1">
      <alignment horizontal="left" vertical="center" wrapText="1"/>
    </xf>
    <xf numFmtId="166" fontId="4" fillId="41" borderId="43" xfId="0" applyFont="1" applyFill="1" applyBorder="1" applyAlignment="1">
      <alignment horizontal="left" vertical="center"/>
    </xf>
    <xf numFmtId="166" fontId="3" fillId="41" borderId="43" xfId="0" applyFont="1" applyFill="1" applyBorder="1" applyAlignment="1">
      <alignment horizontal="center" vertical="center"/>
    </xf>
    <xf numFmtId="205" fontId="4" fillId="43" borderId="46" xfId="406" applyNumberFormat="1" applyFont="1" applyFill="1" applyBorder="1" applyAlignment="1">
      <alignment horizontal="center"/>
    </xf>
    <xf numFmtId="166" fontId="42" fillId="0" borderId="43" xfId="0" applyFont="1" applyBorder="1" applyAlignment="1">
      <alignment horizontal="center" vertical="center" wrapText="1"/>
    </xf>
    <xf numFmtId="41" fontId="4" fillId="43" borderId="46" xfId="174" applyNumberFormat="1" applyFont="1" applyFill="1" applyBorder="1" applyAlignment="1">
      <alignment horizontal="center"/>
    </xf>
    <xf numFmtId="189" fontId="4" fillId="41" borderId="44" xfId="302" applyNumberFormat="1" applyFont="1" applyFill="1" applyBorder="1" applyAlignment="1">
      <alignment horizontal="center" vertical="center"/>
    </xf>
    <xf numFmtId="3" fontId="2" fillId="41" borderId="43" xfId="439" applyNumberFormat="1" applyFont="1" applyFill="1" applyBorder="1" applyAlignment="1">
      <alignment horizontal="center" vertical="center"/>
    </xf>
    <xf numFmtId="0" fontId="2" fillId="42" borderId="16" xfId="362" applyFont="1" applyFill="1" applyBorder="1" applyAlignment="1">
      <alignment horizontal="center" vertical="center"/>
    </xf>
    <xf numFmtId="0" fontId="2" fillId="42" borderId="17" xfId="362" applyFont="1" applyFill="1" applyBorder="1" applyAlignment="1">
      <alignment horizontal="center" vertical="center"/>
    </xf>
    <xf numFmtId="0" fontId="2" fillId="42" borderId="32" xfId="362" applyFont="1" applyFill="1" applyBorder="1" applyAlignment="1">
      <alignment horizontal="center" vertical="center"/>
    </xf>
    <xf numFmtId="0" fontId="2" fillId="41" borderId="54" xfId="362" applyFont="1" applyFill="1" applyBorder="1" applyAlignment="1">
      <alignment horizontal="center" vertical="center" wrapText="1"/>
    </xf>
    <xf numFmtId="0" fontId="2" fillId="41" borderId="42" xfId="362" applyFont="1" applyFill="1" applyBorder="1" applyAlignment="1">
      <alignment horizontal="center" vertical="center" wrapText="1"/>
    </xf>
    <xf numFmtId="0" fontId="2" fillId="41" borderId="47" xfId="362" applyFont="1" applyFill="1" applyBorder="1" applyAlignment="1">
      <alignment horizontal="center" vertical="center" wrapText="1"/>
    </xf>
    <xf numFmtId="0" fontId="2" fillId="41" borderId="12" xfId="362" applyFont="1" applyFill="1" applyBorder="1" applyAlignment="1">
      <alignment horizontal="center" vertical="center" wrapText="1"/>
    </xf>
    <xf numFmtId="4" fontId="2" fillId="41" borderId="47" xfId="362" applyNumberFormat="1" applyFont="1" applyFill="1" applyBorder="1" applyAlignment="1">
      <alignment horizontal="center" vertical="center" wrapText="1"/>
    </xf>
    <xf numFmtId="4" fontId="2" fillId="41" borderId="12" xfId="362" applyNumberFormat="1" applyFont="1" applyFill="1" applyBorder="1" applyAlignment="1">
      <alignment horizontal="center" vertical="center" wrapText="1"/>
    </xf>
    <xf numFmtId="0" fontId="2" fillId="41" borderId="20" xfId="439" applyFont="1" applyFill="1" applyBorder="1" applyAlignment="1">
      <alignment vertical="center" wrapText="1"/>
    </xf>
    <xf numFmtId="0" fontId="1" fillId="41" borderId="18" xfId="439" applyFont="1" applyFill="1" applyBorder="1" applyAlignment="1">
      <alignment vertical="center" wrapText="1"/>
    </xf>
    <xf numFmtId="3" fontId="2" fillId="41" borderId="19" xfId="439" applyNumberFormat="1" applyFont="1" applyFill="1" applyBorder="1" applyAlignment="1">
      <alignment horizontal="center" vertical="center" wrapText="1"/>
    </xf>
    <xf numFmtId="166" fontId="2" fillId="41" borderId="20" xfId="0" applyFont="1" applyFill="1" applyBorder="1" applyAlignment="1">
      <alignment vertical="center" wrapText="1"/>
    </xf>
    <xf numFmtId="166" fontId="2" fillId="41" borderId="18" xfId="0" applyFont="1" applyFill="1" applyBorder="1" applyAlignment="1">
      <alignment vertical="center" wrapText="1"/>
    </xf>
    <xf numFmtId="3" fontId="2" fillId="41" borderId="18" xfId="439" applyNumberFormat="1" applyFont="1" applyFill="1" applyBorder="1" applyAlignment="1">
      <alignment horizontal="center" vertical="center" wrapText="1"/>
    </xf>
    <xf numFmtId="3" fontId="2" fillId="41" borderId="18" xfId="439" applyNumberFormat="1" applyFont="1" applyFill="1" applyBorder="1" applyAlignment="1">
      <alignment horizontal="center" vertical="center"/>
    </xf>
    <xf numFmtId="0" fontId="2" fillId="41" borderId="18" xfId="439" applyFont="1" applyFill="1" applyBorder="1" applyAlignment="1">
      <alignment vertical="center" wrapText="1"/>
    </xf>
    <xf numFmtId="0" fontId="41" fillId="43" borderId="14" xfId="365" applyNumberFormat="1" applyFont="1" applyFill="1" applyBorder="1" applyAlignment="1">
      <alignment horizontal="center" wrapText="1"/>
    </xf>
    <xf numFmtId="0" fontId="41" fillId="43" borderId="37" xfId="365" applyNumberFormat="1" applyFont="1" applyFill="1" applyBorder="1" applyAlignment="1">
      <alignment horizontal="center" wrapText="1"/>
    </xf>
    <xf numFmtId="198" fontId="4" fillId="41" borderId="48" xfId="287" applyNumberFormat="1" applyFont="1" applyFill="1" applyBorder="1" applyAlignment="1">
      <alignment horizontal="center" vertical="center" wrapText="1"/>
    </xf>
    <xf numFmtId="198" fontId="4" fillId="41" borderId="21" xfId="287" applyNumberFormat="1" applyFont="1" applyFill="1" applyBorder="1" applyAlignment="1">
      <alignment horizontal="center" vertical="center" wrapText="1"/>
    </xf>
    <xf numFmtId="0" fontId="41" fillId="43" borderId="16" xfId="365" applyNumberFormat="1" applyFont="1" applyFill="1" applyBorder="1" applyAlignment="1">
      <alignment horizontal="right" wrapText="1"/>
    </xf>
    <xf numFmtId="0" fontId="41" fillId="43" borderId="17" xfId="365" applyNumberFormat="1" applyFont="1" applyFill="1" applyBorder="1" applyAlignment="1">
      <alignment horizontal="right" wrapText="1"/>
    </xf>
    <xf numFmtId="0" fontId="41" fillId="43" borderId="49" xfId="365" applyNumberFormat="1" applyFont="1" applyFill="1" applyBorder="1" applyAlignment="1">
      <alignment horizontal="right" wrapText="1"/>
    </xf>
    <xf numFmtId="200" fontId="1" fillId="0" borderId="31" xfId="732" applyNumberFormat="1" applyFont="1" applyBorder="1" applyAlignment="1">
      <alignment horizontal="center" vertical="center" wrapText="1"/>
    </xf>
    <xf numFmtId="200" fontId="1" fillId="0" borderId="25" xfId="732" applyNumberFormat="1" applyFont="1" applyBorder="1" applyAlignment="1">
      <alignment horizontal="center" vertical="center" wrapText="1"/>
    </xf>
    <xf numFmtId="200" fontId="1" fillId="0" borderId="52" xfId="732" applyNumberFormat="1" applyFont="1" applyBorder="1" applyAlignment="1">
      <alignment horizontal="center" vertical="center" wrapText="1"/>
    </xf>
    <xf numFmtId="200" fontId="2" fillId="0" borderId="48" xfId="732" applyNumberFormat="1" applyFont="1" applyBorder="1" applyAlignment="1">
      <alignment horizontal="left" vertical="center"/>
    </xf>
    <xf numFmtId="200" fontId="2" fillId="0" borderId="21" xfId="732" applyNumberFormat="1" applyFont="1" applyBorder="1" applyAlignment="1">
      <alignment horizontal="left" vertical="center"/>
    </xf>
    <xf numFmtId="200" fontId="2" fillId="0" borderId="34" xfId="732" applyNumberFormat="1" applyFont="1" applyBorder="1" applyAlignment="1">
      <alignment horizontal="left" vertical="center"/>
    </xf>
    <xf numFmtId="0" fontId="2" fillId="41" borderId="18" xfId="439" applyFont="1" applyFill="1" applyBorder="1" applyAlignment="1">
      <alignment horizontal="center" vertical="center" wrapText="1"/>
    </xf>
    <xf numFmtId="0" fontId="2" fillId="41" borderId="18" xfId="439" applyFont="1" applyFill="1" applyBorder="1" applyAlignment="1">
      <alignment horizontal="center" vertical="center"/>
    </xf>
    <xf numFmtId="0" fontId="2" fillId="0" borderId="30" xfId="366" applyFont="1" applyBorder="1" applyAlignment="1">
      <alignment horizontal="center" vertical="center" wrapText="1"/>
    </xf>
    <xf numFmtId="0" fontId="2" fillId="0" borderId="53" xfId="366" applyFont="1" applyBorder="1" applyAlignment="1">
      <alignment horizontal="center" vertical="center" wrapText="1"/>
    </xf>
    <xf numFmtId="198" fontId="4" fillId="41" borderId="48" xfId="287" applyNumberFormat="1" applyFont="1" applyFill="1" applyBorder="1" applyAlignment="1">
      <alignment horizontal="left" vertical="center" wrapText="1"/>
    </xf>
    <xf numFmtId="198" fontId="4" fillId="41" borderId="21" xfId="287" applyNumberFormat="1" applyFont="1" applyFill="1" applyBorder="1" applyAlignment="1">
      <alignment horizontal="left" vertical="center" wrapText="1"/>
    </xf>
    <xf numFmtId="0" fontId="41" fillId="43" borderId="22" xfId="365" applyNumberFormat="1" applyFont="1" applyFill="1" applyBorder="1" applyAlignment="1">
      <alignment horizontal="center" wrapText="1"/>
    </xf>
    <xf numFmtId="0" fontId="41" fillId="43" borderId="32" xfId="365" applyNumberFormat="1" applyFont="1" applyFill="1" applyBorder="1" applyAlignment="1">
      <alignment horizontal="center" wrapText="1"/>
    </xf>
    <xf numFmtId="198" fontId="4" fillId="41" borderId="31" xfId="287" applyNumberFormat="1" applyFont="1" applyFill="1" applyBorder="1" applyAlignment="1">
      <alignment horizontal="left" vertical="center" wrapText="1"/>
    </xf>
    <xf numFmtId="198" fontId="4" fillId="41" borderId="25" xfId="287" applyNumberFormat="1" applyFont="1" applyFill="1" applyBorder="1" applyAlignment="1">
      <alignment horizontal="left" vertical="center" wrapText="1"/>
    </xf>
    <xf numFmtId="0" fontId="41" fillId="43" borderId="49" xfId="365" applyNumberFormat="1" applyFont="1" applyFill="1" applyBorder="1" applyAlignment="1">
      <alignment horizontal="center" wrapText="1"/>
    </xf>
    <xf numFmtId="166" fontId="2" fillId="41" borderId="40" xfId="362" applyNumberFormat="1" applyFont="1" applyFill="1" applyBorder="1" applyAlignment="1">
      <alignment horizontal="center" vertical="center" wrapText="1"/>
    </xf>
    <xf numFmtId="166" fontId="2" fillId="41" borderId="35" xfId="362" applyNumberFormat="1" applyFont="1" applyFill="1" applyBorder="1" applyAlignment="1">
      <alignment horizontal="center" vertical="center" wrapText="1"/>
    </xf>
    <xf numFmtId="0" fontId="2" fillId="42" borderId="41" xfId="362" applyFont="1" applyFill="1" applyBorder="1" applyAlignment="1">
      <alignment horizontal="center" vertical="center"/>
    </xf>
    <xf numFmtId="0" fontId="2" fillId="42" borderId="11" xfId="362" applyFont="1" applyFill="1" applyBorder="1" applyAlignment="1">
      <alignment horizontal="center" vertical="center"/>
    </xf>
    <xf numFmtId="0" fontId="2" fillId="42" borderId="45" xfId="362" applyFont="1" applyFill="1" applyBorder="1" applyAlignment="1">
      <alignment horizontal="center" vertical="center"/>
    </xf>
    <xf numFmtId="0" fontId="2" fillId="42" borderId="10" xfId="362" applyFont="1" applyFill="1" applyBorder="1" applyAlignment="1">
      <alignment horizontal="center" vertical="center"/>
    </xf>
    <xf numFmtId="0" fontId="2" fillId="42" borderId="0" xfId="362" applyFont="1" applyFill="1" applyBorder="1" applyAlignment="1">
      <alignment horizontal="center" vertical="center"/>
    </xf>
    <xf numFmtId="0" fontId="2" fillId="42" borderId="38" xfId="362" applyFont="1" applyFill="1" applyBorder="1" applyAlignment="1">
      <alignment horizontal="center" vertical="center"/>
    </xf>
    <xf numFmtId="0" fontId="2" fillId="42" borderId="26" xfId="362" applyFont="1" applyFill="1" applyBorder="1" applyAlignment="1">
      <alignment horizontal="center" vertical="center"/>
    </xf>
    <xf numFmtId="0" fontId="2" fillId="42" borderId="50" xfId="362" applyFont="1" applyFill="1" applyBorder="1" applyAlignment="1">
      <alignment horizontal="center" vertical="center"/>
    </xf>
    <xf numFmtId="0" fontId="2" fillId="42" borderId="51" xfId="362" applyFont="1" applyFill="1" applyBorder="1" applyAlignment="1">
      <alignment horizontal="center" vertical="center"/>
    </xf>
    <xf numFmtId="0" fontId="2" fillId="0" borderId="41" xfId="439" applyFont="1" applyBorder="1" applyAlignment="1">
      <alignment horizontal="center"/>
    </xf>
    <xf numFmtId="0" fontId="2" fillId="0" borderId="11" xfId="439" applyFont="1" applyBorder="1" applyAlignment="1">
      <alignment horizontal="center"/>
    </xf>
    <xf numFmtId="0" fontId="2" fillId="0" borderId="45" xfId="439" applyFont="1" applyBorder="1" applyAlignment="1">
      <alignment horizontal="center"/>
    </xf>
    <xf numFmtId="0" fontId="2" fillId="0" borderId="10" xfId="439" applyFont="1" applyBorder="1" applyAlignment="1">
      <alignment horizontal="center"/>
    </xf>
    <xf numFmtId="0" fontId="2" fillId="0" borderId="0" xfId="439" applyFont="1" applyBorder="1" applyAlignment="1">
      <alignment horizontal="center"/>
    </xf>
    <xf numFmtId="0" fontId="2" fillId="0" borderId="38" xfId="439" applyFont="1" applyBorder="1" applyAlignment="1">
      <alignment horizontal="center"/>
    </xf>
    <xf numFmtId="0" fontId="2" fillId="0" borderId="47" xfId="360" applyFont="1" applyBorder="1" applyAlignment="1">
      <alignment horizontal="center" vertical="center" wrapText="1"/>
    </xf>
    <xf numFmtId="0" fontId="3" fillId="0" borderId="64" xfId="406" applyFont="1" applyBorder="1" applyAlignment="1">
      <alignment horizontal="center" wrapText="1"/>
    </xf>
    <xf numFmtId="0" fontId="3" fillId="0" borderId="61" xfId="406" applyFont="1" applyBorder="1" applyAlignment="1">
      <alignment horizontal="center" wrapText="1"/>
    </xf>
    <xf numFmtId="0" fontId="4" fillId="0" borderId="10" xfId="439" applyFont="1" applyBorder="1" applyAlignment="1">
      <alignment horizontal="center" vertical="top"/>
    </xf>
    <xf numFmtId="0" fontId="4" fillId="0" borderId="0" xfId="439" applyFont="1" applyBorder="1" applyAlignment="1">
      <alignment horizontal="center" vertical="top"/>
    </xf>
    <xf numFmtId="0" fontId="4" fillId="0" borderId="38" xfId="439" applyFont="1" applyBorder="1" applyAlignment="1">
      <alignment horizontal="center" vertical="top"/>
    </xf>
    <xf numFmtId="0" fontId="4" fillId="0" borderId="26" xfId="439" applyFont="1" applyBorder="1" applyAlignment="1">
      <alignment horizontal="center"/>
    </xf>
    <xf numFmtId="0" fontId="4" fillId="0" borderId="50" xfId="439" applyFont="1" applyBorder="1" applyAlignment="1">
      <alignment horizontal="center"/>
    </xf>
    <xf numFmtId="0" fontId="4" fillId="0" borderId="51" xfId="439" applyFont="1" applyBorder="1" applyAlignment="1">
      <alignment horizontal="center"/>
    </xf>
    <xf numFmtId="0" fontId="4" fillId="42" borderId="26" xfId="359" applyFont="1" applyFill="1" applyBorder="1" applyAlignment="1">
      <alignment horizontal="left" vertical="center"/>
    </xf>
    <xf numFmtId="0" fontId="4" fillId="42" borderId="50" xfId="359" applyFont="1" applyFill="1" applyBorder="1" applyAlignment="1">
      <alignment horizontal="left" vertical="center"/>
    </xf>
    <xf numFmtId="0" fontId="4" fillId="42" borderId="51" xfId="359" applyFont="1" applyFill="1" applyBorder="1" applyAlignment="1">
      <alignment horizontal="left" vertical="center"/>
    </xf>
    <xf numFmtId="166" fontId="4" fillId="41" borderId="40" xfId="362" applyNumberFormat="1" applyFont="1" applyFill="1" applyBorder="1" applyAlignment="1">
      <alignment horizontal="center" vertical="center" wrapText="1"/>
    </xf>
    <xf numFmtId="166" fontId="4" fillId="41" borderId="35" xfId="362" applyNumberFormat="1" applyFont="1" applyFill="1" applyBorder="1" applyAlignment="1">
      <alignment horizontal="center" vertical="center" wrapText="1"/>
    </xf>
    <xf numFmtId="0" fontId="4" fillId="48" borderId="41" xfId="406" applyFont="1" applyFill="1" applyBorder="1" applyAlignment="1">
      <alignment horizontal="center" vertical="center" wrapText="1"/>
    </xf>
    <xf numFmtId="0" fontId="4" fillId="48" borderId="11" xfId="406" applyFont="1" applyFill="1" applyBorder="1" applyAlignment="1">
      <alignment horizontal="center" vertical="center" wrapText="1"/>
    </xf>
    <xf numFmtId="0" fontId="4" fillId="48" borderId="45" xfId="406" applyFont="1" applyFill="1" applyBorder="1" applyAlignment="1">
      <alignment horizontal="center" vertical="center" wrapText="1"/>
    </xf>
    <xf numFmtId="0" fontId="4" fillId="48" borderId="10" xfId="406" applyFont="1" applyFill="1" applyBorder="1" applyAlignment="1">
      <alignment horizontal="center" vertical="center" wrapText="1"/>
    </xf>
    <xf numFmtId="0" fontId="4" fillId="48" borderId="0" xfId="406" applyFont="1" applyFill="1" applyBorder="1" applyAlignment="1">
      <alignment horizontal="center" vertical="center" wrapText="1"/>
    </xf>
    <xf numFmtId="0" fontId="4" fillId="48" borderId="38" xfId="406" applyFont="1" applyFill="1" applyBorder="1" applyAlignment="1">
      <alignment horizontal="center" vertical="center" wrapText="1"/>
    </xf>
    <xf numFmtId="0" fontId="4" fillId="48" borderId="13" xfId="406" applyFont="1" applyFill="1" applyBorder="1" applyAlignment="1">
      <alignment horizontal="center" vertical="center" wrapText="1"/>
    </xf>
    <xf numFmtId="0" fontId="4" fillId="48" borderId="60" xfId="406" applyFont="1" applyFill="1" applyBorder="1" applyAlignment="1">
      <alignment horizontal="center" vertical="center" wrapText="1"/>
    </xf>
    <xf numFmtId="0" fontId="4" fillId="48" borderId="63" xfId="406" applyFont="1" applyFill="1" applyBorder="1" applyAlignment="1">
      <alignment horizontal="center" vertical="center" wrapText="1"/>
    </xf>
    <xf numFmtId="0" fontId="4" fillId="41" borderId="54" xfId="359" applyFont="1" applyFill="1" applyBorder="1" applyAlignment="1">
      <alignment horizontal="center" vertical="center" wrapText="1"/>
    </xf>
    <xf numFmtId="0" fontId="4" fillId="41" borderId="42" xfId="359" applyFont="1" applyFill="1" applyBorder="1" applyAlignment="1">
      <alignment horizontal="center" vertical="center" wrapText="1"/>
    </xf>
    <xf numFmtId="0" fontId="4" fillId="41" borderId="47" xfId="359" applyFont="1" applyFill="1" applyBorder="1" applyAlignment="1">
      <alignment horizontal="center" vertical="center" wrapText="1"/>
    </xf>
    <xf numFmtId="0" fontId="4" fillId="41" borderId="12" xfId="359" applyFont="1" applyFill="1" applyBorder="1" applyAlignment="1">
      <alignment horizontal="center" vertical="center" wrapText="1"/>
    </xf>
    <xf numFmtId="0" fontId="4" fillId="0" borderId="47" xfId="360" applyFont="1" applyBorder="1" applyAlignment="1">
      <alignment horizontal="center" vertical="center" wrapText="1"/>
    </xf>
    <xf numFmtId="0" fontId="4" fillId="41" borderId="54" xfId="362" applyFont="1" applyFill="1" applyBorder="1" applyAlignment="1">
      <alignment horizontal="center" vertical="center" wrapText="1"/>
    </xf>
    <xf numFmtId="0" fontId="4" fillId="41" borderId="42" xfId="362" applyFont="1" applyFill="1" applyBorder="1" applyAlignment="1">
      <alignment horizontal="center" vertical="center" wrapText="1"/>
    </xf>
    <xf numFmtId="0" fontId="4" fillId="41" borderId="47" xfId="362" applyFont="1" applyFill="1" applyBorder="1" applyAlignment="1">
      <alignment horizontal="center" vertical="center" wrapText="1"/>
    </xf>
    <xf numFmtId="0" fontId="4" fillId="41" borderId="12" xfId="362" applyFont="1" applyFill="1" applyBorder="1" applyAlignment="1">
      <alignment horizontal="center" vertical="center" wrapText="1"/>
    </xf>
    <xf numFmtId="4" fontId="4" fillId="41" borderId="47" xfId="362" applyNumberFormat="1" applyFont="1" applyFill="1" applyBorder="1" applyAlignment="1">
      <alignment horizontal="center" vertical="center" wrapText="1"/>
    </xf>
    <xf numFmtId="4" fontId="4" fillId="41" borderId="12" xfId="362" applyNumberFormat="1" applyFont="1" applyFill="1" applyBorder="1" applyAlignment="1">
      <alignment horizontal="center" vertical="center" wrapText="1"/>
    </xf>
    <xf numFmtId="3" fontId="4" fillId="44" borderId="18" xfId="439" applyNumberFormat="1" applyFont="1" applyFill="1" applyBorder="1" applyAlignment="1">
      <alignment horizontal="center" vertical="center"/>
    </xf>
    <xf numFmtId="0" fontId="4" fillId="42" borderId="16" xfId="362" applyFont="1" applyFill="1" applyBorder="1" applyAlignment="1">
      <alignment horizontal="center" vertical="center"/>
    </xf>
    <xf numFmtId="0" fontId="4" fillId="42" borderId="17" xfId="362" applyFont="1" applyFill="1" applyBorder="1" applyAlignment="1">
      <alignment horizontal="center" vertical="center"/>
    </xf>
    <xf numFmtId="0" fontId="4" fillId="42" borderId="32" xfId="362" applyFont="1" applyFill="1" applyBorder="1" applyAlignment="1">
      <alignment horizontal="center" vertical="center"/>
    </xf>
    <xf numFmtId="0" fontId="3" fillId="44" borderId="20" xfId="439" applyFont="1" applyFill="1" applyBorder="1" applyAlignment="1">
      <alignment vertical="center" wrapText="1"/>
    </xf>
    <xf numFmtId="0" fontId="3" fillId="44" borderId="18" xfId="439" applyFont="1" applyFill="1" applyBorder="1" applyAlignment="1">
      <alignment vertical="center" wrapText="1"/>
    </xf>
    <xf numFmtId="0" fontId="4" fillId="44" borderId="18" xfId="439" applyFont="1" applyFill="1" applyBorder="1" applyAlignment="1">
      <alignment horizontal="center" vertical="center" wrapText="1"/>
    </xf>
    <xf numFmtId="0" fontId="4" fillId="44" borderId="18" xfId="439" applyFont="1" applyFill="1" applyBorder="1" applyAlignment="1">
      <alignment horizontal="center" vertical="center"/>
    </xf>
    <xf numFmtId="166" fontId="4" fillId="41" borderId="20" xfId="0" applyFont="1" applyFill="1" applyBorder="1" applyAlignment="1">
      <alignment vertical="center" wrapText="1"/>
    </xf>
    <xf numFmtId="166" fontId="4" fillId="41" borderId="18" xfId="0" applyFont="1" applyFill="1" applyBorder="1" applyAlignment="1">
      <alignment vertical="center" wrapText="1"/>
    </xf>
    <xf numFmtId="3" fontId="4" fillId="44" borderId="18" xfId="439" applyNumberFormat="1" applyFont="1" applyFill="1" applyBorder="1" applyAlignment="1">
      <alignment horizontal="center" vertical="center" wrapText="1"/>
    </xf>
    <xf numFmtId="200" fontId="3" fillId="0" borderId="31" xfId="732" applyNumberFormat="1" applyFont="1" applyBorder="1" applyAlignment="1">
      <alignment horizontal="center" vertical="center" wrapText="1"/>
    </xf>
    <xf numFmtId="200" fontId="3" fillId="0" borderId="25" xfId="732" applyNumberFormat="1" applyFont="1" applyBorder="1" applyAlignment="1">
      <alignment horizontal="center" vertical="center" wrapText="1"/>
    </xf>
    <xf numFmtId="200" fontId="3" fillId="0" borderId="52" xfId="732" applyNumberFormat="1" applyFont="1" applyBorder="1" applyAlignment="1">
      <alignment horizontal="center" vertical="center" wrapText="1"/>
    </xf>
    <xf numFmtId="200" fontId="4" fillId="0" borderId="48" xfId="732" applyNumberFormat="1" applyFont="1" applyBorder="1" applyAlignment="1">
      <alignment horizontal="left" vertical="center"/>
    </xf>
    <xf numFmtId="200" fontId="4" fillId="0" borderId="21" xfId="732" applyNumberFormat="1" applyFont="1" applyBorder="1" applyAlignment="1">
      <alignment horizontal="left" vertical="center"/>
    </xf>
    <xf numFmtId="200" fontId="4" fillId="0" borderId="34" xfId="732" applyNumberFormat="1" applyFont="1" applyBorder="1" applyAlignment="1">
      <alignment horizontal="left" vertical="center"/>
    </xf>
    <xf numFmtId="0" fontId="4" fillId="0" borderId="30" xfId="366" applyFont="1" applyBorder="1" applyAlignment="1">
      <alignment horizontal="center" vertical="center" wrapText="1"/>
    </xf>
    <xf numFmtId="0" fontId="4" fillId="0" borderId="53" xfId="366" applyFont="1" applyBorder="1" applyAlignment="1">
      <alignment horizontal="center" vertical="center" wrapText="1"/>
    </xf>
    <xf numFmtId="3" fontId="4" fillId="44" borderId="19" xfId="439" applyNumberFormat="1" applyFont="1" applyFill="1" applyBorder="1" applyAlignment="1">
      <alignment horizontal="center" vertical="center" wrapText="1"/>
    </xf>
    <xf numFmtId="49" fontId="40" fillId="41" borderId="70" xfId="0" applyNumberFormat="1" applyFont="1" applyFill="1" applyBorder="1" applyAlignment="1">
      <alignment horizontal="left" vertical="center" wrapText="1"/>
    </xf>
    <xf numFmtId="49" fontId="40" fillId="41" borderId="59" xfId="0" applyNumberFormat="1" applyFont="1" applyFill="1" applyBorder="1" applyAlignment="1">
      <alignment horizontal="left" vertical="center" wrapText="1"/>
    </xf>
    <xf numFmtId="49" fontId="40" fillId="41" borderId="23" xfId="0" applyNumberFormat="1" applyFont="1" applyFill="1" applyBorder="1" applyAlignment="1">
      <alignment horizontal="left" vertical="center" wrapText="1"/>
    </xf>
    <xf numFmtId="166" fontId="51" fillId="41" borderId="70" xfId="0" applyFont="1" applyFill="1" applyBorder="1" applyAlignment="1">
      <alignment horizontal="left" vertical="center" wrapText="1"/>
    </xf>
    <xf numFmtId="166" fontId="51" fillId="41" borderId="59" xfId="0" applyFont="1" applyFill="1" applyBorder="1" applyAlignment="1">
      <alignment horizontal="left" vertical="center" wrapText="1"/>
    </xf>
    <xf numFmtId="166" fontId="51" fillId="41" borderId="23" xfId="0" applyFont="1" applyFill="1" applyBorder="1" applyAlignment="1">
      <alignment horizontal="left" vertical="center" wrapText="1"/>
    </xf>
  </cellXfs>
  <cellStyles count="1181">
    <cellStyle name="20% - Accent1 2" xfId="1"/>
    <cellStyle name="20% - Accent1 3" xfId="2"/>
    <cellStyle name="20% - Accent2 2" xfId="3"/>
    <cellStyle name="20% - Accent2 3" xfId="4"/>
    <cellStyle name="20% - Accent3 2" xfId="5"/>
    <cellStyle name="20% - Accent3 3" xfId="6"/>
    <cellStyle name="20% - Accent4 2" xfId="7"/>
    <cellStyle name="20% - Accent4 3" xfId="8"/>
    <cellStyle name="20% - Accent5 2" xfId="9"/>
    <cellStyle name="20% - Accent5 3" xfId="10"/>
    <cellStyle name="20% - Accent6 2" xfId="11"/>
    <cellStyle name="20% - Accent6 3" xfId="12"/>
    <cellStyle name="20% - Énfasis1 2" xfId="13"/>
    <cellStyle name="20% - Énfasis1 2 2" xfId="14"/>
    <cellStyle name="20% - Énfasis1 2 3" xfId="15"/>
    <cellStyle name="20% - Énfasis1 3" xfId="16"/>
    <cellStyle name="20% - Énfasis1 4" xfId="17"/>
    <cellStyle name="20% - Énfasis1 5" xfId="18"/>
    <cellStyle name="20% - Énfasis2 2" xfId="19"/>
    <cellStyle name="20% - Énfasis2 2 2" xfId="20"/>
    <cellStyle name="20% - Énfasis2 2 3" xfId="21"/>
    <cellStyle name="20% - Énfasis2 3" xfId="22"/>
    <cellStyle name="20% - Énfasis2 4" xfId="23"/>
    <cellStyle name="20% - Énfasis2 5" xfId="24"/>
    <cellStyle name="20% - Énfasis3 2" xfId="25"/>
    <cellStyle name="20% - Énfasis3 2 2" xfId="26"/>
    <cellStyle name="20% - Énfasis3 2 3" xfId="27"/>
    <cellStyle name="20% - Énfasis3 3" xfId="28"/>
    <cellStyle name="20% - Énfasis3 4" xfId="29"/>
    <cellStyle name="20% - Énfasis3 5" xfId="30"/>
    <cellStyle name="20% - Énfasis4 2" xfId="31"/>
    <cellStyle name="20% - Énfasis4 2 2" xfId="32"/>
    <cellStyle name="20% - Énfasis4 2 3" xfId="33"/>
    <cellStyle name="20% - Énfasis4 3" xfId="34"/>
    <cellStyle name="20% - Énfasis4 4" xfId="35"/>
    <cellStyle name="20% - Énfasis4 5" xfId="36"/>
    <cellStyle name="20% - Énfasis5 2" xfId="37"/>
    <cellStyle name="20% - Énfasis5 2 2" xfId="38"/>
    <cellStyle name="20% - Énfasis5 3" xfId="39"/>
    <cellStyle name="20% - Énfasis5 4" xfId="40"/>
    <cellStyle name="20% - Énfasis5 5" xfId="41"/>
    <cellStyle name="20% - Énfasis6 2" xfId="42"/>
    <cellStyle name="20% - Énfasis6 2 2" xfId="43"/>
    <cellStyle name="20% - Énfasis6 3" xfId="44"/>
    <cellStyle name="20% - Énfasis6 4" xfId="45"/>
    <cellStyle name="20% - Énfasis6 5" xfId="46"/>
    <cellStyle name="40% - Accent1 2" xfId="47"/>
    <cellStyle name="40% - Accent1 3" xfId="48"/>
    <cellStyle name="40% - Accent2 2" xfId="49"/>
    <cellStyle name="40% - Accent2 3" xfId="50"/>
    <cellStyle name="40% - Accent3 2" xfId="51"/>
    <cellStyle name="40% - Accent3 3" xfId="52"/>
    <cellStyle name="40% - Accent4 2" xfId="53"/>
    <cellStyle name="40% - Accent4 3" xfId="54"/>
    <cellStyle name="40% - Accent5 2" xfId="55"/>
    <cellStyle name="40% - Accent5 3" xfId="56"/>
    <cellStyle name="40% - Accent6 2" xfId="57"/>
    <cellStyle name="40% - Accent6 3" xfId="58"/>
    <cellStyle name="40% - Énfasis1 2" xfId="59"/>
    <cellStyle name="40% - Énfasis1 2 2" xfId="60"/>
    <cellStyle name="40% - Énfasis1 3" xfId="61"/>
    <cellStyle name="40% - Énfasis1 4" xfId="62"/>
    <cellStyle name="40% - Énfasis1 5" xfId="63"/>
    <cellStyle name="40% - Énfasis2 2" xfId="64"/>
    <cellStyle name="40% - Énfasis2 2 2" xfId="65"/>
    <cellStyle name="40% - Énfasis2 3" xfId="66"/>
    <cellStyle name="40% - Énfasis2 4" xfId="67"/>
    <cellStyle name="40% - Énfasis2 5" xfId="68"/>
    <cellStyle name="40% - Énfasis3 2" xfId="69"/>
    <cellStyle name="40% - Énfasis3 2 2" xfId="70"/>
    <cellStyle name="40% - Énfasis3 2 3" xfId="71"/>
    <cellStyle name="40% - Énfasis3 3" xfId="72"/>
    <cellStyle name="40% - Énfasis3 4" xfId="73"/>
    <cellStyle name="40% - Énfasis3 5" xfId="74"/>
    <cellStyle name="40% - Énfasis4 2" xfId="75"/>
    <cellStyle name="40% - Énfasis4 2 2" xfId="76"/>
    <cellStyle name="40% - Énfasis4 3" xfId="77"/>
    <cellStyle name="40% - Énfasis4 4" xfId="78"/>
    <cellStyle name="40% - Énfasis4 5" xfId="79"/>
    <cellStyle name="40% - Énfasis5 2" xfId="80"/>
    <cellStyle name="40% - Énfasis5 2 2" xfId="81"/>
    <cellStyle name="40% - Énfasis5 3" xfId="82"/>
    <cellStyle name="40% - Énfasis5 4" xfId="83"/>
    <cellStyle name="40% - Énfasis5 5" xfId="84"/>
    <cellStyle name="40% - Énfasis6 2" xfId="85"/>
    <cellStyle name="40% - Énfasis6 2 2" xfId="86"/>
    <cellStyle name="40% - Énfasis6 3" xfId="87"/>
    <cellStyle name="40% - Énfasis6 4" xfId="88"/>
    <cellStyle name="40% - Énfasis6 5" xfId="89"/>
    <cellStyle name="60% - Accent1 2" xfId="90"/>
    <cellStyle name="60% - Accent1 3" xfId="91"/>
    <cellStyle name="60% - Accent2 2" xfId="92"/>
    <cellStyle name="60% - Accent2 3" xfId="93"/>
    <cellStyle name="60% - Accent3 2" xfId="94"/>
    <cellStyle name="60% - Accent3 3" xfId="95"/>
    <cellStyle name="60% - Accent4 2" xfId="96"/>
    <cellStyle name="60% - Accent4 3" xfId="97"/>
    <cellStyle name="60% - Accent5 2" xfId="98"/>
    <cellStyle name="60% - Accent5 3" xfId="99"/>
    <cellStyle name="60% - Accent6 2" xfId="100"/>
    <cellStyle name="60% - Accent6 3" xfId="101"/>
    <cellStyle name="60% - Énfasis1 2" xfId="102"/>
    <cellStyle name="60% - Énfasis2 2" xfId="103"/>
    <cellStyle name="60% - Énfasis3 2" xfId="104"/>
    <cellStyle name="60% - Énfasis3 3" xfId="105"/>
    <cellStyle name="60% - Énfasis4 2" xfId="106"/>
    <cellStyle name="60% - Énfasis4 3" xfId="107"/>
    <cellStyle name="60% - Énfasis5 2" xfId="108"/>
    <cellStyle name="60% - Énfasis6 2" xfId="109"/>
    <cellStyle name="60% - Énfasis6 3" xfId="110"/>
    <cellStyle name="Accent1 2" xfId="111"/>
    <cellStyle name="Accent1 3" xfId="112"/>
    <cellStyle name="Accent2 2" xfId="113"/>
    <cellStyle name="Accent2 3" xfId="114"/>
    <cellStyle name="Accent3 2" xfId="115"/>
    <cellStyle name="Accent3 3" xfId="116"/>
    <cellStyle name="Accent4 2" xfId="117"/>
    <cellStyle name="Accent4 3" xfId="118"/>
    <cellStyle name="Accent5 2" xfId="119"/>
    <cellStyle name="Accent5 3" xfId="120"/>
    <cellStyle name="Accent6 2" xfId="121"/>
    <cellStyle name="Accent6 3" xfId="122"/>
    <cellStyle name="Bad 2" xfId="123"/>
    <cellStyle name="Bad 3" xfId="124"/>
    <cellStyle name="Buena 2" xfId="125"/>
    <cellStyle name="Calculation 2" xfId="126"/>
    <cellStyle name="Calculation 3" xfId="127"/>
    <cellStyle name="Cálculo 2" xfId="128"/>
    <cellStyle name="Celda de comprobación 2" xfId="129"/>
    <cellStyle name="Celda vinculada 2" xfId="130"/>
    <cellStyle name="Check Cell 2" xfId="131"/>
    <cellStyle name="Check Cell 3" xfId="132"/>
    <cellStyle name="Encabezado 4 2" xfId="133"/>
    <cellStyle name="Énfasis1 2" xfId="134"/>
    <cellStyle name="Énfasis2 2" xfId="135"/>
    <cellStyle name="Énfasis3 2" xfId="136"/>
    <cellStyle name="Énfasis4 2" xfId="137"/>
    <cellStyle name="Énfasis5 2" xfId="138"/>
    <cellStyle name="Énfasis6 2" xfId="139"/>
    <cellStyle name="Entrada 2" xfId="140"/>
    <cellStyle name="Euro" xfId="141"/>
    <cellStyle name="Euro 2" xfId="142"/>
    <cellStyle name="Euro 2 2" xfId="143"/>
    <cellStyle name="Euro 3" xfId="144"/>
    <cellStyle name="Euro 4" xfId="145"/>
    <cellStyle name="Euro 5" xfId="146"/>
    <cellStyle name="Euro_presupuesto" xfId="147"/>
    <cellStyle name="Excel Built-in Comma" xfId="148"/>
    <cellStyle name="Excel Built-in Normal" xfId="149"/>
    <cellStyle name="Excel Built-in Normal 2" xfId="150"/>
    <cellStyle name="Excel_BuiltIn_Comma" xfId="151"/>
    <cellStyle name="Explanatory Text" xfId="152"/>
    <cellStyle name="Explanatory Text 2" xfId="153"/>
    <cellStyle name="Explanatory Text 3" xfId="154"/>
    <cellStyle name="Good 2" xfId="155"/>
    <cellStyle name="Good 3" xfId="156"/>
    <cellStyle name="Heading 1 2" xfId="157"/>
    <cellStyle name="Heading 1 3" xfId="158"/>
    <cellStyle name="Heading 2 2" xfId="159"/>
    <cellStyle name="Heading 2 3" xfId="160"/>
    <cellStyle name="Heading 3 2" xfId="161"/>
    <cellStyle name="Heading 3 3" xfId="162"/>
    <cellStyle name="Heading 4 2" xfId="163"/>
    <cellStyle name="Heading 4 3" xfId="164"/>
    <cellStyle name="Hipervínculo 2" xfId="165"/>
    <cellStyle name="Hipervínculo 2 2" xfId="166"/>
    <cellStyle name="Hipervínculo 3" xfId="167"/>
    <cellStyle name="Hipervínculo 4" xfId="168"/>
    <cellStyle name="Incorrecto 2" xfId="169"/>
    <cellStyle name="Input 2" xfId="170"/>
    <cellStyle name="Input 3" xfId="171"/>
    <cellStyle name="Linked Cell 2" xfId="172"/>
    <cellStyle name="Linked Cell 3" xfId="173"/>
    <cellStyle name="Millares [0]" xfId="174" builtinId="6"/>
    <cellStyle name="Millares [0] 2" xfId="175"/>
    <cellStyle name="Millares [0] 3" xfId="176"/>
    <cellStyle name="Millares 10" xfId="177"/>
    <cellStyle name="Millares 11" xfId="178"/>
    <cellStyle name="Millares 12" xfId="179"/>
    <cellStyle name="Millares 13" xfId="180"/>
    <cellStyle name="Millares 13 3" xfId="1179"/>
    <cellStyle name="Millares 14" xfId="181"/>
    <cellStyle name="Millares 15" xfId="182"/>
    <cellStyle name="Millares 16" xfId="183"/>
    <cellStyle name="Millares 17" xfId="184"/>
    <cellStyle name="Millares 18" xfId="185"/>
    <cellStyle name="Millares 19" xfId="186"/>
    <cellStyle name="Millares 2" xfId="187"/>
    <cellStyle name="Millares 2 10" xfId="188"/>
    <cellStyle name="Millares 2 2" xfId="189"/>
    <cellStyle name="Millares 2 2 2" xfId="190"/>
    <cellStyle name="Millares 2 2 2 2" xfId="191"/>
    <cellStyle name="Millares 2 2 3" xfId="192"/>
    <cellStyle name="Millares 2 2 4" xfId="193"/>
    <cellStyle name="Millares 2 3" xfId="194"/>
    <cellStyle name="Millares 2 3 2" xfId="195"/>
    <cellStyle name="Millares 2 3 3" xfId="196"/>
    <cellStyle name="Millares 2 3 4" xfId="197"/>
    <cellStyle name="Millares 2 4" xfId="198"/>
    <cellStyle name="Millares 2 4 2" xfId="199"/>
    <cellStyle name="Millares 2 5" xfId="200"/>
    <cellStyle name="Millares 2 5 2" xfId="201"/>
    <cellStyle name="Millares 2 6" xfId="202"/>
    <cellStyle name="Millares 2 6 2" xfId="203"/>
    <cellStyle name="Millares 2 7" xfId="204"/>
    <cellStyle name="Millares 2 8" xfId="205"/>
    <cellStyle name="Millares 2 9" xfId="206"/>
    <cellStyle name="Millares 2_presupuesto mantenimiento zonas verdes 2011" xfId="207"/>
    <cellStyle name="Millares 20" xfId="208"/>
    <cellStyle name="Millares 21" xfId="209"/>
    <cellStyle name="Millares 22" xfId="210"/>
    <cellStyle name="Millares 23" xfId="211"/>
    <cellStyle name="Millares 24" xfId="212"/>
    <cellStyle name="Millares 25" xfId="213"/>
    <cellStyle name="Millares 26" xfId="214"/>
    <cellStyle name="Millares 27" xfId="215"/>
    <cellStyle name="Millares 28" xfId="216"/>
    <cellStyle name="Millares 29" xfId="217"/>
    <cellStyle name="Millares 3" xfId="218"/>
    <cellStyle name="Millares 3 10" xfId="219"/>
    <cellStyle name="Millares 3 11" xfId="220"/>
    <cellStyle name="Millares 3 12" xfId="221"/>
    <cellStyle name="Millares 3 2" xfId="222"/>
    <cellStyle name="Millares 3 2 10" xfId="223"/>
    <cellStyle name="Millares 3 2 11" xfId="224"/>
    <cellStyle name="Millares 3 2 2" xfId="225"/>
    <cellStyle name="Millares 3 2 2 2" xfId="226"/>
    <cellStyle name="Millares 3 2 3" xfId="227"/>
    <cellStyle name="Millares 3 2 4" xfId="228"/>
    <cellStyle name="Millares 3 2 5" xfId="229"/>
    <cellStyle name="Millares 3 2 6" xfId="230"/>
    <cellStyle name="Millares 3 2 7" xfId="231"/>
    <cellStyle name="Millares 3 2 8" xfId="232"/>
    <cellStyle name="Millares 3 2 9" xfId="233"/>
    <cellStyle name="Millares 3 23" xfId="234"/>
    <cellStyle name="Millares 3 3" xfId="235"/>
    <cellStyle name="Millares 3 3 2" xfId="236"/>
    <cellStyle name="Millares 3 4" xfId="237"/>
    <cellStyle name="Millares 3 5" xfId="238"/>
    <cellStyle name="Millares 3 6" xfId="239"/>
    <cellStyle name="Millares 3 7" xfId="240"/>
    <cellStyle name="Millares 3 8" xfId="241"/>
    <cellStyle name="Millares 3 9" xfId="242"/>
    <cellStyle name="Millares 30" xfId="243"/>
    <cellStyle name="Millares 31" xfId="244"/>
    <cellStyle name="Millares 32" xfId="245"/>
    <cellStyle name="Millares 33" xfId="246"/>
    <cellStyle name="Millares 34" xfId="247"/>
    <cellStyle name="Millares 35" xfId="248"/>
    <cellStyle name="Millares 36" xfId="249"/>
    <cellStyle name="Millares 37" xfId="250"/>
    <cellStyle name="Millares 38" xfId="251"/>
    <cellStyle name="Millares 39" xfId="252"/>
    <cellStyle name="Millares 4" xfId="253"/>
    <cellStyle name="Millares 4 2" xfId="254"/>
    <cellStyle name="Millares 4 3" xfId="255"/>
    <cellStyle name="Millares 4 4" xfId="256"/>
    <cellStyle name="Millares 40" xfId="257"/>
    <cellStyle name="Millares 41" xfId="258"/>
    <cellStyle name="Millares 42" xfId="259"/>
    <cellStyle name="Millares 43" xfId="260"/>
    <cellStyle name="Millares 44" xfId="261"/>
    <cellStyle name="Millares 45" xfId="262"/>
    <cellStyle name="Millares 46" xfId="263"/>
    <cellStyle name="Millares 47" xfId="264"/>
    <cellStyle name="Millares 48" xfId="265"/>
    <cellStyle name="Millares 49" xfId="266"/>
    <cellStyle name="Millares 5" xfId="267"/>
    <cellStyle name="Millares 5 2" xfId="268"/>
    <cellStyle name="Millares 50" xfId="269"/>
    <cellStyle name="Millares 51" xfId="270"/>
    <cellStyle name="Millares 52" xfId="271"/>
    <cellStyle name="Millares 53" xfId="272"/>
    <cellStyle name="Millares 54" xfId="273"/>
    <cellStyle name="Millares 55" xfId="274"/>
    <cellStyle name="Millares 56" xfId="275"/>
    <cellStyle name="Millares 57" xfId="276"/>
    <cellStyle name="Millares 58" xfId="277"/>
    <cellStyle name="Millares 59" xfId="278"/>
    <cellStyle name="Millares 6" xfId="279"/>
    <cellStyle name="Millares 60" xfId="280"/>
    <cellStyle name="Millares 61" xfId="281"/>
    <cellStyle name="Millares 7" xfId="282"/>
    <cellStyle name="Millares 8" xfId="283"/>
    <cellStyle name="Millares 9" xfId="284"/>
    <cellStyle name="Millares_Costos Interventoria BELMONTE" xfId="285"/>
    <cellStyle name="Millares_FORMULARIO 4 - M-OFERENTE PPTA ECONOMICA" xfId="286"/>
    <cellStyle name="Moneda" xfId="287" builtinId="4"/>
    <cellStyle name="Moneda [0]" xfId="288" builtinId="7"/>
    <cellStyle name="Moneda [0] 2" xfId="289"/>
    <cellStyle name="Moneda [0] 2 2" xfId="290"/>
    <cellStyle name="Moneda [0] 2 3" xfId="291"/>
    <cellStyle name="Moneda [0] 2_PRESUPUESTO ACUEDUCTO MPIO SAN ALBERTO - AGOSTO 2008" xfId="292"/>
    <cellStyle name="Moneda [0] 3" xfId="293"/>
    <cellStyle name="Moneda [0] 4" xfId="294"/>
    <cellStyle name="Moneda [0] 5" xfId="295"/>
    <cellStyle name="Moneda [0] 6" xfId="296"/>
    <cellStyle name="Moneda 10" xfId="297"/>
    <cellStyle name="Moneda 11" xfId="298"/>
    <cellStyle name="Moneda 2" xfId="299"/>
    <cellStyle name="Moneda 2 2" xfId="300"/>
    <cellStyle name="Moneda 2 2 2" xfId="301"/>
    <cellStyle name="Moneda 2 2 2 2 2" xfId="302"/>
    <cellStyle name="Moneda 2 2 3" xfId="303"/>
    <cellStyle name="Moneda 2 3" xfId="304"/>
    <cellStyle name="Moneda 2 3 2" xfId="305"/>
    <cellStyle name="Moneda 2 4" xfId="306"/>
    <cellStyle name="Moneda 2 5" xfId="307"/>
    <cellStyle name="Moneda 2 6" xfId="308"/>
    <cellStyle name="Moneda 2_PRESUPUESTO ACUEDUCTO MPIO SAN ALBERTO - AGOSTO 2008" xfId="309"/>
    <cellStyle name="Moneda 3" xfId="310"/>
    <cellStyle name="Moneda 3 11" xfId="311"/>
    <cellStyle name="Moneda 3 2" xfId="312"/>
    <cellStyle name="Moneda 3 2 2" xfId="313"/>
    <cellStyle name="Moneda 3 3" xfId="314"/>
    <cellStyle name="Moneda 3 4" xfId="315"/>
    <cellStyle name="Moneda 3 4 2" xfId="316"/>
    <cellStyle name="Moneda 3 5" xfId="317"/>
    <cellStyle name="Moneda 3 6" xfId="318"/>
    <cellStyle name="Moneda 4" xfId="319"/>
    <cellStyle name="Moneda 4 2" xfId="320"/>
    <cellStyle name="Moneda 4 3" xfId="321"/>
    <cellStyle name="Moneda 5" xfId="322"/>
    <cellStyle name="Moneda 5 2" xfId="323"/>
    <cellStyle name="Moneda 5 3" xfId="324"/>
    <cellStyle name="Moneda 5 4" xfId="325"/>
    <cellStyle name="Moneda 5_presupuesto" xfId="326"/>
    <cellStyle name="Moneda 6" xfId="327"/>
    <cellStyle name="Moneda 6 2" xfId="328"/>
    <cellStyle name="Moneda 7" xfId="329"/>
    <cellStyle name="Moneda 8" xfId="330"/>
    <cellStyle name="Moneda 9" xfId="331"/>
    <cellStyle name="Moneda_la arboleda 2" xfId="332"/>
    <cellStyle name="Neutral 2" xfId="333"/>
    <cellStyle name="Neutral 3" xfId="334"/>
    <cellStyle name="Neutral 4" xfId="335"/>
    <cellStyle name="Neutral 5" xfId="336"/>
    <cellStyle name="Neutral 6" xfId="337"/>
    <cellStyle name="Neutral 7" xfId="338"/>
    <cellStyle name="Normal" xfId="0" builtinId="0"/>
    <cellStyle name="Normal 10" xfId="339"/>
    <cellStyle name="Normal 10 2" xfId="340"/>
    <cellStyle name="Normal 10 3" xfId="341"/>
    <cellStyle name="Normal 11" xfId="342"/>
    <cellStyle name="Normal 11 2" xfId="343"/>
    <cellStyle name="Normal 11 3" xfId="344"/>
    <cellStyle name="Normal 12" xfId="345"/>
    <cellStyle name="Normal 13" xfId="346"/>
    <cellStyle name="Normal 13 2" xfId="347"/>
    <cellStyle name="Normal 14" xfId="348"/>
    <cellStyle name="Normal 14 2" xfId="349"/>
    <cellStyle name="Normal 15" xfId="350"/>
    <cellStyle name="Normal 16" xfId="351"/>
    <cellStyle name="Normal 16 2" xfId="352"/>
    <cellStyle name="Normal 17" xfId="353"/>
    <cellStyle name="Normal 17 2" xfId="354"/>
    <cellStyle name="Normal 18" xfId="355"/>
    <cellStyle name="Normal 19" xfId="356"/>
    <cellStyle name="Normal 2" xfId="357"/>
    <cellStyle name="Normal 2 10" xfId="358"/>
    <cellStyle name="Normal 2 10 2 2" xfId="359"/>
    <cellStyle name="Normal 2 10 3" xfId="360"/>
    <cellStyle name="Normal 2 11" xfId="361"/>
    <cellStyle name="Normal 2 12" xfId="362"/>
    <cellStyle name="Normal 2 13" xfId="363"/>
    <cellStyle name="Normal 2 2" xfId="364"/>
    <cellStyle name="Normal 2 2 2" xfId="365"/>
    <cellStyle name="Normal 2 2 2 2" xfId="366"/>
    <cellStyle name="Normal 2 2 2 3" xfId="367"/>
    <cellStyle name="Normal 2 2 3" xfId="368"/>
    <cellStyle name="Normal 2 2 3 2" xfId="369"/>
    <cellStyle name="Normal 2 2 4" xfId="370"/>
    <cellStyle name="Normal 2 2 4 2" xfId="371"/>
    <cellStyle name="Normal 2 2 5" xfId="372"/>
    <cellStyle name="Normal 2 2 5 2" xfId="373"/>
    <cellStyle name="Normal 2 2 6" xfId="374"/>
    <cellStyle name="Normal 2 2 6 2" xfId="375"/>
    <cellStyle name="Normal 2 2 7" xfId="376"/>
    <cellStyle name="Normal 2 2 7 2" xfId="377"/>
    <cellStyle name="Normal 2 2 8" xfId="378"/>
    <cellStyle name="Normal 2 2 9" xfId="379"/>
    <cellStyle name="Normal 2 2_presupuesto" xfId="380"/>
    <cellStyle name="Normal 2 3" xfId="381"/>
    <cellStyle name="Normal 2 3 2" xfId="382"/>
    <cellStyle name="Normal 2 3 3" xfId="383"/>
    <cellStyle name="Normal 2 4" xfId="384"/>
    <cellStyle name="Normal 2 4 2" xfId="385"/>
    <cellStyle name="Normal 2 5" xfId="386"/>
    <cellStyle name="Normal 2 5 2" xfId="387"/>
    <cellStyle name="Normal 2 6" xfId="388"/>
    <cellStyle name="Normal 2 6 2" xfId="389"/>
    <cellStyle name="Normal 2 7" xfId="390"/>
    <cellStyle name="Normal 2 7 2" xfId="391"/>
    <cellStyle name="Normal 2 8" xfId="392"/>
    <cellStyle name="Normal 2 9" xfId="393"/>
    <cellStyle name="Normal 2_ACTA BORRADOR" xfId="394"/>
    <cellStyle name="Normal 20" xfId="395"/>
    <cellStyle name="Normal 21" xfId="396"/>
    <cellStyle name="Normal 22" xfId="397"/>
    <cellStyle name="Normal 23" xfId="398"/>
    <cellStyle name="Normal 24" xfId="399"/>
    <cellStyle name="Normal 24 2" xfId="400"/>
    <cellStyle name="Normal 25" xfId="401"/>
    <cellStyle name="Normal 26" xfId="402"/>
    <cellStyle name="Normal 27" xfId="403"/>
    <cellStyle name="Normal 3" xfId="404"/>
    <cellStyle name="Normal 3 10" xfId="405"/>
    <cellStyle name="Normal 3 10 10" xfId="406"/>
    <cellStyle name="Normal 3 10 11" xfId="407"/>
    <cellStyle name="Normal 3 10 12" xfId="408"/>
    <cellStyle name="Normal 3 10 13" xfId="409"/>
    <cellStyle name="Normal 3 10 2" xfId="410"/>
    <cellStyle name="Normal 3 10 2 2" xfId="411"/>
    <cellStyle name="Normal 3 10 2 3" xfId="412"/>
    <cellStyle name="Normal 3 10 2 4" xfId="413"/>
    <cellStyle name="Normal 3 10 3" xfId="414"/>
    <cellStyle name="Normal 3 10 3 2" xfId="415"/>
    <cellStyle name="Normal 3 10 3 3" xfId="416"/>
    <cellStyle name="Normal 3 10 3 4" xfId="417"/>
    <cellStyle name="Normal 3 10 4" xfId="418"/>
    <cellStyle name="Normal 3 10 4 2" xfId="419"/>
    <cellStyle name="Normal 3 10 4 3" xfId="420"/>
    <cellStyle name="Normal 3 10 4 4" xfId="421"/>
    <cellStyle name="Normal 3 10 5" xfId="422"/>
    <cellStyle name="Normal 3 10 5 2" xfId="423"/>
    <cellStyle name="Normal 3 10 5 3" xfId="424"/>
    <cellStyle name="Normal 3 10 5 4" xfId="425"/>
    <cellStyle name="Normal 3 10 6" xfId="426"/>
    <cellStyle name="Normal 3 10 6 2" xfId="427"/>
    <cellStyle name="Normal 3 10 6 3" xfId="428"/>
    <cellStyle name="Normal 3 10 6 4" xfId="429"/>
    <cellStyle name="Normal 3 10 7" xfId="430"/>
    <cellStyle name="Normal 3 10 7 2" xfId="431"/>
    <cellStyle name="Normal 3 10 7 3" xfId="432"/>
    <cellStyle name="Normal 3 10 7 4" xfId="433"/>
    <cellStyle name="Normal 3 10 8" xfId="434"/>
    <cellStyle name="Normal 3 10 8 2" xfId="435"/>
    <cellStyle name="Normal 3 10 8 3" xfId="436"/>
    <cellStyle name="Normal 3 10 8 4" xfId="437"/>
    <cellStyle name="Normal 3 10 9" xfId="438"/>
    <cellStyle name="Normal 3 11" xfId="439"/>
    <cellStyle name="Normal 3 11 10" xfId="440"/>
    <cellStyle name="Normal 3 11 11" xfId="441"/>
    <cellStyle name="Normal 3 11 2" xfId="442"/>
    <cellStyle name="Normal 3 11 2 2" xfId="443"/>
    <cellStyle name="Normal 3 11 2 3" xfId="444"/>
    <cellStyle name="Normal 3 11 2 4" xfId="445"/>
    <cellStyle name="Normal 3 11 3" xfId="446"/>
    <cellStyle name="Normal 3 11 3 2" xfId="447"/>
    <cellStyle name="Normal 3 11 3 3" xfId="448"/>
    <cellStyle name="Normal 3 11 3 4" xfId="449"/>
    <cellStyle name="Normal 3 11 4" xfId="450"/>
    <cellStyle name="Normal 3 11 4 2" xfId="451"/>
    <cellStyle name="Normal 3 11 4 3" xfId="452"/>
    <cellStyle name="Normal 3 11 4 4" xfId="453"/>
    <cellStyle name="Normal 3 11 5" xfId="454"/>
    <cellStyle name="Normal 3 11 5 2" xfId="455"/>
    <cellStyle name="Normal 3 11 5 3" xfId="456"/>
    <cellStyle name="Normal 3 11 5 4" xfId="457"/>
    <cellStyle name="Normal 3 11 6" xfId="458"/>
    <cellStyle name="Normal 3 11 6 2" xfId="459"/>
    <cellStyle name="Normal 3 11 6 3" xfId="460"/>
    <cellStyle name="Normal 3 11 6 4" xfId="461"/>
    <cellStyle name="Normal 3 11 7" xfId="462"/>
    <cellStyle name="Normal 3 11 7 2" xfId="463"/>
    <cellStyle name="Normal 3 11 7 3" xfId="464"/>
    <cellStyle name="Normal 3 11 7 4" xfId="465"/>
    <cellStyle name="Normal 3 11 8" xfId="466"/>
    <cellStyle name="Normal 3 11 8 2" xfId="467"/>
    <cellStyle name="Normal 3 11 8 3" xfId="468"/>
    <cellStyle name="Normal 3 11 8 4" xfId="469"/>
    <cellStyle name="Normal 3 11 9" xfId="470"/>
    <cellStyle name="Normal 3 12" xfId="471"/>
    <cellStyle name="Normal 3 12 10" xfId="472"/>
    <cellStyle name="Normal 3 12 11" xfId="473"/>
    <cellStyle name="Normal 3 12 2" xfId="474"/>
    <cellStyle name="Normal 3 12 2 2" xfId="475"/>
    <cellStyle name="Normal 3 12 2 3" xfId="476"/>
    <cellStyle name="Normal 3 12 2 4" xfId="477"/>
    <cellStyle name="Normal 3 12 3" xfId="478"/>
    <cellStyle name="Normal 3 12 3 2" xfId="479"/>
    <cellStyle name="Normal 3 12 3 3" xfId="480"/>
    <cellStyle name="Normal 3 12 3 4" xfId="481"/>
    <cellStyle name="Normal 3 12 4" xfId="482"/>
    <cellStyle name="Normal 3 12 4 2" xfId="483"/>
    <cellStyle name="Normal 3 12 4 3" xfId="484"/>
    <cellStyle name="Normal 3 12 4 4" xfId="485"/>
    <cellStyle name="Normal 3 12 5" xfId="486"/>
    <cellStyle name="Normal 3 12 5 2" xfId="487"/>
    <cellStyle name="Normal 3 12 5 3" xfId="488"/>
    <cellStyle name="Normal 3 12 5 4" xfId="489"/>
    <cellStyle name="Normal 3 12 6" xfId="490"/>
    <cellStyle name="Normal 3 12 6 2" xfId="491"/>
    <cellStyle name="Normal 3 12 6 3" xfId="492"/>
    <cellStyle name="Normal 3 12 6 4" xfId="493"/>
    <cellStyle name="Normal 3 12 7" xfId="494"/>
    <cellStyle name="Normal 3 12 7 2" xfId="495"/>
    <cellStyle name="Normal 3 12 7 3" xfId="496"/>
    <cellStyle name="Normal 3 12 7 4" xfId="497"/>
    <cellStyle name="Normal 3 12 8" xfId="498"/>
    <cellStyle name="Normal 3 12 8 2" xfId="499"/>
    <cellStyle name="Normal 3 12 8 3" xfId="500"/>
    <cellStyle name="Normal 3 12 8 4" xfId="501"/>
    <cellStyle name="Normal 3 12 9" xfId="502"/>
    <cellStyle name="Normal 3 13" xfId="503"/>
    <cellStyle name="Normal 3 13 10" xfId="504"/>
    <cellStyle name="Normal 3 13 11" xfId="505"/>
    <cellStyle name="Normal 3 13 2" xfId="506"/>
    <cellStyle name="Normal 3 13 2 2" xfId="507"/>
    <cellStyle name="Normal 3 13 2 3" xfId="508"/>
    <cellStyle name="Normal 3 13 2 4" xfId="509"/>
    <cellStyle name="Normal 3 13 3" xfId="510"/>
    <cellStyle name="Normal 3 13 3 2" xfId="511"/>
    <cellStyle name="Normal 3 13 3 3" xfId="512"/>
    <cellStyle name="Normal 3 13 3 4" xfId="513"/>
    <cellStyle name="Normal 3 13 4" xfId="514"/>
    <cellStyle name="Normal 3 13 4 2" xfId="515"/>
    <cellStyle name="Normal 3 13 4 3" xfId="516"/>
    <cellStyle name="Normal 3 13 4 4" xfId="517"/>
    <cellStyle name="Normal 3 13 5" xfId="518"/>
    <cellStyle name="Normal 3 13 5 2" xfId="519"/>
    <cellStyle name="Normal 3 13 5 3" xfId="520"/>
    <cellStyle name="Normal 3 13 5 4" xfId="521"/>
    <cellStyle name="Normal 3 13 6" xfId="522"/>
    <cellStyle name="Normal 3 13 6 2" xfId="523"/>
    <cellStyle name="Normal 3 13 6 3" xfId="524"/>
    <cellStyle name="Normal 3 13 6 4" xfId="525"/>
    <cellStyle name="Normal 3 13 7" xfId="526"/>
    <cellStyle name="Normal 3 13 7 2" xfId="527"/>
    <cellStyle name="Normal 3 13 7 3" xfId="528"/>
    <cellStyle name="Normal 3 13 7 4" xfId="529"/>
    <cellStyle name="Normal 3 13 8" xfId="530"/>
    <cellStyle name="Normal 3 13 8 2" xfId="531"/>
    <cellStyle name="Normal 3 13 8 3" xfId="532"/>
    <cellStyle name="Normal 3 13 8 4" xfId="533"/>
    <cellStyle name="Normal 3 13 9" xfId="534"/>
    <cellStyle name="Normal 3 14" xfId="535"/>
    <cellStyle name="Normal 3 14 10" xfId="536"/>
    <cellStyle name="Normal 3 14 11" xfId="537"/>
    <cellStyle name="Normal 3 14 2" xfId="538"/>
    <cellStyle name="Normal 3 14 2 2" xfId="539"/>
    <cellStyle name="Normal 3 14 2 3" xfId="540"/>
    <cellStyle name="Normal 3 14 2 4" xfId="541"/>
    <cellStyle name="Normal 3 14 3" xfId="542"/>
    <cellStyle name="Normal 3 14 3 2" xfId="543"/>
    <cellStyle name="Normal 3 14 3 3" xfId="544"/>
    <cellStyle name="Normal 3 14 3 4" xfId="545"/>
    <cellStyle name="Normal 3 14 4" xfId="546"/>
    <cellStyle name="Normal 3 14 4 2" xfId="547"/>
    <cellStyle name="Normal 3 14 4 3" xfId="548"/>
    <cellStyle name="Normal 3 14 4 4" xfId="549"/>
    <cellStyle name="Normal 3 14 5" xfId="550"/>
    <cellStyle name="Normal 3 14 5 2" xfId="551"/>
    <cellStyle name="Normal 3 14 5 3" xfId="552"/>
    <cellStyle name="Normal 3 14 5 4" xfId="553"/>
    <cellStyle name="Normal 3 14 6" xfId="554"/>
    <cellStyle name="Normal 3 14 6 2" xfId="555"/>
    <cellStyle name="Normal 3 14 6 3" xfId="556"/>
    <cellStyle name="Normal 3 14 6 4" xfId="557"/>
    <cellStyle name="Normal 3 14 7" xfId="558"/>
    <cellStyle name="Normal 3 14 7 2" xfId="559"/>
    <cellStyle name="Normal 3 14 7 3" xfId="560"/>
    <cellStyle name="Normal 3 14 7 4" xfId="561"/>
    <cellStyle name="Normal 3 14 8" xfId="562"/>
    <cellStyle name="Normal 3 14 8 2" xfId="563"/>
    <cellStyle name="Normal 3 14 8 3" xfId="564"/>
    <cellStyle name="Normal 3 14 8 4" xfId="565"/>
    <cellStyle name="Normal 3 14 9" xfId="566"/>
    <cellStyle name="Normal 3 15" xfId="567"/>
    <cellStyle name="Normal 3 15 10" xfId="568"/>
    <cellStyle name="Normal 3 15 11" xfId="569"/>
    <cellStyle name="Normal 3 15 2" xfId="570"/>
    <cellStyle name="Normal 3 15 2 2" xfId="571"/>
    <cellStyle name="Normal 3 15 2 3" xfId="572"/>
    <cellStyle name="Normal 3 15 2 4" xfId="573"/>
    <cellStyle name="Normal 3 15 3" xfId="574"/>
    <cellStyle name="Normal 3 15 3 2" xfId="575"/>
    <cellStyle name="Normal 3 15 3 3" xfId="576"/>
    <cellStyle name="Normal 3 15 3 4" xfId="577"/>
    <cellStyle name="Normal 3 15 4" xfId="578"/>
    <cellStyle name="Normal 3 15 4 2" xfId="579"/>
    <cellStyle name="Normal 3 15 4 3" xfId="580"/>
    <cellStyle name="Normal 3 15 4 4" xfId="581"/>
    <cellStyle name="Normal 3 15 5" xfId="582"/>
    <cellStyle name="Normal 3 15 5 2" xfId="583"/>
    <cellStyle name="Normal 3 15 5 3" xfId="584"/>
    <cellStyle name="Normal 3 15 5 4" xfId="585"/>
    <cellStyle name="Normal 3 15 6" xfId="586"/>
    <cellStyle name="Normal 3 15 6 2" xfId="587"/>
    <cellStyle name="Normal 3 15 6 3" xfId="588"/>
    <cellStyle name="Normal 3 15 6 4" xfId="589"/>
    <cellStyle name="Normal 3 15 7" xfId="590"/>
    <cellStyle name="Normal 3 15 7 2" xfId="591"/>
    <cellStyle name="Normal 3 15 7 3" xfId="592"/>
    <cellStyle name="Normal 3 15 7 4" xfId="593"/>
    <cellStyle name="Normal 3 15 8" xfId="594"/>
    <cellStyle name="Normal 3 15 8 2" xfId="595"/>
    <cellStyle name="Normal 3 15 8 3" xfId="596"/>
    <cellStyle name="Normal 3 15 8 4" xfId="597"/>
    <cellStyle name="Normal 3 15 9" xfId="598"/>
    <cellStyle name="Normal 3 16" xfId="599"/>
    <cellStyle name="Normal 3 16 10" xfId="600"/>
    <cellStyle name="Normal 3 16 11" xfId="601"/>
    <cellStyle name="Normal 3 16 2" xfId="602"/>
    <cellStyle name="Normal 3 16 2 2" xfId="603"/>
    <cellStyle name="Normal 3 16 2 3" xfId="604"/>
    <cellStyle name="Normal 3 16 2 4" xfId="605"/>
    <cellStyle name="Normal 3 16 3" xfId="606"/>
    <cellStyle name="Normal 3 16 3 2" xfId="607"/>
    <cellStyle name="Normal 3 16 3 3" xfId="608"/>
    <cellStyle name="Normal 3 16 3 4" xfId="609"/>
    <cellStyle name="Normal 3 16 4" xfId="610"/>
    <cellStyle name="Normal 3 16 4 2" xfId="611"/>
    <cellStyle name="Normal 3 16 4 3" xfId="612"/>
    <cellStyle name="Normal 3 16 4 4" xfId="613"/>
    <cellStyle name="Normal 3 16 5" xfId="614"/>
    <cellStyle name="Normal 3 16 5 2" xfId="615"/>
    <cellStyle name="Normal 3 16 5 3" xfId="616"/>
    <cellStyle name="Normal 3 16 5 4" xfId="617"/>
    <cellStyle name="Normal 3 16 6" xfId="618"/>
    <cellStyle name="Normal 3 16 6 2" xfId="619"/>
    <cellStyle name="Normal 3 16 6 3" xfId="620"/>
    <cellStyle name="Normal 3 16 6 4" xfId="621"/>
    <cellStyle name="Normal 3 16 7" xfId="622"/>
    <cellStyle name="Normal 3 16 7 2" xfId="623"/>
    <cellStyle name="Normal 3 16 7 3" xfId="624"/>
    <cellStyle name="Normal 3 16 7 4" xfId="625"/>
    <cellStyle name="Normal 3 16 8" xfId="626"/>
    <cellStyle name="Normal 3 16 8 2" xfId="627"/>
    <cellStyle name="Normal 3 16 8 3" xfId="628"/>
    <cellStyle name="Normal 3 16 8 4" xfId="629"/>
    <cellStyle name="Normal 3 16 9" xfId="630"/>
    <cellStyle name="Normal 3 17" xfId="631"/>
    <cellStyle name="Normal 3 17 10" xfId="632"/>
    <cellStyle name="Normal 3 17 11" xfId="633"/>
    <cellStyle name="Normal 3 17 2" xfId="634"/>
    <cellStyle name="Normal 3 17 2 2" xfId="635"/>
    <cellStyle name="Normal 3 17 2 3" xfId="636"/>
    <cellStyle name="Normal 3 17 2 4" xfId="637"/>
    <cellStyle name="Normal 3 17 3" xfId="638"/>
    <cellStyle name="Normal 3 17 3 2" xfId="639"/>
    <cellStyle name="Normal 3 17 3 3" xfId="640"/>
    <cellStyle name="Normal 3 17 3 4" xfId="641"/>
    <cellStyle name="Normal 3 17 4" xfId="642"/>
    <cellStyle name="Normal 3 17 4 2" xfId="643"/>
    <cellStyle name="Normal 3 17 4 3" xfId="644"/>
    <cellStyle name="Normal 3 17 4 4" xfId="645"/>
    <cellStyle name="Normal 3 17 5" xfId="646"/>
    <cellStyle name="Normal 3 17 5 2" xfId="647"/>
    <cellStyle name="Normal 3 17 5 3" xfId="648"/>
    <cellStyle name="Normal 3 17 5 4" xfId="649"/>
    <cellStyle name="Normal 3 17 6" xfId="650"/>
    <cellStyle name="Normal 3 17 6 2" xfId="651"/>
    <cellStyle name="Normal 3 17 6 3" xfId="652"/>
    <cellStyle name="Normal 3 17 6 4" xfId="653"/>
    <cellStyle name="Normal 3 17 7" xfId="654"/>
    <cellStyle name="Normal 3 17 7 2" xfId="655"/>
    <cellStyle name="Normal 3 17 7 3" xfId="656"/>
    <cellStyle name="Normal 3 17 7 4" xfId="657"/>
    <cellStyle name="Normal 3 17 8" xfId="658"/>
    <cellStyle name="Normal 3 17 8 2" xfId="659"/>
    <cellStyle name="Normal 3 17 8 3" xfId="660"/>
    <cellStyle name="Normal 3 17 8 4" xfId="661"/>
    <cellStyle name="Normal 3 17 9" xfId="662"/>
    <cellStyle name="Normal 3 18" xfId="663"/>
    <cellStyle name="Normal 3 18 10" xfId="664"/>
    <cellStyle name="Normal 3 18 11" xfId="665"/>
    <cellStyle name="Normal 3 18 2" xfId="666"/>
    <cellStyle name="Normal 3 18 2 2" xfId="667"/>
    <cellStyle name="Normal 3 18 2 3" xfId="668"/>
    <cellStyle name="Normal 3 18 2 4" xfId="669"/>
    <cellStyle name="Normal 3 18 3" xfId="670"/>
    <cellStyle name="Normal 3 18 3 2" xfId="671"/>
    <cellStyle name="Normal 3 18 3 3" xfId="672"/>
    <cellStyle name="Normal 3 18 3 4" xfId="673"/>
    <cellStyle name="Normal 3 18 4" xfId="674"/>
    <cellStyle name="Normal 3 18 4 2" xfId="675"/>
    <cellStyle name="Normal 3 18 4 3" xfId="676"/>
    <cellStyle name="Normal 3 18 4 4" xfId="677"/>
    <cellStyle name="Normal 3 18 5" xfId="678"/>
    <cellStyle name="Normal 3 18 5 2" xfId="679"/>
    <cellStyle name="Normal 3 18 5 3" xfId="680"/>
    <cellStyle name="Normal 3 18 5 4" xfId="681"/>
    <cellStyle name="Normal 3 18 6" xfId="682"/>
    <cellStyle name="Normal 3 18 6 2" xfId="683"/>
    <cellStyle name="Normal 3 18 6 3" xfId="684"/>
    <cellStyle name="Normal 3 18 6 4" xfId="685"/>
    <cellStyle name="Normal 3 18 7" xfId="686"/>
    <cellStyle name="Normal 3 18 7 2" xfId="687"/>
    <cellStyle name="Normal 3 18 7 3" xfId="688"/>
    <cellStyle name="Normal 3 18 7 4" xfId="689"/>
    <cellStyle name="Normal 3 18 8" xfId="690"/>
    <cellStyle name="Normal 3 18 8 2" xfId="691"/>
    <cellStyle name="Normal 3 18 8 3" xfId="692"/>
    <cellStyle name="Normal 3 18 8 4" xfId="693"/>
    <cellStyle name="Normal 3 18 9" xfId="694"/>
    <cellStyle name="Normal 3 19" xfId="695"/>
    <cellStyle name="Normal 3 19 10" xfId="696"/>
    <cellStyle name="Normal 3 19 11" xfId="697"/>
    <cellStyle name="Normal 3 19 2" xfId="698"/>
    <cellStyle name="Normal 3 19 2 2" xfId="699"/>
    <cellStyle name="Normal 3 19 2 3" xfId="700"/>
    <cellStyle name="Normal 3 19 2 4" xfId="701"/>
    <cellStyle name="Normal 3 19 3" xfId="702"/>
    <cellStyle name="Normal 3 19 3 2" xfId="703"/>
    <cellStyle name="Normal 3 19 3 3" xfId="704"/>
    <cellStyle name="Normal 3 19 3 4" xfId="705"/>
    <cellStyle name="Normal 3 19 4" xfId="706"/>
    <cellStyle name="Normal 3 19 4 2" xfId="707"/>
    <cellStyle name="Normal 3 19 4 3" xfId="708"/>
    <cellStyle name="Normal 3 19 4 4" xfId="709"/>
    <cellStyle name="Normal 3 19 5" xfId="710"/>
    <cellStyle name="Normal 3 19 5 2" xfId="711"/>
    <cellStyle name="Normal 3 19 5 3" xfId="712"/>
    <cellStyle name="Normal 3 19 5 4" xfId="713"/>
    <cellStyle name="Normal 3 19 6" xfId="714"/>
    <cellStyle name="Normal 3 19 6 2" xfId="715"/>
    <cellStyle name="Normal 3 19 6 3" xfId="716"/>
    <cellStyle name="Normal 3 19 6 4" xfId="717"/>
    <cellStyle name="Normal 3 19 7" xfId="718"/>
    <cellStyle name="Normal 3 19 7 2" xfId="719"/>
    <cellStyle name="Normal 3 19 7 3" xfId="720"/>
    <cellStyle name="Normal 3 19 7 4" xfId="721"/>
    <cellStyle name="Normal 3 19 8" xfId="722"/>
    <cellStyle name="Normal 3 19 8 2" xfId="723"/>
    <cellStyle name="Normal 3 19 8 3" xfId="724"/>
    <cellStyle name="Normal 3 19 8 4" xfId="725"/>
    <cellStyle name="Normal 3 19 9" xfId="726"/>
    <cellStyle name="Normal 3 2" xfId="727"/>
    <cellStyle name="Normal 3 2 10" xfId="728"/>
    <cellStyle name="Normal 3 2 11" xfId="729"/>
    <cellStyle name="Normal 3 2 12" xfId="730"/>
    <cellStyle name="Normal 3 2 13" xfId="731"/>
    <cellStyle name="Normal 3 2 2" xfId="732"/>
    <cellStyle name="Normal 3 2 2 2" xfId="733"/>
    <cellStyle name="Normal 3 2 2 3" xfId="734"/>
    <cellStyle name="Normal 3 2 2 4" xfId="735"/>
    <cellStyle name="Normal 3 2 3" xfId="736"/>
    <cellStyle name="Normal 3 2 3 2" xfId="737"/>
    <cellStyle name="Normal 3 2 3 3" xfId="738"/>
    <cellStyle name="Normal 3 2 3 4" xfId="739"/>
    <cellStyle name="Normal 3 2 4" xfId="740"/>
    <cellStyle name="Normal 3 2 4 2" xfId="741"/>
    <cellStyle name="Normal 3 2 4 3" xfId="742"/>
    <cellStyle name="Normal 3 2 4 4" xfId="743"/>
    <cellStyle name="Normal 3 2 5" xfId="744"/>
    <cellStyle name="Normal 3 2 5 2" xfId="745"/>
    <cellStyle name="Normal 3 2 5 3" xfId="746"/>
    <cellStyle name="Normal 3 2 5 4" xfId="747"/>
    <cellStyle name="Normal 3 2 6" xfId="748"/>
    <cellStyle name="Normal 3 2 6 2" xfId="749"/>
    <cellStyle name="Normal 3 2 6 3" xfId="750"/>
    <cellStyle name="Normal 3 2 6 4" xfId="751"/>
    <cellStyle name="Normal 3 2 7" xfId="752"/>
    <cellStyle name="Normal 3 2 7 2" xfId="753"/>
    <cellStyle name="Normal 3 2 7 3" xfId="754"/>
    <cellStyle name="Normal 3 2 7 4" xfId="755"/>
    <cellStyle name="Normal 3 2 8" xfId="756"/>
    <cellStyle name="Normal 3 2 8 2" xfId="757"/>
    <cellStyle name="Normal 3 2 8 3" xfId="758"/>
    <cellStyle name="Normal 3 2 8 4" xfId="759"/>
    <cellStyle name="Normal 3 2 9" xfId="760"/>
    <cellStyle name="Normal 3 20" xfId="761"/>
    <cellStyle name="Normal 3 20 10" xfId="762"/>
    <cellStyle name="Normal 3 20 11" xfId="763"/>
    <cellStyle name="Normal 3 20 2" xfId="764"/>
    <cellStyle name="Normal 3 20 2 2" xfId="765"/>
    <cellStyle name="Normal 3 20 2 3" xfId="766"/>
    <cellStyle name="Normal 3 20 2 4" xfId="767"/>
    <cellStyle name="Normal 3 20 3" xfId="768"/>
    <cellStyle name="Normal 3 20 3 2" xfId="769"/>
    <cellStyle name="Normal 3 20 3 3" xfId="770"/>
    <cellStyle name="Normal 3 20 3 4" xfId="771"/>
    <cellStyle name="Normal 3 20 4" xfId="772"/>
    <cellStyle name="Normal 3 20 4 2" xfId="773"/>
    <cellStyle name="Normal 3 20 4 3" xfId="774"/>
    <cellStyle name="Normal 3 20 4 4" xfId="775"/>
    <cellStyle name="Normal 3 20 5" xfId="776"/>
    <cellStyle name="Normal 3 20 5 2" xfId="777"/>
    <cellStyle name="Normal 3 20 5 3" xfId="778"/>
    <cellStyle name="Normal 3 20 5 4" xfId="779"/>
    <cellStyle name="Normal 3 20 6" xfId="780"/>
    <cellStyle name="Normal 3 20 6 2" xfId="781"/>
    <cellStyle name="Normal 3 20 6 3" xfId="782"/>
    <cellStyle name="Normal 3 20 6 4" xfId="783"/>
    <cellStyle name="Normal 3 20 7" xfId="784"/>
    <cellStyle name="Normal 3 20 7 2" xfId="785"/>
    <cellStyle name="Normal 3 20 7 3" xfId="786"/>
    <cellStyle name="Normal 3 20 7 4" xfId="787"/>
    <cellStyle name="Normal 3 20 8" xfId="788"/>
    <cellStyle name="Normal 3 20 8 2" xfId="789"/>
    <cellStyle name="Normal 3 20 8 3" xfId="790"/>
    <cellStyle name="Normal 3 20 8 4" xfId="791"/>
    <cellStyle name="Normal 3 20 9" xfId="792"/>
    <cellStyle name="Normal 3 21" xfId="793"/>
    <cellStyle name="Normal 3 21 10" xfId="794"/>
    <cellStyle name="Normal 3 21 11" xfId="795"/>
    <cellStyle name="Normal 3 21 2" xfId="796"/>
    <cellStyle name="Normal 3 21 2 2" xfId="797"/>
    <cellStyle name="Normal 3 21 2 3" xfId="798"/>
    <cellStyle name="Normal 3 21 2 4" xfId="799"/>
    <cellStyle name="Normal 3 21 3" xfId="800"/>
    <cellStyle name="Normal 3 21 3 2" xfId="801"/>
    <cellStyle name="Normal 3 21 3 3" xfId="802"/>
    <cellStyle name="Normal 3 21 3 4" xfId="803"/>
    <cellStyle name="Normal 3 21 4" xfId="804"/>
    <cellStyle name="Normal 3 21 4 2" xfId="805"/>
    <cellStyle name="Normal 3 21 4 3" xfId="806"/>
    <cellStyle name="Normal 3 21 4 4" xfId="807"/>
    <cellStyle name="Normal 3 21 5" xfId="808"/>
    <cellStyle name="Normal 3 21 5 2" xfId="809"/>
    <cellStyle name="Normal 3 21 5 3" xfId="810"/>
    <cellStyle name="Normal 3 21 5 4" xfId="811"/>
    <cellStyle name="Normal 3 21 6" xfId="812"/>
    <cellStyle name="Normal 3 21 6 2" xfId="813"/>
    <cellStyle name="Normal 3 21 6 3" xfId="814"/>
    <cellStyle name="Normal 3 21 6 4" xfId="815"/>
    <cellStyle name="Normal 3 21 7" xfId="816"/>
    <cellStyle name="Normal 3 21 7 2" xfId="817"/>
    <cellStyle name="Normal 3 21 7 3" xfId="818"/>
    <cellStyle name="Normal 3 21 7 4" xfId="819"/>
    <cellStyle name="Normal 3 21 8" xfId="820"/>
    <cellStyle name="Normal 3 21 8 2" xfId="821"/>
    <cellStyle name="Normal 3 21 8 3" xfId="822"/>
    <cellStyle name="Normal 3 21 8 4" xfId="823"/>
    <cellStyle name="Normal 3 21 9" xfId="824"/>
    <cellStyle name="Normal 3 22" xfId="825"/>
    <cellStyle name="Normal 3 22 2" xfId="826"/>
    <cellStyle name="Normal 3 22 3" xfId="827"/>
    <cellStyle name="Normal 3 22 4" xfId="828"/>
    <cellStyle name="Normal 3 23" xfId="829"/>
    <cellStyle name="Normal 3 23 2" xfId="830"/>
    <cellStyle name="Normal 3 23 3" xfId="831"/>
    <cellStyle name="Normal 3 23 4" xfId="832"/>
    <cellStyle name="Normal 3 24" xfId="833"/>
    <cellStyle name="Normal 3 24 2" xfId="834"/>
    <cellStyle name="Normal 3 24 3" xfId="835"/>
    <cellStyle name="Normal 3 24 4" xfId="836"/>
    <cellStyle name="Normal 3 25" xfId="837"/>
    <cellStyle name="Normal 3 25 2" xfId="838"/>
    <cellStyle name="Normal 3 25 3" xfId="839"/>
    <cellStyle name="Normal 3 25 4" xfId="840"/>
    <cellStyle name="Normal 3 26" xfId="841"/>
    <cellStyle name="Normal 3 26 2" xfId="842"/>
    <cellStyle name="Normal 3 26 3" xfId="843"/>
    <cellStyle name="Normal 3 26 4" xfId="844"/>
    <cellStyle name="Normal 3 27" xfId="845"/>
    <cellStyle name="Normal 3 27 2" xfId="846"/>
    <cellStyle name="Normal 3 27 3" xfId="847"/>
    <cellStyle name="Normal 3 27 4" xfId="848"/>
    <cellStyle name="Normal 3 28" xfId="849"/>
    <cellStyle name="Normal 3 28 2" xfId="850"/>
    <cellStyle name="Normal 3 28 3" xfId="851"/>
    <cellStyle name="Normal 3 28 4" xfId="852"/>
    <cellStyle name="Normal 3 29" xfId="853"/>
    <cellStyle name="Normal 3 3" xfId="854"/>
    <cellStyle name="Normal 3 3 10" xfId="855"/>
    <cellStyle name="Normal 3 3 11" xfId="856"/>
    <cellStyle name="Normal 3 3 12" xfId="857"/>
    <cellStyle name="Normal 3 3 2" xfId="858"/>
    <cellStyle name="Normal 3 3 2 2" xfId="859"/>
    <cellStyle name="Normal 3 3 2 3" xfId="860"/>
    <cellStyle name="Normal 3 3 2 4" xfId="861"/>
    <cellStyle name="Normal 3 3 3" xfId="862"/>
    <cellStyle name="Normal 3 3 3 2" xfId="863"/>
    <cellStyle name="Normal 3 3 3 3" xfId="864"/>
    <cellStyle name="Normal 3 3 3 4" xfId="865"/>
    <cellStyle name="Normal 3 3 4" xfId="866"/>
    <cellStyle name="Normal 3 3 4 2" xfId="867"/>
    <cellStyle name="Normal 3 3 4 3" xfId="868"/>
    <cellStyle name="Normal 3 3 4 4" xfId="869"/>
    <cellStyle name="Normal 3 3 5" xfId="870"/>
    <cellStyle name="Normal 3 3 5 2" xfId="871"/>
    <cellStyle name="Normal 3 3 5 3" xfId="872"/>
    <cellStyle name="Normal 3 3 5 4" xfId="873"/>
    <cellStyle name="Normal 3 3 6" xfId="874"/>
    <cellStyle name="Normal 3 3 6 2" xfId="875"/>
    <cellStyle name="Normal 3 3 6 3" xfId="876"/>
    <cellStyle name="Normal 3 3 6 4" xfId="877"/>
    <cellStyle name="Normal 3 3 7" xfId="878"/>
    <cellStyle name="Normal 3 3 7 2" xfId="879"/>
    <cellStyle name="Normal 3 3 7 3" xfId="880"/>
    <cellStyle name="Normal 3 3 7 4" xfId="881"/>
    <cellStyle name="Normal 3 3 8" xfId="882"/>
    <cellStyle name="Normal 3 3 8 2" xfId="883"/>
    <cellStyle name="Normal 3 3 8 3" xfId="884"/>
    <cellStyle name="Normal 3 3 8 4" xfId="885"/>
    <cellStyle name="Normal 3 3 9" xfId="886"/>
    <cellStyle name="Normal 3 30" xfId="887"/>
    <cellStyle name="Normal 3 31" xfId="888"/>
    <cellStyle name="Normal 3 32" xfId="889"/>
    <cellStyle name="Normal 3 33" xfId="890"/>
    <cellStyle name="Normal 3 34" xfId="891"/>
    <cellStyle name="Normal 3 4" xfId="892"/>
    <cellStyle name="Normal 3 4 10" xfId="893"/>
    <cellStyle name="Normal 3 4 11" xfId="894"/>
    <cellStyle name="Normal 3 4 12" xfId="895"/>
    <cellStyle name="Normal 3 4 2" xfId="896"/>
    <cellStyle name="Normal 3 4 2 2" xfId="897"/>
    <cellStyle name="Normal 3 4 2 3" xfId="898"/>
    <cellStyle name="Normal 3 4 2 4" xfId="899"/>
    <cellStyle name="Normal 3 4 3" xfId="900"/>
    <cellStyle name="Normal 3 4 3 2" xfId="901"/>
    <cellStyle name="Normal 3 4 3 3" xfId="902"/>
    <cellStyle name="Normal 3 4 3 4" xfId="903"/>
    <cellStyle name="Normal 3 4 4" xfId="904"/>
    <cellStyle name="Normal 3 4 4 2" xfId="905"/>
    <cellStyle name="Normal 3 4 4 3" xfId="906"/>
    <cellStyle name="Normal 3 4 4 4" xfId="907"/>
    <cellStyle name="Normal 3 4 5" xfId="908"/>
    <cellStyle name="Normal 3 4 5 2" xfId="909"/>
    <cellStyle name="Normal 3 4 5 3" xfId="910"/>
    <cellStyle name="Normal 3 4 5 4" xfId="911"/>
    <cellStyle name="Normal 3 4 6" xfId="912"/>
    <cellStyle name="Normal 3 4 6 2" xfId="913"/>
    <cellStyle name="Normal 3 4 6 3" xfId="914"/>
    <cellStyle name="Normal 3 4 6 4" xfId="915"/>
    <cellStyle name="Normal 3 4 7" xfId="916"/>
    <cellStyle name="Normal 3 4 7 2" xfId="917"/>
    <cellStyle name="Normal 3 4 7 3" xfId="918"/>
    <cellStyle name="Normal 3 4 7 4" xfId="919"/>
    <cellStyle name="Normal 3 4 8" xfId="920"/>
    <cellStyle name="Normal 3 4 8 2" xfId="921"/>
    <cellStyle name="Normal 3 4 8 3" xfId="922"/>
    <cellStyle name="Normal 3 4 8 4" xfId="923"/>
    <cellStyle name="Normal 3 4 9" xfId="924"/>
    <cellStyle name="Normal 3 5" xfId="925"/>
    <cellStyle name="Normal 3 5 10" xfId="926"/>
    <cellStyle name="Normal 3 5 11" xfId="927"/>
    <cellStyle name="Normal 3 5 12" xfId="928"/>
    <cellStyle name="Normal 3 5 2" xfId="929"/>
    <cellStyle name="Normal 3 5 2 2" xfId="930"/>
    <cellStyle name="Normal 3 5 2 3" xfId="931"/>
    <cellStyle name="Normal 3 5 2 4" xfId="932"/>
    <cellStyle name="Normal 3 5 3" xfId="933"/>
    <cellStyle name="Normal 3 5 3 2" xfId="934"/>
    <cellStyle name="Normal 3 5 3 3" xfId="935"/>
    <cellStyle name="Normal 3 5 3 4" xfId="936"/>
    <cellStyle name="Normal 3 5 4" xfId="937"/>
    <cellStyle name="Normal 3 5 4 2" xfId="938"/>
    <cellStyle name="Normal 3 5 4 3" xfId="939"/>
    <cellStyle name="Normal 3 5 4 4" xfId="940"/>
    <cellStyle name="Normal 3 5 5" xfId="941"/>
    <cellStyle name="Normal 3 5 5 2" xfId="942"/>
    <cellStyle name="Normal 3 5 5 3" xfId="943"/>
    <cellStyle name="Normal 3 5 5 4" xfId="944"/>
    <cellStyle name="Normal 3 5 6" xfId="945"/>
    <cellStyle name="Normal 3 5 6 2" xfId="946"/>
    <cellStyle name="Normal 3 5 6 3" xfId="947"/>
    <cellStyle name="Normal 3 5 6 4" xfId="948"/>
    <cellStyle name="Normal 3 5 7" xfId="949"/>
    <cellStyle name="Normal 3 5 7 2" xfId="950"/>
    <cellStyle name="Normal 3 5 7 3" xfId="951"/>
    <cellStyle name="Normal 3 5 7 4" xfId="952"/>
    <cellStyle name="Normal 3 5 8" xfId="953"/>
    <cellStyle name="Normal 3 5 8 2" xfId="954"/>
    <cellStyle name="Normal 3 5 8 3" xfId="955"/>
    <cellStyle name="Normal 3 5 8 4" xfId="956"/>
    <cellStyle name="Normal 3 5 9" xfId="957"/>
    <cellStyle name="Normal 3 6" xfId="958"/>
    <cellStyle name="Normal 3 6 10" xfId="959"/>
    <cellStyle name="Normal 3 6 11" xfId="960"/>
    <cellStyle name="Normal 3 6 12" xfId="961"/>
    <cellStyle name="Normal 3 6 2" xfId="962"/>
    <cellStyle name="Normal 3 6 2 2" xfId="963"/>
    <cellStyle name="Normal 3 6 2 3" xfId="964"/>
    <cellStyle name="Normal 3 6 2 4" xfId="965"/>
    <cellStyle name="Normal 3 6 3" xfId="966"/>
    <cellStyle name="Normal 3 6 3 2" xfId="967"/>
    <cellStyle name="Normal 3 6 3 3" xfId="968"/>
    <cellStyle name="Normal 3 6 3 4" xfId="969"/>
    <cellStyle name="Normal 3 6 4" xfId="970"/>
    <cellStyle name="Normal 3 6 4 2" xfId="971"/>
    <cellStyle name="Normal 3 6 4 3" xfId="972"/>
    <cellStyle name="Normal 3 6 4 4" xfId="973"/>
    <cellStyle name="Normal 3 6 5" xfId="974"/>
    <cellStyle name="Normal 3 6 5 2" xfId="975"/>
    <cellStyle name="Normal 3 6 5 3" xfId="976"/>
    <cellStyle name="Normal 3 6 5 4" xfId="977"/>
    <cellStyle name="Normal 3 6 6" xfId="978"/>
    <cellStyle name="Normal 3 6 6 2" xfId="979"/>
    <cellStyle name="Normal 3 6 6 3" xfId="980"/>
    <cellStyle name="Normal 3 6 6 4" xfId="981"/>
    <cellStyle name="Normal 3 6 7" xfId="982"/>
    <cellStyle name="Normal 3 6 7 2" xfId="983"/>
    <cellStyle name="Normal 3 6 7 3" xfId="984"/>
    <cellStyle name="Normal 3 6 7 4" xfId="985"/>
    <cellStyle name="Normal 3 6 8" xfId="986"/>
    <cellStyle name="Normal 3 6 8 2" xfId="987"/>
    <cellStyle name="Normal 3 6 8 3" xfId="988"/>
    <cellStyle name="Normal 3 6 8 4" xfId="989"/>
    <cellStyle name="Normal 3 6 9" xfId="990"/>
    <cellStyle name="Normal 3 7" xfId="991"/>
    <cellStyle name="Normal 3 7 10" xfId="992"/>
    <cellStyle name="Normal 3 7 11" xfId="993"/>
    <cellStyle name="Normal 3 7 12" xfId="994"/>
    <cellStyle name="Normal 3 7 2" xfId="995"/>
    <cellStyle name="Normal 3 7 2 2" xfId="996"/>
    <cellStyle name="Normal 3 7 2 3" xfId="997"/>
    <cellStyle name="Normal 3 7 2 4" xfId="998"/>
    <cellStyle name="Normal 3 7 3" xfId="999"/>
    <cellStyle name="Normal 3 7 3 2" xfId="1000"/>
    <cellStyle name="Normal 3 7 3 3" xfId="1001"/>
    <cellStyle name="Normal 3 7 3 4" xfId="1002"/>
    <cellStyle name="Normal 3 7 4" xfId="1003"/>
    <cellStyle name="Normal 3 7 4 2" xfId="1004"/>
    <cellStyle name="Normal 3 7 4 3" xfId="1005"/>
    <cellStyle name="Normal 3 7 4 4" xfId="1006"/>
    <cellStyle name="Normal 3 7 5" xfId="1007"/>
    <cellStyle name="Normal 3 7 5 2" xfId="1008"/>
    <cellStyle name="Normal 3 7 5 3" xfId="1009"/>
    <cellStyle name="Normal 3 7 5 4" xfId="1010"/>
    <cellStyle name="Normal 3 7 6" xfId="1011"/>
    <cellStyle name="Normal 3 7 6 2" xfId="1012"/>
    <cellStyle name="Normal 3 7 6 3" xfId="1013"/>
    <cellStyle name="Normal 3 7 6 4" xfId="1014"/>
    <cellStyle name="Normal 3 7 7" xfId="1015"/>
    <cellStyle name="Normal 3 7 7 2" xfId="1016"/>
    <cellStyle name="Normal 3 7 7 3" xfId="1017"/>
    <cellStyle name="Normal 3 7 7 4" xfId="1018"/>
    <cellStyle name="Normal 3 7 8" xfId="1019"/>
    <cellStyle name="Normal 3 7 8 2" xfId="1020"/>
    <cellStyle name="Normal 3 7 8 3" xfId="1021"/>
    <cellStyle name="Normal 3 7 8 4" xfId="1022"/>
    <cellStyle name="Normal 3 7 9" xfId="1023"/>
    <cellStyle name="Normal 3 8" xfId="1024"/>
    <cellStyle name="Normal 3 8 10" xfId="1025"/>
    <cellStyle name="Normal 3 8 11" xfId="1026"/>
    <cellStyle name="Normal 3 8 12" xfId="1027"/>
    <cellStyle name="Normal 3 8 2" xfId="1028"/>
    <cellStyle name="Normal 3 8 2 2" xfId="1029"/>
    <cellStyle name="Normal 3 8 2 3" xfId="1030"/>
    <cellStyle name="Normal 3 8 2 4" xfId="1031"/>
    <cellStyle name="Normal 3 8 3" xfId="1032"/>
    <cellStyle name="Normal 3 8 3 2" xfId="1033"/>
    <cellStyle name="Normal 3 8 3 3" xfId="1034"/>
    <cellStyle name="Normal 3 8 3 4" xfId="1035"/>
    <cellStyle name="Normal 3 8 4" xfId="1036"/>
    <cellStyle name="Normal 3 8 4 2" xfId="1037"/>
    <cellStyle name="Normal 3 8 4 3" xfId="1038"/>
    <cellStyle name="Normal 3 8 4 4" xfId="1039"/>
    <cellStyle name="Normal 3 8 5" xfId="1040"/>
    <cellStyle name="Normal 3 8 5 2" xfId="1041"/>
    <cellStyle name="Normal 3 8 5 3" xfId="1042"/>
    <cellStyle name="Normal 3 8 5 4" xfId="1043"/>
    <cellStyle name="Normal 3 8 6" xfId="1044"/>
    <cellStyle name="Normal 3 8 6 2" xfId="1045"/>
    <cellStyle name="Normal 3 8 6 3" xfId="1046"/>
    <cellStyle name="Normal 3 8 6 4" xfId="1047"/>
    <cellStyle name="Normal 3 8 7" xfId="1048"/>
    <cellStyle name="Normal 3 8 7 2" xfId="1049"/>
    <cellStyle name="Normal 3 8 7 3" xfId="1050"/>
    <cellStyle name="Normal 3 8 7 4" xfId="1051"/>
    <cellStyle name="Normal 3 8 8" xfId="1052"/>
    <cellStyle name="Normal 3 8 8 2" xfId="1053"/>
    <cellStyle name="Normal 3 8 8 3" xfId="1054"/>
    <cellStyle name="Normal 3 8 8 4" xfId="1055"/>
    <cellStyle name="Normal 3 8 9" xfId="1056"/>
    <cellStyle name="Normal 3 9" xfId="1057"/>
    <cellStyle name="Normal 3 9 10" xfId="1058"/>
    <cellStyle name="Normal 3 9 11" xfId="1059"/>
    <cellStyle name="Normal 3 9 12" xfId="1060"/>
    <cellStyle name="Normal 3 9 2" xfId="1061"/>
    <cellStyle name="Normal 3 9 2 2" xfId="1062"/>
    <cellStyle name="Normal 3 9 2 3" xfId="1063"/>
    <cellStyle name="Normal 3 9 2 4" xfId="1064"/>
    <cellStyle name="Normal 3 9 3" xfId="1065"/>
    <cellStyle name="Normal 3 9 3 2" xfId="1066"/>
    <cellStyle name="Normal 3 9 3 3" xfId="1067"/>
    <cellStyle name="Normal 3 9 3 4" xfId="1068"/>
    <cellStyle name="Normal 3 9 4" xfId="1069"/>
    <cellStyle name="Normal 3 9 4 2" xfId="1070"/>
    <cellStyle name="Normal 3 9 4 3" xfId="1071"/>
    <cellStyle name="Normal 3 9 4 4" xfId="1072"/>
    <cellStyle name="Normal 3 9 5" xfId="1073"/>
    <cellStyle name="Normal 3 9 5 2" xfId="1074"/>
    <cellStyle name="Normal 3 9 5 3" xfId="1075"/>
    <cellStyle name="Normal 3 9 5 4" xfId="1076"/>
    <cellStyle name="Normal 3 9 6" xfId="1077"/>
    <cellStyle name="Normal 3 9 6 2" xfId="1078"/>
    <cellStyle name="Normal 3 9 6 3" xfId="1079"/>
    <cellStyle name="Normal 3 9 6 4" xfId="1080"/>
    <cellStyle name="Normal 3 9 7" xfId="1081"/>
    <cellStyle name="Normal 3 9 7 2" xfId="1082"/>
    <cellStyle name="Normal 3 9 7 3" xfId="1083"/>
    <cellStyle name="Normal 3 9 7 4" xfId="1084"/>
    <cellStyle name="Normal 3 9 8" xfId="1085"/>
    <cellStyle name="Normal 3 9 8 2" xfId="1086"/>
    <cellStyle name="Normal 3 9 8 3" xfId="1087"/>
    <cellStyle name="Normal 3 9 8 4" xfId="1088"/>
    <cellStyle name="Normal 3 9 9" xfId="1089"/>
    <cellStyle name="Normal 3_presupuesto" xfId="1090"/>
    <cellStyle name="Normal 4" xfId="1091"/>
    <cellStyle name="Normal 4 10" xfId="1092"/>
    <cellStyle name="Normal 4 11" xfId="1093"/>
    <cellStyle name="Normal 4 12" xfId="1094"/>
    <cellStyle name="Normal 4 2" xfId="1095"/>
    <cellStyle name="Normal 4 2 2" xfId="1096"/>
    <cellStyle name="Normal 4 2 3" xfId="1097"/>
    <cellStyle name="Normal 4 3" xfId="1098"/>
    <cellStyle name="Normal 4 3 2" xfId="1099"/>
    <cellStyle name="Normal 4 3 3" xfId="1100"/>
    <cellStyle name="Normal 4 4" xfId="1101"/>
    <cellStyle name="Normal 4 4 2" xfId="1102"/>
    <cellStyle name="Normal 4 4 3" xfId="1103"/>
    <cellStyle name="Normal 4 5" xfId="1104"/>
    <cellStyle name="Normal 4 5 2" xfId="1105"/>
    <cellStyle name="Normal 4 6" xfId="1106"/>
    <cellStyle name="Normal 4 7" xfId="1107"/>
    <cellStyle name="Normal 4 8" xfId="1108"/>
    <cellStyle name="Normal 4 9" xfId="1109"/>
    <cellStyle name="Normal 4_presupuesto" xfId="1110"/>
    <cellStyle name="Normal 5" xfId="1111"/>
    <cellStyle name="Normal 5 2" xfId="1112"/>
    <cellStyle name="Normal 5 2 2" xfId="1113"/>
    <cellStyle name="Normal 5 3" xfId="1114"/>
    <cellStyle name="Normal 6" xfId="1115"/>
    <cellStyle name="Normal 6 2" xfId="1116"/>
    <cellStyle name="Normal 6 3" xfId="1117"/>
    <cellStyle name="Normal 6 4" xfId="1118"/>
    <cellStyle name="Normal 7" xfId="1119"/>
    <cellStyle name="Normal 7 2" xfId="1120"/>
    <cellStyle name="Normal 7 3" xfId="1121"/>
    <cellStyle name="Normal 8" xfId="1122"/>
    <cellStyle name="Normal 8 2" xfId="1123"/>
    <cellStyle name="Normal 8 3" xfId="1124"/>
    <cellStyle name="Normal 9" xfId="1125"/>
    <cellStyle name="Normal 9 2" xfId="1126"/>
    <cellStyle name="Normal_Hoja1" xfId="1180"/>
    <cellStyle name="Normal_PTO OFICIAL PREPLIEGO (CORREGIDO) 2" xfId="1127"/>
    <cellStyle name="Notas 2" xfId="1128"/>
    <cellStyle name="Notas 2 2" xfId="1129"/>
    <cellStyle name="Notas 2 3" xfId="1130"/>
    <cellStyle name="Notas 3" xfId="1131"/>
    <cellStyle name="Notas 3 2" xfId="1132"/>
    <cellStyle name="Notas 4" xfId="1133"/>
    <cellStyle name="Notas 5" xfId="1134"/>
    <cellStyle name="Note 2" xfId="1135"/>
    <cellStyle name="Note 3" xfId="1136"/>
    <cellStyle name="Output 2" xfId="1137"/>
    <cellStyle name="Output 3" xfId="1138"/>
    <cellStyle name="Porcentaje" xfId="1139" builtinId="5"/>
    <cellStyle name="Porcentaje 2" xfId="1140"/>
    <cellStyle name="Porcentaje 2 2" xfId="1141"/>
    <cellStyle name="Porcentual 2" xfId="1142"/>
    <cellStyle name="Porcentual 2 2" xfId="1143"/>
    <cellStyle name="Porcentual 2 2 2" xfId="1144"/>
    <cellStyle name="Porcentual 2 2 3" xfId="1145"/>
    <cellStyle name="Porcentual 2 3" xfId="1146"/>
    <cellStyle name="Porcentual 2 3 2" xfId="1147"/>
    <cellStyle name="Porcentual 2 4" xfId="1148"/>
    <cellStyle name="Porcentual 2 4 2" xfId="1149"/>
    <cellStyle name="Porcentual 2 5" xfId="1150"/>
    <cellStyle name="Porcentual 2 6" xfId="1151"/>
    <cellStyle name="Porcentual 2 7" xfId="1152"/>
    <cellStyle name="Porcentual 2 8" xfId="1153"/>
    <cellStyle name="Porcentual 3" xfId="1154"/>
    <cellStyle name="Porcentual 3 2" xfId="1155"/>
    <cellStyle name="Porcentual 3 2 2" xfId="1156"/>
    <cellStyle name="Porcentual 3 3" xfId="1157"/>
    <cellStyle name="Porcentual 3 4" xfId="1158"/>
    <cellStyle name="Porcentual 3 5" xfId="1159"/>
    <cellStyle name="Porcentual 3 6" xfId="1160"/>
    <cellStyle name="Porcentual 4" xfId="1161"/>
    <cellStyle name="Salida 2" xfId="1162"/>
    <cellStyle name="Texto de advertencia 2" xfId="1163"/>
    <cellStyle name="Texto explicativo 2" xfId="1164"/>
    <cellStyle name="Title 2" xfId="1165"/>
    <cellStyle name="Title 3" xfId="1166"/>
    <cellStyle name="Título 1 2" xfId="1167"/>
    <cellStyle name="Título 2 2" xfId="1168"/>
    <cellStyle name="Título 3 2" xfId="1169"/>
    <cellStyle name="Título 4" xfId="1170"/>
    <cellStyle name="Total 2" xfId="1171"/>
    <cellStyle name="Total 3" xfId="1172"/>
    <cellStyle name="Total 4" xfId="1173"/>
    <cellStyle name="Total 5" xfId="1174"/>
    <cellStyle name="Total 6" xfId="1175"/>
    <cellStyle name="Total 7" xfId="1176"/>
    <cellStyle name="Warning Text 2" xfId="1177"/>
    <cellStyle name="Warning Text 3" xfId="117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externalLink" Target="externalLinks/externalLink8.xml"/><Relationship Id="rId18" Type="http://schemas.openxmlformats.org/officeDocument/2006/relationships/externalLink" Target="externalLinks/externalLink13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6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17" Type="http://schemas.openxmlformats.org/officeDocument/2006/relationships/externalLink" Target="externalLinks/externalLink12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1.xml"/><Relationship Id="rId20" Type="http://schemas.openxmlformats.org/officeDocument/2006/relationships/externalLink" Target="externalLinks/externalLink15.xml"/><Relationship Id="rId29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24" Type="http://schemas.openxmlformats.org/officeDocument/2006/relationships/externalLink" Target="externalLinks/externalLink19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0.xml"/><Relationship Id="rId23" Type="http://schemas.openxmlformats.org/officeDocument/2006/relationships/externalLink" Target="externalLinks/externalLink18.xml"/><Relationship Id="rId28" Type="http://schemas.openxmlformats.org/officeDocument/2006/relationships/calcChain" Target="calcChain.xml"/><Relationship Id="rId10" Type="http://schemas.openxmlformats.org/officeDocument/2006/relationships/externalLink" Target="externalLinks/externalLink5.xml"/><Relationship Id="rId19" Type="http://schemas.openxmlformats.org/officeDocument/2006/relationships/externalLink" Target="externalLinks/externalLink1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externalLink" Target="externalLinks/externalLink9.xml"/><Relationship Id="rId22" Type="http://schemas.openxmlformats.org/officeDocument/2006/relationships/externalLink" Target="externalLinks/externalLink17.xml"/><Relationship Id="rId27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261938</xdr:colOff>
      <xdr:row>68</xdr:row>
      <xdr:rowOff>793</xdr:rowOff>
    </xdr:from>
    <xdr:ext cx="2774156" cy="655373"/>
    <xdr:sp macro="" textlink="">
      <xdr:nvSpPr>
        <xdr:cNvPr id="2" name="2 CuadroTexto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494771" y="18563960"/>
          <a:ext cx="2774156" cy="655373"/>
        </a:xfrm>
        <a:prstGeom prst="rect">
          <a:avLst/>
        </a:prstGeom>
        <a:noFill/>
        <a:ln w="25400" cmpd="dbl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0" rIns="27432" bIns="27432" anchor="b" upright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s-CO" sz="11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Calibri"/>
              <a:ea typeface="+mn-ea"/>
              <a:cs typeface="Calibri"/>
            </a:rPr>
            <a:t>DIEGO ANDRES MONTOYA GUANA</a:t>
          </a: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s-CO" sz="9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Calibri"/>
            </a:rPr>
            <a:t>Ingeniero Civil </a:t>
          </a:r>
          <a:r>
            <a:rPr lang="es-CO" sz="1000" b="0" i="0" baseline="0">
              <a:effectLst/>
              <a:latin typeface="+mn-lt"/>
              <a:ea typeface="+mn-ea"/>
              <a:cs typeface="+mn-cs"/>
            </a:rPr>
            <a:t>de Apoyo Técnico</a:t>
          </a:r>
          <a:endParaRPr lang="es-CO" sz="900">
            <a:effectLst/>
          </a:endParaRP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s-CO" sz="8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/>
              <a:cs typeface="Arial"/>
            </a:rPr>
            <a:t>Proyectó y Elaboró</a:t>
          </a:r>
        </a:p>
      </xdr:txBody>
    </xdr:sp>
    <xdr:clientData/>
  </xdr:oneCellAnchor>
  <xdr:twoCellAnchor editAs="oneCell">
    <xdr:from>
      <xdr:col>5</xdr:col>
      <xdr:colOff>1238250</xdr:colOff>
      <xdr:row>68</xdr:row>
      <xdr:rowOff>11905</xdr:rowOff>
    </xdr:from>
    <xdr:to>
      <xdr:col>6</xdr:col>
      <xdr:colOff>797720</xdr:colOff>
      <xdr:row>72</xdr:row>
      <xdr:rowOff>10584</xdr:rowOff>
    </xdr:to>
    <xdr:sp macro="" textlink="">
      <xdr:nvSpPr>
        <xdr:cNvPr id="5" name="5 CuadroTexto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3979333" y="18575072"/>
          <a:ext cx="2956719" cy="633678"/>
        </a:xfrm>
        <a:prstGeom prst="rect">
          <a:avLst/>
        </a:prstGeom>
        <a:noFill/>
        <a:ln w="25400" cmpd="dbl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0" rIns="27432" bIns="27432" anchor="b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s-CO" sz="11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Calibri"/>
              <a:cs typeface="Calibri"/>
            </a:rPr>
            <a:t>ING. MILTON HURTADO GARCÍA</a:t>
          </a: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s-CO" sz="8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/>
              <a:cs typeface="Arial"/>
            </a:rPr>
            <a:t>Director  de Obras de Infraestructura  y Equipamiento Urbano</a:t>
          </a: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s-CO" sz="8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/>
              <a:cs typeface="Arial"/>
            </a:rPr>
            <a:t>Revisó y Aprobó</a:t>
          </a:r>
        </a:p>
      </xdr:txBody>
    </xdr:sp>
    <xdr:clientData/>
  </xdr:twoCellAnchor>
  <xdr:twoCellAnchor editAs="oneCell">
    <xdr:from>
      <xdr:col>7</xdr:col>
      <xdr:colOff>285748</xdr:colOff>
      <xdr:row>68</xdr:row>
      <xdr:rowOff>4474</xdr:rowOff>
    </xdr:from>
    <xdr:to>
      <xdr:col>9</xdr:col>
      <xdr:colOff>1035843</xdr:colOff>
      <xdr:row>72</xdr:row>
      <xdr:rowOff>21167</xdr:rowOff>
    </xdr:to>
    <xdr:sp macro="" textlink="">
      <xdr:nvSpPr>
        <xdr:cNvPr id="6" name="6 CuadroTexto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7524748" y="18567641"/>
          <a:ext cx="2792677" cy="651692"/>
        </a:xfrm>
        <a:prstGeom prst="rect">
          <a:avLst/>
        </a:prstGeom>
        <a:noFill/>
        <a:ln w="25400" cmpd="dbl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0" rIns="27432" bIns="27432" anchor="b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s-CO" sz="1000" b="0" i="0" baseline="0">
              <a:effectLst/>
              <a:latin typeface="+mn-lt"/>
              <a:ea typeface="+mn-ea"/>
              <a:cs typeface="+mn-cs"/>
            </a:rPr>
            <a:t>ING. JUAN CARLOS RESTREPO RESTREPO</a:t>
          </a:r>
          <a:endParaRPr lang="es-CO">
            <a:effectLst/>
          </a:endParaRP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s-CO" sz="8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/>
              <a:cs typeface="Arial"/>
            </a:rPr>
            <a:t>Secretario de Infraestructura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2</xdr:row>
          <xdr:rowOff>57150</xdr:rowOff>
        </xdr:from>
        <xdr:to>
          <xdr:col>6</xdr:col>
          <xdr:colOff>1085850</xdr:colOff>
          <xdr:row>4</xdr:row>
          <xdr:rowOff>66675</xdr:rowOff>
        </xdr:to>
        <xdr:sp macro="" textlink="">
          <xdr:nvSpPr>
            <xdr:cNvPr id="36865" name="ajustar_au" hidden="1">
              <a:extLst>
                <a:ext uri="{63B3BB69-23CF-44E3-9099-C40C66FF867C}">
                  <a14:compatExt spid="_x0000_s36865"/>
                </a:ext>
                <a:ext uri="{FF2B5EF4-FFF2-40B4-BE49-F238E27FC236}">
                  <a16:creationId xmlns:a16="http://schemas.microsoft.com/office/drawing/2014/main" xmlns="" id="{00000000-0008-0000-0300-000001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102290</xdr:colOff>
      <xdr:row>40</xdr:row>
      <xdr:rowOff>33710</xdr:rowOff>
    </xdr:from>
    <xdr:to>
      <xdr:col>0</xdr:col>
      <xdr:colOff>2545999</xdr:colOff>
      <xdr:row>45</xdr:row>
      <xdr:rowOff>500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 txBox="1">
          <a:spLocks noChangeArrowheads="1"/>
        </xdr:cNvSpPr>
      </xdr:nvSpPr>
      <xdr:spPr bwMode="auto">
        <a:xfrm>
          <a:off x="102290" y="8194730"/>
          <a:ext cx="2443709" cy="881190"/>
        </a:xfrm>
        <a:prstGeom prst="rect">
          <a:avLst/>
        </a:prstGeom>
        <a:noFill/>
        <a:ln w="25400" cmpd="dbl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0" rIns="27432" bIns="27432" anchor="b" upright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s-CO" sz="11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Calibri"/>
              <a:ea typeface="+mn-ea"/>
              <a:cs typeface="Calibri"/>
            </a:rPr>
            <a:t>DIEGO ANDRES MONTOYA GUANA</a:t>
          </a: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s-CO" sz="9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Calibri"/>
            </a:rPr>
            <a:t>Ingeniero Civil  de Apoyo Tecnico</a:t>
          </a: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s-CO" sz="8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/>
              <a:cs typeface="Arial"/>
            </a:rPr>
            <a:t>Proyectó y Elaboró</a:t>
          </a:r>
        </a:p>
      </xdr:txBody>
    </xdr:sp>
    <xdr:clientData/>
  </xdr:twoCellAnchor>
  <xdr:twoCellAnchor editAs="oneCell">
    <xdr:from>
      <xdr:col>0</xdr:col>
      <xdr:colOff>2802422</xdr:colOff>
      <xdr:row>40</xdr:row>
      <xdr:rowOff>40088</xdr:rowOff>
    </xdr:from>
    <xdr:to>
      <xdr:col>2</xdr:col>
      <xdr:colOff>569414</xdr:colOff>
      <xdr:row>45</xdr:row>
      <xdr:rowOff>746</xdr:rowOff>
    </xdr:to>
    <xdr:sp macro="" textlink="">
      <xdr:nvSpPr>
        <xdr:cNvPr id="4" name="5 CuadroTexto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 txBox="1">
          <a:spLocks noChangeArrowheads="1"/>
        </xdr:cNvSpPr>
      </xdr:nvSpPr>
      <xdr:spPr bwMode="auto">
        <a:xfrm>
          <a:off x="2802422" y="8201108"/>
          <a:ext cx="2613312" cy="875058"/>
        </a:xfrm>
        <a:prstGeom prst="rect">
          <a:avLst/>
        </a:prstGeom>
        <a:noFill/>
        <a:ln w="25400" cmpd="dbl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0" rIns="27432" bIns="27432" anchor="b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s-CO" sz="11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Calibri"/>
              <a:cs typeface="Calibri"/>
            </a:rPr>
            <a:t>ING. MILTON HURTADO GARCÍA</a:t>
          </a: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s-CO" sz="8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/>
              <a:cs typeface="Arial"/>
            </a:rPr>
            <a:t>Director  de Obras de Infraestructura  y Equipamiento Urbano</a:t>
          </a: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s-CO" sz="8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/>
              <a:cs typeface="Arial"/>
            </a:rPr>
            <a:t>Revisó y Aprobó</a:t>
          </a:r>
        </a:p>
      </xdr:txBody>
    </xdr:sp>
    <xdr:clientData/>
  </xdr:twoCellAnchor>
  <xdr:twoCellAnchor editAs="oneCell">
    <xdr:from>
      <xdr:col>3</xdr:col>
      <xdr:colOff>4555</xdr:colOff>
      <xdr:row>40</xdr:row>
      <xdr:rowOff>497</xdr:rowOff>
    </xdr:from>
    <xdr:to>
      <xdr:col>4</xdr:col>
      <xdr:colOff>1539255</xdr:colOff>
      <xdr:row>45</xdr:row>
      <xdr:rowOff>1397</xdr:rowOff>
    </xdr:to>
    <xdr:sp macro="" textlink="">
      <xdr:nvSpPr>
        <xdr:cNvPr id="5" name="6 CuadroTexto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 txBox="1">
          <a:spLocks noChangeArrowheads="1"/>
        </xdr:cNvSpPr>
      </xdr:nvSpPr>
      <xdr:spPr bwMode="auto">
        <a:xfrm>
          <a:off x="5971015" y="8161517"/>
          <a:ext cx="2631980" cy="915300"/>
        </a:xfrm>
        <a:prstGeom prst="rect">
          <a:avLst/>
        </a:prstGeom>
        <a:noFill/>
        <a:ln w="25400" cmpd="dbl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0" rIns="27432" bIns="27432" anchor="b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s-CO" sz="1000" b="0" i="0" baseline="0">
              <a:effectLst/>
              <a:latin typeface="+mn-lt"/>
              <a:ea typeface="+mn-ea"/>
              <a:cs typeface="+mn-cs"/>
            </a:rPr>
            <a:t>ING. JUAN CARLOS RESTREPO RESTREPO</a:t>
          </a:r>
          <a:endParaRPr lang="es-CO">
            <a:effectLst/>
          </a:endParaRP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s-CO" sz="8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/>
              <a:cs typeface="Arial"/>
            </a:rPr>
            <a:t>Secretario de Infraestructura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2</xdr:row>
          <xdr:rowOff>57150</xdr:rowOff>
        </xdr:from>
        <xdr:to>
          <xdr:col>6</xdr:col>
          <xdr:colOff>1095375</xdr:colOff>
          <xdr:row>4</xdr:row>
          <xdr:rowOff>57150</xdr:rowOff>
        </xdr:to>
        <xdr:sp macro="" textlink="">
          <xdr:nvSpPr>
            <xdr:cNvPr id="32769" name="ajustar_au" hidden="1">
              <a:extLst>
                <a:ext uri="{63B3BB69-23CF-44E3-9099-C40C66FF867C}">
                  <a14:compatExt spid="_x0000_s32769"/>
                </a:ext>
                <a:ext uri="{FF2B5EF4-FFF2-40B4-BE49-F238E27FC236}">
                  <a16:creationId xmlns:a16="http://schemas.microsoft.com/office/drawing/2014/main" xmlns="" id="{00000000-0008-0000-0400-0000018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76200</xdr:colOff>
      <xdr:row>24</xdr:row>
      <xdr:rowOff>0</xdr:rowOff>
    </xdr:from>
    <xdr:to>
      <xdr:col>0</xdr:col>
      <xdr:colOff>2524434</xdr:colOff>
      <xdr:row>28</xdr:row>
      <xdr:rowOff>164018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 txBox="1">
          <a:spLocks noChangeArrowheads="1"/>
        </xdr:cNvSpPr>
      </xdr:nvSpPr>
      <xdr:spPr bwMode="auto">
        <a:xfrm>
          <a:off x="76200" y="4389120"/>
          <a:ext cx="2448234" cy="895538"/>
        </a:xfrm>
        <a:prstGeom prst="rect">
          <a:avLst/>
        </a:prstGeom>
        <a:noFill/>
        <a:ln w="25400" cmpd="dbl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0" rIns="27432" bIns="27432" anchor="b" upright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s-CO" sz="11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Calibri"/>
              <a:ea typeface="+mn-ea"/>
              <a:cs typeface="Calibri"/>
            </a:rPr>
            <a:t>DIEGO ANDRES MONTOYA GUANA</a:t>
          </a: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s-CO" sz="9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Calibri"/>
            </a:rPr>
            <a:t>Ingeniero Civil </a:t>
          </a:r>
          <a:r>
            <a:rPr lang="es-CO" sz="1000" b="0" i="0" baseline="0">
              <a:effectLst/>
              <a:latin typeface="+mn-lt"/>
              <a:ea typeface="+mn-ea"/>
              <a:cs typeface="+mn-cs"/>
            </a:rPr>
            <a:t>de Apoyo Técnico</a:t>
          </a:r>
          <a:endParaRPr lang="es-CO" sz="900">
            <a:effectLst/>
          </a:endParaRP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s-CO" sz="8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/>
              <a:cs typeface="Arial"/>
            </a:rPr>
            <a:t>Proyectó y Elaboró</a:t>
          </a:r>
        </a:p>
      </xdr:txBody>
    </xdr:sp>
    <xdr:clientData/>
  </xdr:twoCellAnchor>
  <xdr:twoCellAnchor editAs="oneCell">
    <xdr:from>
      <xdr:col>0</xdr:col>
      <xdr:colOff>2743200</xdr:colOff>
      <xdr:row>23</xdr:row>
      <xdr:rowOff>163830</xdr:rowOff>
    </xdr:from>
    <xdr:to>
      <xdr:col>2</xdr:col>
      <xdr:colOff>791970</xdr:colOff>
      <xdr:row>29</xdr:row>
      <xdr:rowOff>193</xdr:rowOff>
    </xdr:to>
    <xdr:sp macro="" textlink="">
      <xdr:nvSpPr>
        <xdr:cNvPr id="4" name="5 CuadroTexto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 txBox="1">
          <a:spLocks noChangeArrowheads="1"/>
        </xdr:cNvSpPr>
      </xdr:nvSpPr>
      <xdr:spPr bwMode="auto">
        <a:xfrm>
          <a:off x="2743200" y="4370070"/>
          <a:ext cx="2636010" cy="933643"/>
        </a:xfrm>
        <a:prstGeom prst="rect">
          <a:avLst/>
        </a:prstGeom>
        <a:noFill/>
        <a:ln w="25400" cmpd="dbl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0" rIns="27432" bIns="27432" anchor="b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s-CO" sz="11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Calibri"/>
              <a:cs typeface="Calibri"/>
            </a:rPr>
            <a:t>ING. MILTON HURTADO GARCÍA</a:t>
          </a: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s-CO" sz="8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/>
              <a:cs typeface="Arial"/>
            </a:rPr>
            <a:t>Director  de Obras de Infraestructura  y Equipamiento Urbano</a:t>
          </a: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s-CO" sz="8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/>
              <a:cs typeface="Arial"/>
            </a:rPr>
            <a:t>Revisó y Aprobó</a:t>
          </a:r>
        </a:p>
      </xdr:txBody>
    </xdr:sp>
    <xdr:clientData/>
  </xdr:twoCellAnchor>
  <xdr:twoCellAnchor editAs="oneCell">
    <xdr:from>
      <xdr:col>3</xdr:col>
      <xdr:colOff>1</xdr:colOff>
      <xdr:row>24</xdr:row>
      <xdr:rowOff>1904</xdr:rowOff>
    </xdr:from>
    <xdr:to>
      <xdr:col>4</xdr:col>
      <xdr:colOff>1154241</xdr:colOff>
      <xdr:row>29</xdr:row>
      <xdr:rowOff>9543</xdr:rowOff>
    </xdr:to>
    <xdr:sp macro="" textlink="">
      <xdr:nvSpPr>
        <xdr:cNvPr id="5" name="6 CuadroTexto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 txBox="1">
          <a:spLocks noChangeArrowheads="1"/>
        </xdr:cNvSpPr>
      </xdr:nvSpPr>
      <xdr:spPr bwMode="auto">
        <a:xfrm>
          <a:off x="5577841" y="4391024"/>
          <a:ext cx="2388680" cy="922039"/>
        </a:xfrm>
        <a:prstGeom prst="rect">
          <a:avLst/>
        </a:prstGeom>
        <a:noFill/>
        <a:ln w="25400" cmpd="dbl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0" rIns="27432" bIns="27432" anchor="b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s-CO" sz="1000" b="0" i="0" baseline="0">
              <a:effectLst/>
              <a:latin typeface="+mn-lt"/>
              <a:ea typeface="+mn-ea"/>
              <a:cs typeface="+mn-cs"/>
            </a:rPr>
            <a:t>ING. . JUAN CARLOS RESTREPO RESTREPO</a:t>
          </a:r>
          <a:endParaRPr lang="es-CO">
            <a:effectLst/>
          </a:endParaRP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s-CO" sz="8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/>
              <a:cs typeface="Arial"/>
            </a:rPr>
            <a:t>Secretario de Infraestructura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jhormanherrera/Downloads/Proyectos/datos%20felipe/WINDOWS/Escritorio/Juan%20Pablo%20II/WINDOWS/TEMP/Contrato%20SOP%20185-02%20FINAL/2%20YACOPI-GALAPAGOS/2%20%20YAC%20-%20GUAD%20PRESUP%20FINAL/CRONOGR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Construcci&#243;n%20Puente%20Peatonal%20Manita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esktop/201409-C0022014-APUSDPS%20(CARUPAPOLIDEP)%20V1%20SEPARADO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Pc3/mis%20documentos/Mauricio%20cardona/presupuestos/COSTOS%20UNITARIOS%20monacho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Pc2/d/PROYECTOS/INGENIER&#205;A%20TOTAL/Andes/Informes/Dise&#241;o/Informe%20General/Anexos/DISE&#209;O%20PTAR%20ANDES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ERSONAL\Dropbox\PRESP\DPS0202014\ANALISIS%20DE%20PRECIOS%20(Mao)%202014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rino/C/Documents%20and%20Settings/Hector%20Guerrero/Mis%20documentos/Licitaciones%20realizadas/Invias/INTER-Taraza-caucasia/DIFERGO/WINDOWS/TEMP/UNITARIO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Personal/ddalejandro/USUARIOS/PROFESIONAL%201/PTARD%20SONSON/CALCULOS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jhonatanmauricio/Downloads/F:/VILLA%20TAKOA/Presupuesto/APUS%20VILLA%20TAKOA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Ing.%20Oscar/Downloads/MATRIZ%20PARA%20EL%20CALCULO%20DEL%20AIU%202009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jmperez/Documents/TECNICA/DEPORTE%20Y%20RECREACION/02%20ESTANDARIZADO%20POLIDEPORTIVO/05%20HOJA%20CALCULO%20ESTANDARIZADO/PRESUPUESTO%20DEL%20POLIDEPORTIVO%20COMPLETO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rino/C/AMV-3005-2005/ADMON%20GRUPO%203%202004%20-2005/PRESUPUESTOS/Analisis%20de%20Precios%20Unitarios%20ASTRID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mac\Library\Mail%20Downloads\C\Users\mac\Library\Mail%20Downloads\I\Documents%20and%20Settings\Administrador\Configuraci&#243;n%20local\Archivos%20temporales%20de%20Internet\OLK1DD\Analisis%20Unitarios%201EL%20PEDREGAL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Cristhian/Downloads/PRECIOS%20UNITARIOS%202017%20PUBLICAR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jmperez/Documents/TECNICA/DEPORTE%20Y%20RECREACION/02%20ESTANDARIZADO%20POLIDEPORTIVO/Presupuesto_750%20_Baja_Suelo%20AB%20actualizado%202015%20con%20ICCP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rino/C/Documents%20and%20Settings/Hector%20Guerrero/Mis%20documentos/Licitaciones%20realizadas/Invias/INTER-Taraza-caucasia/DIFERGO/WINDOWS/TEMP/Preobra/ModeloPresupuesto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Polideportivos%20madrid/Presupuesto%20herramientas%20de%20calculo/MATRIZ%20PARA%20EL%20CALCULO%20DEL%20AIU%202009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44f9eb3a512567d8/Documentos/DIEGO%20MONTOYA/TRABAJO%20ALCALDIA%202021/INFRAESTRUCTURA/PROCESOS/PLACA%20HUELLAS%20PLACER%20COMBIA%20CONDINA/PPTO%20PROCESO%20PLACA%20HUELLA%20AJUSTAR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44f9eb3a512567d8/Documentos/DIEGO%20MONTOYA/TRABAJO%20ALCALDIA%202021/INFRAESTRUCTURA/PROCESOS/PLACA%20HUELLAS%20PLACER%20COMBIA%20CONDINA/PROCESO%20PH/PPTO%20PROCESO%20PLACA%20HUELLA%20PLACER%20Y%20CONDINA%20(R)%20un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A.MODI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 y Dis"/>
      <sheetName val="Fondo Ensayos"/>
      <sheetName val="Obra puente"/>
      <sheetName val="AIU"/>
      <sheetName val="Fondo Ajustes"/>
      <sheetName val="Interventoria"/>
      <sheetName val="MINTRANSPORTE"/>
      <sheetName val="FACTOR MULTIPLICADOR"/>
      <sheetName val="Datos Generales"/>
      <sheetName val="CRONOGRAMA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</sheetNames>
    <sheetDataSet>
      <sheetData sheetId="0" refreshError="1"/>
      <sheetData sheetId="1" refreshError="1"/>
      <sheetData sheetId="2" refreshError="1"/>
      <sheetData sheetId="3">
        <row r="105">
          <cell r="J105">
            <v>0.2394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"/>
      <sheetName val="CAP"/>
      <sheetName val="AIU"/>
      <sheetName val="MR"/>
      <sheetName val="FM"/>
      <sheetName val="PER"/>
      <sheetName val="TRANS"/>
      <sheetName val="HER"/>
      <sheetName val="MAT"/>
      <sheetName val="Datos"/>
      <sheetName val="Matriz"/>
      <sheetName val="1.1.6"/>
      <sheetName val="1.1.7"/>
      <sheetName val="2.1.2"/>
      <sheetName val="2.1.3"/>
      <sheetName val="2.1.11"/>
      <sheetName val="2.1.12"/>
      <sheetName val="2.1.30"/>
      <sheetName val="2.2.1"/>
      <sheetName val="2.2.3"/>
      <sheetName val="2.2.4"/>
      <sheetName val="2.2.9"/>
      <sheetName val="2.2.11"/>
      <sheetName val="2.3.1"/>
      <sheetName val="2.3.2"/>
      <sheetName val="3.1.1"/>
      <sheetName val="3.1.2"/>
      <sheetName val="3.1.3"/>
      <sheetName val="3.1.4"/>
      <sheetName val="3.1.5"/>
      <sheetName val="3.1.6"/>
      <sheetName val="3.1.7"/>
      <sheetName val="3.1.8"/>
      <sheetName val="3.1.9"/>
      <sheetName val="3.1.10"/>
      <sheetName val="3.1.11"/>
      <sheetName val="3.1.12"/>
      <sheetName val="3.2.1"/>
      <sheetName val="3.2.2"/>
      <sheetName val="3.2.3"/>
      <sheetName val="3.3.1"/>
      <sheetName val="3.3.2"/>
      <sheetName val="3.3.3"/>
      <sheetName val="3.3.4"/>
      <sheetName val="3.3.5"/>
      <sheetName val="3.3.6"/>
      <sheetName val="3.3.7"/>
      <sheetName val="3.4.1"/>
      <sheetName val="3.4.2"/>
      <sheetName val="3.4.3"/>
      <sheetName val="3.4.4"/>
      <sheetName val="4.1.1"/>
      <sheetName val="4.2.1"/>
      <sheetName val="4.3.8"/>
      <sheetName val="4.4.1"/>
      <sheetName val="4.5.1"/>
      <sheetName val="4.5.2"/>
      <sheetName val="4.6.1"/>
      <sheetName val="5.2.1"/>
      <sheetName val="5.2.6"/>
      <sheetName val="5.2.7"/>
      <sheetName val="6.1.1"/>
      <sheetName val="6.1.2"/>
      <sheetName val="6.2.2"/>
      <sheetName val="7.1.1"/>
      <sheetName val="7.1.2"/>
      <sheetName val="7.1.3"/>
      <sheetName val="7.1.4"/>
      <sheetName val="7.1.5"/>
      <sheetName val="7.1.6"/>
      <sheetName val="7.1.7"/>
      <sheetName val="7.1.8"/>
      <sheetName val="7.1.9"/>
      <sheetName val="7.1.10"/>
      <sheetName val="7.1.11"/>
      <sheetName val="7.1.12"/>
      <sheetName val="7.1.13"/>
      <sheetName val="7.1.14"/>
      <sheetName val="7.1.15"/>
      <sheetName val="7.1.16"/>
      <sheetName val="7.2.1"/>
      <sheetName val="7.3.1"/>
      <sheetName val="7.3.2"/>
      <sheetName val="7.3.3"/>
      <sheetName val="7.3.4"/>
      <sheetName val="7.3.5"/>
      <sheetName val="7.3.6"/>
      <sheetName val="7.4.1"/>
      <sheetName val="7.4.2"/>
      <sheetName val="7.5.1"/>
      <sheetName val="7.5.2"/>
      <sheetName val="7.5.3"/>
      <sheetName val="7.5.4"/>
      <sheetName val="7.5.5"/>
      <sheetName val="7.5.6"/>
      <sheetName val="7.5.7"/>
      <sheetName val="7.5.8"/>
      <sheetName val="7.5.9"/>
      <sheetName val="7.5.10"/>
      <sheetName val="7.5.11"/>
      <sheetName val="7.5.12"/>
      <sheetName val="7.5.13"/>
      <sheetName val="7.5.14"/>
      <sheetName val="7.5.15"/>
      <sheetName val="7.5.16"/>
      <sheetName val="7.5.17"/>
      <sheetName val="7.5.18"/>
      <sheetName val="7.5.19"/>
      <sheetName val="7.5.20"/>
      <sheetName val="7.5.21"/>
      <sheetName val="7.5.22"/>
      <sheetName val="9.1.1"/>
      <sheetName val="9.1.2"/>
      <sheetName val="9.1.3"/>
      <sheetName val="10.1.4"/>
      <sheetName val="10.2.1.2"/>
      <sheetName val="11.2.4.6"/>
      <sheetName val="10.2.7.1"/>
      <sheetName val="10.3.2.5"/>
      <sheetName val="11.2.4.5"/>
      <sheetName val="11.3.1"/>
      <sheetName val="11.3.2"/>
      <sheetName val="11.3.5"/>
      <sheetName val="11.3.6"/>
      <sheetName val="11.4.1"/>
      <sheetName val="11.4.2"/>
      <sheetName val="12.2.1.1"/>
      <sheetName val="12.2.1.2"/>
      <sheetName val="12.2.1.3"/>
      <sheetName val="12.2.1.4"/>
      <sheetName val="12.2.1.5"/>
      <sheetName val="12.2.1.6"/>
      <sheetName val="12.2.1.7"/>
      <sheetName val="12.2.1.8"/>
      <sheetName val="12.2.1.9"/>
      <sheetName val="12.2.2.1"/>
      <sheetName val="12.2.2.2"/>
      <sheetName val="12.2.2.3"/>
      <sheetName val="12.2.2.4"/>
      <sheetName val="12.2.2.5"/>
      <sheetName val="12.2.3.1"/>
      <sheetName val="14.1.2"/>
      <sheetName val="16.1.3"/>
      <sheetName val="16.1.4"/>
      <sheetName val="16.1.5"/>
      <sheetName val="16.1.7"/>
      <sheetName val="16.2.1"/>
      <sheetName val="16.1.8"/>
      <sheetName val="16.2.2"/>
      <sheetName val="16.2.3"/>
      <sheetName val="16.2.4"/>
      <sheetName val="16.2.5"/>
      <sheetName val="16.2.6"/>
      <sheetName val="16.2.7"/>
      <sheetName val="16.2.8"/>
      <sheetName val="17.1.3"/>
      <sheetName val="18.1.1"/>
      <sheetName val="18.1.2"/>
      <sheetName val="18.1.3"/>
      <sheetName val="18.4.2"/>
      <sheetName val="18.4.3"/>
      <sheetName val="19.4.1"/>
      <sheetName val="20.1.1"/>
      <sheetName val="20.1.2"/>
      <sheetName val="20.1.3"/>
      <sheetName val="20.1.4"/>
      <sheetName val="21.2.2"/>
      <sheetName val="21.2.3"/>
      <sheetName val="21.2.4"/>
      <sheetName val="21.2.5"/>
      <sheetName val="21.2.6"/>
      <sheetName val="21.2.7"/>
      <sheetName val="21.2.8"/>
      <sheetName val="21.2.9"/>
      <sheetName val="21.2.10"/>
    </sheetNames>
    <sheetDataSet>
      <sheetData sheetId="0"/>
      <sheetData sheetId="1"/>
      <sheetData sheetId="2"/>
      <sheetData sheetId="3"/>
      <sheetData sheetId="4"/>
      <sheetData sheetId="5">
        <row r="1">
          <cell r="A1" t="str">
            <v>ITEM</v>
          </cell>
          <cell r="B1" t="str">
            <v>UNIDAD</v>
          </cell>
          <cell r="C1" t="str">
            <v>VRUNIT</v>
          </cell>
        </row>
        <row r="2">
          <cell r="A2" t="str">
            <v>COMISION DE TOPOGRAFIA</v>
          </cell>
          <cell r="B2" t="str">
            <v>dd</v>
          </cell>
          <cell r="C2">
            <v>170000</v>
          </cell>
        </row>
        <row r="3">
          <cell r="A3" t="str">
            <v>MANO DE OBRA 2 AYUDANTES</v>
          </cell>
          <cell r="B3" t="str">
            <v>dd</v>
          </cell>
          <cell r="C3">
            <v>65000</v>
          </cell>
        </row>
        <row r="4">
          <cell r="A4" t="str">
            <v>MANO DE OBRA 2 AYUDANTES CARGUE</v>
          </cell>
          <cell r="B4" t="str">
            <v>dd</v>
          </cell>
          <cell r="C4">
            <v>65000</v>
          </cell>
        </row>
        <row r="5">
          <cell r="A5" t="str">
            <v>MANO DE OBRA CUADRILLA</v>
          </cell>
          <cell r="B5" t="str">
            <v>dd</v>
          </cell>
          <cell r="C5">
            <v>82000</v>
          </cell>
        </row>
        <row r="6">
          <cell r="A6" t="str">
            <v>MANO DE OBRA CUADRILLA CARPINTERIA</v>
          </cell>
          <cell r="B6" t="str">
            <v>dd</v>
          </cell>
          <cell r="C6">
            <v>101000</v>
          </cell>
        </row>
        <row r="7">
          <cell r="A7" t="str">
            <v>MANO DE OBRA CUADRILLA CERT ALTURA</v>
          </cell>
          <cell r="B7" t="str">
            <v>dd</v>
          </cell>
          <cell r="C7">
            <v>102000</v>
          </cell>
        </row>
        <row r="8">
          <cell r="A8" t="str">
            <v>MANO DE OBRA CUADRILLA PLOMERIA</v>
          </cell>
          <cell r="B8" t="str">
            <v>dd</v>
          </cell>
          <cell r="C8">
            <v>102000</v>
          </cell>
        </row>
        <row r="9">
          <cell r="A9" t="str">
            <v>MANO DE OBRA INSTALACION</v>
          </cell>
          <cell r="B9" t="str">
            <v>dd</v>
          </cell>
          <cell r="C9">
            <v>71500</v>
          </cell>
        </row>
        <row r="10">
          <cell r="A10" t="str">
            <v>MANO DE OBRA ORNAMENTACION</v>
          </cell>
          <cell r="B10" t="str">
            <v>dd</v>
          </cell>
          <cell r="C10">
            <v>91500</v>
          </cell>
        </row>
        <row r="11">
          <cell r="A11" t="str">
            <v>MANO DE OBRA ORNAMENTACION CERT ALTURA</v>
          </cell>
          <cell r="B11" t="str">
            <v>dd</v>
          </cell>
          <cell r="C11">
            <v>102000</v>
          </cell>
        </row>
      </sheetData>
      <sheetData sheetId="6">
        <row r="1">
          <cell r="A1" t="str">
            <v>ITEM</v>
          </cell>
          <cell r="B1" t="str">
            <v>UNIDAD</v>
          </cell>
          <cell r="C1" t="str">
            <v>VRUNIT</v>
          </cell>
          <cell r="D1" t="str">
            <v>DISTKM</v>
          </cell>
        </row>
        <row r="2">
          <cell r="A2" t="str">
            <v>CAMION FVR/LARGO TIPO CHEVROLET</v>
          </cell>
          <cell r="B2" t="str">
            <v>m3.km</v>
          </cell>
          <cell r="C2">
            <v>714</v>
          </cell>
          <cell r="D2">
            <v>115</v>
          </cell>
        </row>
        <row r="3">
          <cell r="A3" t="str">
            <v>CAMION TURBO FURGON 2.5TON/12M3</v>
          </cell>
          <cell r="B3" t="str">
            <v>m3.km</v>
          </cell>
          <cell r="C3">
            <v>476</v>
          </cell>
          <cell r="D3">
            <v>115</v>
          </cell>
        </row>
        <row r="4">
          <cell r="A4" t="str">
            <v>VOLQUETA SENCILLA 6M - MATERIALES PETREOS</v>
          </cell>
          <cell r="B4" t="str">
            <v>m3.km</v>
          </cell>
          <cell r="C4">
            <v>833</v>
          </cell>
          <cell r="D4">
            <v>30</v>
          </cell>
        </row>
        <row r="5">
          <cell r="A5" t="str">
            <v>VOLQUETA SENCILLA 6M - RETIRO DE SOBRANTES</v>
          </cell>
          <cell r="B5" t="str">
            <v>m3.km</v>
          </cell>
          <cell r="C5">
            <v>833</v>
          </cell>
          <cell r="D5">
            <v>30</v>
          </cell>
        </row>
      </sheetData>
      <sheetData sheetId="7">
        <row r="1">
          <cell r="A1" t="str">
            <v>ITEM</v>
          </cell>
          <cell r="B1" t="str">
            <v>UNIDAD</v>
          </cell>
          <cell r="C1" t="str">
            <v>VRUNIT</v>
          </cell>
        </row>
        <row r="2">
          <cell r="A2" t="str">
            <v>ANDAMIO SECCION</v>
          </cell>
          <cell r="B2" t="str">
            <v>sm</v>
          </cell>
          <cell r="C2">
            <v>9465.26</v>
          </cell>
        </row>
        <row r="3">
          <cell r="A3" t="str">
            <v>COMPRESOR DE AIRE</v>
          </cell>
          <cell r="B3" t="str">
            <v>hr</v>
          </cell>
          <cell r="C3">
            <v>17314.5</v>
          </cell>
        </row>
        <row r="4">
          <cell r="A4" t="str">
            <v>CORTADORA</v>
          </cell>
          <cell r="B4" t="str">
            <v>dd</v>
          </cell>
          <cell r="C4">
            <v>28857.5</v>
          </cell>
        </row>
        <row r="5">
          <cell r="A5" t="str">
            <v>EQUIPO DE ORNAMENTACION</v>
          </cell>
          <cell r="B5" t="str">
            <v>dd</v>
          </cell>
          <cell r="C5">
            <v>78492.399999999994</v>
          </cell>
        </row>
        <row r="6">
          <cell r="A6" t="str">
            <v>EQUIPO DE SOLDADURA</v>
          </cell>
          <cell r="B6" t="str">
            <v>dd</v>
          </cell>
          <cell r="C6">
            <v>75029.5</v>
          </cell>
        </row>
        <row r="7">
          <cell r="A7" t="str">
            <v>EQUIPO DE TOPOGRAFIA</v>
          </cell>
          <cell r="B7" t="str">
            <v>dd</v>
          </cell>
          <cell r="C7">
            <v>138516</v>
          </cell>
        </row>
        <row r="8">
          <cell r="A8" t="str">
            <v>EQUIPO PARA TRABAJOS EN ALTURA</v>
          </cell>
          <cell r="B8" t="str">
            <v>dd</v>
          </cell>
          <cell r="C8">
            <v>46172</v>
          </cell>
        </row>
        <row r="9">
          <cell r="A9" t="str">
            <v>FORMALETA ENTREPISOS</v>
          </cell>
          <cell r="B9" t="str">
            <v>ms</v>
          </cell>
          <cell r="C9">
            <v>6925.8</v>
          </cell>
        </row>
        <row r="10">
          <cell r="A10" t="str">
            <v>HERRAMIENTA MENOR</v>
          </cell>
          <cell r="B10" t="str">
            <v>hr</v>
          </cell>
          <cell r="C10">
            <v>11.64</v>
          </cell>
        </row>
        <row r="11">
          <cell r="A11" t="str">
            <v>MEZCLADORA ELECT/GASOLINA 2BT</v>
          </cell>
          <cell r="B11" t="str">
            <v>dd</v>
          </cell>
          <cell r="C11">
            <v>57715</v>
          </cell>
        </row>
        <row r="12">
          <cell r="A12" t="str">
            <v>MORDAZAS</v>
          </cell>
          <cell r="B12" t="str">
            <v>ms</v>
          </cell>
          <cell r="C12">
            <v>2193.17</v>
          </cell>
        </row>
        <row r="13">
          <cell r="A13" t="str">
            <v>PARAL TELESCOPICO 2.2m</v>
          </cell>
          <cell r="B13" t="str">
            <v>ms</v>
          </cell>
          <cell r="C13">
            <v>2077.7399999999998</v>
          </cell>
        </row>
        <row r="14">
          <cell r="A14" t="str">
            <v>PLANCHON ORDINARIO 3m ALQ</v>
          </cell>
          <cell r="B14" t="str">
            <v>sm</v>
          </cell>
          <cell r="C14">
            <v>6348.65</v>
          </cell>
        </row>
        <row r="15">
          <cell r="A15" t="str">
            <v>PULIDORA</v>
          </cell>
          <cell r="B15" t="str">
            <v>dd</v>
          </cell>
          <cell r="C15">
            <v>28857.5</v>
          </cell>
        </row>
        <row r="16">
          <cell r="A16" t="str">
            <v>RETROEXCAVADORA</v>
          </cell>
          <cell r="B16" t="str">
            <v>hr</v>
          </cell>
          <cell r="C16">
            <v>98115.5</v>
          </cell>
        </row>
        <row r="17">
          <cell r="A17" t="str">
            <v>QUEMADOR A GAS</v>
          </cell>
          <cell r="B17" t="str">
            <v>hr</v>
          </cell>
          <cell r="C17">
            <v>13851.6</v>
          </cell>
        </row>
        <row r="18">
          <cell r="A18" t="str">
            <v>TALADRO</v>
          </cell>
          <cell r="B18" t="str">
            <v>hr</v>
          </cell>
          <cell r="C18">
            <v>6348.65</v>
          </cell>
        </row>
        <row r="19">
          <cell r="A19" t="str">
            <v>VIBRADOR A GASOLINA</v>
          </cell>
          <cell r="B19" t="str">
            <v>dd</v>
          </cell>
          <cell r="C19">
            <v>51943.5</v>
          </cell>
        </row>
        <row r="20">
          <cell r="A20" t="str">
            <v>VIBROCOMPACTADOR TIPO RANA</v>
          </cell>
          <cell r="B20" t="str">
            <v>dd</v>
          </cell>
          <cell r="C20">
            <v>51943.5</v>
          </cell>
        </row>
      </sheetData>
      <sheetData sheetId="8">
        <row r="1">
          <cell r="A1" t="str">
            <v>ITEM</v>
          </cell>
          <cell r="B1" t="str">
            <v>UNIDAD</v>
          </cell>
          <cell r="C1" t="str">
            <v>VRUNIT</v>
          </cell>
        </row>
        <row r="2">
          <cell r="A2" t="str">
            <v>ABRAZADERA TIPO PERA O TRAPECIO 6"</v>
          </cell>
          <cell r="B2" t="str">
            <v>un</v>
          </cell>
          <cell r="C2">
            <v>3462.9</v>
          </cell>
        </row>
        <row r="3">
          <cell r="A3" t="str">
            <v>ABRAZADERA TIPO PERA O TRAPECIO 4"</v>
          </cell>
          <cell r="B3" t="str">
            <v>un</v>
          </cell>
          <cell r="C3">
            <v>3232.04</v>
          </cell>
        </row>
        <row r="4">
          <cell r="A4" t="str">
            <v>ACCESORIO PVC SANITARIA 2"</v>
          </cell>
          <cell r="B4" t="str">
            <v>un</v>
          </cell>
          <cell r="C4">
            <v>6244.86</v>
          </cell>
        </row>
        <row r="5">
          <cell r="A5" t="str">
            <v>ACCESORIO PVC SANITARIA 3"</v>
          </cell>
          <cell r="B5" t="str">
            <v>un</v>
          </cell>
          <cell r="C5">
            <v>7502.95</v>
          </cell>
        </row>
        <row r="6">
          <cell r="A6" t="str">
            <v>ACCESORIO PVC SANITARIA 4"</v>
          </cell>
          <cell r="B6" t="str">
            <v>un</v>
          </cell>
          <cell r="C6">
            <v>21227.48</v>
          </cell>
        </row>
        <row r="7">
          <cell r="A7" t="str">
            <v>ACCESORIO PVC SANITARIA 6"</v>
          </cell>
          <cell r="B7" t="str">
            <v>un</v>
          </cell>
          <cell r="C7">
            <v>53674.95</v>
          </cell>
        </row>
        <row r="8">
          <cell r="A8" t="str">
            <v>ACCESORIO PVCP 1 1/2"</v>
          </cell>
          <cell r="B8" t="str">
            <v>un</v>
          </cell>
          <cell r="C8">
            <v>4744.2699999999995</v>
          </cell>
        </row>
        <row r="9">
          <cell r="A9" t="str">
            <v>ACCESORIO PVCP 1 1/4"</v>
          </cell>
          <cell r="B9" t="str">
            <v>un</v>
          </cell>
          <cell r="C9">
            <v>3497.8199999999997</v>
          </cell>
        </row>
        <row r="10">
          <cell r="A10" t="str">
            <v>ACCESORIO PVCP 1"</v>
          </cell>
          <cell r="B10" t="str">
            <v>un</v>
          </cell>
          <cell r="C10">
            <v>2492.9</v>
          </cell>
        </row>
        <row r="11">
          <cell r="A11" t="str">
            <v>ACCESORIO PVCP 1/2"</v>
          </cell>
          <cell r="B11" t="str">
            <v>un</v>
          </cell>
          <cell r="C11">
            <v>1003.9499999999999</v>
          </cell>
        </row>
        <row r="12">
          <cell r="A12" t="str">
            <v>ACCESORIO PVCP 2"</v>
          </cell>
          <cell r="B12" t="str">
            <v>un</v>
          </cell>
          <cell r="C12">
            <v>8310.9599999999991</v>
          </cell>
        </row>
        <row r="13">
          <cell r="A13" t="str">
            <v>ACCESORIO PVCP 3/4"</v>
          </cell>
          <cell r="B13" t="str">
            <v>un</v>
          </cell>
          <cell r="C13">
            <v>1246.45</v>
          </cell>
        </row>
        <row r="14">
          <cell r="A14" t="str">
            <v>ACCESORIOS DE FIJACION</v>
          </cell>
          <cell r="B14" t="str">
            <v>kg</v>
          </cell>
          <cell r="C14">
            <v>18722.939999999999</v>
          </cell>
        </row>
        <row r="15">
          <cell r="A15" t="str">
            <v>ACCESORIOS Y FIJACIONES PARA DIVISIONES</v>
          </cell>
          <cell r="B15" t="str">
            <v>un</v>
          </cell>
          <cell r="C15">
            <v>56560.7</v>
          </cell>
        </row>
        <row r="16">
          <cell r="A16" t="str">
            <v>ACCESORIOS PARA VENTANAS</v>
          </cell>
          <cell r="B16" t="str">
            <v>gl</v>
          </cell>
          <cell r="C16">
            <v>9985.18</v>
          </cell>
        </row>
        <row r="17">
          <cell r="A17" t="str">
            <v>ACCESORIOS TANQUE PLASTICO</v>
          </cell>
          <cell r="B17" t="str">
            <v>gl</v>
          </cell>
          <cell r="C17">
            <v>37457.519999999997</v>
          </cell>
        </row>
        <row r="18">
          <cell r="A18" t="str">
            <v>ACERO COR/FIG 34000 PSI</v>
          </cell>
          <cell r="B18" t="str">
            <v>kg</v>
          </cell>
          <cell r="C18">
            <v>2389.11</v>
          </cell>
        </row>
        <row r="19">
          <cell r="A19" t="str">
            <v>ACERO COR/FIG 37000 PSI</v>
          </cell>
          <cell r="B19" t="str">
            <v>kg</v>
          </cell>
          <cell r="C19">
            <v>2389.11</v>
          </cell>
        </row>
        <row r="20">
          <cell r="A20" t="str">
            <v>ACERO COR/FIG 60000 PSI</v>
          </cell>
          <cell r="B20" t="str">
            <v>kg</v>
          </cell>
          <cell r="C20">
            <v>2389.11</v>
          </cell>
        </row>
        <row r="21">
          <cell r="A21" t="str">
            <v>ACERO ESTRUCTURAL DOBLADO/FIGURADO</v>
          </cell>
          <cell r="B21" t="str">
            <v>kg</v>
          </cell>
          <cell r="C21">
            <v>3693.7599999999998</v>
          </cell>
        </row>
        <row r="22">
          <cell r="A22" t="str">
            <v>ADAPTADOR LIMPIEZA PVCS 6"</v>
          </cell>
          <cell r="B22" t="str">
            <v>un</v>
          </cell>
          <cell r="C22">
            <v>35783.299999999996</v>
          </cell>
        </row>
        <row r="23">
          <cell r="A23" t="str">
            <v>ADAPTADOR MACHO PVCP 1 1/4"</v>
          </cell>
          <cell r="B23" t="str">
            <v>un</v>
          </cell>
          <cell r="C23">
            <v>3243.68</v>
          </cell>
        </row>
        <row r="24">
          <cell r="A24" t="str">
            <v>ADAPTADOR MACHO PVCP 1 1/2"</v>
          </cell>
          <cell r="B24" t="str">
            <v>un</v>
          </cell>
          <cell r="C24">
            <v>3867.39</v>
          </cell>
        </row>
        <row r="25">
          <cell r="A25" t="str">
            <v>ADAPTADOR MACHO PVCP 1"</v>
          </cell>
          <cell r="B25" t="str">
            <v>un</v>
          </cell>
          <cell r="C25">
            <v>1627.6599999999999</v>
          </cell>
        </row>
        <row r="26">
          <cell r="A26" t="str">
            <v>ADAPTADOR MACHO PVCP 1/2"</v>
          </cell>
          <cell r="B26" t="str">
            <v>un</v>
          </cell>
          <cell r="C26">
            <v>438.44</v>
          </cell>
        </row>
        <row r="27">
          <cell r="A27" t="str">
            <v>ADAPTADOR MACHO PVCP 2"</v>
          </cell>
          <cell r="B27" t="str">
            <v>un</v>
          </cell>
          <cell r="C27">
            <v>5494.08</v>
          </cell>
        </row>
        <row r="28">
          <cell r="A28" t="str">
            <v>ADAPTADOR MACHO PVCP 3/4"</v>
          </cell>
          <cell r="B28" t="str">
            <v>un</v>
          </cell>
          <cell r="C28">
            <v>808.01</v>
          </cell>
        </row>
        <row r="29">
          <cell r="A29" t="str">
            <v>AGUA</v>
          </cell>
          <cell r="B29" t="str">
            <v>lt</v>
          </cell>
          <cell r="C29">
            <v>11.64</v>
          </cell>
        </row>
        <row r="30">
          <cell r="A30" t="str">
            <v>ALAMBRE NEGRO CAL 18</v>
          </cell>
          <cell r="B30" t="str">
            <v>Kg</v>
          </cell>
          <cell r="C30">
            <v>3427.98</v>
          </cell>
        </row>
        <row r="31">
          <cell r="A31" t="str">
            <v>ALAMBRE NEGRO No.18</v>
          </cell>
          <cell r="B31" t="str">
            <v>kg</v>
          </cell>
          <cell r="C31">
            <v>3427.98</v>
          </cell>
        </row>
        <row r="32">
          <cell r="A32" t="str">
            <v>AMARRES PARA TEJA</v>
          </cell>
          <cell r="B32" t="str">
            <v>un</v>
          </cell>
          <cell r="C32">
            <v>623.71</v>
          </cell>
        </row>
        <row r="33">
          <cell r="A33" t="str">
            <v>ANGULO HIERRO 3/4" X 1/8"</v>
          </cell>
          <cell r="B33" t="str">
            <v>ml</v>
          </cell>
          <cell r="C33">
            <v>11254.91</v>
          </cell>
        </row>
        <row r="34">
          <cell r="A34" t="str">
            <v>ANGULO HIERRO 1 1/2" x 1 1/2" x 1/8"</v>
          </cell>
          <cell r="B34" t="str">
            <v>ml</v>
          </cell>
          <cell r="C34">
            <v>7375.88</v>
          </cell>
        </row>
        <row r="35">
          <cell r="A35" t="str">
            <v>ANGULO HIERRO 1 1/4" x 1 1/4" x 1/8"</v>
          </cell>
          <cell r="B35" t="str">
            <v>ml</v>
          </cell>
          <cell r="C35">
            <v>4513.41</v>
          </cell>
        </row>
        <row r="36">
          <cell r="A36" t="str">
            <v>ANTICORROSIVO</v>
          </cell>
          <cell r="B36" t="str">
            <v>gl</v>
          </cell>
          <cell r="C36">
            <v>41613</v>
          </cell>
        </row>
        <row r="37">
          <cell r="A37" t="str">
            <v>ARENA LAVADA DE PEÑA</v>
          </cell>
          <cell r="B37" t="str">
            <v>m3</v>
          </cell>
          <cell r="C37">
            <v>37457.519999999997</v>
          </cell>
        </row>
        <row r="38">
          <cell r="A38" t="str">
            <v>ARENA LAVADA DE RIO</v>
          </cell>
          <cell r="B38" t="str">
            <v>m3</v>
          </cell>
          <cell r="C38">
            <v>93625.37</v>
          </cell>
        </row>
        <row r="39">
          <cell r="A39" t="str">
            <v>ASFALTO DE LIGA</v>
          </cell>
          <cell r="B39" t="str">
            <v>kg</v>
          </cell>
          <cell r="C39">
            <v>1003.9499999999999</v>
          </cell>
        </row>
        <row r="40">
          <cell r="A40" t="str">
            <v>BAJANTE PVC EXTREMO LISO</v>
          </cell>
          <cell r="B40" t="str">
            <v>ml</v>
          </cell>
          <cell r="C40">
            <v>25394.6</v>
          </cell>
        </row>
        <row r="41">
          <cell r="A41" t="str">
            <v>BARRAS DE APOYO DISCAPACITADOS</v>
          </cell>
          <cell r="B41" t="str">
            <v>un</v>
          </cell>
          <cell r="C41">
            <v>312099.44</v>
          </cell>
        </row>
        <row r="42">
          <cell r="A42" t="str">
            <v>BASE ESPUMA JUMBOLO</v>
          </cell>
          <cell r="B42" t="str">
            <v>m2</v>
          </cell>
          <cell r="C42">
            <v>1385.1599999999999</v>
          </cell>
        </row>
        <row r="43">
          <cell r="A43" t="str">
            <v>BISAGRA ALUMINIO 3"</v>
          </cell>
          <cell r="B43" t="str">
            <v>un</v>
          </cell>
          <cell r="C43">
            <v>2492.9</v>
          </cell>
        </row>
        <row r="44">
          <cell r="A44" t="str">
            <v>BISAGRA METALICA 3" UN</v>
          </cell>
          <cell r="B44" t="str">
            <v>un</v>
          </cell>
          <cell r="C44">
            <v>4444.54</v>
          </cell>
        </row>
        <row r="45">
          <cell r="A45" t="str">
            <v>BLOQUE CONCRETO SPLIT 15x20x40</v>
          </cell>
          <cell r="B45" t="str">
            <v>un</v>
          </cell>
          <cell r="C45">
            <v>3462.9</v>
          </cell>
        </row>
        <row r="46">
          <cell r="A46" t="str">
            <v>BLOQUE CONCRETO 12x19x39</v>
          </cell>
          <cell r="B46" t="str">
            <v>un</v>
          </cell>
          <cell r="C46">
            <v>1465.67</v>
          </cell>
        </row>
        <row r="47">
          <cell r="A47" t="str">
            <v>BLOQUE No 5 ARCILLA</v>
          </cell>
          <cell r="B47" t="str">
            <v>un</v>
          </cell>
          <cell r="C47">
            <v>866.20999999999992</v>
          </cell>
        </row>
        <row r="48">
          <cell r="A48" t="str">
            <v>BORDILLO PREFABRICADO A-80</v>
          </cell>
          <cell r="B48" t="str">
            <v>un</v>
          </cell>
          <cell r="C48">
            <v>28280.35</v>
          </cell>
        </row>
        <row r="49">
          <cell r="A49" t="str">
            <v>BOQUILLA PARA CERAMICA</v>
          </cell>
          <cell r="B49" t="str">
            <v>kg</v>
          </cell>
          <cell r="C49">
            <v>4848.0599999999995</v>
          </cell>
        </row>
        <row r="50">
          <cell r="A50" t="str">
            <v>BROCHA 2"</v>
          </cell>
          <cell r="B50" t="str">
            <v>un</v>
          </cell>
          <cell r="C50">
            <v>1870.1599999999999</v>
          </cell>
        </row>
        <row r="51">
          <cell r="A51" t="str">
            <v>CAL HIDRATADA</v>
          </cell>
          <cell r="B51" t="str">
            <v>kg</v>
          </cell>
          <cell r="C51">
            <v>866.20999999999992</v>
          </cell>
        </row>
        <row r="52">
          <cell r="A52" t="str">
            <v>CANAL AMAZONA</v>
          </cell>
          <cell r="B52" t="str">
            <v>ml</v>
          </cell>
          <cell r="C52">
            <v>30588.95</v>
          </cell>
        </row>
        <row r="53">
          <cell r="A53" t="str">
            <v>CANECA TIPO M120 (EN MALLA METALICA)</v>
          </cell>
          <cell r="B53" t="str">
            <v>un</v>
          </cell>
          <cell r="C53">
            <v>267509.51</v>
          </cell>
        </row>
        <row r="54">
          <cell r="A54" t="str">
            <v>CAOLIN</v>
          </cell>
          <cell r="B54" t="str">
            <v>bt</v>
          </cell>
          <cell r="C54">
            <v>11889.289999999999</v>
          </cell>
        </row>
        <row r="55">
          <cell r="A55" t="str">
            <v>CARTUCHO DE SILICONA</v>
          </cell>
          <cell r="B55" t="str">
            <v>un</v>
          </cell>
          <cell r="C55">
            <v>12489.72</v>
          </cell>
        </row>
        <row r="56">
          <cell r="A56" t="str">
            <v>CEMENTO BLANCO</v>
          </cell>
          <cell r="B56" t="str">
            <v>kg</v>
          </cell>
          <cell r="C56">
            <v>1119.3799999999999</v>
          </cell>
        </row>
        <row r="57">
          <cell r="A57" t="str">
            <v>CEMENTO GRIS</v>
          </cell>
          <cell r="B57" t="str">
            <v>bt</v>
          </cell>
          <cell r="C57">
            <v>28280.35</v>
          </cell>
        </row>
        <row r="58">
          <cell r="A58" t="str">
            <v>CERAMICA 30x30</v>
          </cell>
          <cell r="B58" t="str">
            <v>m2</v>
          </cell>
          <cell r="C58">
            <v>28707.149999999998</v>
          </cell>
        </row>
        <row r="59">
          <cell r="A59" t="str">
            <v>CERRADURA SCHLAGE JUPITER ALCOBA</v>
          </cell>
          <cell r="B59" t="str">
            <v>un</v>
          </cell>
          <cell r="C59">
            <v>34629</v>
          </cell>
        </row>
        <row r="60">
          <cell r="A60" t="str">
            <v>CERROJO DOBLE YALE</v>
          </cell>
          <cell r="B60" t="str">
            <v>un</v>
          </cell>
          <cell r="C60">
            <v>63486.5</v>
          </cell>
        </row>
        <row r="61">
          <cell r="A61" t="str">
            <v>CESPEDON</v>
          </cell>
          <cell r="B61" t="str">
            <v>m2</v>
          </cell>
          <cell r="C61">
            <v>3740.3199999999997</v>
          </cell>
        </row>
        <row r="62">
          <cell r="A62" t="str">
            <v>CINTA DE PAPEL 250</v>
          </cell>
          <cell r="B62" t="str">
            <v>rl</v>
          </cell>
          <cell r="C62">
            <v>10111.279999999999</v>
          </cell>
        </row>
        <row r="63">
          <cell r="A63" t="str">
            <v>CHAZOS</v>
          </cell>
          <cell r="B63" t="str">
            <v>un</v>
          </cell>
          <cell r="C63">
            <v>58.199999999999996</v>
          </cell>
        </row>
        <row r="64">
          <cell r="A64" t="str">
            <v>CHEQUE HELBERT 2" VERTICAL</v>
          </cell>
          <cell r="B64" t="str">
            <v>un</v>
          </cell>
          <cell r="C64">
            <v>184688</v>
          </cell>
        </row>
        <row r="65">
          <cell r="A65" t="str">
            <v>CHEQUE HELBERT 3/4" CORTINA SELLO MET</v>
          </cell>
          <cell r="B65" t="str">
            <v>un</v>
          </cell>
          <cell r="C65">
            <v>57715</v>
          </cell>
        </row>
        <row r="66">
          <cell r="A66" t="str">
            <v>CHEQUE HELBERT 1 1/4" CORTINA SELLO MET</v>
          </cell>
          <cell r="B66" t="str">
            <v>un</v>
          </cell>
          <cell r="C66">
            <v>138516</v>
          </cell>
        </row>
        <row r="67">
          <cell r="A67" t="str">
            <v>CHEQUE HELBERT 1 1/2" CORTINA SELLO MET</v>
          </cell>
          <cell r="B67" t="str">
            <v>un</v>
          </cell>
          <cell r="C67">
            <v>161602</v>
          </cell>
        </row>
        <row r="68">
          <cell r="A68" t="str">
            <v>CICLOPARQUEADERO M101</v>
          </cell>
          <cell r="B68" t="str">
            <v>un</v>
          </cell>
          <cell r="C68">
            <v>510200.6</v>
          </cell>
        </row>
        <row r="69">
          <cell r="A69" t="str">
            <v>CIELO RASO DRYWALL 1/2" BOVEDA</v>
          </cell>
          <cell r="B69" t="str">
            <v>un</v>
          </cell>
          <cell r="C69">
            <v>24250</v>
          </cell>
        </row>
        <row r="70">
          <cell r="A70" t="str">
            <v>CODO 45 BAJANTE BLANCO</v>
          </cell>
          <cell r="B70" t="str">
            <v>un</v>
          </cell>
          <cell r="C70">
            <v>6694.94</v>
          </cell>
        </row>
        <row r="71">
          <cell r="A71" t="str">
            <v>CODO 45 SANITARIO PVC 2"</v>
          </cell>
          <cell r="B71" t="str">
            <v>un</v>
          </cell>
          <cell r="C71">
            <v>3001.18</v>
          </cell>
        </row>
        <row r="72">
          <cell r="A72" t="str">
            <v>CODO 45 SANITARIO PVC 3"</v>
          </cell>
          <cell r="B72" t="str">
            <v>un</v>
          </cell>
          <cell r="C72">
            <v>6579.51</v>
          </cell>
        </row>
        <row r="73">
          <cell r="A73" t="str">
            <v>CODO 90 PRESION PVC 1/2</v>
          </cell>
          <cell r="B73" t="str">
            <v>un</v>
          </cell>
          <cell r="C73">
            <v>623.71</v>
          </cell>
        </row>
        <row r="74">
          <cell r="A74" t="str">
            <v>CODO 90 SANITARIO PVC 2"</v>
          </cell>
          <cell r="B74" t="str">
            <v>un</v>
          </cell>
          <cell r="C74">
            <v>2539.46</v>
          </cell>
        </row>
        <row r="75">
          <cell r="A75" t="str">
            <v>CODO 90 SANITARIO PVC 4"</v>
          </cell>
          <cell r="B75" t="str">
            <v>un</v>
          </cell>
          <cell r="C75">
            <v>11196.71</v>
          </cell>
        </row>
        <row r="76">
          <cell r="A76" t="str">
            <v>COLOR MINERAL</v>
          </cell>
          <cell r="B76" t="str">
            <v>kg</v>
          </cell>
          <cell r="C76">
            <v>8737.76</v>
          </cell>
        </row>
        <row r="77">
          <cell r="A77" t="str">
            <v>CONCRETO PREMEZCLADO 3000 PSI</v>
          </cell>
          <cell r="B77" t="str">
            <v>m3</v>
          </cell>
          <cell r="C77">
            <v>401811.83</v>
          </cell>
        </row>
        <row r="78">
          <cell r="A78" t="str">
            <v>CUB HD333C ALUZ CAL28 FV PERF PINT 2 CARAS</v>
          </cell>
          <cell r="B78" t="str">
            <v>m2</v>
          </cell>
          <cell r="C78">
            <v>140247.44999999998</v>
          </cell>
        </row>
        <row r="79">
          <cell r="A79" t="str">
            <v>CUPULA TRAGANTE METALICO 4"</v>
          </cell>
          <cell r="B79" t="str">
            <v>un</v>
          </cell>
          <cell r="C79">
            <v>18122.509999999998</v>
          </cell>
        </row>
        <row r="80">
          <cell r="A80" t="str">
            <v>CUPULA TRAGANTE METALICO 6"</v>
          </cell>
          <cell r="B80" t="str">
            <v>un</v>
          </cell>
          <cell r="C80">
            <v>51943.5</v>
          </cell>
        </row>
        <row r="81">
          <cell r="A81" t="str">
            <v>DILATACION BRONCE</v>
          </cell>
          <cell r="B81" t="str">
            <v>un</v>
          </cell>
          <cell r="C81">
            <v>4744.2699999999995</v>
          </cell>
        </row>
        <row r="82">
          <cell r="A82" t="str">
            <v>DISOLVENTE</v>
          </cell>
          <cell r="B82" t="str">
            <v>gl</v>
          </cell>
          <cell r="C82">
            <v>27460.7</v>
          </cell>
        </row>
        <row r="83">
          <cell r="A83" t="str">
            <v>DISOLVENTE THINNER</v>
          </cell>
          <cell r="B83" t="str">
            <v>gl</v>
          </cell>
          <cell r="C83">
            <v>81147.289999999994</v>
          </cell>
        </row>
        <row r="84">
          <cell r="A84" t="str">
            <v>DIVISIONES LAMINA PLASTICA FENOLICA</v>
          </cell>
          <cell r="B84" t="str">
            <v>m2</v>
          </cell>
          <cell r="C84">
            <v>259717.5</v>
          </cell>
        </row>
        <row r="85">
          <cell r="A85" t="str">
            <v>DUCHA SENCILLA VENTO CROMO</v>
          </cell>
          <cell r="B85" t="str">
            <v>un</v>
          </cell>
          <cell r="C85">
            <v>103887</v>
          </cell>
        </row>
        <row r="86">
          <cell r="A86" t="str">
            <v>DURMIENTE</v>
          </cell>
          <cell r="B86" t="str">
            <v>ml</v>
          </cell>
          <cell r="C86">
            <v>750.78</v>
          </cell>
        </row>
        <row r="87">
          <cell r="A87" t="str">
            <v>DURMIENTE 3 M</v>
          </cell>
          <cell r="B87" t="str">
            <v>ml</v>
          </cell>
          <cell r="C87">
            <v>1119.3799999999999</v>
          </cell>
        </row>
        <row r="88">
          <cell r="A88" t="str">
            <v>DUROPISO BLANCO 33x33</v>
          </cell>
          <cell r="B88" t="str">
            <v>m2</v>
          </cell>
          <cell r="C88">
            <v>32101.18</v>
          </cell>
        </row>
        <row r="89">
          <cell r="A89" t="str">
            <v>EMULSION ASFALTICA</v>
          </cell>
          <cell r="B89" t="str">
            <v>gl</v>
          </cell>
          <cell r="C89">
            <v>4374.7</v>
          </cell>
        </row>
        <row r="90">
          <cell r="A90" t="str">
            <v>ESMALTE</v>
          </cell>
          <cell r="B90" t="str">
            <v>gl</v>
          </cell>
          <cell r="C90">
            <v>56179.49</v>
          </cell>
        </row>
        <row r="91">
          <cell r="A91" t="str">
            <v>ESPEJO BISELADO 4mm</v>
          </cell>
          <cell r="B91" t="str">
            <v>m2</v>
          </cell>
          <cell r="C91">
            <v>46172</v>
          </cell>
        </row>
        <row r="92">
          <cell r="A92" t="str">
            <v>ESTRUCTURA ASTAS PARA BANDERAS</v>
          </cell>
          <cell r="B92" t="str">
            <v>un</v>
          </cell>
          <cell r="C92">
            <v>299887.14</v>
          </cell>
        </row>
        <row r="93">
          <cell r="A93" t="str">
            <v>ESTRUCTURA MICROFUTBOL</v>
          </cell>
          <cell r="B93" t="str">
            <v>jg</v>
          </cell>
          <cell r="C93">
            <v>1385160</v>
          </cell>
        </row>
        <row r="94">
          <cell r="A94" t="str">
            <v>ESTRUCTURA MULTIPLE BALONCESTO/FUTBOL</v>
          </cell>
          <cell r="B94" t="str">
            <v>jg</v>
          </cell>
          <cell r="C94">
            <v>3924620</v>
          </cell>
        </row>
        <row r="95">
          <cell r="A95" t="str">
            <v>ESTRUCTURA VOLEIBOL</v>
          </cell>
          <cell r="B95" t="str">
            <v>jg</v>
          </cell>
          <cell r="C95">
            <v>530978</v>
          </cell>
        </row>
        <row r="96">
          <cell r="A96" t="str">
            <v>ESTRUCTURA FUTBOL TUB ALL 4" CON SOPORTES</v>
          </cell>
          <cell r="B96" t="str">
            <v>un</v>
          </cell>
          <cell r="C96">
            <v>519435</v>
          </cell>
        </row>
        <row r="97">
          <cell r="A97" t="str">
            <v>FLOTADOR TIPO HELBERT 2"</v>
          </cell>
          <cell r="B97" t="str">
            <v>un</v>
          </cell>
          <cell r="C97">
            <v>144183.71</v>
          </cell>
        </row>
        <row r="98">
          <cell r="A98" t="str">
            <v>GAS PROPANO</v>
          </cell>
          <cell r="B98" t="str">
            <v>un</v>
          </cell>
          <cell r="C98">
            <v>12489.72</v>
          </cell>
        </row>
        <row r="99">
          <cell r="A99" t="str">
            <v>GRANITO No 2</v>
          </cell>
          <cell r="B99" t="str">
            <v>bt</v>
          </cell>
          <cell r="C99">
            <v>18099.23</v>
          </cell>
        </row>
        <row r="100">
          <cell r="A100" t="str">
            <v>GRANITO No 3</v>
          </cell>
          <cell r="B100" t="str">
            <v>bt</v>
          </cell>
          <cell r="C100">
            <v>22473.93</v>
          </cell>
        </row>
        <row r="101">
          <cell r="A101" t="str">
            <v>GRAVILLA DE RIO</v>
          </cell>
          <cell r="B101" t="str">
            <v>m3</v>
          </cell>
          <cell r="C101">
            <v>113872.18</v>
          </cell>
        </row>
        <row r="102">
          <cell r="A102" t="str">
            <v>GRIFERIA LAVAMANOS TIPO GRIVAL MARRUECOS</v>
          </cell>
          <cell r="B102" t="str">
            <v>un</v>
          </cell>
          <cell r="C102">
            <v>70619.88</v>
          </cell>
        </row>
        <row r="103">
          <cell r="A103" t="str">
            <v>HUMUS DE LOMBRIZ</v>
          </cell>
          <cell r="B103" t="str">
            <v>kg</v>
          </cell>
          <cell r="C103">
            <v>346.28999999999996</v>
          </cell>
        </row>
        <row r="104">
          <cell r="A104" t="str">
            <v>JABONERA PARED TIPO FUSION NIQUEL</v>
          </cell>
          <cell r="B104" t="str">
            <v>un</v>
          </cell>
          <cell r="C104">
            <v>40400.5</v>
          </cell>
        </row>
        <row r="105">
          <cell r="A105" t="str">
            <v>JUEGO INFANTIL EN MADERA IDRD</v>
          </cell>
          <cell r="B105" t="str">
            <v>un</v>
          </cell>
          <cell r="C105">
            <v>3924620</v>
          </cell>
        </row>
        <row r="106">
          <cell r="A106" t="str">
            <v>LADRILLO TOLETE RECOCIDO</v>
          </cell>
          <cell r="B106" t="str">
            <v>un</v>
          </cell>
          <cell r="C106">
            <v>473.36</v>
          </cell>
        </row>
        <row r="107">
          <cell r="A107" t="str">
            <v>LADRILLO 20x10x6 ADOQUIN EN ARCILLA NATURAL</v>
          </cell>
          <cell r="B107" t="str">
            <v>m2</v>
          </cell>
          <cell r="C107">
            <v>24702.02</v>
          </cell>
        </row>
        <row r="108">
          <cell r="A108" t="str">
            <v>LAMINA ACERO GAL. CAL. 26</v>
          </cell>
          <cell r="B108" t="str">
            <v>m2</v>
          </cell>
          <cell r="C108">
            <v>25392.66</v>
          </cell>
        </row>
        <row r="109">
          <cell r="A109" t="str">
            <v>LAMINA COLD ROLLED CAL 18</v>
          </cell>
          <cell r="B109" t="str">
            <v>m2</v>
          </cell>
          <cell r="C109">
            <v>27934.059999999998</v>
          </cell>
        </row>
        <row r="110">
          <cell r="A110" t="str">
            <v>LAMINA GALVANIZADA CAL 20</v>
          </cell>
          <cell r="B110" t="str">
            <v>m2</v>
          </cell>
          <cell r="C110">
            <v>19276.809999999998</v>
          </cell>
        </row>
        <row r="111">
          <cell r="A111" t="str">
            <v>LAMINA HOT ROLLED 3mm</v>
          </cell>
          <cell r="B111" t="str">
            <v>m2</v>
          </cell>
          <cell r="C111">
            <v>50096.619999999995</v>
          </cell>
        </row>
        <row r="112">
          <cell r="A112" t="str">
            <v>LAVAMANOS ACUACER 732</v>
          </cell>
          <cell r="B112" t="str">
            <v>un</v>
          </cell>
          <cell r="C112">
            <v>56930.27</v>
          </cell>
        </row>
        <row r="113">
          <cell r="A113" t="str">
            <v>LAVAMANOS SOBREPONER INSTITUCIONAL VALENCIA</v>
          </cell>
          <cell r="B113" t="str">
            <v>un</v>
          </cell>
          <cell r="C113">
            <v>115430</v>
          </cell>
        </row>
        <row r="114">
          <cell r="A114" t="str">
            <v>LIJA</v>
          </cell>
          <cell r="B114" t="str">
            <v>pl</v>
          </cell>
          <cell r="C114">
            <v>2366.7999999999997</v>
          </cell>
        </row>
        <row r="115">
          <cell r="A115" t="str">
            <v>LISTON ORDINARIO 3 x 3</v>
          </cell>
          <cell r="B115" t="str">
            <v>ml</v>
          </cell>
          <cell r="C115">
            <v>1085.43</v>
          </cell>
        </row>
        <row r="116">
          <cell r="A116" t="str">
            <v>LLAVES PARA MANGUERA</v>
          </cell>
          <cell r="B116" t="str">
            <v>un</v>
          </cell>
          <cell r="C116">
            <v>14359.88</v>
          </cell>
        </row>
        <row r="117">
          <cell r="A117" t="str">
            <v>LONA VERDE CERRAMIENTO 2m</v>
          </cell>
          <cell r="B117" t="str">
            <v>ml</v>
          </cell>
          <cell r="C117">
            <v>11854.369999999999</v>
          </cell>
        </row>
        <row r="118">
          <cell r="A118" t="str">
            <v>MADERA LAMINADA WR WENGUE</v>
          </cell>
          <cell r="B118" t="str">
            <v>m2</v>
          </cell>
          <cell r="C118">
            <v>31166.1</v>
          </cell>
        </row>
        <row r="119">
          <cell r="A119" t="str">
            <v>MALLA ELECTROSOLDADA ESTANDAR</v>
          </cell>
          <cell r="B119" t="str">
            <v>kg</v>
          </cell>
          <cell r="C119">
            <v>3070.0499999999997</v>
          </cell>
        </row>
        <row r="120">
          <cell r="A120" t="str">
            <v>MALLA NYLON NEGRA FUTBOL ENTRELAZADA REF</v>
          </cell>
          <cell r="B120" t="str">
            <v>m2</v>
          </cell>
          <cell r="C120">
            <v>8657.25</v>
          </cell>
        </row>
        <row r="121">
          <cell r="A121" t="str">
            <v>MANIJA ACERO INOXIDABLE TUBULAR 96MM</v>
          </cell>
          <cell r="B121" t="str">
            <v>un</v>
          </cell>
          <cell r="C121">
            <v>3462.9</v>
          </cell>
        </row>
        <row r="122">
          <cell r="A122" t="str">
            <v>MANTO ASFÁLTICO CON FOIL DE ALUMINIO</v>
          </cell>
          <cell r="B122" t="str">
            <v>m2</v>
          </cell>
          <cell r="C122">
            <v>14162.97</v>
          </cell>
        </row>
        <row r="123">
          <cell r="A123" t="str">
            <v>MARCO Y TAPA DE 60X60</v>
          </cell>
          <cell r="B123" t="str">
            <v>un</v>
          </cell>
          <cell r="C123">
            <v>83225.03</v>
          </cell>
        </row>
        <row r="124">
          <cell r="A124" t="str">
            <v>MARCO Y TAPA DE 80X80</v>
          </cell>
          <cell r="B124" t="str">
            <v>un</v>
          </cell>
          <cell r="C124">
            <v>90150.83</v>
          </cell>
        </row>
        <row r="125">
          <cell r="A125" t="str">
            <v>MARCO Y TAPA DE 100X100</v>
          </cell>
          <cell r="B125" t="str">
            <v>un</v>
          </cell>
          <cell r="C125">
            <v>95114.319999999992</v>
          </cell>
        </row>
        <row r="126">
          <cell r="A126" t="str">
            <v>MARCO CON REJILLA 0.4</v>
          </cell>
          <cell r="B126" t="str">
            <v>ml</v>
          </cell>
          <cell r="C126">
            <v>106195.59999999999</v>
          </cell>
        </row>
        <row r="127">
          <cell r="A127" t="str">
            <v>MARMOLINA</v>
          </cell>
          <cell r="B127" t="str">
            <v>kg</v>
          </cell>
          <cell r="C127">
            <v>254.14</v>
          </cell>
        </row>
        <row r="128">
          <cell r="A128" t="str">
            <v>MARMOLINA BT</v>
          </cell>
          <cell r="B128" t="str">
            <v>bt</v>
          </cell>
          <cell r="C128">
            <v>11738.94</v>
          </cell>
        </row>
        <row r="129">
          <cell r="A129" t="str">
            <v>MASILLA</v>
          </cell>
          <cell r="B129" t="str">
            <v>un</v>
          </cell>
          <cell r="C129">
            <v>6244.86</v>
          </cell>
        </row>
        <row r="130">
          <cell r="A130" t="str">
            <v>NIPLE ROSCADO PVC 1/2"</v>
          </cell>
          <cell r="B130" t="str">
            <v>un</v>
          </cell>
          <cell r="C130">
            <v>692.57999999999993</v>
          </cell>
        </row>
        <row r="131">
          <cell r="A131" t="str">
            <v>ORINAL SIN AGUA CON CARTUCHO EN CAJA</v>
          </cell>
          <cell r="B131" t="str">
            <v>un</v>
          </cell>
          <cell r="C131">
            <v>819553</v>
          </cell>
        </row>
        <row r="132">
          <cell r="A132" t="str">
            <v>PASADOR GATO SUECO 2 1/2"</v>
          </cell>
          <cell r="B132" t="str">
            <v>un</v>
          </cell>
          <cell r="C132">
            <v>1846.8799999999999</v>
          </cell>
        </row>
        <row r="133">
          <cell r="A133" t="str">
            <v>PEGACOR</v>
          </cell>
          <cell r="B133" t="str">
            <v>kg</v>
          </cell>
          <cell r="C133">
            <v>1246.45</v>
          </cell>
        </row>
        <row r="134">
          <cell r="A134" t="str">
            <v>PEGANTE</v>
          </cell>
          <cell r="B134" t="str">
            <v>un</v>
          </cell>
          <cell r="C134">
            <v>7733.8099999999995</v>
          </cell>
        </row>
        <row r="135">
          <cell r="A135" t="str">
            <v>PERNO 5/8" X 10"</v>
          </cell>
          <cell r="B135" t="str">
            <v>un</v>
          </cell>
          <cell r="C135">
            <v>3740.3199999999997</v>
          </cell>
        </row>
        <row r="136">
          <cell r="A136" t="str">
            <v>PINTURA</v>
          </cell>
          <cell r="B136" t="str">
            <v>gl</v>
          </cell>
          <cell r="C136">
            <v>62424.35</v>
          </cell>
        </row>
        <row r="137">
          <cell r="A137" t="str">
            <v>PINTURA ACRILICA DE DEMARCACION</v>
          </cell>
          <cell r="B137" t="str">
            <v>gl</v>
          </cell>
          <cell r="C137">
            <v>77280.87</v>
          </cell>
        </row>
        <row r="138">
          <cell r="A138" t="str">
            <v>PINTURA ACRILICA TIPO KORAZA</v>
          </cell>
          <cell r="B138" t="str">
            <v>gl</v>
          </cell>
          <cell r="C138">
            <v>62424.35</v>
          </cell>
        </row>
        <row r="139">
          <cell r="A139" t="str">
            <v>PINTURA BITUMINOSA</v>
          </cell>
          <cell r="B139" t="str">
            <v>gl</v>
          </cell>
          <cell r="C139">
            <v>53502.29</v>
          </cell>
        </row>
        <row r="140">
          <cell r="A140" t="str">
            <v>PINTURA ELECTROSTATICA CON POLVO POLIESTER</v>
          </cell>
          <cell r="B140" t="str">
            <v>m2</v>
          </cell>
          <cell r="C140">
            <v>27010.62</v>
          </cell>
        </row>
        <row r="141">
          <cell r="A141" t="str">
            <v>PINTURA DE RECUBRIMIMIENTO (EPOXICA/BITUMINOSA)</v>
          </cell>
          <cell r="B141" t="str">
            <v>gl</v>
          </cell>
          <cell r="C141">
            <v>74902.429999999993</v>
          </cell>
        </row>
        <row r="142">
          <cell r="A142" t="str">
            <v>PIRLAN MELAM T</v>
          </cell>
          <cell r="B142" t="str">
            <v>ml</v>
          </cell>
          <cell r="C142">
            <v>5194.3499999999995</v>
          </cell>
        </row>
        <row r="143">
          <cell r="A143" t="str">
            <v>PLANCHON ORDINARIO 3m</v>
          </cell>
          <cell r="B143" t="str">
            <v>ml</v>
          </cell>
          <cell r="C143">
            <v>9199.48</v>
          </cell>
        </row>
        <row r="144">
          <cell r="A144" t="str">
            <v>PLATINA LAMINA HR 25-30X25-30 CAL 3/16"</v>
          </cell>
          <cell r="B144" t="str">
            <v>un</v>
          </cell>
          <cell r="C144">
            <v>21931.7</v>
          </cell>
        </row>
        <row r="145">
          <cell r="A145" t="str">
            <v>POLIETILENO</v>
          </cell>
          <cell r="B145" t="str">
            <v>m2</v>
          </cell>
          <cell r="C145">
            <v>1500.59</v>
          </cell>
        </row>
        <row r="146">
          <cell r="A146" t="str">
            <v>PORTENTO PLUS ALONGADO</v>
          </cell>
          <cell r="B146" t="str">
            <v>un</v>
          </cell>
          <cell r="C146">
            <v>427091</v>
          </cell>
        </row>
        <row r="147">
          <cell r="A147" t="str">
            <v>PUNTILLA CON CABEZA 2 1/2"</v>
          </cell>
          <cell r="B147" t="str">
            <v>lb</v>
          </cell>
          <cell r="C147">
            <v>2492.9</v>
          </cell>
        </row>
        <row r="148">
          <cell r="A148" t="str">
            <v>PUNTILLA CON CABEZA 2"</v>
          </cell>
          <cell r="B148" t="str">
            <v>lb</v>
          </cell>
          <cell r="C148">
            <v>2492.9</v>
          </cell>
        </row>
        <row r="149">
          <cell r="A149" t="str">
            <v>PUNTILLA CON CABEZA 3"</v>
          </cell>
          <cell r="B149" t="str">
            <v>lb</v>
          </cell>
          <cell r="C149">
            <v>2492.9</v>
          </cell>
        </row>
        <row r="150">
          <cell r="A150" t="str">
            <v>RECEBO B-200</v>
          </cell>
          <cell r="B150" t="str">
            <v>m3</v>
          </cell>
          <cell r="C150">
            <v>22589.360000000001</v>
          </cell>
        </row>
        <row r="151">
          <cell r="A151" t="str">
            <v>RECEBO B-400</v>
          </cell>
          <cell r="B151" t="str">
            <v>m3</v>
          </cell>
          <cell r="C151">
            <v>27356.91</v>
          </cell>
        </row>
        <row r="152">
          <cell r="A152" t="str">
            <v>REDUCTOR DE NIVEL</v>
          </cell>
          <cell r="B152" t="str">
            <v>ml</v>
          </cell>
          <cell r="C152">
            <v>4040.0499999999997</v>
          </cell>
        </row>
        <row r="153">
          <cell r="A153" t="str">
            <v>REGISTRO P/D RED WHITE 1 1/4"</v>
          </cell>
          <cell r="B153" t="str">
            <v>un</v>
          </cell>
          <cell r="C153">
            <v>49934.63</v>
          </cell>
        </row>
        <row r="154">
          <cell r="A154" t="str">
            <v>REGISTRO P/D RED WHITE 1 1/2"</v>
          </cell>
          <cell r="B154" t="str">
            <v>un</v>
          </cell>
          <cell r="C154">
            <v>54136.67</v>
          </cell>
        </row>
        <row r="155">
          <cell r="A155" t="str">
            <v>REGISTRO P/D RED WHITE 1"</v>
          </cell>
          <cell r="B155" t="str">
            <v>un</v>
          </cell>
          <cell r="C155">
            <v>37457.519999999997</v>
          </cell>
        </row>
        <row r="156">
          <cell r="A156" t="str">
            <v>REGISTRO P/D RED WHITE 1/2"</v>
          </cell>
          <cell r="B156" t="str">
            <v>un</v>
          </cell>
          <cell r="C156">
            <v>18722.939999999999</v>
          </cell>
        </row>
        <row r="157">
          <cell r="A157" t="str">
            <v>REGISTRO P/D RED WHITE 2"</v>
          </cell>
          <cell r="B157" t="str">
            <v>un</v>
          </cell>
          <cell r="C157">
            <v>118593.17</v>
          </cell>
        </row>
        <row r="158">
          <cell r="A158" t="str">
            <v>REGISTRO P/D RED WHITE 3/4"</v>
          </cell>
          <cell r="B158" t="str">
            <v>un</v>
          </cell>
          <cell r="C158">
            <v>25844.68</v>
          </cell>
        </row>
        <row r="159">
          <cell r="A159" t="str">
            <v>REJILLA DE PISO CON SOSCO DE 3" X 2"</v>
          </cell>
          <cell r="B159" t="str">
            <v>un</v>
          </cell>
          <cell r="C159">
            <v>7698.8899999999994</v>
          </cell>
        </row>
        <row r="160">
          <cell r="A160" t="str">
            <v>REPISA ORDINARIO 3m</v>
          </cell>
          <cell r="B160" t="str">
            <v>ml</v>
          </cell>
          <cell r="C160">
            <v>3740.3199999999997</v>
          </cell>
        </row>
        <row r="161">
          <cell r="A161" t="str">
            <v>RODILLO JUNIOR FELPA</v>
          </cell>
          <cell r="B161" t="str">
            <v>un</v>
          </cell>
          <cell r="C161">
            <v>4617.2</v>
          </cell>
        </row>
        <row r="162">
          <cell r="A162" t="str">
            <v>SARDINEL PREFABRICADO A-10</v>
          </cell>
          <cell r="B162" t="str">
            <v>un</v>
          </cell>
          <cell r="C162">
            <v>37757.25</v>
          </cell>
        </row>
        <row r="163">
          <cell r="A163" t="str">
            <v>SECADOR MANOS NAC PUSH CARCAZA BLANCA</v>
          </cell>
          <cell r="B163" t="str">
            <v>un</v>
          </cell>
          <cell r="C163">
            <v>1079270.5</v>
          </cell>
        </row>
        <row r="164">
          <cell r="A164" t="str">
            <v>SEGUETA</v>
          </cell>
          <cell r="B164" t="str">
            <v>un</v>
          </cell>
          <cell r="C164">
            <v>3370.75</v>
          </cell>
        </row>
        <row r="165">
          <cell r="A165" t="str">
            <v>SIFON PVC 2"</v>
          </cell>
          <cell r="B165" t="str">
            <v>un</v>
          </cell>
          <cell r="C165">
            <v>4998.41</v>
          </cell>
        </row>
        <row r="166">
          <cell r="A166" t="str">
            <v>SIFON PVC 3"</v>
          </cell>
          <cell r="B166" t="str">
            <v>un</v>
          </cell>
          <cell r="C166">
            <v>7491.3099999999995</v>
          </cell>
        </row>
        <row r="167">
          <cell r="A167" t="str">
            <v>SIKA 1</v>
          </cell>
          <cell r="B167" t="str">
            <v>kg</v>
          </cell>
          <cell r="C167">
            <v>4617.2</v>
          </cell>
        </row>
        <row r="168">
          <cell r="A168" t="str">
            <v>SIKASET</v>
          </cell>
          <cell r="B168" t="str">
            <v>kg</v>
          </cell>
          <cell r="C168">
            <v>7156.66</v>
          </cell>
        </row>
        <row r="169">
          <cell r="A169" t="str">
            <v>SILICONA TRASPARENTE</v>
          </cell>
          <cell r="B169" t="str">
            <v>un</v>
          </cell>
          <cell r="C169">
            <v>10111.279999999999</v>
          </cell>
        </row>
        <row r="170">
          <cell r="A170" t="str">
            <v>SOLDADURA DE ESTAÑO</v>
          </cell>
          <cell r="B170" t="str">
            <v>un</v>
          </cell>
          <cell r="C170">
            <v>18850.009999999998</v>
          </cell>
        </row>
        <row r="171">
          <cell r="A171" t="str">
            <v>SOLDADURA ELECTRICA</v>
          </cell>
          <cell r="B171" t="str">
            <v>kg</v>
          </cell>
          <cell r="C171">
            <v>7491.3099999999995</v>
          </cell>
        </row>
        <row r="172">
          <cell r="A172" t="str">
            <v>SOLDADURA PVC + LIMPIADOR PVC 2:1 x 1/4</v>
          </cell>
          <cell r="B172" t="str">
            <v>un</v>
          </cell>
          <cell r="C172">
            <v>83686.75</v>
          </cell>
        </row>
        <row r="173">
          <cell r="A173" t="str">
            <v>SOPORTE CANAL AMAZONA</v>
          </cell>
          <cell r="B173" t="str">
            <v>un</v>
          </cell>
          <cell r="C173">
            <v>3232.04</v>
          </cell>
        </row>
        <row r="174">
          <cell r="A174" t="str">
            <v>SOPORTE DE BAJANTE</v>
          </cell>
          <cell r="B174" t="str">
            <v>un</v>
          </cell>
          <cell r="C174">
            <v>2539.46</v>
          </cell>
        </row>
        <row r="175">
          <cell r="A175" t="str">
            <v>TABLA BURRA CEDRO MACHO 0.28</v>
          </cell>
          <cell r="B175" t="str">
            <v>ml</v>
          </cell>
          <cell r="C175">
            <v>13759.449999999999</v>
          </cell>
        </row>
        <row r="176">
          <cell r="A176" t="str">
            <v>TABLA BURRA ORDINARIO 0.30</v>
          </cell>
          <cell r="B176" t="str">
            <v>ml</v>
          </cell>
          <cell r="C176">
            <v>7110.0999999999995</v>
          </cell>
        </row>
        <row r="177">
          <cell r="A177" t="str">
            <v>TABLA BURRA TERMINADA 1 CARA 0.30</v>
          </cell>
          <cell r="B177" t="str">
            <v>ml</v>
          </cell>
          <cell r="C177">
            <v>7733.8099999999995</v>
          </cell>
        </row>
        <row r="178">
          <cell r="A178" t="str">
            <v>TABLA CHAPA ORDINARIO 0.30</v>
          </cell>
          <cell r="B178" t="str">
            <v>ml</v>
          </cell>
          <cell r="C178">
            <v>4178.76</v>
          </cell>
        </row>
        <row r="179">
          <cell r="A179" t="str">
            <v>TABLA CHAPA TERMINADO 1 CARA 0.30</v>
          </cell>
          <cell r="B179" t="str">
            <v>ml</v>
          </cell>
          <cell r="C179">
            <v>2124.2999999999997</v>
          </cell>
        </row>
        <row r="180">
          <cell r="A180" t="str">
            <v>TANQUE PLASTICO 1000 LTS</v>
          </cell>
          <cell r="B180" t="str">
            <v>un</v>
          </cell>
          <cell r="C180">
            <v>345978.63</v>
          </cell>
        </row>
        <row r="181">
          <cell r="A181" t="str">
            <v>TANQUE PLASTICO 2000 LTS</v>
          </cell>
          <cell r="B181" t="str">
            <v>un</v>
          </cell>
          <cell r="C181">
            <v>542521</v>
          </cell>
        </row>
        <row r="182">
          <cell r="A182" t="str">
            <v>TAPA EXTERNA CANAL AMAZONA</v>
          </cell>
          <cell r="B182" t="str">
            <v>un</v>
          </cell>
          <cell r="C182">
            <v>8657.25</v>
          </cell>
        </row>
        <row r="183">
          <cell r="A183" t="str">
            <v>TAPAREGISTRO PLASTICA 20x20</v>
          </cell>
          <cell r="B183" t="str">
            <v>un</v>
          </cell>
          <cell r="C183">
            <v>10965.85</v>
          </cell>
        </row>
        <row r="184">
          <cell r="A184" t="str">
            <v>TAPON DE PRUEBA SANITARIO PVC 2"</v>
          </cell>
          <cell r="B184" t="str">
            <v>un</v>
          </cell>
          <cell r="C184">
            <v>1154.3</v>
          </cell>
        </row>
        <row r="185">
          <cell r="A185" t="str">
            <v>TAPON DE PRUEBA SANITARIO PVC 3"</v>
          </cell>
          <cell r="B185" t="str">
            <v>un</v>
          </cell>
          <cell r="C185">
            <v>1385.1599999999999</v>
          </cell>
        </row>
        <row r="186">
          <cell r="A186" t="str">
            <v>TAPON DE PRUEBA SANITARIO PVC 4"</v>
          </cell>
          <cell r="B186" t="str">
            <v>un</v>
          </cell>
          <cell r="C186">
            <v>2885.75</v>
          </cell>
        </row>
        <row r="187">
          <cell r="A187" t="str">
            <v>TAPON ROSCADO PVCP 1/2"</v>
          </cell>
          <cell r="B187" t="str">
            <v>un</v>
          </cell>
          <cell r="C187">
            <v>623.71</v>
          </cell>
        </row>
        <row r="188">
          <cell r="A188" t="str">
            <v>TAPON SOLDADO PVCP 1/2"</v>
          </cell>
          <cell r="B188" t="str">
            <v>un</v>
          </cell>
          <cell r="C188">
            <v>369.57</v>
          </cell>
        </row>
        <row r="189">
          <cell r="A189" t="str">
            <v>TEE ROSCADA PVC 1/2"</v>
          </cell>
          <cell r="B189" t="str">
            <v>un</v>
          </cell>
          <cell r="C189">
            <v>1731.45</v>
          </cell>
        </row>
        <row r="190">
          <cell r="A190" t="str">
            <v>TEFLON</v>
          </cell>
          <cell r="B190" t="str">
            <v>un</v>
          </cell>
          <cell r="C190">
            <v>1627.6599999999999</v>
          </cell>
        </row>
        <row r="191">
          <cell r="A191" t="str">
            <v>TEJA THERMOACUSTICA A-360 MAX</v>
          </cell>
          <cell r="B191" t="str">
            <v>m2</v>
          </cell>
          <cell r="C191">
            <v>24967.8</v>
          </cell>
        </row>
        <row r="192">
          <cell r="A192" t="str">
            <v>TEJA THERMOACUSTICA TIPO AJOVER</v>
          </cell>
          <cell r="B192" t="str">
            <v>m2</v>
          </cell>
          <cell r="C192">
            <v>24967.8</v>
          </cell>
        </row>
        <row r="193">
          <cell r="A193" t="str">
            <v>TIERRA NEGRA</v>
          </cell>
          <cell r="B193" t="str">
            <v>m3</v>
          </cell>
          <cell r="C193">
            <v>21401.11</v>
          </cell>
        </row>
        <row r="194">
          <cell r="A194" t="str">
            <v>TIRAS 3x3x3</v>
          </cell>
          <cell r="B194" t="str">
            <v>ml</v>
          </cell>
          <cell r="C194">
            <v>1500.59</v>
          </cell>
        </row>
        <row r="195">
          <cell r="A195" t="str">
            <v>TORNILLO LAMINA 1/2"</v>
          </cell>
          <cell r="B195" t="str">
            <v>un</v>
          </cell>
          <cell r="C195">
            <v>127.07</v>
          </cell>
        </row>
        <row r="196">
          <cell r="A196" t="str">
            <v>TORNILLOS AUTOPERFORANTES</v>
          </cell>
          <cell r="B196" t="str">
            <v>un</v>
          </cell>
          <cell r="C196">
            <v>438.44</v>
          </cell>
        </row>
        <row r="197">
          <cell r="A197" t="str">
            <v>TORNILLOS PARA MADERA 1"</v>
          </cell>
          <cell r="B197" t="str">
            <v>un</v>
          </cell>
          <cell r="C197">
            <v>23.28</v>
          </cell>
        </row>
        <row r="198">
          <cell r="A198" t="str">
            <v>TORNILLOS PARA MADERA 1"-3"</v>
          </cell>
          <cell r="B198" t="str">
            <v>un</v>
          </cell>
          <cell r="C198">
            <v>311.37</v>
          </cell>
        </row>
        <row r="199">
          <cell r="A199" t="str">
            <v>TUBO ALCANTARILLADO PVC NOVAFORT 6"</v>
          </cell>
          <cell r="B199" t="str">
            <v>ml</v>
          </cell>
          <cell r="C199">
            <v>29585</v>
          </cell>
        </row>
        <row r="200">
          <cell r="A200" t="str">
            <v>TUBO ALCANTARILLADO PVC NOVAFORT 8"</v>
          </cell>
          <cell r="B200" t="str">
            <v>ml</v>
          </cell>
          <cell r="C200">
            <v>39326.71</v>
          </cell>
        </row>
        <row r="201">
          <cell r="A201" t="str">
            <v>TUBO ALCANTARILLADO PVC NOVAFORT 12"</v>
          </cell>
          <cell r="B201" t="str">
            <v>ml</v>
          </cell>
          <cell r="C201">
            <v>83686.75</v>
          </cell>
        </row>
        <row r="202">
          <cell r="A202" t="str">
            <v>TUBO ALCANTARILLADO PVC NOVAFORT 14"</v>
          </cell>
          <cell r="B202" t="str">
            <v>ml</v>
          </cell>
          <cell r="C202">
            <v>105964.73999999999</v>
          </cell>
        </row>
        <row r="203">
          <cell r="A203" t="str">
            <v>TUBO ALCANTARILLADO PVC NOVAFORT 16"</v>
          </cell>
          <cell r="B203" t="str">
            <v>ml</v>
          </cell>
          <cell r="C203">
            <v>138516</v>
          </cell>
        </row>
        <row r="204">
          <cell r="A204" t="str">
            <v>TUBO PVCP 1 1/2" RDE 21</v>
          </cell>
          <cell r="B204" t="str">
            <v>ml</v>
          </cell>
          <cell r="C204">
            <v>9892.06</v>
          </cell>
        </row>
        <row r="205">
          <cell r="A205" t="str">
            <v>TUBO PVCP 1 1/4" RDE 21</v>
          </cell>
          <cell r="B205" t="str">
            <v>ml</v>
          </cell>
          <cell r="C205">
            <v>8369.16</v>
          </cell>
        </row>
        <row r="206">
          <cell r="A206" t="str">
            <v>TUBO PVCP 1" RDE 13.5</v>
          </cell>
          <cell r="B206" t="str">
            <v>ml</v>
          </cell>
          <cell r="C206">
            <v>6233.22</v>
          </cell>
        </row>
        <row r="207">
          <cell r="A207" t="str">
            <v>TUBO PVCP 1/2" RDE 9</v>
          </cell>
          <cell r="B207" t="str">
            <v>ml</v>
          </cell>
          <cell r="C207">
            <v>3462.9</v>
          </cell>
        </row>
        <row r="208">
          <cell r="A208" t="str">
            <v>TUBO PVCP 2" RDE 21</v>
          </cell>
          <cell r="B208" t="str">
            <v>ml</v>
          </cell>
          <cell r="C208">
            <v>10042.41</v>
          </cell>
        </row>
        <row r="209">
          <cell r="A209" t="str">
            <v>TUBO PVCP 3/4" RDE 11</v>
          </cell>
          <cell r="B209" t="str">
            <v>ml</v>
          </cell>
          <cell r="C209">
            <v>4617.2</v>
          </cell>
        </row>
        <row r="210">
          <cell r="A210" t="str">
            <v>TUBO PVCS 2"</v>
          </cell>
          <cell r="B210" t="str">
            <v>ml</v>
          </cell>
          <cell r="C210">
            <v>11519.72</v>
          </cell>
        </row>
        <row r="211">
          <cell r="A211" t="str">
            <v>TUBO PVCS 3"</v>
          </cell>
          <cell r="B211" t="str">
            <v>ml</v>
          </cell>
          <cell r="C211">
            <v>18099.23</v>
          </cell>
        </row>
        <row r="212">
          <cell r="A212" t="str">
            <v>TUBO PVCS 4"</v>
          </cell>
          <cell r="B212" t="str">
            <v>ml</v>
          </cell>
          <cell r="C212">
            <v>23721.35</v>
          </cell>
        </row>
        <row r="213">
          <cell r="A213" t="str">
            <v>TUBO PVCS 6"</v>
          </cell>
          <cell r="B213" t="str">
            <v>ml</v>
          </cell>
          <cell r="C213">
            <v>45017.7</v>
          </cell>
        </row>
        <row r="214">
          <cell r="A214" t="str">
            <v>TUBO PVCV 2"</v>
          </cell>
          <cell r="B214" t="str">
            <v>ml</v>
          </cell>
          <cell r="C214">
            <v>9234.4</v>
          </cell>
        </row>
        <row r="215">
          <cell r="A215" t="str">
            <v>TUBO PVCV 3"</v>
          </cell>
          <cell r="B215" t="str">
            <v>ml</v>
          </cell>
          <cell r="C215">
            <v>10388.699999999999</v>
          </cell>
        </row>
        <row r="216">
          <cell r="A216" t="str">
            <v>TUBO ESTRUCT RECT GALV 60x40x2.00MM</v>
          </cell>
          <cell r="B216" t="str">
            <v>ml</v>
          </cell>
          <cell r="C216">
            <v>14428.75</v>
          </cell>
        </row>
        <row r="217">
          <cell r="A217" t="str">
            <v>TUBO ESTRUCT RECT GALV 140x40x2.00MM</v>
          </cell>
          <cell r="B217" t="str">
            <v>ml</v>
          </cell>
          <cell r="C217">
            <v>29896.37</v>
          </cell>
        </row>
        <row r="218">
          <cell r="A218" t="str">
            <v>TUERCA DE ACERO 5/8"</v>
          </cell>
          <cell r="B218" t="str">
            <v>un</v>
          </cell>
          <cell r="C218">
            <v>565.51</v>
          </cell>
        </row>
        <row r="219">
          <cell r="A219" t="str">
            <v>UNION CANAL AMAZONA BLANCO</v>
          </cell>
          <cell r="B219" t="str">
            <v>un</v>
          </cell>
          <cell r="C219">
            <v>17776.22</v>
          </cell>
        </row>
        <row r="220">
          <cell r="A220" t="str">
            <v>UNION UNIVERSAL PVCP 1"</v>
          </cell>
          <cell r="B220" t="str">
            <v>un</v>
          </cell>
          <cell r="C220">
            <v>6348.65</v>
          </cell>
        </row>
        <row r="221">
          <cell r="A221" t="str">
            <v>UNION UNIVERSAL PVCP 2"</v>
          </cell>
          <cell r="B221" t="str">
            <v>un</v>
          </cell>
          <cell r="C221">
            <v>26548.899999999998</v>
          </cell>
        </row>
        <row r="222">
          <cell r="A222" t="str">
            <v>VÁLVULA 2 1/2 X 1 1/4" POZUELO SOSCO PLÁSTICA</v>
          </cell>
          <cell r="B222" t="str">
            <v>un</v>
          </cell>
          <cell r="C222">
            <v>3232.04</v>
          </cell>
        </row>
        <row r="223">
          <cell r="A223" t="str">
            <v>VARA CLAVO 3m</v>
          </cell>
          <cell r="B223" t="str">
            <v>ml</v>
          </cell>
          <cell r="C223">
            <v>3116.61</v>
          </cell>
        </row>
        <row r="224">
          <cell r="A224" t="str">
            <v>VIDRIO CRUDO TRANSPARENTE 4mm</v>
          </cell>
          <cell r="B224" t="str">
            <v>m2</v>
          </cell>
          <cell r="C224">
            <v>24967.8</v>
          </cell>
        </row>
        <row r="225">
          <cell r="A225" t="str">
            <v>VINILO</v>
          </cell>
          <cell r="B225" t="str">
            <v>gl</v>
          </cell>
          <cell r="C225">
            <v>33705.56</v>
          </cell>
        </row>
        <row r="226">
          <cell r="A226" t="str">
            <v>WASH PRIMER B CATALIZADOR</v>
          </cell>
          <cell r="B226" t="str">
            <v>gl</v>
          </cell>
          <cell r="C226">
            <v>11889.289999999999</v>
          </cell>
        </row>
        <row r="227">
          <cell r="A227" t="str">
            <v>YESO</v>
          </cell>
          <cell r="B227" t="str">
            <v>bt</v>
          </cell>
          <cell r="C227">
            <v>14266.76</v>
          </cell>
        </row>
        <row r="228">
          <cell r="A228" t="str">
            <v>MALLA ESLABONADA</v>
          </cell>
          <cell r="B228" t="str">
            <v>m2</v>
          </cell>
          <cell r="C228">
            <v>19969.39</v>
          </cell>
        </row>
        <row r="229">
          <cell r="A229" t="str">
            <v>PLATINA HIERRO 3/4" x 1/8"</v>
          </cell>
          <cell r="B229" t="str">
            <v>ml</v>
          </cell>
          <cell r="C229">
            <v>2135.94</v>
          </cell>
        </row>
        <row r="230">
          <cell r="A230" t="str">
            <v>PLATINA HIERRO 6"x6"x1/8"</v>
          </cell>
          <cell r="B230" t="str">
            <v>un</v>
          </cell>
          <cell r="C230">
            <v>33290.400000000001</v>
          </cell>
        </row>
        <row r="231">
          <cell r="A231" t="str">
            <v>SOLDADURA ELECTRICA 004-3/23"</v>
          </cell>
          <cell r="B231" t="str">
            <v>kg</v>
          </cell>
          <cell r="C231">
            <v>5621.15</v>
          </cell>
        </row>
        <row r="232">
          <cell r="A232" t="str">
            <v>TUBO GALVANIZADO 3"</v>
          </cell>
          <cell r="B232" t="str">
            <v>ml</v>
          </cell>
          <cell r="C232">
            <v>55879.76</v>
          </cell>
        </row>
        <row r="233">
          <cell r="A233" t="str">
            <v>TUBO GALVANIZADO 4"</v>
          </cell>
          <cell r="B233" t="str">
            <v>ml</v>
          </cell>
          <cell r="C233">
            <v>65391.58</v>
          </cell>
        </row>
        <row r="234">
          <cell r="A234" t="str">
            <v>VARILLA LISA 3/4"</v>
          </cell>
          <cell r="B234" t="str">
            <v>ml</v>
          </cell>
          <cell r="C234">
            <v>7733.8099999999995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la"/>
    </sheet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R ANDES"/>
    </sheetNames>
    <sheetDataSet>
      <sheetData sheetId="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1"/>
      <sheetName val="P1"/>
      <sheetName val="P2"/>
      <sheetName val="P3"/>
      <sheetName val="P4"/>
      <sheetName val="P5"/>
      <sheetName val="PRES"/>
      <sheetName val="Modelo"/>
      <sheetName val="Datos"/>
      <sheetName val="MAT"/>
      <sheetName val="HER"/>
      <sheetName val="TRANS"/>
      <sheetName val="MO"/>
      <sheetName val="UNDS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CODIGO</v>
          </cell>
        </row>
      </sheetData>
      <sheetData sheetId="7">
        <row r="2">
          <cell r="P2" t="str">
            <v>Ejecución de cárcamo en concreto de 3.000PSI, fundidas en sitio o prefabricadas en concreto con acero de refuerzo, con marco conrejilla en concreto; según localización y dimensiones expresadas en los Planos Arquitectónicos y Planos Eléctricos. Se construirán en los sitios señalados en los Planos Arquitectónicos y de Detalle y de conformidad con los alineamientos y pendientes que se establezcan, incluye todo lo necesario para su perfecta instalación y puesta en funcionamiento, incluye fijaciones y todos los elementos requeridos para la correcta ejecución del trabajo.</v>
          </cell>
        </row>
        <row r="7">
          <cell r="J7">
            <v>0.01</v>
          </cell>
        </row>
        <row r="9">
          <cell r="J9">
            <v>6.3E-2</v>
          </cell>
        </row>
        <row r="13">
          <cell r="H13">
            <v>2.56</v>
          </cell>
        </row>
        <row r="14">
          <cell r="H14">
            <v>22.56</v>
          </cell>
          <cell r="J14">
            <v>2.56</v>
          </cell>
        </row>
        <row r="15">
          <cell r="H15">
            <v>3.2000000000000001E-2</v>
          </cell>
        </row>
        <row r="16">
          <cell r="H16">
            <v>4.8000000000000001E-2</v>
          </cell>
        </row>
        <row r="17">
          <cell r="H17">
            <v>0.77</v>
          </cell>
        </row>
        <row r="18">
          <cell r="H18">
            <v>0.08</v>
          </cell>
        </row>
        <row r="19">
          <cell r="H19">
            <v>36</v>
          </cell>
          <cell r="J19">
            <v>220.5</v>
          </cell>
        </row>
        <row r="20">
          <cell r="H20">
            <v>1</v>
          </cell>
          <cell r="J20">
            <v>1</v>
          </cell>
        </row>
        <row r="21">
          <cell r="H21">
            <v>0.31</v>
          </cell>
          <cell r="J21">
            <v>7.718</v>
          </cell>
        </row>
        <row r="22">
          <cell r="H22">
            <v>0</v>
          </cell>
          <cell r="J22">
            <v>0.96599999999999997</v>
          </cell>
        </row>
        <row r="23">
          <cell r="H23">
            <v>0</v>
          </cell>
        </row>
        <row r="24">
          <cell r="H24">
            <v>0</v>
          </cell>
        </row>
        <row r="25">
          <cell r="H25">
            <v>0</v>
          </cell>
        </row>
        <row r="26">
          <cell r="H26">
            <v>0</v>
          </cell>
        </row>
        <row r="27">
          <cell r="H27">
            <v>0</v>
          </cell>
        </row>
        <row r="30">
          <cell r="J30">
            <v>0.17600000000000002</v>
          </cell>
        </row>
        <row r="42">
          <cell r="O42" t="str">
            <v>SI</v>
          </cell>
        </row>
        <row r="44">
          <cell r="O44" t="str">
            <v>SI</v>
          </cell>
        </row>
      </sheetData>
      <sheetData sheetId="8"/>
      <sheetData sheetId="9"/>
      <sheetData sheetId="10"/>
      <sheetData sheetId="11"/>
      <sheetData sheetId="12"/>
      <sheetData sheetId="13">
        <row r="1">
          <cell r="A1" t="str">
            <v>M2</v>
          </cell>
          <cell r="B1" t="str">
            <v>Metro Cuadrado</v>
          </cell>
        </row>
        <row r="2">
          <cell r="A2" t="str">
            <v>HA</v>
          </cell>
          <cell r="B2" t="str">
            <v>Hectarea</v>
          </cell>
        </row>
        <row r="3">
          <cell r="A3" t="str">
            <v>FA</v>
          </cell>
          <cell r="B3" t="str">
            <v>Fanegada</v>
          </cell>
        </row>
        <row r="4">
          <cell r="A4" t="str">
            <v>M3</v>
          </cell>
          <cell r="B4" t="str">
            <v>Metro Cúbico</v>
          </cell>
        </row>
        <row r="5">
          <cell r="A5" t="str">
            <v>ML</v>
          </cell>
          <cell r="B5" t="str">
            <v>Metro Lineal</v>
          </cell>
        </row>
        <row r="6">
          <cell r="A6" t="str">
            <v>M</v>
          </cell>
          <cell r="B6" t="str">
            <v>Metro Lineal</v>
          </cell>
        </row>
        <row r="7">
          <cell r="A7" t="str">
            <v>KG</v>
          </cell>
          <cell r="B7" t="str">
            <v>Kilogramo</v>
          </cell>
        </row>
        <row r="8">
          <cell r="A8" t="str">
            <v>TN</v>
          </cell>
          <cell r="B8" t="str">
            <v>Tonelada</v>
          </cell>
        </row>
        <row r="9">
          <cell r="A9" t="str">
            <v>UN</v>
          </cell>
          <cell r="B9" t="str">
            <v>Unidad</v>
          </cell>
        </row>
        <row r="10">
          <cell r="A10" t="str">
            <v>GL</v>
          </cell>
          <cell r="B10" t="str">
            <v>Global</v>
          </cell>
        </row>
        <row r="11">
          <cell r="A11" t="str">
            <v>JG</v>
          </cell>
          <cell r="B11" t="str">
            <v>Juego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"/>
    </sheetNames>
    <sheetDataSet>
      <sheetData sheetId="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EQUEO "/>
      <sheetName val="CALCULOS"/>
    </sheetNames>
    <sheetDataSet>
      <sheetData sheetId="0" refreshError="1"/>
      <sheetData sheetId="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QUIPO"/>
      <sheetName val="MATERIAL"/>
    </sheetNames>
    <sheetDataSet>
      <sheetData sheetId="0" refreshError="1"/>
      <sheetData sheetId="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STOS OFICINA"/>
      <sheetName val="COSTOS CAMPAMENTO"/>
      <sheetName val="AIU"/>
      <sheetName val="FACTOR PRESTACIONAL 2009"/>
      <sheetName val="HISTORICO"/>
      <sheetName val="SALARIO CELADOR 2008"/>
      <sheetName val="TARIFAS REGISTRO DISTRITAL 2009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 REGIONES"/>
      <sheetName val="PRESUPUESTO DETALLADO"/>
      <sheetName val="PRESUPUESTO BASE POLIDEPORTIVO"/>
      <sheetName val="AHORROS"/>
      <sheetName val="días habiles 2015"/>
      <sheetName val="MANTENIMIENTO y OPERACIÓN"/>
      <sheetName val="PRESUPUESTO DE E&amp;D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M1" t="str">
            <v>Domingo</v>
          </cell>
        </row>
        <row r="2">
          <cell r="D2">
            <v>42005</v>
          </cell>
          <cell r="M2" t="str">
            <v>Sábado y domingo</v>
          </cell>
        </row>
        <row r="3">
          <cell r="D3">
            <v>42016</v>
          </cell>
        </row>
        <row r="4">
          <cell r="D4">
            <v>42086</v>
          </cell>
        </row>
        <row r="5">
          <cell r="D5">
            <v>42096</v>
          </cell>
        </row>
        <row r="6">
          <cell r="D6">
            <v>42097</v>
          </cell>
        </row>
        <row r="7">
          <cell r="D7">
            <v>42125</v>
          </cell>
        </row>
        <row r="8">
          <cell r="D8">
            <v>42142</v>
          </cell>
        </row>
        <row r="9">
          <cell r="D9">
            <v>42166</v>
          </cell>
        </row>
        <row r="10">
          <cell r="D10">
            <v>42163</v>
          </cell>
        </row>
        <row r="11">
          <cell r="D11">
            <v>42170</v>
          </cell>
        </row>
        <row r="12">
          <cell r="D12">
            <v>42184</v>
          </cell>
        </row>
        <row r="13">
          <cell r="D13">
            <v>42187</v>
          </cell>
        </row>
        <row r="14">
          <cell r="D14">
            <v>42205</v>
          </cell>
        </row>
        <row r="15">
          <cell r="D15">
            <v>42223</v>
          </cell>
        </row>
        <row r="16">
          <cell r="D16">
            <v>42233</v>
          </cell>
        </row>
        <row r="17">
          <cell r="D17">
            <v>42289</v>
          </cell>
        </row>
        <row r="18">
          <cell r="D18">
            <v>42310</v>
          </cell>
        </row>
        <row r="19">
          <cell r="D19">
            <v>42324</v>
          </cell>
        </row>
        <row r="20">
          <cell r="D20">
            <v>42346</v>
          </cell>
        </row>
        <row r="21">
          <cell r="D21">
            <v>42363</v>
          </cell>
        </row>
      </sheetData>
      <sheetData sheetId="5" refreshError="1"/>
      <sheetData sheetId="6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. P. U."/>
    </sheet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no de obra"/>
      <sheetName val="mater"/>
      <sheetName val="unit-obra"/>
      <sheetName val="Pedregal"/>
      <sheetName val="analuni3"/>
      <sheetName val="Hoja11"/>
      <sheetName val="Hoja15"/>
      <sheetName val="Hoja16"/>
    </sheetNames>
    <sheetDataSet>
      <sheetData sheetId="0" refreshError="1">
        <row r="30">
          <cell r="E30">
            <v>55000</v>
          </cell>
        </row>
      </sheetData>
      <sheetData sheetId="1" refreshError="1">
        <row r="29">
          <cell r="D29">
            <v>1800</v>
          </cell>
        </row>
        <row r="31">
          <cell r="D31">
            <v>2000</v>
          </cell>
        </row>
        <row r="56">
          <cell r="D56">
            <v>2000</v>
          </cell>
        </row>
        <row r="89">
          <cell r="D89">
            <v>11000</v>
          </cell>
        </row>
        <row r="122">
          <cell r="I122">
            <v>7500</v>
          </cell>
        </row>
        <row r="175">
          <cell r="I175">
            <v>125000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MANO DE OBRA"/>
      <sheetName val="BASE DE DATOS"/>
      <sheetName val="Hoja1"/>
      <sheetName val="ANALISIS UNITARIOS"/>
      <sheetName val="APUS NUEVOS"/>
      <sheetName val="apus electricos"/>
      <sheetName val="ITEMS"/>
      <sheetName val="Datos de ejemplo"/>
      <sheetName val="TRANSPORTE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Presup_Cancha"/>
      <sheetName val="1_Preliminares"/>
      <sheetName val="2_Cimentación_Est.Met"/>
      <sheetName val="3_HS"/>
      <sheetName val="Apus_In.Elect"/>
      <sheetName val="Apus_Cubierta"/>
      <sheetName val="Apus_Dotación_Pintura"/>
      <sheetName val="Insumos"/>
      <sheetName val="Equipo_Trans "/>
      <sheetName val="M.Obra"/>
    </sheetNames>
    <sheetDataSet>
      <sheetData sheetId="0">
        <row r="67">
          <cell r="F67">
            <v>0.17</v>
          </cell>
        </row>
      </sheetData>
      <sheetData sheetId="1">
        <row r="3">
          <cell r="C3" t="str">
            <v>CANCHA MÚLTIPLE 750 m2  ZONA ALTA "SUELO E"</v>
          </cell>
        </row>
        <row r="14">
          <cell r="J14" t="str">
            <v>M³</v>
          </cell>
        </row>
        <row r="15">
          <cell r="J15" t="str">
            <v>M²</v>
          </cell>
        </row>
        <row r="16">
          <cell r="J16" t="str">
            <v>M</v>
          </cell>
        </row>
        <row r="17">
          <cell r="J17" t="str">
            <v>Kg</v>
          </cell>
        </row>
        <row r="18">
          <cell r="J18" t="str">
            <v>Un</v>
          </cell>
        </row>
      </sheetData>
      <sheetData sheetId="2">
        <row r="26">
          <cell r="A26" t="str">
            <v>W09</v>
          </cell>
        </row>
      </sheetData>
      <sheetData sheetId="3">
        <row r="52">
          <cell r="I52">
            <v>44314</v>
          </cell>
        </row>
      </sheetData>
      <sheetData sheetId="4">
        <row r="48">
          <cell r="I48">
            <v>27898</v>
          </cell>
        </row>
      </sheetData>
      <sheetData sheetId="5">
        <row r="51">
          <cell r="R51">
            <v>99040</v>
          </cell>
        </row>
      </sheetData>
      <sheetData sheetId="6">
        <row r="53">
          <cell r="I53">
            <v>69159.47</v>
          </cell>
        </row>
      </sheetData>
      <sheetData sheetId="7">
        <row r="53">
          <cell r="I53">
            <v>628533.33799999999</v>
          </cell>
        </row>
      </sheetData>
      <sheetData sheetId="8">
        <row r="4">
          <cell r="A4" t="str">
            <v>A</v>
          </cell>
        </row>
      </sheetData>
      <sheetData sheetId="9">
        <row r="1">
          <cell r="A1" t="str">
            <v xml:space="preserve">Codigo </v>
          </cell>
        </row>
      </sheetData>
      <sheetData sheetId="10">
        <row r="37">
          <cell r="A37" t="str">
            <v>MO-01</v>
          </cell>
        </row>
      </sheetData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nitarios"/>
    </sheetNames>
    <sheetDataSet>
      <sheetData sheetId="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ACIONAL 2009"/>
      <sheetName val="HISTORICO"/>
      <sheetName val="SALARIO CELADOR 2008"/>
      <sheetName val="TARIFAS REGISTRO DISTRITAL 2009"/>
      <sheetName val="COSTOS OFICINA"/>
      <sheetName val="COSTOS CAMPAMENT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. General"/>
      <sheetName val="Analisis de AU"/>
      <sheetName val="Analisis Trib cost Indirecto"/>
    </sheetNames>
    <sheetDataSet>
      <sheetData sheetId="0">
        <row r="38">
          <cell r="F38">
            <v>367426972.75</v>
          </cell>
        </row>
      </sheetData>
      <sheetData sheetId="1"/>
      <sheetData sheetId="2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. General"/>
      <sheetName val="Analisis de AU"/>
      <sheetName val="Analisis Trib cost Indirecto"/>
    </sheetNames>
    <sheetDataSet>
      <sheetData sheetId="0">
        <row r="38">
          <cell r="F38">
            <v>373882790.375</v>
          </cell>
        </row>
        <row r="50">
          <cell r="F50">
            <v>17029392</v>
          </cell>
        </row>
      </sheetData>
      <sheetData sheetId="1">
        <row r="7">
          <cell r="E7">
            <v>908526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J85"/>
  <sheetViews>
    <sheetView view="pageBreakPreview" topLeftCell="A7" zoomScale="85" zoomScaleNormal="110" zoomScaleSheetLayoutView="85" workbookViewId="0">
      <selection activeCell="J23" sqref="J23"/>
    </sheetView>
  </sheetViews>
  <sheetFormatPr baseColWidth="10" defaultColWidth="9.140625" defaultRowHeight="12.75"/>
  <cols>
    <col min="1" max="1" width="1.7109375" style="1" customWidth="1"/>
    <col min="2" max="2" width="3" style="1" customWidth="1"/>
    <col min="3" max="3" width="6" style="1" customWidth="1"/>
    <col min="4" max="4" width="10.85546875" style="1" customWidth="1"/>
    <col min="5" max="5" width="13" style="1" customWidth="1"/>
    <col min="6" max="6" width="45.140625" style="1" customWidth="1"/>
    <col min="7" max="7" width="16.42578125" style="1" customWidth="1"/>
    <col min="8" max="8" width="9.140625" style="1" customWidth="1"/>
    <col min="9" max="9" width="20.42578125" style="2" customWidth="1"/>
    <col min="10" max="10" width="28.42578125" style="3" customWidth="1"/>
    <col min="11" max="16384" width="9.140625" style="1"/>
  </cols>
  <sheetData>
    <row r="1" spans="1:10" ht="13.5" thickBot="1">
      <c r="A1" s="4"/>
      <c r="B1" s="4"/>
      <c r="C1" s="4"/>
      <c r="D1" s="5"/>
      <c r="E1" s="4"/>
      <c r="F1" s="4"/>
      <c r="G1" s="4"/>
      <c r="H1" s="4"/>
      <c r="I1" s="5"/>
      <c r="J1" s="63"/>
    </row>
    <row r="2" spans="1:10" ht="45" customHeight="1">
      <c r="A2" s="6"/>
      <c r="B2" s="448" t="s">
        <v>0</v>
      </c>
      <c r="C2" s="449"/>
      <c r="D2" s="449"/>
      <c r="E2" s="449"/>
      <c r="F2" s="449"/>
      <c r="G2" s="449"/>
      <c r="H2" s="449"/>
      <c r="I2" s="449"/>
      <c r="J2" s="450"/>
    </row>
    <row r="3" spans="1:10" ht="13.5" thickBot="1">
      <c r="A3" s="6"/>
      <c r="B3" s="451" t="s">
        <v>1</v>
      </c>
      <c r="C3" s="452"/>
      <c r="D3" s="452"/>
      <c r="E3" s="452"/>
      <c r="F3" s="452"/>
      <c r="G3" s="452"/>
      <c r="H3" s="452"/>
      <c r="I3" s="452"/>
      <c r="J3" s="453"/>
    </row>
    <row r="4" spans="1:10" ht="15.75" customHeight="1">
      <c r="A4" s="7"/>
      <c r="B4" s="439" t="s">
        <v>2</v>
      </c>
      <c r="C4" s="440"/>
      <c r="D4" s="440"/>
      <c r="E4" s="440"/>
      <c r="F4" s="440"/>
      <c r="G4" s="440"/>
      <c r="H4" s="440"/>
      <c r="I4" s="440"/>
      <c r="J4" s="441"/>
    </row>
    <row r="5" spans="1:10" ht="9" customHeight="1">
      <c r="A5" s="6"/>
      <c r="B5" s="442"/>
      <c r="C5" s="443"/>
      <c r="D5" s="443"/>
      <c r="E5" s="443"/>
      <c r="F5" s="443"/>
      <c r="G5" s="443"/>
      <c r="H5" s="443"/>
      <c r="I5" s="443"/>
      <c r="J5" s="444"/>
    </row>
    <row r="6" spans="1:10" ht="15.75" customHeight="1" thickBot="1">
      <c r="A6" s="6"/>
      <c r="B6" s="445"/>
      <c r="C6" s="446"/>
      <c r="D6" s="446"/>
      <c r="E6" s="446"/>
      <c r="F6" s="446"/>
      <c r="G6" s="446"/>
      <c r="H6" s="446"/>
      <c r="I6" s="446"/>
      <c r="J6" s="447"/>
    </row>
    <row r="7" spans="1:10">
      <c r="A7" s="6"/>
      <c r="B7" s="399" t="s">
        <v>3</v>
      </c>
      <c r="C7" s="401" t="s">
        <v>4</v>
      </c>
      <c r="D7" s="454" t="s">
        <v>5</v>
      </c>
      <c r="E7" s="454"/>
      <c r="F7" s="399" t="s">
        <v>6</v>
      </c>
      <c r="G7" s="401" t="s">
        <v>7</v>
      </c>
      <c r="H7" s="401" t="s">
        <v>8</v>
      </c>
      <c r="I7" s="403" t="s">
        <v>9</v>
      </c>
      <c r="J7" s="437" t="s">
        <v>10</v>
      </c>
    </row>
    <row r="8" spans="1:10" ht="24.75" customHeight="1" thickBot="1">
      <c r="A8" s="6"/>
      <c r="B8" s="400"/>
      <c r="C8" s="402"/>
      <c r="D8" s="9" t="s">
        <v>11</v>
      </c>
      <c r="E8" s="9" t="s">
        <v>12</v>
      </c>
      <c r="F8" s="400"/>
      <c r="G8" s="402"/>
      <c r="H8" s="402"/>
      <c r="I8" s="404"/>
      <c r="J8" s="438"/>
    </row>
    <row r="9" spans="1:10" ht="15.75" customHeight="1" thickBot="1">
      <c r="A9" s="6"/>
      <c r="B9" s="10"/>
      <c r="C9" s="11"/>
      <c r="D9" s="12">
        <v>1</v>
      </c>
      <c r="E9" s="432" t="s">
        <v>13</v>
      </c>
      <c r="F9" s="433"/>
      <c r="G9" s="13"/>
      <c r="H9" s="14"/>
      <c r="I9" s="64"/>
      <c r="J9" s="65"/>
    </row>
    <row r="10" spans="1:10" ht="14.25">
      <c r="A10" s="6"/>
      <c r="B10" s="10"/>
      <c r="C10" s="11"/>
      <c r="D10" s="15">
        <v>1.0209999999999999</v>
      </c>
      <c r="E10" s="16"/>
      <c r="F10" s="17" t="s">
        <v>14</v>
      </c>
      <c r="G10" s="18" t="s">
        <v>15</v>
      </c>
      <c r="H10" s="19">
        <v>5950</v>
      </c>
      <c r="I10" s="66">
        <v>4646</v>
      </c>
      <c r="J10" s="66">
        <v>27643700</v>
      </c>
    </row>
    <row r="11" spans="1:10" ht="14.25">
      <c r="A11" s="6"/>
      <c r="B11" s="10"/>
      <c r="C11" s="11"/>
      <c r="D11" s="15">
        <v>1.0009999999999999</v>
      </c>
      <c r="E11" s="20"/>
      <c r="F11" s="17" t="s">
        <v>16</v>
      </c>
      <c r="G11" s="18" t="s">
        <v>17</v>
      </c>
      <c r="H11" s="19">
        <v>400</v>
      </c>
      <c r="I11" s="66">
        <v>23931</v>
      </c>
      <c r="J11" s="66">
        <v>9572400</v>
      </c>
    </row>
    <row r="12" spans="1:10" ht="14.25">
      <c r="A12" s="6"/>
      <c r="B12" s="10"/>
      <c r="C12" s="11"/>
      <c r="D12" s="21">
        <v>1.028</v>
      </c>
      <c r="E12" s="20"/>
      <c r="F12" s="17" t="s">
        <v>18</v>
      </c>
      <c r="G12" s="18" t="s">
        <v>19</v>
      </c>
      <c r="H12" s="19">
        <v>12</v>
      </c>
      <c r="I12" s="66">
        <v>135302</v>
      </c>
      <c r="J12" s="66">
        <v>1623624</v>
      </c>
    </row>
    <row r="13" spans="1:10" ht="14.25">
      <c r="A13" s="6"/>
      <c r="B13" s="10"/>
      <c r="C13" s="11"/>
      <c r="D13" s="21">
        <v>1.08</v>
      </c>
      <c r="E13" s="20"/>
      <c r="F13" s="17" t="s">
        <v>20</v>
      </c>
      <c r="G13" s="18" t="s">
        <v>19</v>
      </c>
      <c r="H13" s="19">
        <v>900</v>
      </c>
      <c r="I13" s="66">
        <v>6138</v>
      </c>
      <c r="J13" s="66">
        <v>5524200</v>
      </c>
    </row>
    <row r="14" spans="1:10" ht="14.25">
      <c r="A14" s="6"/>
      <c r="B14" s="10"/>
      <c r="C14" s="11"/>
      <c r="D14" s="21">
        <v>1.008</v>
      </c>
      <c r="E14" s="20"/>
      <c r="F14" s="17" t="s">
        <v>21</v>
      </c>
      <c r="G14" s="18" t="s">
        <v>15</v>
      </c>
      <c r="H14" s="19">
        <v>200</v>
      </c>
      <c r="I14" s="66">
        <v>4343</v>
      </c>
      <c r="J14" s="66">
        <v>868600</v>
      </c>
    </row>
    <row r="15" spans="1:10" ht="14.25">
      <c r="A15" s="6"/>
      <c r="B15" s="10"/>
      <c r="C15" s="11"/>
      <c r="D15" s="21">
        <v>1.032</v>
      </c>
      <c r="E15" s="20"/>
      <c r="F15" s="17" t="s">
        <v>22</v>
      </c>
      <c r="G15" s="18" t="s">
        <v>19</v>
      </c>
      <c r="H15" s="19">
        <v>100</v>
      </c>
      <c r="I15" s="66">
        <v>12911</v>
      </c>
      <c r="J15" s="66">
        <v>1291100</v>
      </c>
    </row>
    <row r="16" spans="1:10" ht="14.25">
      <c r="A16" s="6"/>
      <c r="B16" s="10"/>
      <c r="C16" s="11"/>
      <c r="D16" s="21">
        <v>1.026</v>
      </c>
      <c r="E16" s="20"/>
      <c r="F16" s="17" t="s">
        <v>23</v>
      </c>
      <c r="G16" s="18" t="s">
        <v>15</v>
      </c>
      <c r="H16" s="19">
        <v>100</v>
      </c>
      <c r="I16" s="66">
        <v>17073</v>
      </c>
      <c r="J16" s="66">
        <v>1707300</v>
      </c>
    </row>
    <row r="17" spans="1:10" ht="14.25">
      <c r="A17" s="6"/>
      <c r="B17" s="10"/>
      <c r="C17" s="11"/>
      <c r="D17" s="21">
        <v>1.0269999999999999</v>
      </c>
      <c r="E17" s="20"/>
      <c r="F17" s="17" t="s">
        <v>24</v>
      </c>
      <c r="G17" s="18" t="s">
        <v>15</v>
      </c>
      <c r="H17" s="19">
        <v>100</v>
      </c>
      <c r="I17" s="66">
        <v>18130</v>
      </c>
      <c r="J17" s="66">
        <v>1813000</v>
      </c>
    </row>
    <row r="18" spans="1:10" ht="15.75" customHeight="1" thickBot="1">
      <c r="A18" s="6"/>
      <c r="B18" s="10"/>
      <c r="C18" s="11"/>
      <c r="D18" s="430" t="s">
        <v>25</v>
      </c>
      <c r="E18" s="431"/>
      <c r="F18" s="431"/>
      <c r="G18" s="431"/>
      <c r="H18" s="22"/>
      <c r="I18" s="67"/>
      <c r="J18" s="68">
        <v>50043924</v>
      </c>
    </row>
    <row r="19" spans="1:10" ht="15.75" thickBot="1">
      <c r="A19" s="6"/>
      <c r="B19" s="10"/>
      <c r="C19" s="11"/>
      <c r="D19" s="12">
        <v>2</v>
      </c>
      <c r="E19" s="432" t="s">
        <v>26</v>
      </c>
      <c r="F19" s="436"/>
      <c r="G19" s="23"/>
      <c r="H19" s="14"/>
      <c r="I19" s="64"/>
      <c r="J19" s="65"/>
    </row>
    <row r="20" spans="1:10" ht="14.25">
      <c r="A20" s="6"/>
      <c r="B20" s="10"/>
      <c r="C20" s="11"/>
      <c r="D20" s="24">
        <v>2.0419999999999998</v>
      </c>
      <c r="E20" s="16"/>
      <c r="F20" s="17" t="s">
        <v>27</v>
      </c>
      <c r="G20" s="18" t="s">
        <v>28</v>
      </c>
      <c r="H20" s="19">
        <v>2529</v>
      </c>
      <c r="I20" s="141">
        <v>25583</v>
      </c>
      <c r="J20" s="69">
        <v>64699407</v>
      </c>
    </row>
    <row r="21" spans="1:10" ht="14.25">
      <c r="A21" s="6"/>
      <c r="B21" s="10"/>
      <c r="C21" s="11"/>
      <c r="D21" s="24">
        <v>2.0339999999999998</v>
      </c>
      <c r="E21" s="20"/>
      <c r="F21" s="17" t="s">
        <v>29</v>
      </c>
      <c r="G21" s="18" t="s">
        <v>28</v>
      </c>
      <c r="H21" s="19">
        <v>595</v>
      </c>
      <c r="I21" s="141">
        <v>33496</v>
      </c>
      <c r="J21" s="69">
        <v>19930120</v>
      </c>
    </row>
    <row r="22" spans="1:10" ht="14.25">
      <c r="A22" s="6"/>
      <c r="B22" s="10"/>
      <c r="C22" s="11"/>
      <c r="D22" s="24">
        <v>2.0190000000000001</v>
      </c>
      <c r="E22" s="20"/>
      <c r="F22" s="17" t="s">
        <v>30</v>
      </c>
      <c r="G22" s="18" t="s">
        <v>28</v>
      </c>
      <c r="H22" s="19">
        <v>100</v>
      </c>
      <c r="I22" s="141">
        <v>30679</v>
      </c>
      <c r="J22" s="69">
        <v>3067900</v>
      </c>
    </row>
    <row r="23" spans="1:10" ht="42.75">
      <c r="A23" s="6"/>
      <c r="B23" s="10"/>
      <c r="C23" s="11"/>
      <c r="D23" s="24">
        <v>2.012</v>
      </c>
      <c r="E23" s="20"/>
      <c r="F23" s="17" t="s">
        <v>31</v>
      </c>
      <c r="G23" s="18" t="s">
        <v>28</v>
      </c>
      <c r="H23" s="19">
        <v>3124</v>
      </c>
      <c r="I23" s="141">
        <v>39064</v>
      </c>
      <c r="J23" s="69">
        <v>122035936</v>
      </c>
    </row>
    <row r="24" spans="1:10" ht="14.25">
      <c r="A24" s="6"/>
      <c r="B24" s="10"/>
      <c r="C24" s="11"/>
      <c r="D24" s="24">
        <v>2.0259999999999998</v>
      </c>
      <c r="E24" s="20"/>
      <c r="F24" s="17" t="s">
        <v>32</v>
      </c>
      <c r="G24" s="18" t="s">
        <v>28</v>
      </c>
      <c r="H24" s="19">
        <v>200</v>
      </c>
      <c r="I24" s="141">
        <v>97835</v>
      </c>
      <c r="J24" s="69">
        <v>19567000</v>
      </c>
    </row>
    <row r="25" spans="1:10" ht="14.25">
      <c r="A25" s="6"/>
      <c r="B25" s="10"/>
      <c r="C25" s="11"/>
      <c r="D25" s="24">
        <v>2.0329999999999999</v>
      </c>
      <c r="E25" s="20"/>
      <c r="F25" s="17" t="s">
        <v>33</v>
      </c>
      <c r="G25" s="18" t="s">
        <v>28</v>
      </c>
      <c r="H25" s="19">
        <v>200</v>
      </c>
      <c r="I25" s="141">
        <v>8056</v>
      </c>
      <c r="J25" s="69">
        <v>1611200</v>
      </c>
    </row>
    <row r="26" spans="1:10" ht="15.75" customHeight="1" thickBot="1">
      <c r="A26" s="6"/>
      <c r="B26" s="10"/>
      <c r="C26" s="11"/>
      <c r="D26" s="430" t="s">
        <v>25</v>
      </c>
      <c r="E26" s="431"/>
      <c r="F26" s="431"/>
      <c r="G26" s="431"/>
      <c r="H26" s="22"/>
      <c r="I26" s="67"/>
      <c r="J26" s="70">
        <v>230911563</v>
      </c>
    </row>
    <row r="27" spans="1:10" ht="15.75" thickBot="1">
      <c r="A27" s="6"/>
      <c r="B27" s="10"/>
      <c r="C27" s="11"/>
      <c r="D27" s="12">
        <v>4</v>
      </c>
      <c r="E27" s="432" t="s">
        <v>34</v>
      </c>
      <c r="F27" s="436"/>
      <c r="G27" s="23"/>
      <c r="H27" s="14"/>
      <c r="I27" s="64"/>
      <c r="J27" s="65"/>
    </row>
    <row r="28" spans="1:10" ht="14.25">
      <c r="A28" s="6"/>
      <c r="B28" s="10"/>
      <c r="C28" s="11"/>
      <c r="D28" s="25">
        <v>4.0019999999999998</v>
      </c>
      <c r="E28" s="16"/>
      <c r="F28" s="26" t="s">
        <v>35</v>
      </c>
      <c r="G28" s="27" t="s">
        <v>15</v>
      </c>
      <c r="H28" s="19">
        <v>1500</v>
      </c>
      <c r="I28" s="141">
        <v>5973</v>
      </c>
      <c r="J28" s="71">
        <v>8959500</v>
      </c>
    </row>
    <row r="29" spans="1:10" ht="14.25">
      <c r="A29" s="6"/>
      <c r="B29" s="10"/>
      <c r="C29" s="11"/>
      <c r="D29" s="24">
        <v>4.0069999999999997</v>
      </c>
      <c r="E29" s="20"/>
      <c r="F29" s="26" t="s">
        <v>36</v>
      </c>
      <c r="G29" s="27" t="s">
        <v>37</v>
      </c>
      <c r="H29" s="19">
        <v>50</v>
      </c>
      <c r="I29" s="141">
        <v>50143</v>
      </c>
      <c r="J29" s="71">
        <v>2507150</v>
      </c>
    </row>
    <row r="30" spans="1:10" ht="14.25">
      <c r="A30" s="6"/>
      <c r="B30" s="10"/>
      <c r="C30" s="11"/>
      <c r="D30" s="24">
        <v>4.0209999999999999</v>
      </c>
      <c r="E30" s="20"/>
      <c r="F30" s="26" t="s">
        <v>38</v>
      </c>
      <c r="G30" s="27" t="s">
        <v>15</v>
      </c>
      <c r="H30" s="19">
        <v>5000</v>
      </c>
      <c r="I30" s="141">
        <v>440</v>
      </c>
      <c r="J30" s="71">
        <v>2200000</v>
      </c>
    </row>
    <row r="31" spans="1:10" ht="14.25">
      <c r="A31" s="6"/>
      <c r="B31" s="10"/>
      <c r="C31" s="11"/>
      <c r="D31" s="28">
        <v>4.0140000000000002</v>
      </c>
      <c r="E31" s="20"/>
      <c r="F31" s="29" t="s">
        <v>39</v>
      </c>
      <c r="G31" s="30" t="s">
        <v>37</v>
      </c>
      <c r="H31" s="19">
        <v>5</v>
      </c>
      <c r="I31" s="141">
        <v>314825</v>
      </c>
      <c r="J31" s="71">
        <v>1574125</v>
      </c>
    </row>
    <row r="32" spans="1:10" ht="15.75" customHeight="1" thickBot="1">
      <c r="A32" s="6"/>
      <c r="B32" s="10"/>
      <c r="C32" s="11"/>
      <c r="D32" s="430" t="s">
        <v>25</v>
      </c>
      <c r="E32" s="431"/>
      <c r="F32" s="431"/>
      <c r="G32" s="431"/>
      <c r="H32" s="22"/>
      <c r="I32" s="67"/>
      <c r="J32" s="72">
        <v>15240775</v>
      </c>
    </row>
    <row r="33" spans="1:10" ht="15.75" thickBot="1">
      <c r="A33" s="6"/>
      <c r="B33" s="10"/>
      <c r="C33" s="11"/>
      <c r="D33" s="12">
        <v>6</v>
      </c>
      <c r="E33" s="432" t="s">
        <v>40</v>
      </c>
      <c r="F33" s="433"/>
      <c r="G33" s="14"/>
      <c r="H33" s="14"/>
      <c r="I33" s="64"/>
      <c r="J33" s="65"/>
    </row>
    <row r="34" spans="1:10" ht="14.25">
      <c r="A34" s="6"/>
      <c r="B34" s="10"/>
      <c r="C34" s="11"/>
      <c r="D34" s="31">
        <v>3.0840000000000001</v>
      </c>
      <c r="E34" s="16"/>
      <c r="F34" s="26" t="s">
        <v>41</v>
      </c>
      <c r="G34" s="27" t="s">
        <v>28</v>
      </c>
      <c r="H34" s="19">
        <v>14</v>
      </c>
      <c r="I34" s="73">
        <v>764521</v>
      </c>
      <c r="J34" s="74">
        <v>10703294</v>
      </c>
    </row>
    <row r="35" spans="1:10" ht="14.25">
      <c r="A35" s="6"/>
      <c r="B35" s="10"/>
      <c r="C35" s="11"/>
      <c r="D35" s="31">
        <v>3.0779999999999998</v>
      </c>
      <c r="E35" s="20"/>
      <c r="F35" s="26" t="s">
        <v>42</v>
      </c>
      <c r="G35" s="27" t="s">
        <v>37</v>
      </c>
      <c r="H35" s="19">
        <v>7</v>
      </c>
      <c r="I35" s="73">
        <v>456286</v>
      </c>
      <c r="J35" s="74">
        <v>3194002</v>
      </c>
    </row>
    <row r="36" spans="1:10" ht="14.25">
      <c r="A36" s="6"/>
      <c r="B36" s="10"/>
      <c r="C36" s="11"/>
      <c r="D36" s="31">
        <v>3.0030000000000001</v>
      </c>
      <c r="E36" s="20"/>
      <c r="F36" s="26" t="s">
        <v>43</v>
      </c>
      <c r="G36" s="27" t="s">
        <v>37</v>
      </c>
      <c r="H36" s="19">
        <v>7</v>
      </c>
      <c r="I36" s="73">
        <v>60198</v>
      </c>
      <c r="J36" s="74">
        <v>421386</v>
      </c>
    </row>
    <row r="37" spans="1:10" ht="14.25">
      <c r="A37" s="6"/>
      <c r="B37" s="10"/>
      <c r="C37" s="11"/>
      <c r="D37" s="31">
        <v>3.0049999999999999</v>
      </c>
      <c r="E37" s="20"/>
      <c r="F37" s="26" t="s">
        <v>44</v>
      </c>
      <c r="G37" s="27" t="s">
        <v>37</v>
      </c>
      <c r="H37" s="19">
        <v>7</v>
      </c>
      <c r="I37" s="73">
        <v>756758</v>
      </c>
      <c r="J37" s="74">
        <v>5297306</v>
      </c>
    </row>
    <row r="38" spans="1:10" ht="14.25">
      <c r="A38" s="6"/>
      <c r="B38" s="32"/>
      <c r="C38" s="11"/>
      <c r="D38" s="31">
        <v>3.0019999999999998</v>
      </c>
      <c r="E38" s="20"/>
      <c r="F38" s="26" t="s">
        <v>45</v>
      </c>
      <c r="G38" s="27" t="s">
        <v>37</v>
      </c>
      <c r="H38" s="19">
        <v>10</v>
      </c>
      <c r="I38" s="73">
        <v>63223</v>
      </c>
      <c r="J38" s="74">
        <v>632230</v>
      </c>
    </row>
    <row r="39" spans="1:10" ht="14.25">
      <c r="A39" s="6"/>
      <c r="B39" s="33"/>
      <c r="C39" s="11"/>
      <c r="D39" s="31">
        <v>3.0070000000000001</v>
      </c>
      <c r="E39" s="20"/>
      <c r="F39" s="26" t="s">
        <v>46</v>
      </c>
      <c r="G39" s="27" t="s">
        <v>37</v>
      </c>
      <c r="H39" s="19">
        <v>6</v>
      </c>
      <c r="I39" s="73">
        <v>685899</v>
      </c>
      <c r="J39" s="74">
        <v>4115394</v>
      </c>
    </row>
    <row r="40" spans="1:10" ht="14.25">
      <c r="A40" s="6"/>
      <c r="B40" s="32"/>
      <c r="C40" s="11"/>
      <c r="D40" s="31">
        <v>3.012</v>
      </c>
      <c r="E40" s="20"/>
      <c r="F40" s="26" t="s">
        <v>47</v>
      </c>
      <c r="G40" s="27" t="s">
        <v>37</v>
      </c>
      <c r="H40" s="19">
        <v>7</v>
      </c>
      <c r="I40" s="73">
        <v>416699</v>
      </c>
      <c r="J40" s="74">
        <v>2916893</v>
      </c>
    </row>
    <row r="41" spans="1:10" ht="14.25">
      <c r="A41" s="6"/>
      <c r="B41" s="33"/>
      <c r="C41" s="34"/>
      <c r="D41" s="31">
        <v>3.0579999999999998</v>
      </c>
      <c r="E41" s="20"/>
      <c r="F41" s="26" t="s">
        <v>48</v>
      </c>
      <c r="G41" s="27" t="s">
        <v>15</v>
      </c>
      <c r="H41" s="19">
        <v>200</v>
      </c>
      <c r="I41" s="73">
        <v>86043</v>
      </c>
      <c r="J41" s="74">
        <v>17208600</v>
      </c>
    </row>
    <row r="42" spans="1:10" ht="14.25">
      <c r="A42" s="6"/>
      <c r="B42" s="32"/>
      <c r="C42" s="11"/>
      <c r="D42" s="31">
        <v>3.06</v>
      </c>
      <c r="E42" s="20"/>
      <c r="F42" s="26" t="s">
        <v>49</v>
      </c>
      <c r="G42" s="27" t="s">
        <v>15</v>
      </c>
      <c r="H42" s="19">
        <v>300</v>
      </c>
      <c r="I42" s="73">
        <v>217237</v>
      </c>
      <c r="J42" s="74">
        <v>65171100</v>
      </c>
    </row>
    <row r="43" spans="1:10" ht="15" customHeight="1">
      <c r="A43" s="6"/>
      <c r="B43" s="10"/>
      <c r="C43" s="35"/>
      <c r="D43" s="434" t="s">
        <v>25</v>
      </c>
      <c r="E43" s="435"/>
      <c r="F43" s="435"/>
      <c r="G43" s="435"/>
      <c r="H43" s="36"/>
      <c r="I43" s="75"/>
      <c r="J43" s="76">
        <v>109660205</v>
      </c>
    </row>
    <row r="44" spans="1:10" ht="15">
      <c r="A44" s="6"/>
      <c r="B44" s="10"/>
      <c r="C44" s="11"/>
      <c r="D44" s="37">
        <v>7</v>
      </c>
      <c r="E44" s="413" t="s">
        <v>50</v>
      </c>
      <c r="F44" s="414"/>
      <c r="G44" s="38"/>
      <c r="H44" s="39"/>
      <c r="I44" s="77"/>
      <c r="J44" s="78"/>
    </row>
    <row r="45" spans="1:10" ht="14.25">
      <c r="A45" s="6"/>
      <c r="B45" s="10"/>
      <c r="C45" s="11"/>
      <c r="D45" s="31">
        <v>12.023999999999999</v>
      </c>
      <c r="E45" s="20"/>
      <c r="F45" s="26" t="s">
        <v>51</v>
      </c>
      <c r="G45" s="27" t="s">
        <v>15</v>
      </c>
      <c r="H45" s="19">
        <v>1700</v>
      </c>
      <c r="I45" s="73">
        <v>48632</v>
      </c>
      <c r="J45" s="71">
        <v>82674400</v>
      </c>
    </row>
    <row r="46" spans="1:10" ht="14.25">
      <c r="A46" s="6"/>
      <c r="B46" s="10"/>
      <c r="C46" s="11"/>
      <c r="D46" s="31">
        <v>3.089</v>
      </c>
      <c r="E46" s="20"/>
      <c r="F46" s="26" t="s">
        <v>52</v>
      </c>
      <c r="G46" s="27" t="s">
        <v>37</v>
      </c>
      <c r="H46" s="19">
        <v>15</v>
      </c>
      <c r="I46" s="73">
        <v>1758346</v>
      </c>
      <c r="J46" s="71">
        <v>26375190</v>
      </c>
    </row>
    <row r="47" spans="1:10" ht="15.75" customHeight="1">
      <c r="A47" s="6"/>
      <c r="B47" s="10"/>
      <c r="C47" s="11"/>
      <c r="D47" s="434" t="s">
        <v>25</v>
      </c>
      <c r="E47" s="435"/>
      <c r="F47" s="435"/>
      <c r="G47" s="435"/>
      <c r="H47" s="36"/>
      <c r="I47" s="75"/>
      <c r="J47" s="76">
        <v>109049590</v>
      </c>
    </row>
    <row r="48" spans="1:10" ht="15">
      <c r="A48" s="6"/>
      <c r="B48" s="10"/>
      <c r="C48" s="11"/>
      <c r="D48" s="37">
        <v>8</v>
      </c>
      <c r="E48" s="413" t="s">
        <v>53</v>
      </c>
      <c r="F48" s="414"/>
      <c r="G48" s="38"/>
      <c r="H48" s="39"/>
      <c r="I48" s="77"/>
      <c r="J48" s="78"/>
    </row>
    <row r="49" spans="1:10" ht="14.25">
      <c r="A49" s="6"/>
      <c r="B49" s="10"/>
      <c r="C49" s="11"/>
      <c r="D49" s="31">
        <v>13.016999999999999</v>
      </c>
      <c r="E49" s="20"/>
      <c r="F49" s="40" t="s">
        <v>54</v>
      </c>
      <c r="G49" s="27" t="s">
        <v>28</v>
      </c>
      <c r="H49" s="41">
        <v>1041</v>
      </c>
      <c r="I49" s="73">
        <v>790528</v>
      </c>
      <c r="J49" s="74">
        <v>822939648</v>
      </c>
    </row>
    <row r="50" spans="1:10" ht="14.25">
      <c r="A50" s="6"/>
      <c r="B50" s="10"/>
      <c r="C50" s="11"/>
      <c r="D50" s="31">
        <v>13.029</v>
      </c>
      <c r="E50" s="20"/>
      <c r="F50" s="40" t="s">
        <v>55</v>
      </c>
      <c r="G50" s="27" t="s">
        <v>28</v>
      </c>
      <c r="H50" s="19">
        <v>2083</v>
      </c>
      <c r="I50" s="73">
        <v>177927</v>
      </c>
      <c r="J50" s="74">
        <v>370621941</v>
      </c>
    </row>
    <row r="51" spans="1:10" ht="14.25">
      <c r="A51" s="6"/>
      <c r="B51" s="10"/>
      <c r="C51" s="11"/>
      <c r="D51" s="31">
        <v>5.0140000000000002</v>
      </c>
      <c r="E51" s="20"/>
      <c r="F51" s="26" t="s">
        <v>56</v>
      </c>
      <c r="G51" s="27" t="s">
        <v>57</v>
      </c>
      <c r="H51" s="19">
        <v>1800</v>
      </c>
      <c r="I51" s="73">
        <v>6489</v>
      </c>
      <c r="J51" s="74">
        <v>11680200</v>
      </c>
    </row>
    <row r="52" spans="1:10" ht="14.25">
      <c r="A52" s="6"/>
      <c r="B52" s="10"/>
      <c r="C52" s="11"/>
      <c r="D52" s="31">
        <v>13.032</v>
      </c>
      <c r="E52" s="20"/>
      <c r="F52" s="26" t="s">
        <v>58</v>
      </c>
      <c r="G52" s="27" t="s">
        <v>15</v>
      </c>
      <c r="H52" s="19">
        <v>1070</v>
      </c>
      <c r="I52" s="73">
        <v>5317</v>
      </c>
      <c r="J52" s="74">
        <v>5689190</v>
      </c>
    </row>
    <row r="53" spans="1:10" ht="28.5">
      <c r="A53" s="6"/>
      <c r="B53" s="10"/>
      <c r="C53" s="11"/>
      <c r="D53" s="31">
        <v>1.071</v>
      </c>
      <c r="E53" s="20"/>
      <c r="F53" s="42" t="s">
        <v>59</v>
      </c>
      <c r="G53" s="27" t="s">
        <v>15</v>
      </c>
      <c r="H53" s="19">
        <v>1070</v>
      </c>
      <c r="I53" s="73">
        <v>12269</v>
      </c>
      <c r="J53" s="74">
        <v>13127830</v>
      </c>
    </row>
    <row r="54" spans="1:10" ht="14.25">
      <c r="A54" s="6"/>
      <c r="B54" s="10"/>
      <c r="C54" s="11"/>
      <c r="D54" s="31">
        <v>5.26</v>
      </c>
      <c r="E54" s="20"/>
      <c r="F54" s="26" t="s">
        <v>60</v>
      </c>
      <c r="G54" s="27" t="s">
        <v>61</v>
      </c>
      <c r="H54" s="19">
        <v>2200</v>
      </c>
      <c r="I54" s="73">
        <v>10295</v>
      </c>
      <c r="J54" s="74">
        <v>22649000</v>
      </c>
    </row>
    <row r="55" spans="1:10" ht="14.25">
      <c r="A55" s="6"/>
      <c r="B55" s="10"/>
      <c r="C55" s="11"/>
      <c r="D55" s="31">
        <v>5.2590000000000003</v>
      </c>
      <c r="E55" s="20"/>
      <c r="F55" s="26" t="s">
        <v>62</v>
      </c>
      <c r="G55" s="27" t="s">
        <v>15</v>
      </c>
      <c r="H55" s="19">
        <v>1500</v>
      </c>
      <c r="I55" s="73">
        <v>16218</v>
      </c>
      <c r="J55" s="74">
        <v>24327000</v>
      </c>
    </row>
    <row r="56" spans="1:10" ht="15.75" customHeight="1" thickBot="1">
      <c r="A56" s="43"/>
      <c r="B56" s="44"/>
      <c r="C56" s="45"/>
      <c r="D56" s="415" t="s">
        <v>25</v>
      </c>
      <c r="E56" s="416"/>
      <c r="F56" s="416"/>
      <c r="G56" s="416"/>
      <c r="H56" s="22"/>
      <c r="I56" s="67"/>
      <c r="J56" s="79">
        <v>1271034809</v>
      </c>
    </row>
    <row r="57" spans="1:10" ht="11.25" customHeight="1" thickBot="1">
      <c r="A57" s="46"/>
      <c r="B57" s="47"/>
      <c r="C57" s="48"/>
      <c r="D57" s="48"/>
      <c r="E57" s="48"/>
      <c r="F57" s="48"/>
      <c r="G57" s="48"/>
      <c r="H57" s="48"/>
      <c r="I57" s="80"/>
      <c r="J57" s="81"/>
    </row>
    <row r="58" spans="1:10" ht="15.75" customHeight="1" thickBot="1">
      <c r="A58" s="49"/>
      <c r="B58" s="417" t="s">
        <v>63</v>
      </c>
      <c r="C58" s="418"/>
      <c r="D58" s="418"/>
      <c r="E58" s="418"/>
      <c r="F58" s="418"/>
      <c r="G58" s="418"/>
      <c r="H58" s="418"/>
      <c r="I58" s="419"/>
      <c r="J58" s="82">
        <v>1785940866</v>
      </c>
    </row>
    <row r="59" spans="1:10" ht="22.5" customHeight="1" thickBot="1">
      <c r="A59" s="49"/>
      <c r="B59" s="50"/>
      <c r="C59" s="51"/>
      <c r="D59" s="51"/>
      <c r="E59" s="51"/>
      <c r="F59" s="51"/>
      <c r="G59" s="51"/>
      <c r="H59" s="51"/>
      <c r="I59" s="83"/>
      <c r="J59" s="84"/>
    </row>
    <row r="60" spans="1:10" ht="18.75" customHeight="1">
      <c r="A60" s="49"/>
      <c r="B60" s="52"/>
      <c r="C60" s="53"/>
      <c r="D60" s="54"/>
      <c r="E60" s="54"/>
      <c r="F60" s="55"/>
      <c r="G60" s="56"/>
      <c r="H60" s="57"/>
      <c r="I60" s="85"/>
      <c r="J60" s="86"/>
    </row>
    <row r="61" spans="1:10" ht="15.75">
      <c r="A61" s="49"/>
      <c r="B61" s="52"/>
      <c r="C61" s="58"/>
      <c r="D61" s="58"/>
      <c r="E61" s="58"/>
      <c r="F61" s="59" t="s">
        <v>64</v>
      </c>
      <c r="G61" s="60"/>
      <c r="H61" s="61"/>
      <c r="I61" s="87"/>
      <c r="J61" s="88">
        <v>1785940866</v>
      </c>
    </row>
    <row r="62" spans="1:10" ht="18.75" customHeight="1">
      <c r="A62" s="49"/>
      <c r="B62" s="52"/>
      <c r="C62" s="53"/>
      <c r="D62" s="54"/>
      <c r="E62" s="54"/>
      <c r="F62" s="420"/>
      <c r="G62" s="421"/>
      <c r="H62" s="421"/>
      <c r="I62" s="421"/>
      <c r="J62" s="422"/>
    </row>
    <row r="63" spans="1:10" ht="16.5" thickBot="1">
      <c r="A63" s="49"/>
      <c r="B63" s="52"/>
      <c r="C63" s="53"/>
      <c r="D63" s="54"/>
      <c r="E63" s="54"/>
      <c r="F63" s="423" t="s">
        <v>65</v>
      </c>
      <c r="G63" s="424"/>
      <c r="H63" s="424"/>
      <c r="I63" s="425"/>
      <c r="J63" s="89">
        <v>1785940866</v>
      </c>
    </row>
    <row r="64" spans="1:10" ht="11.25" customHeight="1" thickBot="1">
      <c r="A64" s="49"/>
      <c r="B64" s="52"/>
      <c r="C64" s="53"/>
      <c r="D64" s="53"/>
      <c r="E64" s="53"/>
      <c r="F64" s="54"/>
      <c r="G64" s="54"/>
      <c r="H64" s="62"/>
      <c r="I64" s="90"/>
      <c r="J64" s="91"/>
    </row>
    <row r="65" spans="1:10" ht="15" customHeight="1">
      <c r="A65" s="49"/>
      <c r="B65" s="92" t="s">
        <v>66</v>
      </c>
      <c r="C65" s="93"/>
      <c r="D65" s="93"/>
      <c r="E65" s="94"/>
      <c r="F65" s="428"/>
      <c r="G65" s="428"/>
      <c r="H65" s="428"/>
      <c r="I65" s="428"/>
      <c r="J65" s="429"/>
    </row>
    <row r="66" spans="1:10" ht="12.75" customHeight="1">
      <c r="A66" s="49"/>
      <c r="B66" s="405" t="s">
        <v>67</v>
      </c>
      <c r="C66" s="406"/>
      <c r="D66" s="406"/>
      <c r="E66" s="406"/>
      <c r="F66" s="406"/>
      <c r="G66" s="407" t="s">
        <v>6</v>
      </c>
      <c r="H66" s="407"/>
      <c r="I66" s="407"/>
      <c r="J66" s="124" t="s">
        <v>68</v>
      </c>
    </row>
    <row r="67" spans="1:10" ht="12.75" customHeight="1">
      <c r="A67" s="49"/>
      <c r="B67" s="405" t="s">
        <v>69</v>
      </c>
      <c r="C67" s="412"/>
      <c r="D67" s="412"/>
      <c r="E67" s="412"/>
      <c r="F67" s="412"/>
      <c r="G67" s="411" t="s">
        <v>70</v>
      </c>
      <c r="H67" s="411"/>
      <c r="I67" s="125" t="s">
        <v>71</v>
      </c>
      <c r="J67" s="142">
        <v>0.28270000000000001</v>
      </c>
    </row>
    <row r="68" spans="1:10" ht="14.25" customHeight="1">
      <c r="A68" s="49"/>
      <c r="B68" s="405" t="s">
        <v>72</v>
      </c>
      <c r="C68" s="412"/>
      <c r="D68" s="412"/>
      <c r="E68" s="412"/>
      <c r="F68" s="412"/>
      <c r="G68" s="426" t="s">
        <v>73</v>
      </c>
      <c r="H68" s="427"/>
      <c r="I68" s="125" t="s">
        <v>74</v>
      </c>
      <c r="J68" s="142">
        <v>0</v>
      </c>
    </row>
    <row r="69" spans="1:10" ht="45.75" customHeight="1" thickBot="1">
      <c r="A69" s="49"/>
      <c r="B69" s="408" t="s">
        <v>75</v>
      </c>
      <c r="C69" s="409"/>
      <c r="D69" s="409"/>
      <c r="E69" s="409"/>
      <c r="F69" s="409"/>
      <c r="G69" s="410" t="s">
        <v>76</v>
      </c>
      <c r="H69" s="411"/>
      <c r="I69" s="125" t="s">
        <v>77</v>
      </c>
      <c r="J69" s="142">
        <v>0.05</v>
      </c>
    </row>
    <row r="70" spans="1:10" ht="12" customHeight="1" thickBot="1">
      <c r="A70" s="46"/>
      <c r="B70" s="95"/>
      <c r="C70" s="96"/>
      <c r="D70" s="96"/>
      <c r="E70" s="96"/>
      <c r="F70" s="96"/>
      <c r="G70" s="395" t="s">
        <v>78</v>
      </c>
      <c r="H70" s="395"/>
      <c r="I70" s="127" t="s">
        <v>79</v>
      </c>
      <c r="J70" s="126">
        <v>0.3327</v>
      </c>
    </row>
    <row r="71" spans="1:10">
      <c r="A71" s="46"/>
      <c r="B71" s="97"/>
      <c r="C71" s="98"/>
      <c r="D71" s="98"/>
      <c r="E71" s="98"/>
      <c r="F71" s="98" t="s">
        <v>80</v>
      </c>
      <c r="G71" s="98"/>
      <c r="H71" s="98"/>
      <c r="I71" s="8"/>
      <c r="J71" s="128"/>
    </row>
    <row r="72" spans="1:10">
      <c r="A72" s="46"/>
      <c r="B72" s="99"/>
      <c r="C72" s="100"/>
      <c r="D72" s="100"/>
      <c r="E72" s="100"/>
      <c r="F72" s="101" t="s">
        <v>81</v>
      </c>
      <c r="G72" s="102" t="s">
        <v>37</v>
      </c>
      <c r="H72" s="101" t="s">
        <v>82</v>
      </c>
      <c r="I72" s="129" t="s">
        <v>83</v>
      </c>
      <c r="J72" s="130" t="s">
        <v>84</v>
      </c>
    </row>
    <row r="73" spans="1:10" ht="14.25">
      <c r="A73" s="46"/>
      <c r="B73" s="10"/>
      <c r="C73" s="20"/>
      <c r="D73" s="103" t="s">
        <v>85</v>
      </c>
      <c r="E73" s="20"/>
      <c r="F73" s="104" t="s">
        <v>86</v>
      </c>
      <c r="G73" s="105" t="s">
        <v>87</v>
      </c>
      <c r="H73" s="106"/>
      <c r="I73" s="131"/>
      <c r="J73" s="132">
        <v>9051920</v>
      </c>
    </row>
    <row r="74" spans="1:10" ht="14.25">
      <c r="A74" s="46"/>
      <c r="B74" s="10"/>
      <c r="C74" s="20"/>
      <c r="D74" s="103" t="s">
        <v>88</v>
      </c>
      <c r="E74" s="20"/>
      <c r="F74" s="107" t="s">
        <v>89</v>
      </c>
      <c r="G74" s="105" t="s">
        <v>87</v>
      </c>
      <c r="H74" s="106">
        <v>5</v>
      </c>
      <c r="I74" s="133">
        <v>377832</v>
      </c>
      <c r="J74" s="132">
        <v>1889160</v>
      </c>
    </row>
    <row r="75" spans="1:10" ht="71.25">
      <c r="A75" s="46"/>
      <c r="B75" s="10"/>
      <c r="C75" s="20"/>
      <c r="D75" s="103" t="s">
        <v>90</v>
      </c>
      <c r="E75" s="20"/>
      <c r="F75" s="108" t="s">
        <v>91</v>
      </c>
      <c r="G75" s="105" t="s">
        <v>87</v>
      </c>
      <c r="H75" s="106">
        <v>1</v>
      </c>
      <c r="I75" s="133">
        <v>800000</v>
      </c>
      <c r="J75" s="132">
        <v>800000</v>
      </c>
    </row>
    <row r="76" spans="1:10" ht="14.25">
      <c r="A76" s="46"/>
      <c r="B76" s="10"/>
      <c r="C76" s="20"/>
      <c r="D76" s="103" t="s">
        <v>90</v>
      </c>
      <c r="E76" s="20"/>
      <c r="F76" s="109" t="s">
        <v>92</v>
      </c>
      <c r="G76" s="110" t="s">
        <v>93</v>
      </c>
      <c r="H76" s="106"/>
      <c r="I76" s="133">
        <v>8000000</v>
      </c>
      <c r="J76" s="132">
        <v>8000000</v>
      </c>
    </row>
    <row r="77" spans="1:10" ht="28.5">
      <c r="A77" s="46"/>
      <c r="B77" s="10"/>
      <c r="C77" s="20"/>
      <c r="D77" s="103" t="s">
        <v>94</v>
      </c>
      <c r="E77" s="20"/>
      <c r="F77" s="104" t="s">
        <v>95</v>
      </c>
      <c r="G77" s="105" t="s">
        <v>87</v>
      </c>
      <c r="H77" s="106">
        <v>5</v>
      </c>
      <c r="I77" s="133">
        <v>8497133</v>
      </c>
      <c r="J77" s="132">
        <v>42485665</v>
      </c>
    </row>
    <row r="78" spans="1:10" ht="14.25">
      <c r="A78" s="46"/>
      <c r="B78" s="10"/>
      <c r="C78" s="20"/>
      <c r="D78" s="103" t="s">
        <v>96</v>
      </c>
      <c r="E78" s="20"/>
      <c r="F78" s="104" t="s">
        <v>97</v>
      </c>
      <c r="G78" s="105" t="s">
        <v>87</v>
      </c>
      <c r="H78" s="106"/>
      <c r="I78" s="133"/>
      <c r="J78" s="132">
        <v>55000000</v>
      </c>
    </row>
    <row r="79" spans="1:10">
      <c r="A79" s="46"/>
      <c r="B79" s="10"/>
      <c r="C79" s="20"/>
      <c r="D79" s="111"/>
      <c r="E79" s="111"/>
      <c r="F79" s="112"/>
      <c r="G79" s="113"/>
      <c r="H79" s="114"/>
      <c r="I79" s="134"/>
      <c r="J79" s="135"/>
    </row>
    <row r="80" spans="1:10">
      <c r="A80" s="46"/>
      <c r="B80" s="99"/>
      <c r="C80" s="100"/>
      <c r="D80" s="100"/>
      <c r="E80" s="100"/>
      <c r="F80" s="115" t="s">
        <v>98</v>
      </c>
      <c r="G80" s="116"/>
      <c r="H80" s="115"/>
      <c r="I80" s="136" t="s">
        <v>99</v>
      </c>
      <c r="J80" s="137">
        <v>117226745</v>
      </c>
    </row>
    <row r="81" spans="1:10">
      <c r="A81" s="46"/>
      <c r="B81" s="99"/>
      <c r="C81" s="100"/>
      <c r="D81" s="100"/>
      <c r="E81" s="100"/>
      <c r="F81" s="115" t="s">
        <v>100</v>
      </c>
      <c r="G81" s="116"/>
      <c r="H81" s="117">
        <v>0.11360000000000001</v>
      </c>
      <c r="I81" s="136" t="s">
        <v>101</v>
      </c>
      <c r="J81" s="137">
        <v>13316958</v>
      </c>
    </row>
    <row r="82" spans="1:10" ht="13.5" thickBot="1">
      <c r="A82" s="46"/>
      <c r="B82" s="118"/>
      <c r="C82" s="119"/>
      <c r="D82" s="120"/>
      <c r="E82" s="119"/>
      <c r="F82" s="121" t="s">
        <v>102</v>
      </c>
      <c r="G82" s="122"/>
      <c r="H82" s="123"/>
      <c r="I82" s="138" t="s">
        <v>103</v>
      </c>
      <c r="J82" s="139">
        <v>130543703</v>
      </c>
    </row>
    <row r="83" spans="1:10" ht="15.75" customHeight="1" thickBot="1">
      <c r="A83" s="46"/>
      <c r="B83" s="396" t="s">
        <v>104</v>
      </c>
      <c r="C83" s="397"/>
      <c r="D83" s="397"/>
      <c r="E83" s="397"/>
      <c r="F83" s="397"/>
      <c r="G83" s="397"/>
      <c r="H83" s="397"/>
      <c r="I83" s="398"/>
      <c r="J83" s="140">
        <v>1916484569</v>
      </c>
    </row>
    <row r="84" spans="1:10" ht="12.75" customHeight="1"/>
    <row r="85" spans="1:10" ht="13.5" customHeight="1"/>
  </sheetData>
  <mergeCells count="37">
    <mergeCell ref="B2:J2"/>
    <mergeCell ref="B3:J3"/>
    <mergeCell ref="D7:E7"/>
    <mergeCell ref="E9:F9"/>
    <mergeCell ref="D18:G18"/>
    <mergeCell ref="E19:F19"/>
    <mergeCell ref="J7:J8"/>
    <mergeCell ref="B4:J6"/>
    <mergeCell ref="D26:G26"/>
    <mergeCell ref="E27:F27"/>
    <mergeCell ref="D32:G32"/>
    <mergeCell ref="E33:F33"/>
    <mergeCell ref="D43:G43"/>
    <mergeCell ref="E44:F44"/>
    <mergeCell ref="D47:G47"/>
    <mergeCell ref="D56:G56"/>
    <mergeCell ref="B58:I58"/>
    <mergeCell ref="F62:J62"/>
    <mergeCell ref="F63:I63"/>
    <mergeCell ref="G68:H68"/>
    <mergeCell ref="F65:J65"/>
    <mergeCell ref="G70:H70"/>
    <mergeCell ref="B83:I83"/>
    <mergeCell ref="B7:B8"/>
    <mergeCell ref="C7:C8"/>
    <mergeCell ref="F7:F8"/>
    <mergeCell ref="G7:G8"/>
    <mergeCell ref="H7:H8"/>
    <mergeCell ref="I7:I8"/>
    <mergeCell ref="B66:F66"/>
    <mergeCell ref="G66:I66"/>
    <mergeCell ref="B69:F69"/>
    <mergeCell ref="G69:H69"/>
    <mergeCell ref="B67:F67"/>
    <mergeCell ref="G67:H67"/>
    <mergeCell ref="B68:F68"/>
    <mergeCell ref="E48:F48"/>
  </mergeCells>
  <hyperlinks>
    <hyperlink ref="D11" location="apus1001" display="1,001"/>
  </hyperlinks>
  <pageMargins left="0.6" right="0.2" top="0.31" bottom="0.19" header="0.17" footer="0.17"/>
  <pageSetup paperSize="9" scale="79" orientation="landscape" r:id="rId1"/>
  <rowBreaks count="1" manualBreakCount="1">
    <brk id="42" max="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Q76"/>
  <sheetViews>
    <sheetView view="pageBreakPreview" topLeftCell="A7" zoomScale="55" zoomScaleNormal="110" zoomScaleSheetLayoutView="55" workbookViewId="0">
      <selection activeCell="I23" sqref="I23"/>
    </sheetView>
  </sheetViews>
  <sheetFormatPr baseColWidth="10" defaultColWidth="9.140625" defaultRowHeight="12.75"/>
  <cols>
    <col min="1" max="1" width="3.42578125" style="1" customWidth="1"/>
    <col min="2" max="2" width="10.28515625" style="1" customWidth="1"/>
    <col min="3" max="3" width="17.7109375" style="1" customWidth="1"/>
    <col min="4" max="4" width="10.85546875" style="1" customWidth="1"/>
    <col min="5" max="5" width="15.28515625" style="1" customWidth="1"/>
    <col min="6" max="6" width="51" style="1" customWidth="1"/>
    <col min="7" max="7" width="16.42578125" style="1" customWidth="1"/>
    <col min="8" max="8" width="10.140625" style="1" bestFit="1" customWidth="1"/>
    <col min="9" max="9" width="20.42578125" style="2" customWidth="1"/>
    <col min="10" max="10" width="23.5703125" style="3" customWidth="1"/>
    <col min="11" max="11" width="3" style="1" customWidth="1"/>
    <col min="12" max="12" width="25" style="1" customWidth="1"/>
    <col min="13" max="13" width="18" style="1" bestFit="1" customWidth="1"/>
    <col min="14" max="14" width="16.28515625" style="1" bestFit="1" customWidth="1"/>
    <col min="15" max="15" width="15.7109375" style="1" bestFit="1" customWidth="1"/>
    <col min="16" max="16" width="9.140625" style="1"/>
    <col min="17" max="17" width="15.7109375" style="1" bestFit="1" customWidth="1"/>
    <col min="18" max="16384" width="9.140625" style="1"/>
  </cols>
  <sheetData>
    <row r="1" spans="1:14" ht="13.5" thickBot="1"/>
    <row r="2" spans="1:14" ht="14.25">
      <c r="A2" s="4"/>
      <c r="B2" s="290"/>
      <c r="C2" s="291"/>
      <c r="D2" s="292"/>
      <c r="E2" s="291"/>
      <c r="F2" s="291"/>
      <c r="G2" s="291"/>
      <c r="H2" s="291"/>
      <c r="I2" s="292"/>
      <c r="J2" s="293"/>
    </row>
    <row r="3" spans="1:14" ht="14.25">
      <c r="A3" s="6"/>
      <c r="B3" s="455" t="s">
        <v>145</v>
      </c>
      <c r="C3" s="456"/>
      <c r="D3" s="456"/>
      <c r="E3" s="456"/>
      <c r="F3" s="294"/>
      <c r="G3" s="294"/>
      <c r="H3" s="294"/>
      <c r="I3" s="294"/>
      <c r="J3" s="295"/>
    </row>
    <row r="4" spans="1:14" ht="15">
      <c r="A4" s="6"/>
      <c r="B4" s="296" t="s">
        <v>146</v>
      </c>
      <c r="C4" s="297" t="s">
        <v>147</v>
      </c>
      <c r="D4" s="298" t="s">
        <v>148</v>
      </c>
      <c r="E4" s="299">
        <v>3</v>
      </c>
      <c r="F4" s="294"/>
      <c r="G4" s="294"/>
      <c r="H4" s="294"/>
      <c r="I4" s="294"/>
      <c r="J4" s="295"/>
    </row>
    <row r="5" spans="1:14" ht="15">
      <c r="A5" s="6"/>
      <c r="B5" s="457" t="s">
        <v>0</v>
      </c>
      <c r="C5" s="458"/>
      <c r="D5" s="458"/>
      <c r="E5" s="458"/>
      <c r="F5" s="458"/>
      <c r="G5" s="458"/>
      <c r="H5" s="458"/>
      <c r="I5" s="458"/>
      <c r="J5" s="459"/>
    </row>
    <row r="6" spans="1:14" ht="15.75" thickBot="1">
      <c r="A6" s="6"/>
      <c r="B6" s="460" t="s">
        <v>1</v>
      </c>
      <c r="C6" s="461"/>
      <c r="D6" s="461"/>
      <c r="E6" s="461"/>
      <c r="F6" s="461"/>
      <c r="G6" s="461"/>
      <c r="H6" s="461"/>
      <c r="I6" s="461"/>
      <c r="J6" s="462"/>
    </row>
    <row r="7" spans="1:14" ht="20.25" customHeight="1">
      <c r="A7" s="6"/>
      <c r="B7" s="468" t="s">
        <v>193</v>
      </c>
      <c r="C7" s="469"/>
      <c r="D7" s="469"/>
      <c r="E7" s="469"/>
      <c r="F7" s="469"/>
      <c r="G7" s="469"/>
      <c r="H7" s="469"/>
      <c r="I7" s="469"/>
      <c r="J7" s="470"/>
    </row>
    <row r="8" spans="1:14" ht="12" customHeight="1">
      <c r="A8" s="6"/>
      <c r="B8" s="471"/>
      <c r="C8" s="472"/>
      <c r="D8" s="472"/>
      <c r="E8" s="472"/>
      <c r="F8" s="472"/>
      <c r="G8" s="472"/>
      <c r="H8" s="472"/>
      <c r="I8" s="472"/>
      <c r="J8" s="473"/>
    </row>
    <row r="9" spans="1:14" ht="27" customHeight="1">
      <c r="A9" s="6"/>
      <c r="B9" s="474"/>
      <c r="C9" s="475"/>
      <c r="D9" s="475"/>
      <c r="E9" s="475"/>
      <c r="F9" s="475"/>
      <c r="G9" s="475"/>
      <c r="H9" s="475"/>
      <c r="I9" s="475"/>
      <c r="J9" s="476"/>
    </row>
    <row r="10" spans="1:14" ht="45" customHeight="1" thickBot="1">
      <c r="A10" s="6"/>
      <c r="B10" s="463"/>
      <c r="C10" s="464"/>
      <c r="D10" s="464"/>
      <c r="E10" s="464"/>
      <c r="F10" s="464"/>
      <c r="G10" s="464"/>
      <c r="H10" s="464"/>
      <c r="I10" s="464"/>
      <c r="J10" s="465"/>
    </row>
    <row r="11" spans="1:14" ht="12.75" customHeight="1">
      <c r="A11" s="6"/>
      <c r="B11" s="477" t="s">
        <v>3</v>
      </c>
      <c r="C11" s="479" t="s">
        <v>144</v>
      </c>
      <c r="D11" s="481" t="s">
        <v>5</v>
      </c>
      <c r="E11" s="481"/>
      <c r="F11" s="482" t="s">
        <v>6</v>
      </c>
      <c r="G11" s="484" t="s">
        <v>7</v>
      </c>
      <c r="H11" s="484" t="s">
        <v>8</v>
      </c>
      <c r="I11" s="486" t="s">
        <v>9</v>
      </c>
      <c r="J11" s="466" t="s">
        <v>10</v>
      </c>
    </row>
    <row r="12" spans="1:14" ht="30.75" thickBot="1">
      <c r="A12" s="6"/>
      <c r="B12" s="478"/>
      <c r="C12" s="480"/>
      <c r="D12" s="300" t="s">
        <v>11</v>
      </c>
      <c r="E12" s="300" t="s">
        <v>12</v>
      </c>
      <c r="F12" s="483"/>
      <c r="G12" s="485"/>
      <c r="H12" s="485"/>
      <c r="I12" s="487"/>
      <c r="J12" s="467"/>
    </row>
    <row r="13" spans="1:14" ht="23.25" thickBot="1">
      <c r="A13" s="6"/>
      <c r="B13" s="163"/>
      <c r="C13" s="157"/>
      <c r="D13" s="157"/>
      <c r="E13" s="163"/>
      <c r="F13" s="157" t="s">
        <v>13</v>
      </c>
      <c r="G13" s="157"/>
      <c r="H13" s="157"/>
      <c r="I13" s="185"/>
      <c r="J13" s="186"/>
      <c r="L13" s="181" t="s">
        <v>149</v>
      </c>
      <c r="M13" s="182"/>
      <c r="N13" s="183" t="s">
        <v>143</v>
      </c>
    </row>
    <row r="14" spans="1:14" ht="14.25">
      <c r="A14" s="6"/>
      <c r="B14" s="301"/>
      <c r="C14" s="302"/>
      <c r="D14" s="15"/>
      <c r="E14" s="289"/>
      <c r="F14" s="303" t="s">
        <v>170</v>
      </c>
      <c r="G14" s="304" t="s">
        <v>171</v>
      </c>
      <c r="H14" s="283">
        <v>90</v>
      </c>
      <c r="I14" s="305">
        <f t="shared" ref="I14:I19" si="0">ROUND(+L14*(1+$J$54),0)</f>
        <v>26270</v>
      </c>
      <c r="J14" s="285">
        <f t="shared" ref="J14:J19" si="1">+ROUND(I14*H14,0)</f>
        <v>2364300</v>
      </c>
      <c r="L14" s="220">
        <v>20084</v>
      </c>
      <c r="M14" s="156">
        <f>+L14*H14</f>
        <v>1807560</v>
      </c>
      <c r="N14" s="156">
        <f t="shared" ref="N14:N19" si="2">+IF(I14=0,"",J14/(1+$J$54))</f>
        <v>1807568.8073394494</v>
      </c>
    </row>
    <row r="15" spans="1:14" ht="14.25">
      <c r="A15" s="6"/>
      <c r="B15" s="301"/>
      <c r="C15" s="302"/>
      <c r="D15" s="219"/>
      <c r="E15" s="289"/>
      <c r="F15" s="306" t="s">
        <v>173</v>
      </c>
      <c r="G15" s="307" t="s">
        <v>19</v>
      </c>
      <c r="H15" s="283">
        <v>308</v>
      </c>
      <c r="I15" s="305">
        <f t="shared" si="0"/>
        <v>6414</v>
      </c>
      <c r="J15" s="285">
        <f t="shared" si="1"/>
        <v>1975512</v>
      </c>
      <c r="L15" s="220">
        <v>4904</v>
      </c>
      <c r="M15" s="156">
        <f>+L15*H15</f>
        <v>1510432</v>
      </c>
      <c r="N15" s="156">
        <f t="shared" si="2"/>
        <v>1510330.2752293576</v>
      </c>
    </row>
    <row r="16" spans="1:14" ht="14.25">
      <c r="A16" s="6"/>
      <c r="B16" s="301"/>
      <c r="C16" s="302"/>
      <c r="D16" s="15"/>
      <c r="E16" s="289"/>
      <c r="F16" s="306" t="s">
        <v>172</v>
      </c>
      <c r="G16" s="307" t="s">
        <v>19</v>
      </c>
      <c r="H16" s="283">
        <v>6</v>
      </c>
      <c r="I16" s="305">
        <f t="shared" si="0"/>
        <v>147371</v>
      </c>
      <c r="J16" s="285">
        <f t="shared" si="1"/>
        <v>884226</v>
      </c>
      <c r="L16" s="220">
        <v>112669</v>
      </c>
      <c r="M16" s="156">
        <f t="shared" ref="M16:M19" si="3">+L16*H16</f>
        <v>676014</v>
      </c>
      <c r="N16" s="156">
        <f t="shared" si="2"/>
        <v>676013.76146788988</v>
      </c>
    </row>
    <row r="17" spans="1:15" ht="14.25">
      <c r="A17" s="6"/>
      <c r="B17" s="301"/>
      <c r="C17" s="302"/>
      <c r="D17" s="15"/>
      <c r="E17" s="289"/>
      <c r="F17" s="308" t="s">
        <v>14</v>
      </c>
      <c r="G17" s="309" t="s">
        <v>15</v>
      </c>
      <c r="H17" s="283">
        <v>475</v>
      </c>
      <c r="I17" s="305">
        <f t="shared" si="0"/>
        <v>4888</v>
      </c>
      <c r="J17" s="285">
        <f t="shared" si="1"/>
        <v>2321800</v>
      </c>
      <c r="L17" s="221">
        <v>3737</v>
      </c>
      <c r="M17" s="156">
        <f t="shared" si="3"/>
        <v>1775075</v>
      </c>
      <c r="N17" s="156">
        <f t="shared" si="2"/>
        <v>1775076.4525993883</v>
      </c>
    </row>
    <row r="18" spans="1:15" ht="14.25">
      <c r="A18" s="6"/>
      <c r="B18" s="301"/>
      <c r="C18" s="302"/>
      <c r="D18" s="15"/>
      <c r="E18" s="289"/>
      <c r="F18" s="308" t="s">
        <v>23</v>
      </c>
      <c r="G18" s="309" t="s">
        <v>15</v>
      </c>
      <c r="H18" s="283">
        <v>30</v>
      </c>
      <c r="I18" s="305">
        <f t="shared" si="0"/>
        <v>18171</v>
      </c>
      <c r="J18" s="285">
        <f t="shared" si="1"/>
        <v>545130</v>
      </c>
      <c r="L18" s="221">
        <v>13892</v>
      </c>
      <c r="M18" s="156">
        <f t="shared" si="3"/>
        <v>416760</v>
      </c>
      <c r="N18" s="156">
        <f t="shared" si="2"/>
        <v>416766.05504587153</v>
      </c>
    </row>
    <row r="19" spans="1:15" ht="14.25">
      <c r="A19" s="6"/>
      <c r="B19" s="301"/>
      <c r="C19" s="302"/>
      <c r="D19" s="15"/>
      <c r="E19" s="289"/>
      <c r="F19" s="306" t="s">
        <v>24</v>
      </c>
      <c r="G19" s="309" t="s">
        <v>15</v>
      </c>
      <c r="H19" s="283">
        <v>30</v>
      </c>
      <c r="I19" s="305">
        <f t="shared" si="0"/>
        <v>19644</v>
      </c>
      <c r="J19" s="285">
        <f t="shared" si="1"/>
        <v>589320</v>
      </c>
      <c r="L19" s="221">
        <v>15018</v>
      </c>
      <c r="M19" s="156">
        <f t="shared" si="3"/>
        <v>450540</v>
      </c>
      <c r="N19" s="156">
        <f t="shared" si="2"/>
        <v>450550.45871559629</v>
      </c>
    </row>
    <row r="20" spans="1:15" ht="15.75" thickBot="1">
      <c r="A20" s="6"/>
      <c r="B20" s="164" t="s">
        <v>25</v>
      </c>
      <c r="C20" s="165"/>
      <c r="D20" s="165"/>
      <c r="E20" s="165"/>
      <c r="F20" s="310"/>
      <c r="G20" s="311"/>
      <c r="H20" s="312"/>
      <c r="I20" s="169"/>
      <c r="J20" s="170">
        <f>SUM(J14:J19)</f>
        <v>8680288</v>
      </c>
      <c r="L20" s="174"/>
      <c r="M20" s="174"/>
      <c r="N20" s="174">
        <f>SUM(N14:N19)</f>
        <v>6636305.8103975533</v>
      </c>
      <c r="O20" s="1">
        <f>N20*1.2238</f>
        <v>8121511.0507645253</v>
      </c>
    </row>
    <row r="21" spans="1:15" ht="24" thickBot="1">
      <c r="A21" s="6"/>
      <c r="B21" s="162"/>
      <c r="C21" s="160"/>
      <c r="D21" s="160"/>
      <c r="E21" s="157"/>
      <c r="F21" s="157" t="s">
        <v>26</v>
      </c>
      <c r="G21" s="160"/>
      <c r="H21" s="160"/>
      <c r="I21" s="160"/>
      <c r="J21" s="184"/>
      <c r="L21" s="176" t="s">
        <v>149</v>
      </c>
      <c r="M21" s="175"/>
      <c r="N21" s="177" t="s">
        <v>143</v>
      </c>
    </row>
    <row r="22" spans="1:15" ht="14.25">
      <c r="A22" s="6"/>
      <c r="B22" s="301"/>
      <c r="C22" s="313"/>
      <c r="D22" s="159"/>
      <c r="E22" s="289"/>
      <c r="F22" s="303" t="s">
        <v>176</v>
      </c>
      <c r="G22" s="304" t="s">
        <v>28</v>
      </c>
      <c r="H22" s="312">
        <f>1900*0.15</f>
        <v>285</v>
      </c>
      <c r="I22" s="314">
        <f>ROUND(+L22*(1+$J$54),0)</f>
        <v>43963</v>
      </c>
      <c r="J22" s="285">
        <f>+ROUND(I22*H22,0)</f>
        <v>12529455</v>
      </c>
      <c r="L22" s="222">
        <v>33611</v>
      </c>
      <c r="M22" s="158">
        <f t="shared" ref="M22:M24" si="4">+L22*H22</f>
        <v>9579135</v>
      </c>
      <c r="N22" s="158">
        <f>+IF(I22=0,"",J22/(1+$J$54))</f>
        <v>9579094.036697248</v>
      </c>
      <c r="O22" s="1">
        <f>N22*1.2238</f>
        <v>11722895.282110091</v>
      </c>
    </row>
    <row r="23" spans="1:15" ht="42.75">
      <c r="A23" s="6"/>
      <c r="B23" s="315"/>
      <c r="C23" s="315"/>
      <c r="D23" s="219"/>
      <c r="E23" s="315"/>
      <c r="F23" s="306" t="s">
        <v>177</v>
      </c>
      <c r="G23" s="307" t="s">
        <v>191</v>
      </c>
      <c r="H23" s="316">
        <f>H22*1.05</f>
        <v>299.25</v>
      </c>
      <c r="I23" s="314">
        <f t="shared" ref="I23:I24" si="5">ROUND(+L23*(1+$J$54),0)</f>
        <v>47102</v>
      </c>
      <c r="J23" s="285">
        <f t="shared" ref="J23:J24" si="6">+ROUND(I23*H23,0)</f>
        <v>14095274</v>
      </c>
      <c r="L23" s="220">
        <v>36011</v>
      </c>
      <c r="M23" s="158">
        <f t="shared" si="4"/>
        <v>10776291.75</v>
      </c>
      <c r="N23" s="158">
        <f>+IF(I23=0,"",J23/(1+$J$54))</f>
        <v>10776203.363914372</v>
      </c>
    </row>
    <row r="24" spans="1:15" ht="14.25">
      <c r="A24" s="6"/>
      <c r="B24" s="315"/>
      <c r="C24" s="315"/>
      <c r="D24" s="219"/>
      <c r="E24" s="315"/>
      <c r="F24" s="306" t="s">
        <v>178</v>
      </c>
      <c r="G24" s="307" t="s">
        <v>191</v>
      </c>
      <c r="H24" s="316">
        <v>80</v>
      </c>
      <c r="I24" s="314">
        <f t="shared" si="5"/>
        <v>111113</v>
      </c>
      <c r="J24" s="285">
        <f t="shared" si="6"/>
        <v>8889040</v>
      </c>
      <c r="L24" s="220">
        <v>84949</v>
      </c>
      <c r="M24" s="158">
        <f t="shared" si="4"/>
        <v>6795920</v>
      </c>
      <c r="N24" s="158">
        <f t="shared" ref="N24" si="7">+IF(I24=0,"",J24/(1+$J$54))</f>
        <v>6795902.1406727824</v>
      </c>
    </row>
    <row r="25" spans="1:15" ht="15.75" thickBot="1">
      <c r="A25" s="6"/>
      <c r="B25" s="164" t="s">
        <v>25</v>
      </c>
      <c r="C25" s="165"/>
      <c r="D25" s="165"/>
      <c r="E25" s="165"/>
      <c r="F25" s="310"/>
      <c r="G25" s="311"/>
      <c r="H25" s="317"/>
      <c r="I25" s="169"/>
      <c r="J25" s="170">
        <f>SUM(J22:J24)</f>
        <v>35513769</v>
      </c>
      <c r="M25" s="1">
        <f t="shared" ref="M25" si="8">+L25*H25</f>
        <v>0</v>
      </c>
      <c r="N25" s="1" t="str">
        <f>+IF(I25=0,"",J25/(1+$J$54))</f>
        <v/>
      </c>
    </row>
    <row r="26" spans="1:15" ht="23.25" thickBot="1">
      <c r="A26" s="6"/>
      <c r="B26" s="162"/>
      <c r="C26" s="160"/>
      <c r="D26" s="160"/>
      <c r="E26" s="160"/>
      <c r="F26" s="160" t="s">
        <v>179</v>
      </c>
      <c r="G26" s="160"/>
      <c r="H26" s="160"/>
      <c r="I26" s="160"/>
      <c r="J26" s="187"/>
      <c r="L26" s="178" t="s">
        <v>149</v>
      </c>
      <c r="M26" s="179"/>
      <c r="N26" s="180" t="s">
        <v>143</v>
      </c>
    </row>
    <row r="27" spans="1:15" ht="18.75" customHeight="1">
      <c r="A27" s="6"/>
      <c r="B27" s="301"/>
      <c r="C27" s="313"/>
      <c r="D27" s="159"/>
      <c r="E27" s="289"/>
      <c r="F27" s="303" t="s">
        <v>174</v>
      </c>
      <c r="G27" s="304" t="s">
        <v>15</v>
      </c>
      <c r="H27" s="283">
        <v>400</v>
      </c>
      <c r="I27" s="284">
        <f>ROUND(+L27*(1+$J$54),0)</f>
        <v>475</v>
      </c>
      <c r="J27" s="285">
        <f>+ROUND(I27*H27,0)</f>
        <v>190000</v>
      </c>
      <c r="L27" s="223">
        <v>363</v>
      </c>
      <c r="M27" s="156">
        <f t="shared" ref="M27:M28" si="9">+L27*H27</f>
        <v>145200</v>
      </c>
      <c r="N27" s="156">
        <f>+IF(I27=0,"",J27/(1+$J$54))</f>
        <v>145259.93883792049</v>
      </c>
    </row>
    <row r="28" spans="1:15" ht="15.75" customHeight="1" thickBot="1">
      <c r="A28" s="6"/>
      <c r="B28" s="164" t="s">
        <v>25</v>
      </c>
      <c r="C28" s="165"/>
      <c r="D28" s="165"/>
      <c r="E28" s="165"/>
      <c r="F28" s="161"/>
      <c r="G28" s="165"/>
      <c r="H28" s="171"/>
      <c r="I28" s="172"/>
      <c r="J28" s="173">
        <f>SUM(J27:J27)</f>
        <v>190000</v>
      </c>
      <c r="M28" s="1">
        <f t="shared" si="9"/>
        <v>0</v>
      </c>
      <c r="N28" s="1" t="str">
        <f>+IF(I28=0,"",J28/(1+$J$54))</f>
        <v/>
      </c>
      <c r="O28" s="1" t="e">
        <f>(N27+#REF!+#REF!+#REF!+#REF!)*1.2238</f>
        <v>#REF!</v>
      </c>
    </row>
    <row r="29" spans="1:15" ht="23.25" thickBot="1">
      <c r="A29" s="6"/>
      <c r="B29" s="162"/>
      <c r="C29" s="160"/>
      <c r="D29" s="160"/>
      <c r="E29" s="160"/>
      <c r="F29" s="160" t="s">
        <v>180</v>
      </c>
      <c r="G29" s="160"/>
      <c r="H29" s="160"/>
      <c r="I29" s="160"/>
      <c r="J29" s="187"/>
      <c r="L29" s="178" t="s">
        <v>149</v>
      </c>
      <c r="M29" s="179"/>
      <c r="N29" s="180" t="s">
        <v>143</v>
      </c>
    </row>
    <row r="30" spans="1:15" ht="17.25" customHeight="1">
      <c r="A30" s="6"/>
      <c r="B30" s="301"/>
      <c r="C30" s="313"/>
      <c r="D30" s="159"/>
      <c r="E30" s="289"/>
      <c r="F30" s="318" t="s">
        <v>181</v>
      </c>
      <c r="G30" s="282" t="s">
        <v>61</v>
      </c>
      <c r="H30" s="283">
        <v>3249</v>
      </c>
      <c r="I30" s="284">
        <f>ROUND(+L30*(1+$J$54),0)</f>
        <v>8726</v>
      </c>
      <c r="J30" s="285">
        <f t="shared" ref="J30:J31" si="10">+ROUND(I30*H30,0)</f>
        <v>28350774</v>
      </c>
      <c r="L30" s="223">
        <v>6671</v>
      </c>
      <c r="M30" s="156">
        <f t="shared" ref="M30:M31" si="11">+L30*H30</f>
        <v>21674079</v>
      </c>
      <c r="N30" s="156">
        <f>+IF(I30=0,"",J30/(1+$J$54))</f>
        <v>21674903.66972477</v>
      </c>
    </row>
    <row r="31" spans="1:15" ht="33">
      <c r="A31" s="6"/>
      <c r="B31" s="301"/>
      <c r="C31" s="313"/>
      <c r="D31" s="159"/>
      <c r="E31" s="289"/>
      <c r="F31" s="318" t="s">
        <v>192</v>
      </c>
      <c r="G31" s="319" t="s">
        <v>191</v>
      </c>
      <c r="H31" s="283">
        <v>1</v>
      </c>
      <c r="I31" s="284">
        <f>ROUND(+L31*(1+$J$54),0)</f>
        <v>1100951</v>
      </c>
      <c r="J31" s="285">
        <f t="shared" si="10"/>
        <v>1100951</v>
      </c>
      <c r="L31" s="224">
        <v>841706</v>
      </c>
      <c r="M31" s="156">
        <f t="shared" si="11"/>
        <v>841706</v>
      </c>
      <c r="N31" s="156">
        <f>+IF(I31=0,"",J31/(1+$J$54))</f>
        <v>841705.65749235475</v>
      </c>
    </row>
    <row r="32" spans="1:15" ht="15.75" customHeight="1" thickBot="1">
      <c r="A32" s="6"/>
      <c r="B32" s="164" t="s">
        <v>25</v>
      </c>
      <c r="C32" s="165"/>
      <c r="D32" s="165"/>
      <c r="E32" s="165"/>
      <c r="F32" s="161"/>
      <c r="G32" s="165"/>
      <c r="H32" s="171"/>
      <c r="I32" s="172"/>
      <c r="J32" s="173">
        <f>SUM(J30:J31)</f>
        <v>29451725</v>
      </c>
      <c r="N32" s="1" t="str">
        <f>+IF(I32=0,"",J32/(1+$J$54))</f>
        <v/>
      </c>
      <c r="O32" s="1" t="e">
        <f>(N30+N31+#REF!+#REF!+#REF!)*1.2238</f>
        <v>#REF!</v>
      </c>
    </row>
    <row r="33" spans="1:15" ht="15.75" customHeight="1" thickBot="1">
      <c r="A33" s="6"/>
      <c r="B33" s="279"/>
      <c r="C33" s="280"/>
      <c r="D33" s="280"/>
      <c r="E33" s="280"/>
      <c r="F33" s="160" t="s">
        <v>182</v>
      </c>
      <c r="G33" s="160"/>
      <c r="H33" s="160"/>
      <c r="I33" s="160"/>
      <c r="J33" s="187"/>
      <c r="L33" s="178" t="s">
        <v>149</v>
      </c>
      <c r="M33" s="179"/>
      <c r="N33" s="180" t="s">
        <v>143</v>
      </c>
    </row>
    <row r="34" spans="1:15" ht="31.9" customHeight="1">
      <c r="A34" s="6"/>
      <c r="B34" s="279"/>
      <c r="C34" s="280"/>
      <c r="D34" s="280"/>
      <c r="E34" s="280"/>
      <c r="F34" s="281" t="s">
        <v>183</v>
      </c>
      <c r="G34" s="282" t="s">
        <v>28</v>
      </c>
      <c r="H34" s="283">
        <v>30</v>
      </c>
      <c r="I34" s="284">
        <f>ROUND(+L34*(1+$J$54),0)</f>
        <v>243178</v>
      </c>
      <c r="J34" s="285">
        <f t="shared" ref="J34" si="12">+ROUND(I34*H34,0)</f>
        <v>7295340</v>
      </c>
      <c r="L34" s="224">
        <v>185916</v>
      </c>
      <c r="M34" s="156">
        <f t="shared" ref="M34" si="13">+L34*H34</f>
        <v>5577480</v>
      </c>
      <c r="N34" s="156">
        <f>+IF(I34=0,"",J34/(1+$J$54))</f>
        <v>5577477.0642201835</v>
      </c>
    </row>
    <row r="35" spans="1:15" ht="15.75" customHeight="1" thickBot="1">
      <c r="A35" s="6"/>
      <c r="B35" s="279"/>
      <c r="C35" s="280"/>
      <c r="D35" s="280"/>
      <c r="E35" s="280"/>
      <c r="F35" s="161"/>
      <c r="G35" s="165"/>
      <c r="H35" s="171"/>
      <c r="I35" s="172"/>
      <c r="J35" s="173">
        <f>SUM(J34:J34)</f>
        <v>7295340</v>
      </c>
      <c r="N35" s="1" t="str">
        <f>+IF(I35=0,"",J35/(1+$J$54))</f>
        <v/>
      </c>
    </row>
    <row r="36" spans="1:15" ht="15.75" customHeight="1" thickBot="1">
      <c r="A36" s="6"/>
      <c r="B36" s="279"/>
      <c r="C36" s="280"/>
      <c r="D36" s="280"/>
      <c r="E36" s="280"/>
      <c r="F36" s="160" t="s">
        <v>50</v>
      </c>
      <c r="G36" s="160"/>
      <c r="H36" s="160"/>
      <c r="I36" s="160"/>
      <c r="J36" s="187"/>
      <c r="L36" s="178" t="s">
        <v>149</v>
      </c>
      <c r="M36" s="179"/>
      <c r="N36" s="180" t="s">
        <v>143</v>
      </c>
    </row>
    <row r="37" spans="1:15" ht="15.75" customHeight="1">
      <c r="A37" s="6"/>
      <c r="B37" s="279"/>
      <c r="C37" s="280"/>
      <c r="D37" s="280"/>
      <c r="E37" s="280"/>
      <c r="F37" s="281" t="s">
        <v>184</v>
      </c>
      <c r="G37" s="282" t="s">
        <v>28</v>
      </c>
      <c r="H37" s="283">
        <v>93</v>
      </c>
      <c r="I37" s="284">
        <f>ROUND(+L37*(1+$J$54),0)</f>
        <v>809861</v>
      </c>
      <c r="J37" s="285">
        <f t="shared" ref="J37" si="14">+ROUND(I37*H37,0)</f>
        <v>75317073</v>
      </c>
      <c r="L37" s="223">
        <v>619160</v>
      </c>
      <c r="M37" s="156">
        <f t="shared" ref="M37" si="15">+L37*H37</f>
        <v>57581880</v>
      </c>
      <c r="N37" s="156">
        <f>+IF(I37=0,"",J37/(1+$J$54))</f>
        <v>57581860.091743119</v>
      </c>
    </row>
    <row r="38" spans="1:15" ht="15.75" customHeight="1" thickBot="1">
      <c r="A38" s="6"/>
      <c r="B38" s="164"/>
      <c r="C38" s="165"/>
      <c r="D38" s="165"/>
      <c r="E38" s="165"/>
      <c r="F38" s="161"/>
      <c r="G38" s="165"/>
      <c r="H38" s="171"/>
      <c r="I38" s="172"/>
      <c r="J38" s="173">
        <f>SUM(J37:J37)</f>
        <v>75317073</v>
      </c>
      <c r="N38" s="1" t="str">
        <f>+IF(I38=0,"",J38/(1+$J$54))</f>
        <v/>
      </c>
    </row>
    <row r="39" spans="1:15" ht="23.25" thickBot="1">
      <c r="A39" s="6"/>
      <c r="B39" s="162"/>
      <c r="C39" s="160"/>
      <c r="D39" s="160"/>
      <c r="E39" s="160"/>
      <c r="F39" s="160" t="s">
        <v>53</v>
      </c>
      <c r="G39" s="160"/>
      <c r="H39" s="160"/>
      <c r="I39" s="160"/>
      <c r="J39" s="187"/>
      <c r="L39" s="178" t="s">
        <v>149</v>
      </c>
      <c r="M39" s="179"/>
      <c r="N39" s="180" t="s">
        <v>143</v>
      </c>
    </row>
    <row r="40" spans="1:15" ht="33" customHeight="1">
      <c r="A40" s="6"/>
      <c r="B40" s="301"/>
      <c r="C40" s="313"/>
      <c r="D40" s="159"/>
      <c r="E40" s="289"/>
      <c r="F40" s="286" t="s">
        <v>185</v>
      </c>
      <c r="G40" s="287" t="s">
        <v>19</v>
      </c>
      <c r="H40" s="288">
        <f>475*4</f>
        <v>1900</v>
      </c>
      <c r="I40" s="284">
        <f>ROUND(+L40*(1+$J$54),0)</f>
        <v>170604</v>
      </c>
      <c r="J40" s="285">
        <f>+ROUND(I40*H40,0)</f>
        <v>324147600</v>
      </c>
      <c r="L40" s="225">
        <v>130431</v>
      </c>
      <c r="M40" s="156">
        <f t="shared" ref="M40:M41" si="16">+L40*H40</f>
        <v>247818900</v>
      </c>
      <c r="N40" s="156">
        <f>+IF(I40=0,"",J40/(1+$J$54))</f>
        <v>247819266.05504587</v>
      </c>
      <c r="O40" s="1">
        <f>N40*1.2238</f>
        <v>303281217.79816514</v>
      </c>
    </row>
    <row r="41" spans="1:15" ht="15.75" customHeight="1" thickBot="1">
      <c r="A41" s="6"/>
      <c r="B41" s="164" t="s">
        <v>25</v>
      </c>
      <c r="C41" s="165"/>
      <c r="D41" s="165"/>
      <c r="E41" s="165"/>
      <c r="F41" s="161"/>
      <c r="G41" s="165"/>
      <c r="H41" s="171"/>
      <c r="I41" s="172"/>
      <c r="J41" s="173">
        <f>SUM(J40:J40)</f>
        <v>324147600</v>
      </c>
      <c r="M41" s="1">
        <f t="shared" si="16"/>
        <v>0</v>
      </c>
      <c r="N41" s="1" t="str">
        <f>+IF(I41=0,"",J41/(1+$J$54))</f>
        <v/>
      </c>
    </row>
    <row r="42" spans="1:15" ht="15.75" customHeight="1" thickBot="1">
      <c r="A42" s="49"/>
      <c r="B42" s="417" t="s">
        <v>63</v>
      </c>
      <c r="C42" s="418"/>
      <c r="D42" s="418"/>
      <c r="E42" s="418"/>
      <c r="F42" s="418"/>
      <c r="G42" s="418"/>
      <c r="H42" s="418"/>
      <c r="I42" s="419"/>
      <c r="J42" s="82">
        <f>J28+J25+J20+J32+J41+J35+J38</f>
        <v>480595795</v>
      </c>
      <c r="L42" s="156"/>
      <c r="M42" s="156">
        <f>SUM(M14:M40)</f>
        <v>367426972.75</v>
      </c>
      <c r="N42" s="156">
        <f>SUM(N14:N40)</f>
        <v>374064283.63914371</v>
      </c>
      <c r="O42" s="1" t="e">
        <f>O40+O32+O28+O22+O20</f>
        <v>#REF!</v>
      </c>
    </row>
    <row r="43" spans="1:15" ht="22.5" customHeight="1" thickBot="1">
      <c r="A43" s="49"/>
      <c r="B43" s="320"/>
      <c r="C43" s="321"/>
      <c r="D43" s="321"/>
      <c r="E43" s="321"/>
      <c r="F43" s="321"/>
      <c r="G43" s="321"/>
      <c r="H43" s="321"/>
      <c r="I43" s="322"/>
      <c r="J43" s="323"/>
      <c r="M43" s="143">
        <v>1.2238</v>
      </c>
    </row>
    <row r="44" spans="1:15" ht="18.75" customHeight="1">
      <c r="A44" s="49"/>
      <c r="B44" s="324"/>
      <c r="C44" s="325"/>
      <c r="D44" s="326"/>
      <c r="E44" s="326"/>
      <c r="F44" s="327"/>
      <c r="G44" s="328"/>
      <c r="H44" s="329"/>
      <c r="I44" s="330"/>
      <c r="J44" s="331"/>
      <c r="M44" s="1">
        <f>M42*M43</f>
        <v>449657129.25145</v>
      </c>
      <c r="O44" s="1" t="e">
        <f>O42-M44</f>
        <v>#REF!</v>
      </c>
    </row>
    <row r="45" spans="1:15" ht="15">
      <c r="A45" s="49"/>
      <c r="B45" s="324"/>
      <c r="C45" s="332"/>
      <c r="D45" s="332"/>
      <c r="E45" s="332"/>
      <c r="F45" s="333" t="s">
        <v>64</v>
      </c>
      <c r="G45" s="334"/>
      <c r="H45" s="335"/>
      <c r="I45" s="336"/>
      <c r="J45" s="337">
        <f>J42</f>
        <v>480595795</v>
      </c>
    </row>
    <row r="46" spans="1:15" ht="18.75" customHeight="1">
      <c r="A46" s="49"/>
      <c r="B46" s="324"/>
      <c r="C46" s="325"/>
      <c r="D46" s="326"/>
      <c r="E46" s="326"/>
      <c r="F46" s="499"/>
      <c r="G46" s="500"/>
      <c r="H46" s="500"/>
      <c r="I46" s="500"/>
      <c r="J46" s="501"/>
    </row>
    <row r="47" spans="1:15" ht="15.75" thickBot="1">
      <c r="A47" s="49"/>
      <c r="B47" s="324"/>
      <c r="C47" s="325"/>
      <c r="D47" s="326"/>
      <c r="E47" s="326"/>
      <c r="F47" s="502" t="s">
        <v>143</v>
      </c>
      <c r="G47" s="503"/>
      <c r="H47" s="503"/>
      <c r="I47" s="504"/>
      <c r="J47" s="338">
        <f>J42</f>
        <v>480595795</v>
      </c>
    </row>
    <row r="48" spans="1:15" ht="11.25" customHeight="1" thickBot="1">
      <c r="A48" s="49"/>
      <c r="B48" s="324"/>
      <c r="C48" s="325"/>
      <c r="D48" s="325"/>
      <c r="E48" s="325"/>
      <c r="F48" s="326"/>
      <c r="G48" s="326"/>
      <c r="H48" s="339"/>
      <c r="I48" s="340"/>
      <c r="J48" s="341"/>
    </row>
    <row r="49" spans="1:15" ht="15" customHeight="1">
      <c r="A49" s="49"/>
      <c r="B49" s="342"/>
      <c r="C49" s="343"/>
      <c r="D49" s="343"/>
      <c r="E49" s="344"/>
      <c r="F49" s="505"/>
      <c r="G49" s="505"/>
      <c r="H49" s="505"/>
      <c r="I49" s="505"/>
      <c r="J49" s="506"/>
    </row>
    <row r="50" spans="1:15" ht="31.5" customHeight="1">
      <c r="A50" s="49"/>
      <c r="B50" s="492" t="s">
        <v>140</v>
      </c>
      <c r="C50" s="493"/>
      <c r="D50" s="493"/>
      <c r="E50" s="493"/>
      <c r="F50" s="493"/>
      <c r="G50" s="507" t="s">
        <v>6</v>
      </c>
      <c r="H50" s="507"/>
      <c r="I50" s="507"/>
      <c r="J50" s="167" t="s">
        <v>68</v>
      </c>
    </row>
    <row r="51" spans="1:15" ht="53.25" customHeight="1">
      <c r="A51" s="49"/>
      <c r="B51" s="492" t="s">
        <v>141</v>
      </c>
      <c r="C51" s="493"/>
      <c r="D51" s="493"/>
      <c r="E51" s="493"/>
      <c r="F51" s="493"/>
      <c r="G51" s="488" t="s">
        <v>70</v>
      </c>
      <c r="H51" s="488"/>
      <c r="I51" s="166" t="s">
        <v>71</v>
      </c>
      <c r="J51" s="168">
        <v>0.25800000000000001</v>
      </c>
    </row>
    <row r="52" spans="1:15" ht="35.25" customHeight="1">
      <c r="A52" s="49"/>
      <c r="B52" s="492" t="s">
        <v>142</v>
      </c>
      <c r="C52" s="493"/>
      <c r="D52" s="493"/>
      <c r="E52" s="493"/>
      <c r="F52" s="493"/>
      <c r="G52" s="494" t="s">
        <v>73</v>
      </c>
      <c r="H52" s="495"/>
      <c r="I52" s="166" t="s">
        <v>74</v>
      </c>
      <c r="J52" s="168">
        <v>0</v>
      </c>
    </row>
    <row r="53" spans="1:15" ht="45.75" customHeight="1" thickBot="1">
      <c r="A53" s="49"/>
      <c r="B53" s="496"/>
      <c r="C53" s="497"/>
      <c r="D53" s="497"/>
      <c r="E53" s="497"/>
      <c r="F53" s="497"/>
      <c r="G53" s="498" t="s">
        <v>76</v>
      </c>
      <c r="H53" s="488"/>
      <c r="I53" s="166" t="s">
        <v>77</v>
      </c>
      <c r="J53" s="168">
        <v>0.05</v>
      </c>
    </row>
    <row r="54" spans="1:15" ht="12" customHeight="1" thickBot="1">
      <c r="A54" s="46"/>
      <c r="B54" s="345"/>
      <c r="C54" s="346"/>
      <c r="D54" s="346"/>
      <c r="E54" s="346"/>
      <c r="F54" s="346"/>
      <c r="G54" s="488" t="s">
        <v>78</v>
      </c>
      <c r="H54" s="488"/>
      <c r="I54" s="166" t="s">
        <v>79</v>
      </c>
      <c r="J54" s="168">
        <f>J51+J53</f>
        <v>0.308</v>
      </c>
    </row>
    <row r="55" spans="1:15" ht="23.25" customHeight="1">
      <c r="A55" s="46"/>
      <c r="B55" s="347"/>
      <c r="C55" s="348"/>
      <c r="D55" s="348"/>
      <c r="E55" s="348"/>
      <c r="F55" s="348" t="s">
        <v>80</v>
      </c>
      <c r="G55" s="348"/>
      <c r="H55" s="348"/>
      <c r="I55" s="349"/>
      <c r="J55" s="350"/>
    </row>
    <row r="56" spans="1:15" ht="15">
      <c r="A56" s="46"/>
      <c r="B56" s="351"/>
      <c r="C56" s="352"/>
      <c r="D56" s="352"/>
      <c r="E56" s="352"/>
      <c r="F56" s="353" t="s">
        <v>81</v>
      </c>
      <c r="G56" s="354" t="s">
        <v>37</v>
      </c>
      <c r="H56" s="353" t="s">
        <v>82</v>
      </c>
      <c r="I56" s="355" t="s">
        <v>83</v>
      </c>
      <c r="J56" s="356" t="s">
        <v>84</v>
      </c>
    </row>
    <row r="57" spans="1:15" ht="14.25">
      <c r="A57" s="46"/>
      <c r="B57" s="301"/>
      <c r="C57" s="357"/>
      <c r="D57" s="358" t="s">
        <v>85</v>
      </c>
      <c r="E57" s="357"/>
      <c r="F57" s="359" t="s">
        <v>86</v>
      </c>
      <c r="G57" s="360" t="s">
        <v>164</v>
      </c>
      <c r="H57" s="361"/>
      <c r="I57" s="362"/>
      <c r="J57" s="363">
        <v>2395034.9982039267</v>
      </c>
      <c r="N57" s="143"/>
    </row>
    <row r="58" spans="1:15" ht="14.25">
      <c r="A58" s="46"/>
      <c r="B58" s="301"/>
      <c r="C58" s="357"/>
      <c r="D58" s="364" t="s">
        <v>88</v>
      </c>
      <c r="E58" s="357"/>
      <c r="F58" s="365" t="s">
        <v>165</v>
      </c>
      <c r="G58" s="360" t="s">
        <v>164</v>
      </c>
      <c r="H58" s="366">
        <v>2</v>
      </c>
      <c r="I58" s="367">
        <v>422664</v>
      </c>
      <c r="J58" s="368">
        <f>H58*I58</f>
        <v>845328</v>
      </c>
      <c r="O58" s="1">
        <v>12700000</v>
      </c>
    </row>
    <row r="59" spans="1:15" ht="14.25">
      <c r="A59" s="46"/>
      <c r="B59" s="301"/>
      <c r="C59" s="357"/>
      <c r="D59" s="364" t="s">
        <v>90</v>
      </c>
      <c r="E59" s="357"/>
      <c r="F59" s="369" t="s">
        <v>92</v>
      </c>
      <c r="G59" s="360" t="s">
        <v>164</v>
      </c>
      <c r="H59" s="370"/>
      <c r="I59" s="371"/>
      <c r="J59" s="368">
        <v>1000000</v>
      </c>
      <c r="O59" s="1">
        <v>845208</v>
      </c>
    </row>
    <row r="60" spans="1:15" ht="14.25">
      <c r="A60" s="46"/>
      <c r="B60" s="301"/>
      <c r="C60" s="357"/>
      <c r="D60" s="364" t="s">
        <v>94</v>
      </c>
      <c r="E60" s="357"/>
      <c r="F60" s="369" t="s">
        <v>168</v>
      </c>
      <c r="G60" s="372" t="s">
        <v>164</v>
      </c>
      <c r="H60" s="373">
        <v>1</v>
      </c>
      <c r="I60" s="367">
        <v>4000000</v>
      </c>
      <c r="J60" s="368">
        <f>H60*I60</f>
        <v>4000000</v>
      </c>
      <c r="O60" s="1">
        <v>1000000</v>
      </c>
    </row>
    <row r="61" spans="1:15" ht="14.25">
      <c r="A61" s="46"/>
      <c r="B61" s="301"/>
      <c r="C61" s="357"/>
      <c r="D61" s="364" t="s">
        <v>96</v>
      </c>
      <c r="E61" s="357"/>
      <c r="F61" s="369" t="s">
        <v>169</v>
      </c>
      <c r="G61" s="372" t="s">
        <v>164</v>
      </c>
      <c r="H61" s="373"/>
      <c r="I61" s="374"/>
      <c r="J61" s="375">
        <v>2200000</v>
      </c>
      <c r="O61" s="1">
        <v>5000000</v>
      </c>
    </row>
    <row r="62" spans="1:15" ht="15">
      <c r="A62" s="46"/>
      <c r="B62" s="301"/>
      <c r="C62" s="315"/>
      <c r="D62" s="364" t="s">
        <v>166</v>
      </c>
      <c r="E62" s="289"/>
      <c r="F62" s="376" t="s">
        <v>138</v>
      </c>
      <c r="G62" s="377" t="s">
        <v>87</v>
      </c>
      <c r="H62" s="378">
        <v>2</v>
      </c>
      <c r="I62" s="374">
        <v>2162292</v>
      </c>
      <c r="J62" s="375">
        <v>4324584</v>
      </c>
      <c r="O62" s="1">
        <v>17589064</v>
      </c>
    </row>
    <row r="63" spans="1:15" ht="28.5">
      <c r="A63" s="46"/>
      <c r="B63" s="301"/>
      <c r="C63" s="315"/>
      <c r="D63" s="364" t="s">
        <v>167</v>
      </c>
      <c r="E63" s="289"/>
      <c r="F63" s="376" t="s">
        <v>152</v>
      </c>
      <c r="G63" s="377" t="s">
        <v>139</v>
      </c>
      <c r="H63" s="379">
        <v>4</v>
      </c>
      <c r="I63" s="374">
        <v>564870</v>
      </c>
      <c r="J63" s="368">
        <f>I63*H63</f>
        <v>2259480</v>
      </c>
      <c r="O63" s="1">
        <v>4000000</v>
      </c>
    </row>
    <row r="64" spans="1:15" ht="15">
      <c r="A64" s="46"/>
      <c r="B64" s="351"/>
      <c r="C64" s="352"/>
      <c r="D64" s="352"/>
      <c r="E64" s="352"/>
      <c r="F64" s="380" t="s">
        <v>98</v>
      </c>
      <c r="G64" s="381"/>
      <c r="H64" s="380"/>
      <c r="I64" s="382" t="s">
        <v>99</v>
      </c>
      <c r="J64" s="201">
        <f>SUM(J57:J63)</f>
        <v>17024426.998203926</v>
      </c>
      <c r="O64" s="1">
        <v>33892200</v>
      </c>
    </row>
    <row r="65" spans="1:17" ht="15">
      <c r="A65" s="46"/>
      <c r="B65" s="351"/>
      <c r="C65" s="352"/>
      <c r="D65" s="352"/>
      <c r="E65" s="352"/>
      <c r="F65" s="380" t="s">
        <v>100</v>
      </c>
      <c r="G65" s="381"/>
      <c r="H65" s="383">
        <f>'Analisis Trib cost Indirecto'!D20</f>
        <v>0.1389</v>
      </c>
      <c r="I65" s="382" t="s">
        <v>101</v>
      </c>
      <c r="J65" s="201">
        <f>ROUND(J64*H65,0)</f>
        <v>2364693</v>
      </c>
      <c r="O65" s="1">
        <f>SUM(O58:O64)</f>
        <v>75026472</v>
      </c>
    </row>
    <row r="66" spans="1:17" ht="15.75" thickBot="1">
      <c r="A66" s="46"/>
      <c r="B66" s="384"/>
      <c r="C66" s="385"/>
      <c r="D66" s="386"/>
      <c r="E66" s="385"/>
      <c r="F66" s="387" t="s">
        <v>102</v>
      </c>
      <c r="G66" s="388"/>
      <c r="H66" s="389"/>
      <c r="I66" s="390" t="s">
        <v>103</v>
      </c>
      <c r="J66" s="394">
        <f>+J65+J64</f>
        <v>19389119.998203926</v>
      </c>
    </row>
    <row r="67" spans="1:17" ht="15.75" customHeight="1" thickBot="1">
      <c r="A67" s="46"/>
      <c r="B67" s="489" t="s">
        <v>104</v>
      </c>
      <c r="C67" s="490"/>
      <c r="D67" s="490"/>
      <c r="E67" s="490"/>
      <c r="F67" s="490"/>
      <c r="G67" s="490"/>
      <c r="H67" s="490"/>
      <c r="I67" s="491"/>
      <c r="J67" s="393">
        <f>ROUND(+J66+J47,2)</f>
        <v>499984915</v>
      </c>
      <c r="L67" s="188"/>
      <c r="M67" s="189"/>
      <c r="O67" s="1">
        <f>O65*1.1389</f>
        <v>85447648.960800007</v>
      </c>
      <c r="Q67" s="1" t="e">
        <f>O67+O42</f>
        <v>#REF!</v>
      </c>
    </row>
    <row r="68" spans="1:17">
      <c r="L68" s="1">
        <v>2666221427</v>
      </c>
    </row>
    <row r="70" spans="1:17">
      <c r="L70" s="1">
        <v>2666217716.1148</v>
      </c>
      <c r="M70" s="1">
        <f>J67-L70</f>
        <v>-2166232801.1148</v>
      </c>
    </row>
    <row r="76" spans="1:17">
      <c r="J76" s="3">
        <v>499984915</v>
      </c>
    </row>
  </sheetData>
  <mergeCells count="27">
    <mergeCell ref="B42:I42"/>
    <mergeCell ref="F46:J46"/>
    <mergeCell ref="F47:I47"/>
    <mergeCell ref="F49:J49"/>
    <mergeCell ref="B50:F50"/>
    <mergeCell ref="G50:I50"/>
    <mergeCell ref="G54:H54"/>
    <mergeCell ref="B67:I67"/>
    <mergeCell ref="B51:F51"/>
    <mergeCell ref="G51:H51"/>
    <mergeCell ref="B52:F52"/>
    <mergeCell ref="G52:H52"/>
    <mergeCell ref="B53:F53"/>
    <mergeCell ref="G53:H53"/>
    <mergeCell ref="B3:E3"/>
    <mergeCell ref="B5:J5"/>
    <mergeCell ref="B6:J6"/>
    <mergeCell ref="B10:J10"/>
    <mergeCell ref="J11:J12"/>
    <mergeCell ref="B7:J9"/>
    <mergeCell ref="B11:B12"/>
    <mergeCell ref="C11:C12"/>
    <mergeCell ref="D11:E11"/>
    <mergeCell ref="F11:F12"/>
    <mergeCell ref="G11:G12"/>
    <mergeCell ref="H11:H12"/>
    <mergeCell ref="I11:I12"/>
  </mergeCells>
  <pageMargins left="0.98425196850393704" right="0.19685039370078741" top="0" bottom="0" header="0" footer="0"/>
  <pageSetup scale="50" orientation="portrait" r:id="rId1"/>
  <colBreaks count="1" manualBreakCount="1">
    <brk id="10" max="86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/>
  <dimension ref="A1:J67"/>
  <sheetViews>
    <sheetView tabSelected="1" view="pageBreakPreview" topLeftCell="A61" zoomScale="90" zoomScaleNormal="110" zoomScaleSheetLayoutView="90" workbookViewId="0">
      <selection activeCell="E15" sqref="E15"/>
    </sheetView>
  </sheetViews>
  <sheetFormatPr baseColWidth="10" defaultColWidth="9.140625" defaultRowHeight="12.75"/>
  <cols>
    <col min="1" max="1" width="3.42578125" style="1" customWidth="1"/>
    <col min="2" max="2" width="9.7109375" style="1" customWidth="1"/>
    <col min="3" max="3" width="19.5703125" style="1" customWidth="1"/>
    <col min="4" max="4" width="11.28515625" style="1" customWidth="1"/>
    <col min="5" max="5" width="15.28515625" style="1" customWidth="1"/>
    <col min="6" max="6" width="51" style="1" customWidth="1"/>
    <col min="7" max="7" width="16.42578125" style="1" customWidth="1"/>
    <col min="8" max="8" width="10.140625" style="1" bestFit="1" customWidth="1"/>
    <col min="9" max="9" width="20.42578125" style="2" customWidth="1"/>
    <col min="10" max="10" width="23.5703125" style="3" customWidth="1"/>
    <col min="11" max="16384" width="9.140625" style="1"/>
  </cols>
  <sheetData>
    <row r="1" spans="1:10" ht="13.5" thickBot="1"/>
    <row r="2" spans="1:10" ht="14.25">
      <c r="A2" s="4"/>
      <c r="B2" s="290"/>
      <c r="C2" s="291"/>
      <c r="D2" s="292"/>
      <c r="E2" s="291"/>
      <c r="F2" s="291"/>
      <c r="G2" s="291"/>
      <c r="H2" s="291"/>
      <c r="I2" s="292"/>
      <c r="J2" s="293"/>
    </row>
    <row r="3" spans="1:10" ht="14.25">
      <c r="A3" s="6"/>
      <c r="B3" s="455" t="s">
        <v>145</v>
      </c>
      <c r="C3" s="456"/>
      <c r="D3" s="456"/>
      <c r="E3" s="456"/>
      <c r="F3" s="294"/>
      <c r="G3" s="294"/>
      <c r="H3" s="294"/>
      <c r="I3" s="294"/>
      <c r="J3" s="295"/>
    </row>
    <row r="4" spans="1:10" ht="15">
      <c r="A4" s="6"/>
      <c r="B4" s="296" t="s">
        <v>146</v>
      </c>
      <c r="C4" s="297" t="s">
        <v>147</v>
      </c>
      <c r="D4" s="298" t="s">
        <v>148</v>
      </c>
      <c r="E4" s="299">
        <v>3</v>
      </c>
      <c r="F4" s="294"/>
      <c r="G4" s="294"/>
      <c r="H4" s="294"/>
      <c r="I4" s="294"/>
      <c r="J4" s="295"/>
    </row>
    <row r="5" spans="1:10" ht="15">
      <c r="A5" s="6"/>
      <c r="B5" s="457" t="s">
        <v>0</v>
      </c>
      <c r="C5" s="458"/>
      <c r="D5" s="458"/>
      <c r="E5" s="458"/>
      <c r="F5" s="458"/>
      <c r="G5" s="458"/>
      <c r="H5" s="458"/>
      <c r="I5" s="458"/>
      <c r="J5" s="459"/>
    </row>
    <row r="6" spans="1:10" ht="15.75" thickBot="1">
      <c r="A6" s="6"/>
      <c r="B6" s="460" t="s">
        <v>175</v>
      </c>
      <c r="C6" s="461"/>
      <c r="D6" s="461"/>
      <c r="E6" s="461"/>
      <c r="F6" s="461"/>
      <c r="G6" s="461"/>
      <c r="H6" s="461"/>
      <c r="I6" s="461"/>
      <c r="J6" s="462"/>
    </row>
    <row r="7" spans="1:10" ht="20.25" customHeight="1">
      <c r="A7" s="6"/>
      <c r="B7" s="468" t="s">
        <v>193</v>
      </c>
      <c r="C7" s="469"/>
      <c r="D7" s="469"/>
      <c r="E7" s="469"/>
      <c r="F7" s="469"/>
      <c r="G7" s="469"/>
      <c r="H7" s="469"/>
      <c r="I7" s="469"/>
      <c r="J7" s="470"/>
    </row>
    <row r="8" spans="1:10" ht="12" customHeight="1">
      <c r="A8" s="6"/>
      <c r="B8" s="471"/>
      <c r="C8" s="472"/>
      <c r="D8" s="472"/>
      <c r="E8" s="472"/>
      <c r="F8" s="472"/>
      <c r="G8" s="472"/>
      <c r="H8" s="472"/>
      <c r="I8" s="472"/>
      <c r="J8" s="473"/>
    </row>
    <row r="9" spans="1:10" ht="27" customHeight="1">
      <c r="A9" s="6"/>
      <c r="B9" s="474"/>
      <c r="C9" s="475"/>
      <c r="D9" s="475"/>
      <c r="E9" s="475"/>
      <c r="F9" s="475"/>
      <c r="G9" s="475"/>
      <c r="H9" s="475"/>
      <c r="I9" s="475"/>
      <c r="J9" s="476"/>
    </row>
    <row r="10" spans="1:10" ht="45" customHeight="1" thickBot="1">
      <c r="A10" s="6"/>
      <c r="B10" s="463"/>
      <c r="C10" s="464"/>
      <c r="D10" s="464"/>
      <c r="E10" s="464"/>
      <c r="F10" s="464"/>
      <c r="G10" s="464"/>
      <c r="H10" s="464"/>
      <c r="I10" s="464"/>
      <c r="J10" s="465"/>
    </row>
    <row r="11" spans="1:10" ht="12.75" customHeight="1">
      <c r="A11" s="6"/>
      <c r="B11" s="477" t="s">
        <v>3</v>
      </c>
      <c r="C11" s="479" t="s">
        <v>144</v>
      </c>
      <c r="D11" s="481" t="s">
        <v>5</v>
      </c>
      <c r="E11" s="481"/>
      <c r="F11" s="482" t="s">
        <v>6</v>
      </c>
      <c r="G11" s="484" t="s">
        <v>7</v>
      </c>
      <c r="H11" s="484" t="s">
        <v>8</v>
      </c>
      <c r="I11" s="486" t="s">
        <v>9</v>
      </c>
      <c r="J11" s="466" t="s">
        <v>10</v>
      </c>
    </row>
    <row r="12" spans="1:10" ht="15.75" thickBot="1">
      <c r="A12" s="6"/>
      <c r="B12" s="478"/>
      <c r="C12" s="480"/>
      <c r="D12" s="300" t="s">
        <v>11</v>
      </c>
      <c r="E12" s="300" t="s">
        <v>12</v>
      </c>
      <c r="F12" s="483"/>
      <c r="G12" s="485"/>
      <c r="H12" s="485"/>
      <c r="I12" s="487"/>
      <c r="J12" s="467"/>
    </row>
    <row r="13" spans="1:10" ht="15.75" thickBot="1">
      <c r="A13" s="6"/>
      <c r="B13" s="163"/>
      <c r="C13" s="157"/>
      <c r="D13" s="157"/>
      <c r="E13" s="163"/>
      <c r="F13" s="157" t="s">
        <v>13</v>
      </c>
      <c r="G13" s="157"/>
      <c r="H13" s="157"/>
      <c r="I13" s="185"/>
      <c r="J13" s="186"/>
    </row>
    <row r="14" spans="1:10" ht="14.25">
      <c r="A14" s="6"/>
      <c r="B14" s="301"/>
      <c r="C14" s="302"/>
      <c r="D14" s="15"/>
      <c r="E14" s="289"/>
      <c r="F14" s="303" t="s">
        <v>170</v>
      </c>
      <c r="G14" s="304" t="s">
        <v>171</v>
      </c>
      <c r="H14" s="283">
        <v>90</v>
      </c>
      <c r="I14" s="305"/>
      <c r="J14" s="285"/>
    </row>
    <row r="15" spans="1:10" ht="14.25">
      <c r="A15" s="6"/>
      <c r="B15" s="301"/>
      <c r="C15" s="302"/>
      <c r="D15" s="219"/>
      <c r="E15" s="289"/>
      <c r="F15" s="306" t="s">
        <v>173</v>
      </c>
      <c r="G15" s="307" t="s">
        <v>19</v>
      </c>
      <c r="H15" s="283">
        <v>308</v>
      </c>
      <c r="I15" s="305"/>
      <c r="J15" s="285"/>
    </row>
    <row r="16" spans="1:10" ht="14.25">
      <c r="A16" s="6"/>
      <c r="B16" s="301"/>
      <c r="C16" s="302"/>
      <c r="D16" s="15"/>
      <c r="E16" s="289"/>
      <c r="F16" s="306" t="s">
        <v>172</v>
      </c>
      <c r="G16" s="307" t="s">
        <v>19</v>
      </c>
      <c r="H16" s="283">
        <v>6</v>
      </c>
      <c r="I16" s="305"/>
      <c r="J16" s="285"/>
    </row>
    <row r="17" spans="1:10" ht="14.25">
      <c r="A17" s="6"/>
      <c r="B17" s="301"/>
      <c r="C17" s="302"/>
      <c r="D17" s="15"/>
      <c r="E17" s="289"/>
      <c r="F17" s="308" t="s">
        <v>14</v>
      </c>
      <c r="G17" s="309" t="s">
        <v>15</v>
      </c>
      <c r="H17" s="283">
        <v>475</v>
      </c>
      <c r="I17" s="305"/>
      <c r="J17" s="285"/>
    </row>
    <row r="18" spans="1:10" ht="14.25">
      <c r="A18" s="6"/>
      <c r="B18" s="301"/>
      <c r="C18" s="302"/>
      <c r="D18" s="15"/>
      <c r="E18" s="289"/>
      <c r="F18" s="308" t="s">
        <v>23</v>
      </c>
      <c r="G18" s="309" t="s">
        <v>15</v>
      </c>
      <c r="H18" s="283">
        <v>30</v>
      </c>
      <c r="I18" s="305"/>
      <c r="J18" s="285"/>
    </row>
    <row r="19" spans="1:10" ht="14.25">
      <c r="A19" s="6"/>
      <c r="B19" s="301"/>
      <c r="C19" s="302"/>
      <c r="D19" s="15"/>
      <c r="E19" s="289"/>
      <c r="F19" s="306" t="s">
        <v>24</v>
      </c>
      <c r="G19" s="309" t="s">
        <v>15</v>
      </c>
      <c r="H19" s="283">
        <v>30</v>
      </c>
      <c r="I19" s="305"/>
      <c r="J19" s="285"/>
    </row>
    <row r="20" spans="1:10" ht="15.75" thickBot="1">
      <c r="A20" s="6"/>
      <c r="B20" s="164" t="s">
        <v>25</v>
      </c>
      <c r="C20" s="165"/>
      <c r="D20" s="165"/>
      <c r="E20" s="165"/>
      <c r="F20" s="310"/>
      <c r="G20" s="311"/>
      <c r="H20" s="312"/>
      <c r="I20" s="169"/>
      <c r="J20" s="170"/>
    </row>
    <row r="21" spans="1:10" ht="15.75" thickBot="1">
      <c r="A21" s="6"/>
      <c r="B21" s="162"/>
      <c r="C21" s="160"/>
      <c r="D21" s="160"/>
      <c r="E21" s="157"/>
      <c r="F21" s="157" t="s">
        <v>26</v>
      </c>
      <c r="G21" s="160"/>
      <c r="H21" s="160"/>
      <c r="I21" s="160"/>
      <c r="J21" s="184"/>
    </row>
    <row r="22" spans="1:10" ht="14.25">
      <c r="A22" s="6"/>
      <c r="B22" s="301"/>
      <c r="C22" s="313"/>
      <c r="D22" s="159"/>
      <c r="E22" s="289"/>
      <c r="F22" s="303" t="s">
        <v>176</v>
      </c>
      <c r="G22" s="304" t="s">
        <v>28</v>
      </c>
      <c r="H22" s="312">
        <f>1900*0.15</f>
        <v>285</v>
      </c>
      <c r="I22" s="314"/>
      <c r="J22" s="285"/>
    </row>
    <row r="23" spans="1:10" ht="42.75">
      <c r="A23" s="6"/>
      <c r="B23" s="315"/>
      <c r="C23" s="315"/>
      <c r="D23" s="219"/>
      <c r="E23" s="315"/>
      <c r="F23" s="306" t="s">
        <v>177</v>
      </c>
      <c r="G23" s="307" t="s">
        <v>191</v>
      </c>
      <c r="H23" s="316">
        <f>H22*1.05</f>
        <v>299.25</v>
      </c>
      <c r="I23" s="314"/>
      <c r="J23" s="285"/>
    </row>
    <row r="24" spans="1:10" ht="14.25">
      <c r="A24" s="6"/>
      <c r="B24" s="315"/>
      <c r="C24" s="315"/>
      <c r="D24" s="219"/>
      <c r="E24" s="315"/>
      <c r="F24" s="306" t="s">
        <v>178</v>
      </c>
      <c r="G24" s="392" t="s">
        <v>191</v>
      </c>
      <c r="H24" s="316">
        <v>80</v>
      </c>
      <c r="I24" s="314"/>
      <c r="J24" s="285"/>
    </row>
    <row r="25" spans="1:10" ht="15.75" thickBot="1">
      <c r="A25" s="6"/>
      <c r="B25" s="164" t="s">
        <v>25</v>
      </c>
      <c r="C25" s="165"/>
      <c r="D25" s="165"/>
      <c r="E25" s="165"/>
      <c r="F25" s="310"/>
      <c r="G25" s="311"/>
      <c r="H25" s="317"/>
      <c r="I25" s="169"/>
      <c r="J25" s="170"/>
    </row>
    <row r="26" spans="1:10" ht="15.75" thickBot="1">
      <c r="A26" s="6"/>
      <c r="B26" s="162"/>
      <c r="C26" s="160"/>
      <c r="D26" s="160"/>
      <c r="E26" s="160"/>
      <c r="F26" s="160" t="s">
        <v>179</v>
      </c>
      <c r="G26" s="160"/>
      <c r="H26" s="160"/>
      <c r="I26" s="160"/>
      <c r="J26" s="187"/>
    </row>
    <row r="27" spans="1:10" ht="18.75" customHeight="1">
      <c r="A27" s="6"/>
      <c r="B27" s="301"/>
      <c r="C27" s="313"/>
      <c r="D27" s="159"/>
      <c r="E27" s="289"/>
      <c r="F27" s="303" t="s">
        <v>174</v>
      </c>
      <c r="G27" s="304" t="s">
        <v>15</v>
      </c>
      <c r="H27" s="283">
        <v>400</v>
      </c>
      <c r="I27" s="284"/>
      <c r="J27" s="285"/>
    </row>
    <row r="28" spans="1:10" ht="15.75" customHeight="1" thickBot="1">
      <c r="A28" s="6"/>
      <c r="B28" s="164" t="s">
        <v>25</v>
      </c>
      <c r="C28" s="165"/>
      <c r="D28" s="165"/>
      <c r="E28" s="165"/>
      <c r="F28" s="161"/>
      <c r="G28" s="165"/>
      <c r="H28" s="171"/>
      <c r="I28" s="172"/>
      <c r="J28" s="173"/>
    </row>
    <row r="29" spans="1:10" ht="15.75" thickBot="1">
      <c r="A29" s="6"/>
      <c r="B29" s="162"/>
      <c r="C29" s="160"/>
      <c r="D29" s="160"/>
      <c r="E29" s="160"/>
      <c r="F29" s="160" t="s">
        <v>180</v>
      </c>
      <c r="G29" s="160"/>
      <c r="H29" s="160"/>
      <c r="I29" s="160"/>
      <c r="J29" s="187"/>
    </row>
    <row r="30" spans="1:10" ht="17.25" customHeight="1">
      <c r="A30" s="6"/>
      <c r="B30" s="301"/>
      <c r="C30" s="313"/>
      <c r="D30" s="159"/>
      <c r="E30" s="289"/>
      <c r="F30" s="318" t="s">
        <v>181</v>
      </c>
      <c r="G30" s="282" t="s">
        <v>61</v>
      </c>
      <c r="H30" s="283">
        <v>3249</v>
      </c>
      <c r="I30" s="284"/>
      <c r="J30" s="285"/>
    </row>
    <row r="31" spans="1:10" ht="33">
      <c r="A31" s="6"/>
      <c r="B31" s="301"/>
      <c r="C31" s="313"/>
      <c r="D31" s="159"/>
      <c r="E31" s="289"/>
      <c r="F31" s="318" t="s">
        <v>192</v>
      </c>
      <c r="G31" s="319" t="s">
        <v>191</v>
      </c>
      <c r="H31" s="283">
        <v>1</v>
      </c>
      <c r="I31" s="284"/>
      <c r="J31" s="285"/>
    </row>
    <row r="32" spans="1:10" ht="15.75" customHeight="1" thickBot="1">
      <c r="A32" s="6"/>
      <c r="B32" s="164" t="s">
        <v>25</v>
      </c>
      <c r="C32" s="165"/>
      <c r="D32" s="165"/>
      <c r="E32" s="165"/>
      <c r="F32" s="161"/>
      <c r="G32" s="165"/>
      <c r="H32" s="171"/>
      <c r="I32" s="172"/>
      <c r="J32" s="173"/>
    </row>
    <row r="33" spans="1:10" ht="15.75" customHeight="1" thickBot="1">
      <c r="A33" s="6"/>
      <c r="B33" s="279"/>
      <c r="C33" s="280"/>
      <c r="D33" s="280"/>
      <c r="E33" s="280"/>
      <c r="F33" s="160" t="s">
        <v>182</v>
      </c>
      <c r="G33" s="160"/>
      <c r="H33" s="160"/>
      <c r="I33" s="160"/>
      <c r="J33" s="187"/>
    </row>
    <row r="34" spans="1:10" ht="29.45" customHeight="1">
      <c r="A34" s="6"/>
      <c r="B34" s="279"/>
      <c r="C34" s="280"/>
      <c r="D34" s="280"/>
      <c r="E34" s="280"/>
      <c r="F34" s="281" t="s">
        <v>183</v>
      </c>
      <c r="G34" s="282" t="s">
        <v>28</v>
      </c>
      <c r="H34" s="283">
        <v>30</v>
      </c>
      <c r="I34" s="284"/>
      <c r="J34" s="285"/>
    </row>
    <row r="35" spans="1:10" ht="15.75" customHeight="1" thickBot="1">
      <c r="A35" s="6"/>
      <c r="B35" s="279"/>
      <c r="C35" s="280"/>
      <c r="D35" s="280"/>
      <c r="E35" s="280"/>
      <c r="F35" s="161"/>
      <c r="G35" s="165"/>
      <c r="H35" s="171"/>
      <c r="I35" s="172"/>
      <c r="J35" s="173"/>
    </row>
    <row r="36" spans="1:10" ht="15.75" customHeight="1" thickBot="1">
      <c r="A36" s="6"/>
      <c r="B36" s="279"/>
      <c r="C36" s="280"/>
      <c r="D36" s="280"/>
      <c r="E36" s="280"/>
      <c r="F36" s="160" t="s">
        <v>50</v>
      </c>
      <c r="G36" s="160"/>
      <c r="H36" s="160"/>
      <c r="I36" s="160"/>
      <c r="J36" s="187"/>
    </row>
    <row r="37" spans="1:10" ht="15.75" customHeight="1">
      <c r="A37" s="6"/>
      <c r="B37" s="279"/>
      <c r="C37" s="280"/>
      <c r="D37" s="280"/>
      <c r="E37" s="280"/>
      <c r="F37" s="281" t="s">
        <v>184</v>
      </c>
      <c r="G37" s="282" t="s">
        <v>28</v>
      </c>
      <c r="H37" s="283">
        <v>93</v>
      </c>
      <c r="I37" s="284"/>
      <c r="J37" s="285"/>
    </row>
    <row r="38" spans="1:10" ht="15.75" customHeight="1" thickBot="1">
      <c r="A38" s="6"/>
      <c r="B38" s="164"/>
      <c r="C38" s="165"/>
      <c r="D38" s="165"/>
      <c r="E38" s="165"/>
      <c r="F38" s="161"/>
      <c r="G38" s="165"/>
      <c r="H38" s="171"/>
      <c r="I38" s="172"/>
      <c r="J38" s="173"/>
    </row>
    <row r="39" spans="1:10" ht="15.75" thickBot="1">
      <c r="A39" s="6"/>
      <c r="B39" s="162"/>
      <c r="C39" s="160"/>
      <c r="D39" s="160"/>
      <c r="E39" s="160"/>
      <c r="F39" s="160" t="s">
        <v>53</v>
      </c>
      <c r="G39" s="160"/>
      <c r="H39" s="160"/>
      <c r="I39" s="160"/>
      <c r="J39" s="187"/>
    </row>
    <row r="40" spans="1:10" ht="33" customHeight="1">
      <c r="A40" s="6"/>
      <c r="B40" s="301"/>
      <c r="C40" s="313"/>
      <c r="D40" s="159"/>
      <c r="E40" s="289"/>
      <c r="F40" s="286" t="s">
        <v>185</v>
      </c>
      <c r="G40" s="287" t="s">
        <v>19</v>
      </c>
      <c r="H40" s="288">
        <f>475*4</f>
        <v>1900</v>
      </c>
      <c r="I40" s="284"/>
      <c r="J40" s="285"/>
    </row>
    <row r="41" spans="1:10" ht="15.75" customHeight="1" thickBot="1">
      <c r="A41" s="6"/>
      <c r="B41" s="164" t="s">
        <v>25</v>
      </c>
      <c r="C41" s="165"/>
      <c r="D41" s="165"/>
      <c r="E41" s="165"/>
      <c r="F41" s="161"/>
      <c r="G41" s="165"/>
      <c r="H41" s="171"/>
      <c r="I41" s="172"/>
      <c r="J41" s="173"/>
    </row>
    <row r="42" spans="1:10" ht="15.75" customHeight="1" thickBot="1">
      <c r="A42" s="49"/>
      <c r="B42" s="417" t="s">
        <v>63</v>
      </c>
      <c r="C42" s="418"/>
      <c r="D42" s="418"/>
      <c r="E42" s="418"/>
      <c r="F42" s="418"/>
      <c r="G42" s="418"/>
      <c r="H42" s="418"/>
      <c r="I42" s="419"/>
      <c r="J42" s="82"/>
    </row>
    <row r="43" spans="1:10" ht="22.5" customHeight="1" thickBot="1">
      <c r="A43" s="49"/>
      <c r="B43" s="320"/>
      <c r="C43" s="321"/>
      <c r="D43" s="321"/>
      <c r="E43" s="321"/>
      <c r="F43" s="321"/>
      <c r="G43" s="321"/>
      <c r="H43" s="321"/>
      <c r="I43" s="322"/>
      <c r="J43" s="323"/>
    </row>
    <row r="44" spans="1:10" ht="18.75" customHeight="1">
      <c r="A44" s="49"/>
      <c r="B44" s="324"/>
      <c r="C44" s="325"/>
      <c r="D44" s="326"/>
      <c r="E44" s="326"/>
      <c r="F44" s="327"/>
      <c r="G44" s="328"/>
      <c r="H44" s="329"/>
      <c r="I44" s="330"/>
      <c r="J44" s="331"/>
    </row>
    <row r="45" spans="1:10" ht="15">
      <c r="A45" s="49"/>
      <c r="B45" s="324"/>
      <c r="C45" s="332"/>
      <c r="D45" s="332"/>
      <c r="E45" s="332"/>
      <c r="F45" s="333" t="s">
        <v>64</v>
      </c>
      <c r="G45" s="334"/>
      <c r="H45" s="335"/>
      <c r="I45" s="336"/>
      <c r="J45" s="337"/>
    </row>
    <row r="46" spans="1:10" ht="18.75" customHeight="1">
      <c r="A46" s="49"/>
      <c r="B46" s="324"/>
      <c r="C46" s="325"/>
      <c r="D46" s="326"/>
      <c r="E46" s="326"/>
      <c r="F46" s="499"/>
      <c r="G46" s="500"/>
      <c r="H46" s="500"/>
      <c r="I46" s="500"/>
      <c r="J46" s="501"/>
    </row>
    <row r="47" spans="1:10" ht="15.75" thickBot="1">
      <c r="A47" s="49"/>
      <c r="B47" s="324"/>
      <c r="C47" s="325"/>
      <c r="D47" s="326"/>
      <c r="E47" s="326"/>
      <c r="F47" s="502" t="s">
        <v>143</v>
      </c>
      <c r="G47" s="503"/>
      <c r="H47" s="503"/>
      <c r="I47" s="504"/>
      <c r="J47" s="338"/>
    </row>
    <row r="48" spans="1:10" ht="11.25" customHeight="1" thickBot="1">
      <c r="A48" s="49"/>
      <c r="B48" s="324"/>
      <c r="C48" s="325"/>
      <c r="D48" s="325"/>
      <c r="E48" s="325"/>
      <c r="F48" s="326"/>
      <c r="G48" s="326"/>
      <c r="H48" s="339"/>
      <c r="I48" s="340"/>
      <c r="J48" s="341"/>
    </row>
    <row r="49" spans="1:10" ht="15" customHeight="1">
      <c r="A49" s="49"/>
      <c r="B49" s="342"/>
      <c r="C49" s="343"/>
      <c r="D49" s="343"/>
      <c r="E49" s="344"/>
      <c r="F49" s="505"/>
      <c r="G49" s="505"/>
      <c r="H49" s="505"/>
      <c r="I49" s="505"/>
      <c r="J49" s="506"/>
    </row>
    <row r="50" spans="1:10" ht="31.5" customHeight="1">
      <c r="A50" s="49"/>
      <c r="B50" s="492" t="s">
        <v>140</v>
      </c>
      <c r="C50" s="493"/>
      <c r="D50" s="493"/>
      <c r="E50" s="493"/>
      <c r="F50" s="493"/>
      <c r="G50" s="507" t="s">
        <v>6</v>
      </c>
      <c r="H50" s="507"/>
      <c r="I50" s="507"/>
      <c r="J50" s="167" t="s">
        <v>68</v>
      </c>
    </row>
    <row r="51" spans="1:10" ht="53.25" customHeight="1">
      <c r="A51" s="49"/>
      <c r="B51" s="492" t="s">
        <v>141</v>
      </c>
      <c r="C51" s="493"/>
      <c r="D51" s="493"/>
      <c r="E51" s="493"/>
      <c r="F51" s="493"/>
      <c r="G51" s="488" t="s">
        <v>70</v>
      </c>
      <c r="H51" s="488"/>
      <c r="I51" s="166" t="s">
        <v>71</v>
      </c>
      <c r="J51" s="168">
        <v>0.25800000000000001</v>
      </c>
    </row>
    <row r="52" spans="1:10" ht="35.25" customHeight="1">
      <c r="A52" s="49"/>
      <c r="B52" s="492" t="s">
        <v>142</v>
      </c>
      <c r="C52" s="493"/>
      <c r="D52" s="493"/>
      <c r="E52" s="493"/>
      <c r="F52" s="493"/>
      <c r="G52" s="494" t="s">
        <v>73</v>
      </c>
      <c r="H52" s="495"/>
      <c r="I52" s="166" t="s">
        <v>74</v>
      </c>
      <c r="J52" s="168">
        <v>0</v>
      </c>
    </row>
    <row r="53" spans="1:10" ht="45.75" customHeight="1" thickBot="1">
      <c r="A53" s="49"/>
      <c r="B53" s="496"/>
      <c r="C53" s="497"/>
      <c r="D53" s="497"/>
      <c r="E53" s="497"/>
      <c r="F53" s="497"/>
      <c r="G53" s="498" t="s">
        <v>76</v>
      </c>
      <c r="H53" s="488"/>
      <c r="I53" s="166" t="s">
        <v>77</v>
      </c>
      <c r="J53" s="168">
        <v>0.05</v>
      </c>
    </row>
    <row r="54" spans="1:10" ht="12" customHeight="1" thickBot="1">
      <c r="A54" s="46"/>
      <c r="B54" s="345"/>
      <c r="C54" s="346"/>
      <c r="D54" s="346"/>
      <c r="E54" s="346"/>
      <c r="F54" s="346"/>
      <c r="G54" s="488" t="s">
        <v>78</v>
      </c>
      <c r="H54" s="488"/>
      <c r="I54" s="166" t="s">
        <v>79</v>
      </c>
      <c r="J54" s="168">
        <f>J51+J53</f>
        <v>0.308</v>
      </c>
    </row>
    <row r="55" spans="1:10" ht="23.25" customHeight="1">
      <c r="A55" s="46"/>
      <c r="B55" s="347"/>
      <c r="C55" s="348"/>
      <c r="D55" s="348"/>
      <c r="E55" s="348"/>
      <c r="F55" s="348" t="s">
        <v>80</v>
      </c>
      <c r="G55" s="348"/>
      <c r="H55" s="348"/>
      <c r="I55" s="349"/>
      <c r="J55" s="350"/>
    </row>
    <row r="56" spans="1:10" ht="15">
      <c r="A56" s="46"/>
      <c r="B56" s="351"/>
      <c r="C56" s="352"/>
      <c r="D56" s="352"/>
      <c r="E56" s="352"/>
      <c r="F56" s="353" t="s">
        <v>81</v>
      </c>
      <c r="G56" s="354" t="s">
        <v>37</v>
      </c>
      <c r="H56" s="353" t="s">
        <v>82</v>
      </c>
      <c r="I56" s="355" t="s">
        <v>83</v>
      </c>
      <c r="J56" s="356" t="s">
        <v>84</v>
      </c>
    </row>
    <row r="57" spans="1:10" ht="14.25">
      <c r="A57" s="46"/>
      <c r="B57" s="301"/>
      <c r="C57" s="357"/>
      <c r="D57" s="358" t="s">
        <v>85</v>
      </c>
      <c r="E57" s="357"/>
      <c r="F57" s="359" t="s">
        <v>86</v>
      </c>
      <c r="G57" s="360" t="s">
        <v>164</v>
      </c>
      <c r="H57" s="361"/>
      <c r="I57" s="362"/>
      <c r="J57" s="363">
        <v>2395034.9982039267</v>
      </c>
    </row>
    <row r="58" spans="1:10" ht="14.25">
      <c r="A58" s="46"/>
      <c r="B58" s="301"/>
      <c r="C58" s="357"/>
      <c r="D58" s="364" t="s">
        <v>88</v>
      </c>
      <c r="E58" s="357"/>
      <c r="F58" s="365" t="s">
        <v>165</v>
      </c>
      <c r="G58" s="360" t="s">
        <v>164</v>
      </c>
      <c r="H58" s="366">
        <v>2</v>
      </c>
      <c r="I58" s="367">
        <v>422664</v>
      </c>
      <c r="J58" s="368">
        <v>845328</v>
      </c>
    </row>
    <row r="59" spans="1:10" ht="14.25">
      <c r="A59" s="46"/>
      <c r="B59" s="301"/>
      <c r="C59" s="357"/>
      <c r="D59" s="364" t="s">
        <v>90</v>
      </c>
      <c r="E59" s="357"/>
      <c r="F59" s="369" t="s">
        <v>92</v>
      </c>
      <c r="G59" s="360" t="s">
        <v>164</v>
      </c>
      <c r="H59" s="370"/>
      <c r="I59" s="371"/>
      <c r="J59" s="368">
        <v>1000000</v>
      </c>
    </row>
    <row r="60" spans="1:10" ht="14.25">
      <c r="A60" s="46"/>
      <c r="B60" s="301"/>
      <c r="C60" s="357"/>
      <c r="D60" s="364" t="s">
        <v>94</v>
      </c>
      <c r="E60" s="357"/>
      <c r="F60" s="369" t="s">
        <v>168</v>
      </c>
      <c r="G60" s="372" t="s">
        <v>164</v>
      </c>
      <c r="H60" s="373">
        <v>1</v>
      </c>
      <c r="I60" s="367">
        <v>4000000</v>
      </c>
      <c r="J60" s="368">
        <v>4000000</v>
      </c>
    </row>
    <row r="61" spans="1:10" ht="14.25">
      <c r="A61" s="46"/>
      <c r="B61" s="301"/>
      <c r="C61" s="357"/>
      <c r="D61" s="364" t="s">
        <v>96</v>
      </c>
      <c r="E61" s="357"/>
      <c r="F61" s="369" t="s">
        <v>169</v>
      </c>
      <c r="G61" s="372" t="s">
        <v>164</v>
      </c>
      <c r="H61" s="373"/>
      <c r="I61" s="374"/>
      <c r="J61" s="375">
        <v>2200000</v>
      </c>
    </row>
    <row r="62" spans="1:10" ht="15">
      <c r="A62" s="46"/>
      <c r="B62" s="301"/>
      <c r="C62" s="315"/>
      <c r="D62" s="364" t="s">
        <v>166</v>
      </c>
      <c r="E62" s="289"/>
      <c r="F62" s="376" t="s">
        <v>138</v>
      </c>
      <c r="G62" s="377" t="s">
        <v>87</v>
      </c>
      <c r="H62" s="378">
        <v>2</v>
      </c>
      <c r="I62" s="374">
        <v>2162292</v>
      </c>
      <c r="J62" s="375">
        <v>4324584</v>
      </c>
    </row>
    <row r="63" spans="1:10" ht="28.5">
      <c r="A63" s="46"/>
      <c r="B63" s="301"/>
      <c r="C63" s="315"/>
      <c r="D63" s="364" t="s">
        <v>167</v>
      </c>
      <c r="E63" s="289"/>
      <c r="F63" s="376" t="s">
        <v>152</v>
      </c>
      <c r="G63" s="377" t="s">
        <v>139</v>
      </c>
      <c r="H63" s="379">
        <v>4</v>
      </c>
      <c r="I63" s="374">
        <v>564870</v>
      </c>
      <c r="J63" s="368">
        <v>2259480</v>
      </c>
    </row>
    <row r="64" spans="1:10" ht="15">
      <c r="A64" s="46"/>
      <c r="B64" s="351"/>
      <c r="C64" s="352"/>
      <c r="D64" s="352"/>
      <c r="E64" s="352"/>
      <c r="F64" s="380" t="s">
        <v>98</v>
      </c>
      <c r="G64" s="381"/>
      <c r="H64" s="380"/>
      <c r="I64" s="382" t="s">
        <v>99</v>
      </c>
      <c r="J64" s="201"/>
    </row>
    <row r="65" spans="1:10" ht="15">
      <c r="A65" s="46"/>
      <c r="B65" s="351"/>
      <c r="C65" s="352"/>
      <c r="D65" s="352"/>
      <c r="E65" s="352"/>
      <c r="F65" s="380" t="s">
        <v>100</v>
      </c>
      <c r="G65" s="381"/>
      <c r="H65" s="383">
        <v>0.1389</v>
      </c>
      <c r="I65" s="382" t="s">
        <v>101</v>
      </c>
      <c r="J65" s="201"/>
    </row>
    <row r="66" spans="1:10" ht="15.75" thickBot="1">
      <c r="A66" s="46"/>
      <c r="B66" s="384"/>
      <c r="C66" s="385"/>
      <c r="D66" s="386"/>
      <c r="E66" s="385"/>
      <c r="F66" s="387" t="s">
        <v>102</v>
      </c>
      <c r="G66" s="388"/>
      <c r="H66" s="389"/>
      <c r="I66" s="390" t="s">
        <v>103</v>
      </c>
      <c r="J66" s="201"/>
    </row>
    <row r="67" spans="1:10" ht="15.75" customHeight="1" thickBot="1">
      <c r="A67" s="46"/>
      <c r="B67" s="489" t="s">
        <v>104</v>
      </c>
      <c r="C67" s="490"/>
      <c r="D67" s="490"/>
      <c r="E67" s="490"/>
      <c r="F67" s="490"/>
      <c r="G67" s="490"/>
      <c r="H67" s="490"/>
      <c r="I67" s="491"/>
      <c r="J67" s="391"/>
    </row>
  </sheetData>
  <mergeCells count="27">
    <mergeCell ref="B53:F53"/>
    <mergeCell ref="G53:H53"/>
    <mergeCell ref="G54:H54"/>
    <mergeCell ref="B67:I67"/>
    <mergeCell ref="F49:J49"/>
    <mergeCell ref="B50:F50"/>
    <mergeCell ref="G50:I50"/>
    <mergeCell ref="B51:F51"/>
    <mergeCell ref="G51:H51"/>
    <mergeCell ref="B52:F52"/>
    <mergeCell ref="G52:H52"/>
    <mergeCell ref="F47:I47"/>
    <mergeCell ref="B3:E3"/>
    <mergeCell ref="B5:J5"/>
    <mergeCell ref="B6:J6"/>
    <mergeCell ref="B7:J9"/>
    <mergeCell ref="B10:J10"/>
    <mergeCell ref="B11:B12"/>
    <mergeCell ref="C11:C12"/>
    <mergeCell ref="D11:E11"/>
    <mergeCell ref="F11:F12"/>
    <mergeCell ref="G11:G12"/>
    <mergeCell ref="H11:H12"/>
    <mergeCell ref="I11:I12"/>
    <mergeCell ref="J11:J12"/>
    <mergeCell ref="B42:I42"/>
    <mergeCell ref="F46:J46"/>
  </mergeCells>
  <pageMargins left="0.98425196850393704" right="0.19685039370078741" top="0" bottom="0" header="0" footer="0"/>
  <pageSetup scale="5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3">
    <pageSetUpPr fitToPage="1"/>
  </sheetPr>
  <dimension ref="A1:I66"/>
  <sheetViews>
    <sheetView view="pageBreakPreview" topLeftCell="A34" zoomScaleNormal="90" zoomScaleSheetLayoutView="100" workbookViewId="0">
      <selection activeCell="G17" sqref="G17"/>
    </sheetView>
  </sheetViews>
  <sheetFormatPr baseColWidth="10" defaultColWidth="9.140625" defaultRowHeight="15"/>
  <cols>
    <col min="1" max="1" width="52.7109375" customWidth="1"/>
    <col min="2" max="2" width="18" bestFit="1" customWidth="1"/>
    <col min="3" max="3" width="16.28515625" style="231" customWidth="1"/>
    <col min="4" max="4" width="16" style="230" customWidth="1"/>
    <col min="5" max="5" width="24.42578125" style="230" customWidth="1"/>
    <col min="6" max="6" width="4" customWidth="1"/>
    <col min="7" max="7" width="16.42578125" bestFit="1" customWidth="1"/>
    <col min="8" max="13" width="16.42578125" customWidth="1"/>
    <col min="14" max="14" width="12.42578125" customWidth="1"/>
    <col min="15" max="15" width="14" customWidth="1"/>
    <col min="257" max="257" width="52.7109375" customWidth="1"/>
    <col min="258" max="258" width="18" bestFit="1" customWidth="1"/>
    <col min="259" max="259" width="16.28515625" customWidth="1"/>
    <col min="260" max="260" width="16" customWidth="1"/>
    <col min="261" max="261" width="24.42578125" customWidth="1"/>
    <col min="262" max="262" width="4" customWidth="1"/>
    <col min="263" max="263" width="16.42578125" bestFit="1" customWidth="1"/>
    <col min="264" max="269" width="16.42578125" customWidth="1"/>
    <col min="270" max="270" width="12.42578125" customWidth="1"/>
    <col min="271" max="271" width="14" customWidth="1"/>
    <col min="513" max="513" width="52.7109375" customWidth="1"/>
    <col min="514" max="514" width="18" bestFit="1" customWidth="1"/>
    <col min="515" max="515" width="16.28515625" customWidth="1"/>
    <col min="516" max="516" width="16" customWidth="1"/>
    <col min="517" max="517" width="24.42578125" customWidth="1"/>
    <col min="518" max="518" width="4" customWidth="1"/>
    <col min="519" max="519" width="16.42578125" bestFit="1" customWidth="1"/>
    <col min="520" max="525" width="16.42578125" customWidth="1"/>
    <col min="526" max="526" width="12.42578125" customWidth="1"/>
    <col min="527" max="527" width="14" customWidth="1"/>
    <col min="769" max="769" width="52.7109375" customWidth="1"/>
    <col min="770" max="770" width="18" bestFit="1" customWidth="1"/>
    <col min="771" max="771" width="16.28515625" customWidth="1"/>
    <col min="772" max="772" width="16" customWidth="1"/>
    <col min="773" max="773" width="24.42578125" customWidth="1"/>
    <col min="774" max="774" width="4" customWidth="1"/>
    <col min="775" max="775" width="16.42578125" bestFit="1" customWidth="1"/>
    <col min="776" max="781" width="16.42578125" customWidth="1"/>
    <col min="782" max="782" width="12.42578125" customWidth="1"/>
    <col min="783" max="783" width="14" customWidth="1"/>
    <col min="1025" max="1025" width="52.7109375" customWidth="1"/>
    <col min="1026" max="1026" width="18" bestFit="1" customWidth="1"/>
    <col min="1027" max="1027" width="16.28515625" customWidth="1"/>
    <col min="1028" max="1028" width="16" customWidth="1"/>
    <col min="1029" max="1029" width="24.42578125" customWidth="1"/>
    <col min="1030" max="1030" width="4" customWidth="1"/>
    <col min="1031" max="1031" width="16.42578125" bestFit="1" customWidth="1"/>
    <col min="1032" max="1037" width="16.42578125" customWidth="1"/>
    <col min="1038" max="1038" width="12.42578125" customWidth="1"/>
    <col min="1039" max="1039" width="14" customWidth="1"/>
    <col min="1281" max="1281" width="52.7109375" customWidth="1"/>
    <col min="1282" max="1282" width="18" bestFit="1" customWidth="1"/>
    <col min="1283" max="1283" width="16.28515625" customWidth="1"/>
    <col min="1284" max="1284" width="16" customWidth="1"/>
    <col min="1285" max="1285" width="24.42578125" customWidth="1"/>
    <col min="1286" max="1286" width="4" customWidth="1"/>
    <col min="1287" max="1287" width="16.42578125" bestFit="1" customWidth="1"/>
    <col min="1288" max="1293" width="16.42578125" customWidth="1"/>
    <col min="1294" max="1294" width="12.42578125" customWidth="1"/>
    <col min="1295" max="1295" width="14" customWidth="1"/>
    <col min="1537" max="1537" width="52.7109375" customWidth="1"/>
    <col min="1538" max="1538" width="18" bestFit="1" customWidth="1"/>
    <col min="1539" max="1539" width="16.28515625" customWidth="1"/>
    <col min="1540" max="1540" width="16" customWidth="1"/>
    <col min="1541" max="1541" width="24.42578125" customWidth="1"/>
    <col min="1542" max="1542" width="4" customWidth="1"/>
    <col min="1543" max="1543" width="16.42578125" bestFit="1" customWidth="1"/>
    <col min="1544" max="1549" width="16.42578125" customWidth="1"/>
    <col min="1550" max="1550" width="12.42578125" customWidth="1"/>
    <col min="1551" max="1551" width="14" customWidth="1"/>
    <col min="1793" max="1793" width="52.7109375" customWidth="1"/>
    <col min="1794" max="1794" width="18" bestFit="1" customWidth="1"/>
    <col min="1795" max="1795" width="16.28515625" customWidth="1"/>
    <col min="1796" max="1796" width="16" customWidth="1"/>
    <col min="1797" max="1797" width="24.42578125" customWidth="1"/>
    <col min="1798" max="1798" width="4" customWidth="1"/>
    <col min="1799" max="1799" width="16.42578125" bestFit="1" customWidth="1"/>
    <col min="1800" max="1805" width="16.42578125" customWidth="1"/>
    <col min="1806" max="1806" width="12.42578125" customWidth="1"/>
    <col min="1807" max="1807" width="14" customWidth="1"/>
    <col min="2049" max="2049" width="52.7109375" customWidth="1"/>
    <col min="2050" max="2050" width="18" bestFit="1" customWidth="1"/>
    <col min="2051" max="2051" width="16.28515625" customWidth="1"/>
    <col min="2052" max="2052" width="16" customWidth="1"/>
    <col min="2053" max="2053" width="24.42578125" customWidth="1"/>
    <col min="2054" max="2054" width="4" customWidth="1"/>
    <col min="2055" max="2055" width="16.42578125" bestFit="1" customWidth="1"/>
    <col min="2056" max="2061" width="16.42578125" customWidth="1"/>
    <col min="2062" max="2062" width="12.42578125" customWidth="1"/>
    <col min="2063" max="2063" width="14" customWidth="1"/>
    <col min="2305" max="2305" width="52.7109375" customWidth="1"/>
    <col min="2306" max="2306" width="18" bestFit="1" customWidth="1"/>
    <col min="2307" max="2307" width="16.28515625" customWidth="1"/>
    <col min="2308" max="2308" width="16" customWidth="1"/>
    <col min="2309" max="2309" width="24.42578125" customWidth="1"/>
    <col min="2310" max="2310" width="4" customWidth="1"/>
    <col min="2311" max="2311" width="16.42578125" bestFit="1" customWidth="1"/>
    <col min="2312" max="2317" width="16.42578125" customWidth="1"/>
    <col min="2318" max="2318" width="12.42578125" customWidth="1"/>
    <col min="2319" max="2319" width="14" customWidth="1"/>
    <col min="2561" max="2561" width="52.7109375" customWidth="1"/>
    <col min="2562" max="2562" width="18" bestFit="1" customWidth="1"/>
    <col min="2563" max="2563" width="16.28515625" customWidth="1"/>
    <col min="2564" max="2564" width="16" customWidth="1"/>
    <col min="2565" max="2565" width="24.42578125" customWidth="1"/>
    <col min="2566" max="2566" width="4" customWidth="1"/>
    <col min="2567" max="2567" width="16.42578125" bestFit="1" customWidth="1"/>
    <col min="2568" max="2573" width="16.42578125" customWidth="1"/>
    <col min="2574" max="2574" width="12.42578125" customWidth="1"/>
    <col min="2575" max="2575" width="14" customWidth="1"/>
    <col min="2817" max="2817" width="52.7109375" customWidth="1"/>
    <col min="2818" max="2818" width="18" bestFit="1" customWidth="1"/>
    <col min="2819" max="2819" width="16.28515625" customWidth="1"/>
    <col min="2820" max="2820" width="16" customWidth="1"/>
    <col min="2821" max="2821" width="24.42578125" customWidth="1"/>
    <col min="2822" max="2822" width="4" customWidth="1"/>
    <col min="2823" max="2823" width="16.42578125" bestFit="1" customWidth="1"/>
    <col min="2824" max="2829" width="16.42578125" customWidth="1"/>
    <col min="2830" max="2830" width="12.42578125" customWidth="1"/>
    <col min="2831" max="2831" width="14" customWidth="1"/>
    <col min="3073" max="3073" width="52.7109375" customWidth="1"/>
    <col min="3074" max="3074" width="18" bestFit="1" customWidth="1"/>
    <col min="3075" max="3075" width="16.28515625" customWidth="1"/>
    <col min="3076" max="3076" width="16" customWidth="1"/>
    <col min="3077" max="3077" width="24.42578125" customWidth="1"/>
    <col min="3078" max="3078" width="4" customWidth="1"/>
    <col min="3079" max="3079" width="16.42578125" bestFit="1" customWidth="1"/>
    <col min="3080" max="3085" width="16.42578125" customWidth="1"/>
    <col min="3086" max="3086" width="12.42578125" customWidth="1"/>
    <col min="3087" max="3087" width="14" customWidth="1"/>
    <col min="3329" max="3329" width="52.7109375" customWidth="1"/>
    <col min="3330" max="3330" width="18" bestFit="1" customWidth="1"/>
    <col min="3331" max="3331" width="16.28515625" customWidth="1"/>
    <col min="3332" max="3332" width="16" customWidth="1"/>
    <col min="3333" max="3333" width="24.42578125" customWidth="1"/>
    <col min="3334" max="3334" width="4" customWidth="1"/>
    <col min="3335" max="3335" width="16.42578125" bestFit="1" customWidth="1"/>
    <col min="3336" max="3341" width="16.42578125" customWidth="1"/>
    <col min="3342" max="3342" width="12.42578125" customWidth="1"/>
    <col min="3343" max="3343" width="14" customWidth="1"/>
    <col min="3585" max="3585" width="52.7109375" customWidth="1"/>
    <col min="3586" max="3586" width="18" bestFit="1" customWidth="1"/>
    <col min="3587" max="3587" width="16.28515625" customWidth="1"/>
    <col min="3588" max="3588" width="16" customWidth="1"/>
    <col min="3589" max="3589" width="24.42578125" customWidth="1"/>
    <col min="3590" max="3590" width="4" customWidth="1"/>
    <col min="3591" max="3591" width="16.42578125" bestFit="1" customWidth="1"/>
    <col min="3592" max="3597" width="16.42578125" customWidth="1"/>
    <col min="3598" max="3598" width="12.42578125" customWidth="1"/>
    <col min="3599" max="3599" width="14" customWidth="1"/>
    <col min="3841" max="3841" width="52.7109375" customWidth="1"/>
    <col min="3842" max="3842" width="18" bestFit="1" customWidth="1"/>
    <col min="3843" max="3843" width="16.28515625" customWidth="1"/>
    <col min="3844" max="3844" width="16" customWidth="1"/>
    <col min="3845" max="3845" width="24.42578125" customWidth="1"/>
    <col min="3846" max="3846" width="4" customWidth="1"/>
    <col min="3847" max="3847" width="16.42578125" bestFit="1" customWidth="1"/>
    <col min="3848" max="3853" width="16.42578125" customWidth="1"/>
    <col min="3854" max="3854" width="12.42578125" customWidth="1"/>
    <col min="3855" max="3855" width="14" customWidth="1"/>
    <col min="4097" max="4097" width="52.7109375" customWidth="1"/>
    <col min="4098" max="4098" width="18" bestFit="1" customWidth="1"/>
    <col min="4099" max="4099" width="16.28515625" customWidth="1"/>
    <col min="4100" max="4100" width="16" customWidth="1"/>
    <col min="4101" max="4101" width="24.42578125" customWidth="1"/>
    <col min="4102" max="4102" width="4" customWidth="1"/>
    <col min="4103" max="4103" width="16.42578125" bestFit="1" customWidth="1"/>
    <col min="4104" max="4109" width="16.42578125" customWidth="1"/>
    <col min="4110" max="4110" width="12.42578125" customWidth="1"/>
    <col min="4111" max="4111" width="14" customWidth="1"/>
    <col min="4353" max="4353" width="52.7109375" customWidth="1"/>
    <col min="4354" max="4354" width="18" bestFit="1" customWidth="1"/>
    <col min="4355" max="4355" width="16.28515625" customWidth="1"/>
    <col min="4356" max="4356" width="16" customWidth="1"/>
    <col min="4357" max="4357" width="24.42578125" customWidth="1"/>
    <col min="4358" max="4358" width="4" customWidth="1"/>
    <col min="4359" max="4359" width="16.42578125" bestFit="1" customWidth="1"/>
    <col min="4360" max="4365" width="16.42578125" customWidth="1"/>
    <col min="4366" max="4366" width="12.42578125" customWidth="1"/>
    <col min="4367" max="4367" width="14" customWidth="1"/>
    <col min="4609" max="4609" width="52.7109375" customWidth="1"/>
    <col min="4610" max="4610" width="18" bestFit="1" customWidth="1"/>
    <col min="4611" max="4611" width="16.28515625" customWidth="1"/>
    <col min="4612" max="4612" width="16" customWidth="1"/>
    <col min="4613" max="4613" width="24.42578125" customWidth="1"/>
    <col min="4614" max="4614" width="4" customWidth="1"/>
    <col min="4615" max="4615" width="16.42578125" bestFit="1" customWidth="1"/>
    <col min="4616" max="4621" width="16.42578125" customWidth="1"/>
    <col min="4622" max="4622" width="12.42578125" customWidth="1"/>
    <col min="4623" max="4623" width="14" customWidth="1"/>
    <col min="4865" max="4865" width="52.7109375" customWidth="1"/>
    <col min="4866" max="4866" width="18" bestFit="1" customWidth="1"/>
    <col min="4867" max="4867" width="16.28515625" customWidth="1"/>
    <col min="4868" max="4868" width="16" customWidth="1"/>
    <col min="4869" max="4869" width="24.42578125" customWidth="1"/>
    <col min="4870" max="4870" width="4" customWidth="1"/>
    <col min="4871" max="4871" width="16.42578125" bestFit="1" customWidth="1"/>
    <col min="4872" max="4877" width="16.42578125" customWidth="1"/>
    <col min="4878" max="4878" width="12.42578125" customWidth="1"/>
    <col min="4879" max="4879" width="14" customWidth="1"/>
    <col min="5121" max="5121" width="52.7109375" customWidth="1"/>
    <col min="5122" max="5122" width="18" bestFit="1" customWidth="1"/>
    <col min="5123" max="5123" width="16.28515625" customWidth="1"/>
    <col min="5124" max="5124" width="16" customWidth="1"/>
    <col min="5125" max="5125" width="24.42578125" customWidth="1"/>
    <col min="5126" max="5126" width="4" customWidth="1"/>
    <col min="5127" max="5127" width="16.42578125" bestFit="1" customWidth="1"/>
    <col min="5128" max="5133" width="16.42578125" customWidth="1"/>
    <col min="5134" max="5134" width="12.42578125" customWidth="1"/>
    <col min="5135" max="5135" width="14" customWidth="1"/>
    <col min="5377" max="5377" width="52.7109375" customWidth="1"/>
    <col min="5378" max="5378" width="18" bestFit="1" customWidth="1"/>
    <col min="5379" max="5379" width="16.28515625" customWidth="1"/>
    <col min="5380" max="5380" width="16" customWidth="1"/>
    <col min="5381" max="5381" width="24.42578125" customWidth="1"/>
    <col min="5382" max="5382" width="4" customWidth="1"/>
    <col min="5383" max="5383" width="16.42578125" bestFit="1" customWidth="1"/>
    <col min="5384" max="5389" width="16.42578125" customWidth="1"/>
    <col min="5390" max="5390" width="12.42578125" customWidth="1"/>
    <col min="5391" max="5391" width="14" customWidth="1"/>
    <col min="5633" max="5633" width="52.7109375" customWidth="1"/>
    <col min="5634" max="5634" width="18" bestFit="1" customWidth="1"/>
    <col min="5635" max="5635" width="16.28515625" customWidth="1"/>
    <col min="5636" max="5636" width="16" customWidth="1"/>
    <col min="5637" max="5637" width="24.42578125" customWidth="1"/>
    <col min="5638" max="5638" width="4" customWidth="1"/>
    <col min="5639" max="5639" width="16.42578125" bestFit="1" customWidth="1"/>
    <col min="5640" max="5645" width="16.42578125" customWidth="1"/>
    <col min="5646" max="5646" width="12.42578125" customWidth="1"/>
    <col min="5647" max="5647" width="14" customWidth="1"/>
    <col min="5889" max="5889" width="52.7109375" customWidth="1"/>
    <col min="5890" max="5890" width="18" bestFit="1" customWidth="1"/>
    <col min="5891" max="5891" width="16.28515625" customWidth="1"/>
    <col min="5892" max="5892" width="16" customWidth="1"/>
    <col min="5893" max="5893" width="24.42578125" customWidth="1"/>
    <col min="5894" max="5894" width="4" customWidth="1"/>
    <col min="5895" max="5895" width="16.42578125" bestFit="1" customWidth="1"/>
    <col min="5896" max="5901" width="16.42578125" customWidth="1"/>
    <col min="5902" max="5902" width="12.42578125" customWidth="1"/>
    <col min="5903" max="5903" width="14" customWidth="1"/>
    <col min="6145" max="6145" width="52.7109375" customWidth="1"/>
    <col min="6146" max="6146" width="18" bestFit="1" customWidth="1"/>
    <col min="6147" max="6147" width="16.28515625" customWidth="1"/>
    <col min="6148" max="6148" width="16" customWidth="1"/>
    <col min="6149" max="6149" width="24.42578125" customWidth="1"/>
    <col min="6150" max="6150" width="4" customWidth="1"/>
    <col min="6151" max="6151" width="16.42578125" bestFit="1" customWidth="1"/>
    <col min="6152" max="6157" width="16.42578125" customWidth="1"/>
    <col min="6158" max="6158" width="12.42578125" customWidth="1"/>
    <col min="6159" max="6159" width="14" customWidth="1"/>
    <col min="6401" max="6401" width="52.7109375" customWidth="1"/>
    <col min="6402" max="6402" width="18" bestFit="1" customWidth="1"/>
    <col min="6403" max="6403" width="16.28515625" customWidth="1"/>
    <col min="6404" max="6404" width="16" customWidth="1"/>
    <col min="6405" max="6405" width="24.42578125" customWidth="1"/>
    <col min="6406" max="6406" width="4" customWidth="1"/>
    <col min="6407" max="6407" width="16.42578125" bestFit="1" customWidth="1"/>
    <col min="6408" max="6413" width="16.42578125" customWidth="1"/>
    <col min="6414" max="6414" width="12.42578125" customWidth="1"/>
    <col min="6415" max="6415" width="14" customWidth="1"/>
    <col min="6657" max="6657" width="52.7109375" customWidth="1"/>
    <col min="6658" max="6658" width="18" bestFit="1" customWidth="1"/>
    <col min="6659" max="6659" width="16.28515625" customWidth="1"/>
    <col min="6660" max="6660" width="16" customWidth="1"/>
    <col min="6661" max="6661" width="24.42578125" customWidth="1"/>
    <col min="6662" max="6662" width="4" customWidth="1"/>
    <col min="6663" max="6663" width="16.42578125" bestFit="1" customWidth="1"/>
    <col min="6664" max="6669" width="16.42578125" customWidth="1"/>
    <col min="6670" max="6670" width="12.42578125" customWidth="1"/>
    <col min="6671" max="6671" width="14" customWidth="1"/>
    <col min="6913" max="6913" width="52.7109375" customWidth="1"/>
    <col min="6914" max="6914" width="18" bestFit="1" customWidth="1"/>
    <col min="6915" max="6915" width="16.28515625" customWidth="1"/>
    <col min="6916" max="6916" width="16" customWidth="1"/>
    <col min="6917" max="6917" width="24.42578125" customWidth="1"/>
    <col min="6918" max="6918" width="4" customWidth="1"/>
    <col min="6919" max="6919" width="16.42578125" bestFit="1" customWidth="1"/>
    <col min="6920" max="6925" width="16.42578125" customWidth="1"/>
    <col min="6926" max="6926" width="12.42578125" customWidth="1"/>
    <col min="6927" max="6927" width="14" customWidth="1"/>
    <col min="7169" max="7169" width="52.7109375" customWidth="1"/>
    <col min="7170" max="7170" width="18" bestFit="1" customWidth="1"/>
    <col min="7171" max="7171" width="16.28515625" customWidth="1"/>
    <col min="7172" max="7172" width="16" customWidth="1"/>
    <col min="7173" max="7173" width="24.42578125" customWidth="1"/>
    <col min="7174" max="7174" width="4" customWidth="1"/>
    <col min="7175" max="7175" width="16.42578125" bestFit="1" customWidth="1"/>
    <col min="7176" max="7181" width="16.42578125" customWidth="1"/>
    <col min="7182" max="7182" width="12.42578125" customWidth="1"/>
    <col min="7183" max="7183" width="14" customWidth="1"/>
    <col min="7425" max="7425" width="52.7109375" customWidth="1"/>
    <col min="7426" max="7426" width="18" bestFit="1" customWidth="1"/>
    <col min="7427" max="7427" width="16.28515625" customWidth="1"/>
    <col min="7428" max="7428" width="16" customWidth="1"/>
    <col min="7429" max="7429" width="24.42578125" customWidth="1"/>
    <col min="7430" max="7430" width="4" customWidth="1"/>
    <col min="7431" max="7431" width="16.42578125" bestFit="1" customWidth="1"/>
    <col min="7432" max="7437" width="16.42578125" customWidth="1"/>
    <col min="7438" max="7438" width="12.42578125" customWidth="1"/>
    <col min="7439" max="7439" width="14" customWidth="1"/>
    <col min="7681" max="7681" width="52.7109375" customWidth="1"/>
    <col min="7682" max="7682" width="18" bestFit="1" customWidth="1"/>
    <col min="7683" max="7683" width="16.28515625" customWidth="1"/>
    <col min="7684" max="7684" width="16" customWidth="1"/>
    <col min="7685" max="7685" width="24.42578125" customWidth="1"/>
    <col min="7686" max="7686" width="4" customWidth="1"/>
    <col min="7687" max="7687" width="16.42578125" bestFit="1" customWidth="1"/>
    <col min="7688" max="7693" width="16.42578125" customWidth="1"/>
    <col min="7694" max="7694" width="12.42578125" customWidth="1"/>
    <col min="7695" max="7695" width="14" customWidth="1"/>
    <col min="7937" max="7937" width="52.7109375" customWidth="1"/>
    <col min="7938" max="7938" width="18" bestFit="1" customWidth="1"/>
    <col min="7939" max="7939" width="16.28515625" customWidth="1"/>
    <col min="7940" max="7940" width="16" customWidth="1"/>
    <col min="7941" max="7941" width="24.42578125" customWidth="1"/>
    <col min="7942" max="7942" width="4" customWidth="1"/>
    <col min="7943" max="7943" width="16.42578125" bestFit="1" customWidth="1"/>
    <col min="7944" max="7949" width="16.42578125" customWidth="1"/>
    <col min="7950" max="7950" width="12.42578125" customWidth="1"/>
    <col min="7951" max="7951" width="14" customWidth="1"/>
    <col min="8193" max="8193" width="52.7109375" customWidth="1"/>
    <col min="8194" max="8194" width="18" bestFit="1" customWidth="1"/>
    <col min="8195" max="8195" width="16.28515625" customWidth="1"/>
    <col min="8196" max="8196" width="16" customWidth="1"/>
    <col min="8197" max="8197" width="24.42578125" customWidth="1"/>
    <col min="8198" max="8198" width="4" customWidth="1"/>
    <col min="8199" max="8199" width="16.42578125" bestFit="1" customWidth="1"/>
    <col min="8200" max="8205" width="16.42578125" customWidth="1"/>
    <col min="8206" max="8206" width="12.42578125" customWidth="1"/>
    <col min="8207" max="8207" width="14" customWidth="1"/>
    <col min="8449" max="8449" width="52.7109375" customWidth="1"/>
    <col min="8450" max="8450" width="18" bestFit="1" customWidth="1"/>
    <col min="8451" max="8451" width="16.28515625" customWidth="1"/>
    <col min="8452" max="8452" width="16" customWidth="1"/>
    <col min="8453" max="8453" width="24.42578125" customWidth="1"/>
    <col min="8454" max="8454" width="4" customWidth="1"/>
    <col min="8455" max="8455" width="16.42578125" bestFit="1" customWidth="1"/>
    <col min="8456" max="8461" width="16.42578125" customWidth="1"/>
    <col min="8462" max="8462" width="12.42578125" customWidth="1"/>
    <col min="8463" max="8463" width="14" customWidth="1"/>
    <col min="8705" max="8705" width="52.7109375" customWidth="1"/>
    <col min="8706" max="8706" width="18" bestFit="1" customWidth="1"/>
    <col min="8707" max="8707" width="16.28515625" customWidth="1"/>
    <col min="8708" max="8708" width="16" customWidth="1"/>
    <col min="8709" max="8709" width="24.42578125" customWidth="1"/>
    <col min="8710" max="8710" width="4" customWidth="1"/>
    <col min="8711" max="8711" width="16.42578125" bestFit="1" customWidth="1"/>
    <col min="8712" max="8717" width="16.42578125" customWidth="1"/>
    <col min="8718" max="8718" width="12.42578125" customWidth="1"/>
    <col min="8719" max="8719" width="14" customWidth="1"/>
    <col min="8961" max="8961" width="52.7109375" customWidth="1"/>
    <col min="8962" max="8962" width="18" bestFit="1" customWidth="1"/>
    <col min="8963" max="8963" width="16.28515625" customWidth="1"/>
    <col min="8964" max="8964" width="16" customWidth="1"/>
    <col min="8965" max="8965" width="24.42578125" customWidth="1"/>
    <col min="8966" max="8966" width="4" customWidth="1"/>
    <col min="8967" max="8967" width="16.42578125" bestFit="1" customWidth="1"/>
    <col min="8968" max="8973" width="16.42578125" customWidth="1"/>
    <col min="8974" max="8974" width="12.42578125" customWidth="1"/>
    <col min="8975" max="8975" width="14" customWidth="1"/>
    <col min="9217" max="9217" width="52.7109375" customWidth="1"/>
    <col min="9218" max="9218" width="18" bestFit="1" customWidth="1"/>
    <col min="9219" max="9219" width="16.28515625" customWidth="1"/>
    <col min="9220" max="9220" width="16" customWidth="1"/>
    <col min="9221" max="9221" width="24.42578125" customWidth="1"/>
    <col min="9222" max="9222" width="4" customWidth="1"/>
    <col min="9223" max="9223" width="16.42578125" bestFit="1" customWidth="1"/>
    <col min="9224" max="9229" width="16.42578125" customWidth="1"/>
    <col min="9230" max="9230" width="12.42578125" customWidth="1"/>
    <col min="9231" max="9231" width="14" customWidth="1"/>
    <col min="9473" max="9473" width="52.7109375" customWidth="1"/>
    <col min="9474" max="9474" width="18" bestFit="1" customWidth="1"/>
    <col min="9475" max="9475" width="16.28515625" customWidth="1"/>
    <col min="9476" max="9476" width="16" customWidth="1"/>
    <col min="9477" max="9477" width="24.42578125" customWidth="1"/>
    <col min="9478" max="9478" width="4" customWidth="1"/>
    <col min="9479" max="9479" width="16.42578125" bestFit="1" customWidth="1"/>
    <col min="9480" max="9485" width="16.42578125" customWidth="1"/>
    <col min="9486" max="9486" width="12.42578125" customWidth="1"/>
    <col min="9487" max="9487" width="14" customWidth="1"/>
    <col min="9729" max="9729" width="52.7109375" customWidth="1"/>
    <col min="9730" max="9730" width="18" bestFit="1" customWidth="1"/>
    <col min="9731" max="9731" width="16.28515625" customWidth="1"/>
    <col min="9732" max="9732" width="16" customWidth="1"/>
    <col min="9733" max="9733" width="24.42578125" customWidth="1"/>
    <col min="9734" max="9734" width="4" customWidth="1"/>
    <col min="9735" max="9735" width="16.42578125" bestFit="1" customWidth="1"/>
    <col min="9736" max="9741" width="16.42578125" customWidth="1"/>
    <col min="9742" max="9742" width="12.42578125" customWidth="1"/>
    <col min="9743" max="9743" width="14" customWidth="1"/>
    <col min="9985" max="9985" width="52.7109375" customWidth="1"/>
    <col min="9986" max="9986" width="18" bestFit="1" customWidth="1"/>
    <col min="9987" max="9987" width="16.28515625" customWidth="1"/>
    <col min="9988" max="9988" width="16" customWidth="1"/>
    <col min="9989" max="9989" width="24.42578125" customWidth="1"/>
    <col min="9990" max="9990" width="4" customWidth="1"/>
    <col min="9991" max="9991" width="16.42578125" bestFit="1" customWidth="1"/>
    <col min="9992" max="9997" width="16.42578125" customWidth="1"/>
    <col min="9998" max="9998" width="12.42578125" customWidth="1"/>
    <col min="9999" max="9999" width="14" customWidth="1"/>
    <col min="10241" max="10241" width="52.7109375" customWidth="1"/>
    <col min="10242" max="10242" width="18" bestFit="1" customWidth="1"/>
    <col min="10243" max="10243" width="16.28515625" customWidth="1"/>
    <col min="10244" max="10244" width="16" customWidth="1"/>
    <col min="10245" max="10245" width="24.42578125" customWidth="1"/>
    <col min="10246" max="10246" width="4" customWidth="1"/>
    <col min="10247" max="10247" width="16.42578125" bestFit="1" customWidth="1"/>
    <col min="10248" max="10253" width="16.42578125" customWidth="1"/>
    <col min="10254" max="10254" width="12.42578125" customWidth="1"/>
    <col min="10255" max="10255" width="14" customWidth="1"/>
    <col min="10497" max="10497" width="52.7109375" customWidth="1"/>
    <col min="10498" max="10498" width="18" bestFit="1" customWidth="1"/>
    <col min="10499" max="10499" width="16.28515625" customWidth="1"/>
    <col min="10500" max="10500" width="16" customWidth="1"/>
    <col min="10501" max="10501" width="24.42578125" customWidth="1"/>
    <col min="10502" max="10502" width="4" customWidth="1"/>
    <col min="10503" max="10503" width="16.42578125" bestFit="1" customWidth="1"/>
    <col min="10504" max="10509" width="16.42578125" customWidth="1"/>
    <col min="10510" max="10510" width="12.42578125" customWidth="1"/>
    <col min="10511" max="10511" width="14" customWidth="1"/>
    <col min="10753" max="10753" width="52.7109375" customWidth="1"/>
    <col min="10754" max="10754" width="18" bestFit="1" customWidth="1"/>
    <col min="10755" max="10755" width="16.28515625" customWidth="1"/>
    <col min="10756" max="10756" width="16" customWidth="1"/>
    <col min="10757" max="10757" width="24.42578125" customWidth="1"/>
    <col min="10758" max="10758" width="4" customWidth="1"/>
    <col min="10759" max="10759" width="16.42578125" bestFit="1" customWidth="1"/>
    <col min="10760" max="10765" width="16.42578125" customWidth="1"/>
    <col min="10766" max="10766" width="12.42578125" customWidth="1"/>
    <col min="10767" max="10767" width="14" customWidth="1"/>
    <col min="11009" max="11009" width="52.7109375" customWidth="1"/>
    <col min="11010" max="11010" width="18" bestFit="1" customWidth="1"/>
    <col min="11011" max="11011" width="16.28515625" customWidth="1"/>
    <col min="11012" max="11012" width="16" customWidth="1"/>
    <col min="11013" max="11013" width="24.42578125" customWidth="1"/>
    <col min="11014" max="11014" width="4" customWidth="1"/>
    <col min="11015" max="11015" width="16.42578125" bestFit="1" customWidth="1"/>
    <col min="11016" max="11021" width="16.42578125" customWidth="1"/>
    <col min="11022" max="11022" width="12.42578125" customWidth="1"/>
    <col min="11023" max="11023" width="14" customWidth="1"/>
    <col min="11265" max="11265" width="52.7109375" customWidth="1"/>
    <col min="11266" max="11266" width="18" bestFit="1" customWidth="1"/>
    <col min="11267" max="11267" width="16.28515625" customWidth="1"/>
    <col min="11268" max="11268" width="16" customWidth="1"/>
    <col min="11269" max="11269" width="24.42578125" customWidth="1"/>
    <col min="11270" max="11270" width="4" customWidth="1"/>
    <col min="11271" max="11271" width="16.42578125" bestFit="1" customWidth="1"/>
    <col min="11272" max="11277" width="16.42578125" customWidth="1"/>
    <col min="11278" max="11278" width="12.42578125" customWidth="1"/>
    <col min="11279" max="11279" width="14" customWidth="1"/>
    <col min="11521" max="11521" width="52.7109375" customWidth="1"/>
    <col min="11522" max="11522" width="18" bestFit="1" customWidth="1"/>
    <col min="11523" max="11523" width="16.28515625" customWidth="1"/>
    <col min="11524" max="11524" width="16" customWidth="1"/>
    <col min="11525" max="11525" width="24.42578125" customWidth="1"/>
    <col min="11526" max="11526" width="4" customWidth="1"/>
    <col min="11527" max="11527" width="16.42578125" bestFit="1" customWidth="1"/>
    <col min="11528" max="11533" width="16.42578125" customWidth="1"/>
    <col min="11534" max="11534" width="12.42578125" customWidth="1"/>
    <col min="11535" max="11535" width="14" customWidth="1"/>
    <col min="11777" max="11777" width="52.7109375" customWidth="1"/>
    <col min="11778" max="11778" width="18" bestFit="1" customWidth="1"/>
    <col min="11779" max="11779" width="16.28515625" customWidth="1"/>
    <col min="11780" max="11780" width="16" customWidth="1"/>
    <col min="11781" max="11781" width="24.42578125" customWidth="1"/>
    <col min="11782" max="11782" width="4" customWidth="1"/>
    <col min="11783" max="11783" width="16.42578125" bestFit="1" customWidth="1"/>
    <col min="11784" max="11789" width="16.42578125" customWidth="1"/>
    <col min="11790" max="11790" width="12.42578125" customWidth="1"/>
    <col min="11791" max="11791" width="14" customWidth="1"/>
    <col min="12033" max="12033" width="52.7109375" customWidth="1"/>
    <col min="12034" max="12034" width="18" bestFit="1" customWidth="1"/>
    <col min="12035" max="12035" width="16.28515625" customWidth="1"/>
    <col min="12036" max="12036" width="16" customWidth="1"/>
    <col min="12037" max="12037" width="24.42578125" customWidth="1"/>
    <col min="12038" max="12038" width="4" customWidth="1"/>
    <col min="12039" max="12039" width="16.42578125" bestFit="1" customWidth="1"/>
    <col min="12040" max="12045" width="16.42578125" customWidth="1"/>
    <col min="12046" max="12046" width="12.42578125" customWidth="1"/>
    <col min="12047" max="12047" width="14" customWidth="1"/>
    <col min="12289" max="12289" width="52.7109375" customWidth="1"/>
    <col min="12290" max="12290" width="18" bestFit="1" customWidth="1"/>
    <col min="12291" max="12291" width="16.28515625" customWidth="1"/>
    <col min="12292" max="12292" width="16" customWidth="1"/>
    <col min="12293" max="12293" width="24.42578125" customWidth="1"/>
    <col min="12294" max="12294" width="4" customWidth="1"/>
    <col min="12295" max="12295" width="16.42578125" bestFit="1" customWidth="1"/>
    <col min="12296" max="12301" width="16.42578125" customWidth="1"/>
    <col min="12302" max="12302" width="12.42578125" customWidth="1"/>
    <col min="12303" max="12303" width="14" customWidth="1"/>
    <col min="12545" max="12545" width="52.7109375" customWidth="1"/>
    <col min="12546" max="12546" width="18" bestFit="1" customWidth="1"/>
    <col min="12547" max="12547" width="16.28515625" customWidth="1"/>
    <col min="12548" max="12548" width="16" customWidth="1"/>
    <col min="12549" max="12549" width="24.42578125" customWidth="1"/>
    <col min="12550" max="12550" width="4" customWidth="1"/>
    <col min="12551" max="12551" width="16.42578125" bestFit="1" customWidth="1"/>
    <col min="12552" max="12557" width="16.42578125" customWidth="1"/>
    <col min="12558" max="12558" width="12.42578125" customWidth="1"/>
    <col min="12559" max="12559" width="14" customWidth="1"/>
    <col min="12801" max="12801" width="52.7109375" customWidth="1"/>
    <col min="12802" max="12802" width="18" bestFit="1" customWidth="1"/>
    <col min="12803" max="12803" width="16.28515625" customWidth="1"/>
    <col min="12804" max="12804" width="16" customWidth="1"/>
    <col min="12805" max="12805" width="24.42578125" customWidth="1"/>
    <col min="12806" max="12806" width="4" customWidth="1"/>
    <col min="12807" max="12807" width="16.42578125" bestFit="1" customWidth="1"/>
    <col min="12808" max="12813" width="16.42578125" customWidth="1"/>
    <col min="12814" max="12814" width="12.42578125" customWidth="1"/>
    <col min="12815" max="12815" width="14" customWidth="1"/>
    <col min="13057" max="13057" width="52.7109375" customWidth="1"/>
    <col min="13058" max="13058" width="18" bestFit="1" customWidth="1"/>
    <col min="13059" max="13059" width="16.28515625" customWidth="1"/>
    <col min="13060" max="13060" width="16" customWidth="1"/>
    <col min="13061" max="13061" width="24.42578125" customWidth="1"/>
    <col min="13062" max="13062" width="4" customWidth="1"/>
    <col min="13063" max="13063" width="16.42578125" bestFit="1" customWidth="1"/>
    <col min="13064" max="13069" width="16.42578125" customWidth="1"/>
    <col min="13070" max="13070" width="12.42578125" customWidth="1"/>
    <col min="13071" max="13071" width="14" customWidth="1"/>
    <col min="13313" max="13313" width="52.7109375" customWidth="1"/>
    <col min="13314" max="13314" width="18" bestFit="1" customWidth="1"/>
    <col min="13315" max="13315" width="16.28515625" customWidth="1"/>
    <col min="13316" max="13316" width="16" customWidth="1"/>
    <col min="13317" max="13317" width="24.42578125" customWidth="1"/>
    <col min="13318" max="13318" width="4" customWidth="1"/>
    <col min="13319" max="13319" width="16.42578125" bestFit="1" customWidth="1"/>
    <col min="13320" max="13325" width="16.42578125" customWidth="1"/>
    <col min="13326" max="13326" width="12.42578125" customWidth="1"/>
    <col min="13327" max="13327" width="14" customWidth="1"/>
    <col min="13569" max="13569" width="52.7109375" customWidth="1"/>
    <col min="13570" max="13570" width="18" bestFit="1" customWidth="1"/>
    <col min="13571" max="13571" width="16.28515625" customWidth="1"/>
    <col min="13572" max="13572" width="16" customWidth="1"/>
    <col min="13573" max="13573" width="24.42578125" customWidth="1"/>
    <col min="13574" max="13574" width="4" customWidth="1"/>
    <col min="13575" max="13575" width="16.42578125" bestFit="1" customWidth="1"/>
    <col min="13576" max="13581" width="16.42578125" customWidth="1"/>
    <col min="13582" max="13582" width="12.42578125" customWidth="1"/>
    <col min="13583" max="13583" width="14" customWidth="1"/>
    <col min="13825" max="13825" width="52.7109375" customWidth="1"/>
    <col min="13826" max="13826" width="18" bestFit="1" customWidth="1"/>
    <col min="13827" max="13827" width="16.28515625" customWidth="1"/>
    <col min="13828" max="13828" width="16" customWidth="1"/>
    <col min="13829" max="13829" width="24.42578125" customWidth="1"/>
    <col min="13830" max="13830" width="4" customWidth="1"/>
    <col min="13831" max="13831" width="16.42578125" bestFit="1" customWidth="1"/>
    <col min="13832" max="13837" width="16.42578125" customWidth="1"/>
    <col min="13838" max="13838" width="12.42578125" customWidth="1"/>
    <col min="13839" max="13839" width="14" customWidth="1"/>
    <col min="14081" max="14081" width="52.7109375" customWidth="1"/>
    <col min="14082" max="14082" width="18" bestFit="1" customWidth="1"/>
    <col min="14083" max="14083" width="16.28515625" customWidth="1"/>
    <col min="14084" max="14084" width="16" customWidth="1"/>
    <col min="14085" max="14085" width="24.42578125" customWidth="1"/>
    <col min="14086" max="14086" width="4" customWidth="1"/>
    <col min="14087" max="14087" width="16.42578125" bestFit="1" customWidth="1"/>
    <col min="14088" max="14093" width="16.42578125" customWidth="1"/>
    <col min="14094" max="14094" width="12.42578125" customWidth="1"/>
    <col min="14095" max="14095" width="14" customWidth="1"/>
    <col min="14337" max="14337" width="52.7109375" customWidth="1"/>
    <col min="14338" max="14338" width="18" bestFit="1" customWidth="1"/>
    <col min="14339" max="14339" width="16.28515625" customWidth="1"/>
    <col min="14340" max="14340" width="16" customWidth="1"/>
    <col min="14341" max="14341" width="24.42578125" customWidth="1"/>
    <col min="14342" max="14342" width="4" customWidth="1"/>
    <col min="14343" max="14343" width="16.42578125" bestFit="1" customWidth="1"/>
    <col min="14344" max="14349" width="16.42578125" customWidth="1"/>
    <col min="14350" max="14350" width="12.42578125" customWidth="1"/>
    <col min="14351" max="14351" width="14" customWidth="1"/>
    <col min="14593" max="14593" width="52.7109375" customWidth="1"/>
    <col min="14594" max="14594" width="18" bestFit="1" customWidth="1"/>
    <col min="14595" max="14595" width="16.28515625" customWidth="1"/>
    <col min="14596" max="14596" width="16" customWidth="1"/>
    <col min="14597" max="14597" width="24.42578125" customWidth="1"/>
    <col min="14598" max="14598" width="4" customWidth="1"/>
    <col min="14599" max="14599" width="16.42578125" bestFit="1" customWidth="1"/>
    <col min="14600" max="14605" width="16.42578125" customWidth="1"/>
    <col min="14606" max="14606" width="12.42578125" customWidth="1"/>
    <col min="14607" max="14607" width="14" customWidth="1"/>
    <col min="14849" max="14849" width="52.7109375" customWidth="1"/>
    <col min="14850" max="14850" width="18" bestFit="1" customWidth="1"/>
    <col min="14851" max="14851" width="16.28515625" customWidth="1"/>
    <col min="14852" max="14852" width="16" customWidth="1"/>
    <col min="14853" max="14853" width="24.42578125" customWidth="1"/>
    <col min="14854" max="14854" width="4" customWidth="1"/>
    <col min="14855" max="14855" width="16.42578125" bestFit="1" customWidth="1"/>
    <col min="14856" max="14861" width="16.42578125" customWidth="1"/>
    <col min="14862" max="14862" width="12.42578125" customWidth="1"/>
    <col min="14863" max="14863" width="14" customWidth="1"/>
    <col min="15105" max="15105" width="52.7109375" customWidth="1"/>
    <col min="15106" max="15106" width="18" bestFit="1" customWidth="1"/>
    <col min="15107" max="15107" width="16.28515625" customWidth="1"/>
    <col min="15108" max="15108" width="16" customWidth="1"/>
    <col min="15109" max="15109" width="24.42578125" customWidth="1"/>
    <col min="15110" max="15110" width="4" customWidth="1"/>
    <col min="15111" max="15111" width="16.42578125" bestFit="1" customWidth="1"/>
    <col min="15112" max="15117" width="16.42578125" customWidth="1"/>
    <col min="15118" max="15118" width="12.42578125" customWidth="1"/>
    <col min="15119" max="15119" width="14" customWidth="1"/>
    <col min="15361" max="15361" width="52.7109375" customWidth="1"/>
    <col min="15362" max="15362" width="18" bestFit="1" customWidth="1"/>
    <col min="15363" max="15363" width="16.28515625" customWidth="1"/>
    <col min="15364" max="15364" width="16" customWidth="1"/>
    <col min="15365" max="15365" width="24.42578125" customWidth="1"/>
    <col min="15366" max="15366" width="4" customWidth="1"/>
    <col min="15367" max="15367" width="16.42578125" bestFit="1" customWidth="1"/>
    <col min="15368" max="15373" width="16.42578125" customWidth="1"/>
    <col min="15374" max="15374" width="12.42578125" customWidth="1"/>
    <col min="15375" max="15375" width="14" customWidth="1"/>
    <col min="15617" max="15617" width="52.7109375" customWidth="1"/>
    <col min="15618" max="15618" width="18" bestFit="1" customWidth="1"/>
    <col min="15619" max="15619" width="16.28515625" customWidth="1"/>
    <col min="15620" max="15620" width="16" customWidth="1"/>
    <col min="15621" max="15621" width="24.42578125" customWidth="1"/>
    <col min="15622" max="15622" width="4" customWidth="1"/>
    <col min="15623" max="15623" width="16.42578125" bestFit="1" customWidth="1"/>
    <col min="15624" max="15629" width="16.42578125" customWidth="1"/>
    <col min="15630" max="15630" width="12.42578125" customWidth="1"/>
    <col min="15631" max="15631" width="14" customWidth="1"/>
    <col min="15873" max="15873" width="52.7109375" customWidth="1"/>
    <col min="15874" max="15874" width="18" bestFit="1" customWidth="1"/>
    <col min="15875" max="15875" width="16.28515625" customWidth="1"/>
    <col min="15876" max="15876" width="16" customWidth="1"/>
    <col min="15877" max="15877" width="24.42578125" customWidth="1"/>
    <col min="15878" max="15878" width="4" customWidth="1"/>
    <col min="15879" max="15879" width="16.42578125" bestFit="1" customWidth="1"/>
    <col min="15880" max="15885" width="16.42578125" customWidth="1"/>
    <col min="15886" max="15886" width="12.42578125" customWidth="1"/>
    <col min="15887" max="15887" width="14" customWidth="1"/>
    <col min="16129" max="16129" width="52.7109375" customWidth="1"/>
    <col min="16130" max="16130" width="18" bestFit="1" customWidth="1"/>
    <col min="16131" max="16131" width="16.28515625" customWidth="1"/>
    <col min="16132" max="16132" width="16" customWidth="1"/>
    <col min="16133" max="16133" width="24.42578125" customWidth="1"/>
    <col min="16134" max="16134" width="4" customWidth="1"/>
    <col min="16135" max="16135" width="16.42578125" bestFit="1" customWidth="1"/>
    <col min="16136" max="16141" width="16.42578125" customWidth="1"/>
    <col min="16142" max="16142" width="12.42578125" customWidth="1"/>
    <col min="16143" max="16143" width="14" customWidth="1"/>
  </cols>
  <sheetData>
    <row r="1" spans="1:9">
      <c r="A1" s="153" t="s">
        <v>153</v>
      </c>
      <c r="B1" s="226"/>
      <c r="C1" s="227"/>
      <c r="D1" s="228" t="s">
        <v>130</v>
      </c>
      <c r="E1" s="229"/>
      <c r="G1" s="230" t="s">
        <v>129</v>
      </c>
    </row>
    <row r="2" spans="1:9">
      <c r="A2" s="152" t="s">
        <v>154</v>
      </c>
      <c r="D2" s="232" t="s">
        <v>128</v>
      </c>
      <c r="E2" s="233"/>
      <c r="G2" s="234">
        <v>0.308</v>
      </c>
    </row>
    <row r="3" spans="1:9">
      <c r="A3" s="151" t="s">
        <v>127</v>
      </c>
      <c r="E3" s="233"/>
    </row>
    <row r="4" spans="1:9">
      <c r="A4" s="259" t="s">
        <v>126</v>
      </c>
      <c r="E4" s="233"/>
    </row>
    <row r="5" spans="1:9">
      <c r="A5" s="508" t="s">
        <v>186</v>
      </c>
      <c r="B5" s="232" t="s">
        <v>125</v>
      </c>
      <c r="C5" s="236">
        <f>D39</f>
        <v>0.308</v>
      </c>
      <c r="D5" s="232" t="s">
        <v>124</v>
      </c>
      <c r="E5" s="202">
        <v>2</v>
      </c>
    </row>
    <row r="6" spans="1:9">
      <c r="A6" s="509"/>
      <c r="B6" s="232" t="s">
        <v>123</v>
      </c>
      <c r="C6" s="260">
        <f>+'[18]Pres. General'!F38</f>
        <v>367426972.75</v>
      </c>
      <c r="D6" s="232" t="s">
        <v>122</v>
      </c>
      <c r="E6" s="203">
        <v>0.3</v>
      </c>
    </row>
    <row r="7" spans="1:9">
      <c r="A7" s="509"/>
      <c r="B7" s="232" t="s">
        <v>121</v>
      </c>
      <c r="C7" s="261">
        <f>C6+(C6*G2)</f>
        <v>480594480.35699999</v>
      </c>
      <c r="D7" s="232" t="s">
        <v>155</v>
      </c>
      <c r="E7" s="262">
        <v>908526</v>
      </c>
    </row>
    <row r="8" spans="1:9" ht="21" customHeight="1">
      <c r="A8" s="510"/>
      <c r="D8"/>
      <c r="E8" s="237"/>
      <c r="I8" s="204"/>
    </row>
    <row r="9" spans="1:9">
      <c r="A9" s="259"/>
      <c r="C9"/>
      <c r="E9" s="237"/>
    </row>
    <row r="10" spans="1:9" ht="30">
      <c r="A10" s="150" t="s">
        <v>156</v>
      </c>
      <c r="B10" s="190" t="s">
        <v>120</v>
      </c>
      <c r="C10" s="190" t="s">
        <v>157</v>
      </c>
      <c r="D10" s="191" t="s">
        <v>116</v>
      </c>
      <c r="E10" s="240" t="s">
        <v>112</v>
      </c>
    </row>
    <row r="11" spans="1:9" ht="29.25">
      <c r="A11" s="263" t="s">
        <v>158</v>
      </c>
      <c r="B11" s="206">
        <v>5000000</v>
      </c>
      <c r="C11" s="205">
        <v>0.25</v>
      </c>
      <c r="D11" s="207">
        <f>$E$5</f>
        <v>2</v>
      </c>
      <c r="E11" s="206">
        <f>B11*C11*D11</f>
        <v>2500000</v>
      </c>
    </row>
    <row r="12" spans="1:9" ht="29.25">
      <c r="A12" s="263" t="s">
        <v>188</v>
      </c>
      <c r="B12" s="206">
        <v>4000000</v>
      </c>
      <c r="C12" s="205">
        <v>1</v>
      </c>
      <c r="D12" s="207">
        <f>E5</f>
        <v>2</v>
      </c>
      <c r="E12" s="206">
        <f>B12*C12*D12</f>
        <v>8000000</v>
      </c>
    </row>
    <row r="13" spans="1:9">
      <c r="A13" s="264" t="s">
        <v>189</v>
      </c>
      <c r="B13" s="206">
        <v>2200000</v>
      </c>
      <c r="C13" s="205">
        <v>1</v>
      </c>
      <c r="D13" s="207">
        <f>$E$5</f>
        <v>2</v>
      </c>
      <c r="E13" s="206">
        <f>B13*C13*D13</f>
        <v>4400000</v>
      </c>
    </row>
    <row r="14" spans="1:9">
      <c r="A14" s="264" t="s">
        <v>194</v>
      </c>
      <c r="B14" s="206">
        <v>2200000</v>
      </c>
      <c r="C14" s="205">
        <v>1</v>
      </c>
      <c r="D14" s="207">
        <f>$E$5</f>
        <v>2</v>
      </c>
      <c r="E14" s="206">
        <f>B14*C14*D14</f>
        <v>4400000</v>
      </c>
    </row>
    <row r="15" spans="1:9">
      <c r="A15" s="149" t="s">
        <v>119</v>
      </c>
      <c r="B15" s="243"/>
      <c r="C15" s="196"/>
      <c r="D15" s="197"/>
      <c r="E15" s="265">
        <f>SUM(E11:E14)</f>
        <v>19300000</v>
      </c>
      <c r="G15" s="266"/>
    </row>
    <row r="16" spans="1:9">
      <c r="A16" s="149" t="s">
        <v>159</v>
      </c>
      <c r="B16" s="243"/>
      <c r="C16" s="196"/>
      <c r="D16" s="208">
        <v>0.54310000000000003</v>
      </c>
      <c r="E16" s="265">
        <f>E15*D16</f>
        <v>10481830</v>
      </c>
      <c r="G16" s="266"/>
    </row>
    <row r="17" spans="1:8">
      <c r="A17" s="149" t="s">
        <v>118</v>
      </c>
      <c r="B17" s="243"/>
      <c r="C17" s="196"/>
      <c r="D17" s="197"/>
      <c r="E17" s="265">
        <f>E15+E16</f>
        <v>29781830</v>
      </c>
      <c r="G17" s="266"/>
    </row>
    <row r="18" spans="1:8">
      <c r="A18" s="148"/>
      <c r="B18" s="247"/>
      <c r="C18" s="248"/>
      <c r="D18" s="249"/>
      <c r="E18" s="267"/>
    </row>
    <row r="19" spans="1:8" ht="30">
      <c r="A19" s="150" t="s">
        <v>117</v>
      </c>
      <c r="B19" s="190" t="s">
        <v>113</v>
      </c>
      <c r="C19" s="190" t="s">
        <v>157</v>
      </c>
      <c r="D19" s="191" t="s">
        <v>116</v>
      </c>
      <c r="E19" s="268" t="s">
        <v>112</v>
      </c>
    </row>
    <row r="20" spans="1:8" ht="15.75">
      <c r="A20" s="269" t="s">
        <v>160</v>
      </c>
      <c r="B20" s="209">
        <v>3200000</v>
      </c>
      <c r="C20" s="210">
        <v>0.5</v>
      </c>
      <c r="D20" s="211">
        <f>$E$5</f>
        <v>2</v>
      </c>
      <c r="E20" s="209">
        <f>B20*C20*D20</f>
        <v>3200000</v>
      </c>
    </row>
    <row r="21" spans="1:8" ht="15.75">
      <c r="A21" s="269" t="s">
        <v>150</v>
      </c>
      <c r="B21" s="209">
        <v>3200000</v>
      </c>
      <c r="C21" s="210">
        <v>0.25</v>
      </c>
      <c r="D21" s="211">
        <f>$E$5</f>
        <v>2</v>
      </c>
      <c r="E21" s="209">
        <f>B21*C21*D21</f>
        <v>1600000</v>
      </c>
    </row>
    <row r="22" spans="1:8" ht="15.75">
      <c r="A22" s="269" t="s">
        <v>161</v>
      </c>
      <c r="B22" s="209">
        <v>3200000</v>
      </c>
      <c r="C22" s="210">
        <v>0.25</v>
      </c>
      <c r="D22" s="211">
        <f>$E$5</f>
        <v>2</v>
      </c>
      <c r="E22" s="209">
        <f>B22*C22*D22</f>
        <v>1600000</v>
      </c>
    </row>
    <row r="23" spans="1:8">
      <c r="A23" s="149" t="s">
        <v>115</v>
      </c>
      <c r="B23" s="243"/>
      <c r="C23" s="196"/>
      <c r="D23" s="212"/>
      <c r="E23" s="265">
        <f>SUM(E20:E22)</f>
        <v>6400000</v>
      </c>
    </row>
    <row r="24" spans="1:8">
      <c r="A24" s="148"/>
      <c r="B24" s="247"/>
      <c r="C24" s="248"/>
      <c r="D24" s="249"/>
      <c r="E24" s="252"/>
      <c r="H24" s="217">
        <f>D39*1.05</f>
        <v>0.32340000000000002</v>
      </c>
    </row>
    <row r="25" spans="1:8">
      <c r="A25" s="150" t="s">
        <v>114</v>
      </c>
      <c r="B25" s="190" t="s">
        <v>113</v>
      </c>
      <c r="C25" s="190" t="s">
        <v>8</v>
      </c>
      <c r="D25" s="191"/>
      <c r="E25" s="240" t="s">
        <v>112</v>
      </c>
    </row>
    <row r="26" spans="1:8">
      <c r="A26" s="241" t="s">
        <v>111</v>
      </c>
      <c r="B26" s="242">
        <f>IF($C$7&gt;15*$E$7,$C$7,0)</f>
        <v>480594480.35699999</v>
      </c>
      <c r="C26" s="270">
        <v>1.4999999999999999E-2</v>
      </c>
      <c r="D26" s="271"/>
      <c r="E26" s="242">
        <f t="shared" ref="E26:E31" si="0">ROUND((B26*C26),2)</f>
        <v>7208917.21</v>
      </c>
    </row>
    <row r="27" spans="1:8">
      <c r="A27" s="241" t="s">
        <v>110</v>
      </c>
      <c r="B27" s="242">
        <f>IF($C$7&gt;30*$E$7,$C$7,0)</f>
        <v>480594480.35699999</v>
      </c>
      <c r="C27" s="270">
        <v>0.02</v>
      </c>
      <c r="D27" s="271"/>
      <c r="E27" s="242">
        <f t="shared" si="0"/>
        <v>9611889.6099999994</v>
      </c>
    </row>
    <row r="28" spans="1:8">
      <c r="A28" s="241" t="s">
        <v>109</v>
      </c>
      <c r="B28" s="242">
        <f>$C$7</f>
        <v>480594480.35699999</v>
      </c>
      <c r="C28" s="270">
        <v>7.0000000000000001E-3</v>
      </c>
      <c r="D28" s="271"/>
      <c r="E28" s="242">
        <f t="shared" si="0"/>
        <v>3364161.36</v>
      </c>
    </row>
    <row r="29" spans="1:8">
      <c r="A29" s="241" t="s">
        <v>162</v>
      </c>
      <c r="B29" s="242">
        <f>$C$7</f>
        <v>480594480.35699999</v>
      </c>
      <c r="C29" s="270">
        <v>0.05</v>
      </c>
      <c r="D29" s="271"/>
      <c r="E29" s="242">
        <f t="shared" si="0"/>
        <v>24029724.02</v>
      </c>
      <c r="G29" s="272"/>
    </row>
    <row r="30" spans="1:8">
      <c r="A30" s="241" t="s">
        <v>108</v>
      </c>
      <c r="B30" s="242">
        <f>$C$7</f>
        <v>480594480.35699999</v>
      </c>
      <c r="C30" s="270">
        <v>0.01</v>
      </c>
      <c r="D30" s="271"/>
      <c r="E30" s="242">
        <f t="shared" si="0"/>
        <v>4805944.8</v>
      </c>
    </row>
    <row r="31" spans="1:8">
      <c r="A31" s="273" t="s">
        <v>190</v>
      </c>
      <c r="B31" s="274">
        <f>$C$7</f>
        <v>480594480.35699999</v>
      </c>
      <c r="C31" s="275">
        <v>0.02</v>
      </c>
      <c r="D31" s="276"/>
      <c r="E31" s="218">
        <f t="shared" si="0"/>
        <v>9611889.6099999994</v>
      </c>
    </row>
    <row r="32" spans="1:8">
      <c r="A32" s="149"/>
      <c r="B32" s="243"/>
      <c r="C32" s="213"/>
      <c r="D32" s="194"/>
      <c r="E32" s="195"/>
    </row>
    <row r="33" spans="1:7">
      <c r="A33" s="149" t="s">
        <v>107</v>
      </c>
      <c r="B33" s="243"/>
      <c r="C33" s="196"/>
      <c r="D33" s="197"/>
      <c r="E33" s="277">
        <f>SUM(E26:E31)</f>
        <v>58632526.609999999</v>
      </c>
    </row>
    <row r="34" spans="1:7">
      <c r="A34" s="148"/>
      <c r="B34" s="247"/>
      <c r="C34" s="248"/>
      <c r="D34" s="249"/>
      <c r="E34" s="278"/>
    </row>
    <row r="35" spans="1:7">
      <c r="A35" s="147" t="s">
        <v>163</v>
      </c>
      <c r="B35" s="243"/>
      <c r="C35" s="196"/>
      <c r="D35" s="198">
        <f>ROUND(E35/$C$6,4)</f>
        <v>0.25800000000000001</v>
      </c>
      <c r="E35" s="214">
        <f>E17+E23+E33</f>
        <v>94814356.609999999</v>
      </c>
    </row>
    <row r="36" spans="1:7">
      <c r="A36" s="148"/>
      <c r="B36" s="247"/>
      <c r="C36" s="248"/>
      <c r="D36" s="251"/>
      <c r="E36" s="252"/>
    </row>
    <row r="37" spans="1:7">
      <c r="A37" s="147" t="s">
        <v>106</v>
      </c>
      <c r="B37" s="243"/>
      <c r="C37" s="196"/>
      <c r="D37" s="198">
        <v>0.05</v>
      </c>
      <c r="E37" s="215">
        <f>D37*$C$6</f>
        <v>18371348.637499999</v>
      </c>
    </row>
    <row r="38" spans="1:7">
      <c r="A38" s="148"/>
      <c r="B38" s="247"/>
      <c r="C38" s="248"/>
      <c r="D38" s="251"/>
      <c r="E38" s="252"/>
    </row>
    <row r="39" spans="1:7">
      <c r="A39" s="147" t="s">
        <v>105</v>
      </c>
      <c r="B39" s="243"/>
      <c r="C39" s="196"/>
      <c r="D39" s="200">
        <f>ROUND(D35+D37,4)</f>
        <v>0.308</v>
      </c>
      <c r="E39" s="216"/>
    </row>
    <row r="40" spans="1:7">
      <c r="A40" s="146"/>
      <c r="B40" s="247"/>
      <c r="C40" s="248"/>
      <c r="E40" s="252"/>
    </row>
    <row r="41" spans="1:7">
      <c r="A41" s="146"/>
      <c r="B41" s="247"/>
      <c r="C41" s="248"/>
      <c r="E41" s="252"/>
    </row>
    <row r="42" spans="1:7">
      <c r="A42" s="146"/>
      <c r="B42" s="247"/>
      <c r="C42" s="248"/>
      <c r="E42" s="252"/>
    </row>
    <row r="43" spans="1:7">
      <c r="A43" s="146"/>
      <c r="B43" s="247"/>
      <c r="C43" s="248"/>
      <c r="E43" s="252"/>
    </row>
    <row r="44" spans="1:7">
      <c r="A44" s="146"/>
      <c r="B44" s="247"/>
      <c r="C44" s="248"/>
      <c r="E44" s="252"/>
      <c r="G44" s="230"/>
    </row>
    <row r="45" spans="1:7">
      <c r="A45" s="146"/>
      <c r="B45" s="247"/>
      <c r="C45" s="248"/>
      <c r="E45" s="252"/>
      <c r="G45" s="230"/>
    </row>
    <row r="46" spans="1:7">
      <c r="A46" s="146"/>
      <c r="B46" s="247"/>
      <c r="C46" s="248"/>
      <c r="E46" s="252"/>
      <c r="G46" s="230"/>
    </row>
    <row r="47" spans="1:7" ht="15.75" thickBot="1">
      <c r="A47" s="145"/>
      <c r="B47" s="255"/>
      <c r="C47" s="144"/>
      <c r="D47" s="256"/>
      <c r="E47" s="257"/>
      <c r="G47" s="230"/>
    </row>
    <row r="48" spans="1:7">
      <c r="A48" s="258"/>
      <c r="B48" s="247"/>
      <c r="C48" s="248"/>
      <c r="E48" s="258"/>
      <c r="G48" s="230"/>
    </row>
    <row r="49" spans="1:7">
      <c r="A49" s="258"/>
      <c r="B49" s="247"/>
      <c r="C49" s="248"/>
      <c r="E49" s="258"/>
      <c r="G49" s="230"/>
    </row>
    <row r="50" spans="1:7">
      <c r="A50" s="258"/>
      <c r="B50" s="247"/>
      <c r="C50" s="248"/>
      <c r="E50" s="258"/>
    </row>
    <row r="51" spans="1:7">
      <c r="A51" s="258"/>
      <c r="B51" s="247"/>
      <c r="C51" s="248"/>
      <c r="E51" s="258"/>
    </row>
    <row r="52" spans="1:7">
      <c r="A52" s="258"/>
      <c r="B52" s="247"/>
      <c r="C52" s="248"/>
      <c r="E52" s="258"/>
    </row>
    <row r="53" spans="1:7">
      <c r="A53" s="258"/>
      <c r="B53" s="247"/>
      <c r="C53" s="248"/>
      <c r="E53" s="258"/>
    </row>
    <row r="54" spans="1:7">
      <c r="A54" s="258"/>
      <c r="B54" s="247"/>
      <c r="C54" s="248"/>
      <c r="E54" s="258"/>
    </row>
    <row r="55" spans="1:7">
      <c r="A55" s="258"/>
      <c r="B55" s="247"/>
      <c r="C55" s="248"/>
      <c r="E55" s="258"/>
    </row>
    <row r="56" spans="1:7">
      <c r="A56" s="258"/>
      <c r="B56" s="247"/>
      <c r="C56" s="248"/>
      <c r="E56" s="258"/>
    </row>
    <row r="57" spans="1:7">
      <c r="A57" s="258"/>
      <c r="B57" s="247"/>
      <c r="C57" s="248"/>
      <c r="E57" s="258"/>
    </row>
    <row r="59" spans="1:7">
      <c r="D59"/>
      <c r="E59"/>
    </row>
    <row r="60" spans="1:7">
      <c r="D60"/>
      <c r="E60"/>
    </row>
    <row r="61" spans="1:7">
      <c r="D61"/>
      <c r="E61"/>
    </row>
    <row r="62" spans="1:7">
      <c r="D62"/>
      <c r="E62"/>
    </row>
    <row r="63" spans="1:7">
      <c r="D63"/>
      <c r="E63"/>
    </row>
    <row r="64" spans="1:7">
      <c r="D64"/>
      <c r="E64"/>
    </row>
    <row r="65" spans="4:5">
      <c r="D65"/>
      <c r="E65"/>
    </row>
    <row r="66" spans="4:5">
      <c r="D66"/>
      <c r="E66"/>
    </row>
  </sheetData>
  <mergeCells count="1">
    <mergeCell ref="A5:A8"/>
  </mergeCells>
  <pageMargins left="0.25" right="0.25" top="0.75" bottom="0.75" header="0.3" footer="0.3"/>
  <pageSetup scale="80" fitToHeight="0" orientation="portrait" r:id="rId1"/>
  <drawing r:id="rId2"/>
  <legacyDrawing r:id="rId3"/>
  <controls>
    <mc:AlternateContent xmlns:mc="http://schemas.openxmlformats.org/markup-compatibility/2006">
      <mc:Choice Requires="x14">
        <control shapeId="36865" r:id="rId4" name="ajustar_au">
          <controlPr defaultSize="0" autoLine="0" r:id="rId5">
            <anchor moveWithCells="1">
              <from>
                <xdr:col>6</xdr:col>
                <xdr:colOff>9525</xdr:colOff>
                <xdr:row>2</xdr:row>
                <xdr:rowOff>57150</xdr:rowOff>
              </from>
              <to>
                <xdr:col>6</xdr:col>
                <xdr:colOff>1085850</xdr:colOff>
                <xdr:row>4</xdr:row>
                <xdr:rowOff>66675</xdr:rowOff>
              </to>
            </anchor>
          </controlPr>
        </control>
      </mc:Choice>
      <mc:Fallback>
        <control shapeId="36865" r:id="rId4" name="ajustar_au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4">
    <pageSetUpPr fitToPage="1"/>
  </sheetPr>
  <dimension ref="A1:G50"/>
  <sheetViews>
    <sheetView workbookViewId="0">
      <selection activeCell="G9" sqref="G9"/>
    </sheetView>
  </sheetViews>
  <sheetFormatPr baseColWidth="10" defaultColWidth="9.140625" defaultRowHeight="15"/>
  <cols>
    <col min="1" max="1" width="47.42578125" customWidth="1"/>
    <col min="2" max="2" width="19.42578125" customWidth="1"/>
    <col min="3" max="3" width="14.42578125" style="231" customWidth="1"/>
    <col min="4" max="4" width="18" style="230" customWidth="1"/>
    <col min="5" max="5" width="19.85546875" style="230" customWidth="1"/>
    <col min="6" max="6" width="4" customWidth="1"/>
    <col min="7" max="7" width="16.42578125" bestFit="1" customWidth="1"/>
    <col min="8" max="14" width="16.42578125" customWidth="1"/>
    <col min="15" max="15" width="12.42578125" customWidth="1"/>
    <col min="16" max="16" width="14" customWidth="1"/>
    <col min="257" max="257" width="47.42578125" customWidth="1"/>
    <col min="258" max="258" width="19.42578125" customWidth="1"/>
    <col min="259" max="259" width="14.42578125" customWidth="1"/>
    <col min="260" max="260" width="18" customWidth="1"/>
    <col min="261" max="261" width="19.85546875" customWidth="1"/>
    <col min="262" max="262" width="4" customWidth="1"/>
    <col min="263" max="263" width="16.42578125" bestFit="1" customWidth="1"/>
    <col min="264" max="270" width="16.42578125" customWidth="1"/>
    <col min="271" max="271" width="12.42578125" customWidth="1"/>
    <col min="272" max="272" width="14" customWidth="1"/>
    <col min="513" max="513" width="47.42578125" customWidth="1"/>
    <col min="514" max="514" width="19.42578125" customWidth="1"/>
    <col min="515" max="515" width="14.42578125" customWidth="1"/>
    <col min="516" max="516" width="18" customWidth="1"/>
    <col min="517" max="517" width="19.85546875" customWidth="1"/>
    <col min="518" max="518" width="4" customWidth="1"/>
    <col min="519" max="519" width="16.42578125" bestFit="1" customWidth="1"/>
    <col min="520" max="526" width="16.42578125" customWidth="1"/>
    <col min="527" max="527" width="12.42578125" customWidth="1"/>
    <col min="528" max="528" width="14" customWidth="1"/>
    <col min="769" max="769" width="47.42578125" customWidth="1"/>
    <col min="770" max="770" width="19.42578125" customWidth="1"/>
    <col min="771" max="771" width="14.42578125" customWidth="1"/>
    <col min="772" max="772" width="18" customWidth="1"/>
    <col min="773" max="773" width="19.85546875" customWidth="1"/>
    <col min="774" max="774" width="4" customWidth="1"/>
    <col min="775" max="775" width="16.42578125" bestFit="1" customWidth="1"/>
    <col min="776" max="782" width="16.42578125" customWidth="1"/>
    <col min="783" max="783" width="12.42578125" customWidth="1"/>
    <col min="784" max="784" width="14" customWidth="1"/>
    <col min="1025" max="1025" width="47.42578125" customWidth="1"/>
    <col min="1026" max="1026" width="19.42578125" customWidth="1"/>
    <col min="1027" max="1027" width="14.42578125" customWidth="1"/>
    <col min="1028" max="1028" width="18" customWidth="1"/>
    <col min="1029" max="1029" width="19.85546875" customWidth="1"/>
    <col min="1030" max="1030" width="4" customWidth="1"/>
    <col min="1031" max="1031" width="16.42578125" bestFit="1" customWidth="1"/>
    <col min="1032" max="1038" width="16.42578125" customWidth="1"/>
    <col min="1039" max="1039" width="12.42578125" customWidth="1"/>
    <col min="1040" max="1040" width="14" customWidth="1"/>
    <col min="1281" max="1281" width="47.42578125" customWidth="1"/>
    <col min="1282" max="1282" width="19.42578125" customWidth="1"/>
    <col min="1283" max="1283" width="14.42578125" customWidth="1"/>
    <col min="1284" max="1284" width="18" customWidth="1"/>
    <col min="1285" max="1285" width="19.85546875" customWidth="1"/>
    <col min="1286" max="1286" width="4" customWidth="1"/>
    <col min="1287" max="1287" width="16.42578125" bestFit="1" customWidth="1"/>
    <col min="1288" max="1294" width="16.42578125" customWidth="1"/>
    <col min="1295" max="1295" width="12.42578125" customWidth="1"/>
    <col min="1296" max="1296" width="14" customWidth="1"/>
    <col min="1537" max="1537" width="47.42578125" customWidth="1"/>
    <col min="1538" max="1538" width="19.42578125" customWidth="1"/>
    <col min="1539" max="1539" width="14.42578125" customWidth="1"/>
    <col min="1540" max="1540" width="18" customWidth="1"/>
    <col min="1541" max="1541" width="19.85546875" customWidth="1"/>
    <col min="1542" max="1542" width="4" customWidth="1"/>
    <col min="1543" max="1543" width="16.42578125" bestFit="1" customWidth="1"/>
    <col min="1544" max="1550" width="16.42578125" customWidth="1"/>
    <col min="1551" max="1551" width="12.42578125" customWidth="1"/>
    <col min="1552" max="1552" width="14" customWidth="1"/>
    <col min="1793" max="1793" width="47.42578125" customWidth="1"/>
    <col min="1794" max="1794" width="19.42578125" customWidth="1"/>
    <col min="1795" max="1795" width="14.42578125" customWidth="1"/>
    <col min="1796" max="1796" width="18" customWidth="1"/>
    <col min="1797" max="1797" width="19.85546875" customWidth="1"/>
    <col min="1798" max="1798" width="4" customWidth="1"/>
    <col min="1799" max="1799" width="16.42578125" bestFit="1" customWidth="1"/>
    <col min="1800" max="1806" width="16.42578125" customWidth="1"/>
    <col min="1807" max="1807" width="12.42578125" customWidth="1"/>
    <col min="1808" max="1808" width="14" customWidth="1"/>
    <col min="2049" max="2049" width="47.42578125" customWidth="1"/>
    <col min="2050" max="2050" width="19.42578125" customWidth="1"/>
    <col min="2051" max="2051" width="14.42578125" customWidth="1"/>
    <col min="2052" max="2052" width="18" customWidth="1"/>
    <col min="2053" max="2053" width="19.85546875" customWidth="1"/>
    <col min="2054" max="2054" width="4" customWidth="1"/>
    <col min="2055" max="2055" width="16.42578125" bestFit="1" customWidth="1"/>
    <col min="2056" max="2062" width="16.42578125" customWidth="1"/>
    <col min="2063" max="2063" width="12.42578125" customWidth="1"/>
    <col min="2064" max="2064" width="14" customWidth="1"/>
    <col min="2305" max="2305" width="47.42578125" customWidth="1"/>
    <col min="2306" max="2306" width="19.42578125" customWidth="1"/>
    <col min="2307" max="2307" width="14.42578125" customWidth="1"/>
    <col min="2308" max="2308" width="18" customWidth="1"/>
    <col min="2309" max="2309" width="19.85546875" customWidth="1"/>
    <col min="2310" max="2310" width="4" customWidth="1"/>
    <col min="2311" max="2311" width="16.42578125" bestFit="1" customWidth="1"/>
    <col min="2312" max="2318" width="16.42578125" customWidth="1"/>
    <col min="2319" max="2319" width="12.42578125" customWidth="1"/>
    <col min="2320" max="2320" width="14" customWidth="1"/>
    <col min="2561" max="2561" width="47.42578125" customWidth="1"/>
    <col min="2562" max="2562" width="19.42578125" customWidth="1"/>
    <col min="2563" max="2563" width="14.42578125" customWidth="1"/>
    <col min="2564" max="2564" width="18" customWidth="1"/>
    <col min="2565" max="2565" width="19.85546875" customWidth="1"/>
    <col min="2566" max="2566" width="4" customWidth="1"/>
    <col min="2567" max="2567" width="16.42578125" bestFit="1" customWidth="1"/>
    <col min="2568" max="2574" width="16.42578125" customWidth="1"/>
    <col min="2575" max="2575" width="12.42578125" customWidth="1"/>
    <col min="2576" max="2576" width="14" customWidth="1"/>
    <col min="2817" max="2817" width="47.42578125" customWidth="1"/>
    <col min="2818" max="2818" width="19.42578125" customWidth="1"/>
    <col min="2819" max="2819" width="14.42578125" customWidth="1"/>
    <col min="2820" max="2820" width="18" customWidth="1"/>
    <col min="2821" max="2821" width="19.85546875" customWidth="1"/>
    <col min="2822" max="2822" width="4" customWidth="1"/>
    <col min="2823" max="2823" width="16.42578125" bestFit="1" customWidth="1"/>
    <col min="2824" max="2830" width="16.42578125" customWidth="1"/>
    <col min="2831" max="2831" width="12.42578125" customWidth="1"/>
    <col min="2832" max="2832" width="14" customWidth="1"/>
    <col min="3073" max="3073" width="47.42578125" customWidth="1"/>
    <col min="3074" max="3074" width="19.42578125" customWidth="1"/>
    <col min="3075" max="3075" width="14.42578125" customWidth="1"/>
    <col min="3076" max="3076" width="18" customWidth="1"/>
    <col min="3077" max="3077" width="19.85546875" customWidth="1"/>
    <col min="3078" max="3078" width="4" customWidth="1"/>
    <col min="3079" max="3079" width="16.42578125" bestFit="1" customWidth="1"/>
    <col min="3080" max="3086" width="16.42578125" customWidth="1"/>
    <col min="3087" max="3087" width="12.42578125" customWidth="1"/>
    <col min="3088" max="3088" width="14" customWidth="1"/>
    <col min="3329" max="3329" width="47.42578125" customWidth="1"/>
    <col min="3330" max="3330" width="19.42578125" customWidth="1"/>
    <col min="3331" max="3331" width="14.42578125" customWidth="1"/>
    <col min="3332" max="3332" width="18" customWidth="1"/>
    <col min="3333" max="3333" width="19.85546875" customWidth="1"/>
    <col min="3334" max="3334" width="4" customWidth="1"/>
    <col min="3335" max="3335" width="16.42578125" bestFit="1" customWidth="1"/>
    <col min="3336" max="3342" width="16.42578125" customWidth="1"/>
    <col min="3343" max="3343" width="12.42578125" customWidth="1"/>
    <col min="3344" max="3344" width="14" customWidth="1"/>
    <col min="3585" max="3585" width="47.42578125" customWidth="1"/>
    <col min="3586" max="3586" width="19.42578125" customWidth="1"/>
    <col min="3587" max="3587" width="14.42578125" customWidth="1"/>
    <col min="3588" max="3588" width="18" customWidth="1"/>
    <col min="3589" max="3589" width="19.85546875" customWidth="1"/>
    <col min="3590" max="3590" width="4" customWidth="1"/>
    <col min="3591" max="3591" width="16.42578125" bestFit="1" customWidth="1"/>
    <col min="3592" max="3598" width="16.42578125" customWidth="1"/>
    <col min="3599" max="3599" width="12.42578125" customWidth="1"/>
    <col min="3600" max="3600" width="14" customWidth="1"/>
    <col min="3841" max="3841" width="47.42578125" customWidth="1"/>
    <col min="3842" max="3842" width="19.42578125" customWidth="1"/>
    <col min="3843" max="3843" width="14.42578125" customWidth="1"/>
    <col min="3844" max="3844" width="18" customWidth="1"/>
    <col min="3845" max="3845" width="19.85546875" customWidth="1"/>
    <col min="3846" max="3846" width="4" customWidth="1"/>
    <col min="3847" max="3847" width="16.42578125" bestFit="1" customWidth="1"/>
    <col min="3848" max="3854" width="16.42578125" customWidth="1"/>
    <col min="3855" max="3855" width="12.42578125" customWidth="1"/>
    <col min="3856" max="3856" width="14" customWidth="1"/>
    <col min="4097" max="4097" width="47.42578125" customWidth="1"/>
    <col min="4098" max="4098" width="19.42578125" customWidth="1"/>
    <col min="4099" max="4099" width="14.42578125" customWidth="1"/>
    <col min="4100" max="4100" width="18" customWidth="1"/>
    <col min="4101" max="4101" width="19.85546875" customWidth="1"/>
    <col min="4102" max="4102" width="4" customWidth="1"/>
    <col min="4103" max="4103" width="16.42578125" bestFit="1" customWidth="1"/>
    <col min="4104" max="4110" width="16.42578125" customWidth="1"/>
    <col min="4111" max="4111" width="12.42578125" customWidth="1"/>
    <col min="4112" max="4112" width="14" customWidth="1"/>
    <col min="4353" max="4353" width="47.42578125" customWidth="1"/>
    <col min="4354" max="4354" width="19.42578125" customWidth="1"/>
    <col min="4355" max="4355" width="14.42578125" customWidth="1"/>
    <col min="4356" max="4356" width="18" customWidth="1"/>
    <col min="4357" max="4357" width="19.85546875" customWidth="1"/>
    <col min="4358" max="4358" width="4" customWidth="1"/>
    <col min="4359" max="4359" width="16.42578125" bestFit="1" customWidth="1"/>
    <col min="4360" max="4366" width="16.42578125" customWidth="1"/>
    <col min="4367" max="4367" width="12.42578125" customWidth="1"/>
    <col min="4368" max="4368" width="14" customWidth="1"/>
    <col min="4609" max="4609" width="47.42578125" customWidth="1"/>
    <col min="4610" max="4610" width="19.42578125" customWidth="1"/>
    <col min="4611" max="4611" width="14.42578125" customWidth="1"/>
    <col min="4612" max="4612" width="18" customWidth="1"/>
    <col min="4613" max="4613" width="19.85546875" customWidth="1"/>
    <col min="4614" max="4614" width="4" customWidth="1"/>
    <col min="4615" max="4615" width="16.42578125" bestFit="1" customWidth="1"/>
    <col min="4616" max="4622" width="16.42578125" customWidth="1"/>
    <col min="4623" max="4623" width="12.42578125" customWidth="1"/>
    <col min="4624" max="4624" width="14" customWidth="1"/>
    <col min="4865" max="4865" width="47.42578125" customWidth="1"/>
    <col min="4866" max="4866" width="19.42578125" customWidth="1"/>
    <col min="4867" max="4867" width="14.42578125" customWidth="1"/>
    <col min="4868" max="4868" width="18" customWidth="1"/>
    <col min="4869" max="4869" width="19.85546875" customWidth="1"/>
    <col min="4870" max="4870" width="4" customWidth="1"/>
    <col min="4871" max="4871" width="16.42578125" bestFit="1" customWidth="1"/>
    <col min="4872" max="4878" width="16.42578125" customWidth="1"/>
    <col min="4879" max="4879" width="12.42578125" customWidth="1"/>
    <col min="4880" max="4880" width="14" customWidth="1"/>
    <col min="5121" max="5121" width="47.42578125" customWidth="1"/>
    <col min="5122" max="5122" width="19.42578125" customWidth="1"/>
    <col min="5123" max="5123" width="14.42578125" customWidth="1"/>
    <col min="5124" max="5124" width="18" customWidth="1"/>
    <col min="5125" max="5125" width="19.85546875" customWidth="1"/>
    <col min="5126" max="5126" width="4" customWidth="1"/>
    <col min="5127" max="5127" width="16.42578125" bestFit="1" customWidth="1"/>
    <col min="5128" max="5134" width="16.42578125" customWidth="1"/>
    <col min="5135" max="5135" width="12.42578125" customWidth="1"/>
    <col min="5136" max="5136" width="14" customWidth="1"/>
    <col min="5377" max="5377" width="47.42578125" customWidth="1"/>
    <col min="5378" max="5378" width="19.42578125" customWidth="1"/>
    <col min="5379" max="5379" width="14.42578125" customWidth="1"/>
    <col min="5380" max="5380" width="18" customWidth="1"/>
    <col min="5381" max="5381" width="19.85546875" customWidth="1"/>
    <col min="5382" max="5382" width="4" customWidth="1"/>
    <col min="5383" max="5383" width="16.42578125" bestFit="1" customWidth="1"/>
    <col min="5384" max="5390" width="16.42578125" customWidth="1"/>
    <col min="5391" max="5391" width="12.42578125" customWidth="1"/>
    <col min="5392" max="5392" width="14" customWidth="1"/>
    <col min="5633" max="5633" width="47.42578125" customWidth="1"/>
    <col min="5634" max="5634" width="19.42578125" customWidth="1"/>
    <col min="5635" max="5635" width="14.42578125" customWidth="1"/>
    <col min="5636" max="5636" width="18" customWidth="1"/>
    <col min="5637" max="5637" width="19.85546875" customWidth="1"/>
    <col min="5638" max="5638" width="4" customWidth="1"/>
    <col min="5639" max="5639" width="16.42578125" bestFit="1" customWidth="1"/>
    <col min="5640" max="5646" width="16.42578125" customWidth="1"/>
    <col min="5647" max="5647" width="12.42578125" customWidth="1"/>
    <col min="5648" max="5648" width="14" customWidth="1"/>
    <col min="5889" max="5889" width="47.42578125" customWidth="1"/>
    <col min="5890" max="5890" width="19.42578125" customWidth="1"/>
    <col min="5891" max="5891" width="14.42578125" customWidth="1"/>
    <col min="5892" max="5892" width="18" customWidth="1"/>
    <col min="5893" max="5893" width="19.85546875" customWidth="1"/>
    <col min="5894" max="5894" width="4" customWidth="1"/>
    <col min="5895" max="5895" width="16.42578125" bestFit="1" customWidth="1"/>
    <col min="5896" max="5902" width="16.42578125" customWidth="1"/>
    <col min="5903" max="5903" width="12.42578125" customWidth="1"/>
    <col min="5904" max="5904" width="14" customWidth="1"/>
    <col min="6145" max="6145" width="47.42578125" customWidth="1"/>
    <col min="6146" max="6146" width="19.42578125" customWidth="1"/>
    <col min="6147" max="6147" width="14.42578125" customWidth="1"/>
    <col min="6148" max="6148" width="18" customWidth="1"/>
    <col min="6149" max="6149" width="19.85546875" customWidth="1"/>
    <col min="6150" max="6150" width="4" customWidth="1"/>
    <col min="6151" max="6151" width="16.42578125" bestFit="1" customWidth="1"/>
    <col min="6152" max="6158" width="16.42578125" customWidth="1"/>
    <col min="6159" max="6159" width="12.42578125" customWidth="1"/>
    <col min="6160" max="6160" width="14" customWidth="1"/>
    <col min="6401" max="6401" width="47.42578125" customWidth="1"/>
    <col min="6402" max="6402" width="19.42578125" customWidth="1"/>
    <col min="6403" max="6403" width="14.42578125" customWidth="1"/>
    <col min="6404" max="6404" width="18" customWidth="1"/>
    <col min="6405" max="6405" width="19.85546875" customWidth="1"/>
    <col min="6406" max="6406" width="4" customWidth="1"/>
    <col min="6407" max="6407" width="16.42578125" bestFit="1" customWidth="1"/>
    <col min="6408" max="6414" width="16.42578125" customWidth="1"/>
    <col min="6415" max="6415" width="12.42578125" customWidth="1"/>
    <col min="6416" max="6416" width="14" customWidth="1"/>
    <col min="6657" max="6657" width="47.42578125" customWidth="1"/>
    <col min="6658" max="6658" width="19.42578125" customWidth="1"/>
    <col min="6659" max="6659" width="14.42578125" customWidth="1"/>
    <col min="6660" max="6660" width="18" customWidth="1"/>
    <col min="6661" max="6661" width="19.85546875" customWidth="1"/>
    <col min="6662" max="6662" width="4" customWidth="1"/>
    <col min="6663" max="6663" width="16.42578125" bestFit="1" customWidth="1"/>
    <col min="6664" max="6670" width="16.42578125" customWidth="1"/>
    <col min="6671" max="6671" width="12.42578125" customWidth="1"/>
    <col min="6672" max="6672" width="14" customWidth="1"/>
    <col min="6913" max="6913" width="47.42578125" customWidth="1"/>
    <col min="6914" max="6914" width="19.42578125" customWidth="1"/>
    <col min="6915" max="6915" width="14.42578125" customWidth="1"/>
    <col min="6916" max="6916" width="18" customWidth="1"/>
    <col min="6917" max="6917" width="19.85546875" customWidth="1"/>
    <col min="6918" max="6918" width="4" customWidth="1"/>
    <col min="6919" max="6919" width="16.42578125" bestFit="1" customWidth="1"/>
    <col min="6920" max="6926" width="16.42578125" customWidth="1"/>
    <col min="6927" max="6927" width="12.42578125" customWidth="1"/>
    <col min="6928" max="6928" width="14" customWidth="1"/>
    <col min="7169" max="7169" width="47.42578125" customWidth="1"/>
    <col min="7170" max="7170" width="19.42578125" customWidth="1"/>
    <col min="7171" max="7171" width="14.42578125" customWidth="1"/>
    <col min="7172" max="7172" width="18" customWidth="1"/>
    <col min="7173" max="7173" width="19.85546875" customWidth="1"/>
    <col min="7174" max="7174" width="4" customWidth="1"/>
    <col min="7175" max="7175" width="16.42578125" bestFit="1" customWidth="1"/>
    <col min="7176" max="7182" width="16.42578125" customWidth="1"/>
    <col min="7183" max="7183" width="12.42578125" customWidth="1"/>
    <col min="7184" max="7184" width="14" customWidth="1"/>
    <col min="7425" max="7425" width="47.42578125" customWidth="1"/>
    <col min="7426" max="7426" width="19.42578125" customWidth="1"/>
    <col min="7427" max="7427" width="14.42578125" customWidth="1"/>
    <col min="7428" max="7428" width="18" customWidth="1"/>
    <col min="7429" max="7429" width="19.85546875" customWidth="1"/>
    <col min="7430" max="7430" width="4" customWidth="1"/>
    <col min="7431" max="7431" width="16.42578125" bestFit="1" customWidth="1"/>
    <col min="7432" max="7438" width="16.42578125" customWidth="1"/>
    <col min="7439" max="7439" width="12.42578125" customWidth="1"/>
    <col min="7440" max="7440" width="14" customWidth="1"/>
    <col min="7681" max="7681" width="47.42578125" customWidth="1"/>
    <col min="7682" max="7682" width="19.42578125" customWidth="1"/>
    <col min="7683" max="7683" width="14.42578125" customWidth="1"/>
    <col min="7684" max="7684" width="18" customWidth="1"/>
    <col min="7685" max="7685" width="19.85546875" customWidth="1"/>
    <col min="7686" max="7686" width="4" customWidth="1"/>
    <col min="7687" max="7687" width="16.42578125" bestFit="1" customWidth="1"/>
    <col min="7688" max="7694" width="16.42578125" customWidth="1"/>
    <col min="7695" max="7695" width="12.42578125" customWidth="1"/>
    <col min="7696" max="7696" width="14" customWidth="1"/>
    <col min="7937" max="7937" width="47.42578125" customWidth="1"/>
    <col min="7938" max="7938" width="19.42578125" customWidth="1"/>
    <col min="7939" max="7939" width="14.42578125" customWidth="1"/>
    <col min="7940" max="7940" width="18" customWidth="1"/>
    <col min="7941" max="7941" width="19.85546875" customWidth="1"/>
    <col min="7942" max="7942" width="4" customWidth="1"/>
    <col min="7943" max="7943" width="16.42578125" bestFit="1" customWidth="1"/>
    <col min="7944" max="7950" width="16.42578125" customWidth="1"/>
    <col min="7951" max="7951" width="12.42578125" customWidth="1"/>
    <col min="7952" max="7952" width="14" customWidth="1"/>
    <col min="8193" max="8193" width="47.42578125" customWidth="1"/>
    <col min="8194" max="8194" width="19.42578125" customWidth="1"/>
    <col min="8195" max="8195" width="14.42578125" customWidth="1"/>
    <col min="8196" max="8196" width="18" customWidth="1"/>
    <col min="8197" max="8197" width="19.85546875" customWidth="1"/>
    <col min="8198" max="8198" width="4" customWidth="1"/>
    <col min="8199" max="8199" width="16.42578125" bestFit="1" customWidth="1"/>
    <col min="8200" max="8206" width="16.42578125" customWidth="1"/>
    <col min="8207" max="8207" width="12.42578125" customWidth="1"/>
    <col min="8208" max="8208" width="14" customWidth="1"/>
    <col min="8449" max="8449" width="47.42578125" customWidth="1"/>
    <col min="8450" max="8450" width="19.42578125" customWidth="1"/>
    <col min="8451" max="8451" width="14.42578125" customWidth="1"/>
    <col min="8452" max="8452" width="18" customWidth="1"/>
    <col min="8453" max="8453" width="19.85546875" customWidth="1"/>
    <col min="8454" max="8454" width="4" customWidth="1"/>
    <col min="8455" max="8455" width="16.42578125" bestFit="1" customWidth="1"/>
    <col min="8456" max="8462" width="16.42578125" customWidth="1"/>
    <col min="8463" max="8463" width="12.42578125" customWidth="1"/>
    <col min="8464" max="8464" width="14" customWidth="1"/>
    <col min="8705" max="8705" width="47.42578125" customWidth="1"/>
    <col min="8706" max="8706" width="19.42578125" customWidth="1"/>
    <col min="8707" max="8707" width="14.42578125" customWidth="1"/>
    <col min="8708" max="8708" width="18" customWidth="1"/>
    <col min="8709" max="8709" width="19.85546875" customWidth="1"/>
    <col min="8710" max="8710" width="4" customWidth="1"/>
    <col min="8711" max="8711" width="16.42578125" bestFit="1" customWidth="1"/>
    <col min="8712" max="8718" width="16.42578125" customWidth="1"/>
    <col min="8719" max="8719" width="12.42578125" customWidth="1"/>
    <col min="8720" max="8720" width="14" customWidth="1"/>
    <col min="8961" max="8961" width="47.42578125" customWidth="1"/>
    <col min="8962" max="8962" width="19.42578125" customWidth="1"/>
    <col min="8963" max="8963" width="14.42578125" customWidth="1"/>
    <col min="8964" max="8964" width="18" customWidth="1"/>
    <col min="8965" max="8965" width="19.85546875" customWidth="1"/>
    <col min="8966" max="8966" width="4" customWidth="1"/>
    <col min="8967" max="8967" width="16.42578125" bestFit="1" customWidth="1"/>
    <col min="8968" max="8974" width="16.42578125" customWidth="1"/>
    <col min="8975" max="8975" width="12.42578125" customWidth="1"/>
    <col min="8976" max="8976" width="14" customWidth="1"/>
    <col min="9217" max="9217" width="47.42578125" customWidth="1"/>
    <col min="9218" max="9218" width="19.42578125" customWidth="1"/>
    <col min="9219" max="9219" width="14.42578125" customWidth="1"/>
    <col min="9220" max="9220" width="18" customWidth="1"/>
    <col min="9221" max="9221" width="19.85546875" customWidth="1"/>
    <col min="9222" max="9222" width="4" customWidth="1"/>
    <col min="9223" max="9223" width="16.42578125" bestFit="1" customWidth="1"/>
    <col min="9224" max="9230" width="16.42578125" customWidth="1"/>
    <col min="9231" max="9231" width="12.42578125" customWidth="1"/>
    <col min="9232" max="9232" width="14" customWidth="1"/>
    <col min="9473" max="9473" width="47.42578125" customWidth="1"/>
    <col min="9474" max="9474" width="19.42578125" customWidth="1"/>
    <col min="9475" max="9475" width="14.42578125" customWidth="1"/>
    <col min="9476" max="9476" width="18" customWidth="1"/>
    <col min="9477" max="9477" width="19.85546875" customWidth="1"/>
    <col min="9478" max="9478" width="4" customWidth="1"/>
    <col min="9479" max="9479" width="16.42578125" bestFit="1" customWidth="1"/>
    <col min="9480" max="9486" width="16.42578125" customWidth="1"/>
    <col min="9487" max="9487" width="12.42578125" customWidth="1"/>
    <col min="9488" max="9488" width="14" customWidth="1"/>
    <col min="9729" max="9729" width="47.42578125" customWidth="1"/>
    <col min="9730" max="9730" width="19.42578125" customWidth="1"/>
    <col min="9731" max="9731" width="14.42578125" customWidth="1"/>
    <col min="9732" max="9732" width="18" customWidth="1"/>
    <col min="9733" max="9733" width="19.85546875" customWidth="1"/>
    <col min="9734" max="9734" width="4" customWidth="1"/>
    <col min="9735" max="9735" width="16.42578125" bestFit="1" customWidth="1"/>
    <col min="9736" max="9742" width="16.42578125" customWidth="1"/>
    <col min="9743" max="9743" width="12.42578125" customWidth="1"/>
    <col min="9744" max="9744" width="14" customWidth="1"/>
    <col min="9985" max="9985" width="47.42578125" customWidth="1"/>
    <col min="9986" max="9986" width="19.42578125" customWidth="1"/>
    <col min="9987" max="9987" width="14.42578125" customWidth="1"/>
    <col min="9988" max="9988" width="18" customWidth="1"/>
    <col min="9989" max="9989" width="19.85546875" customWidth="1"/>
    <col min="9990" max="9990" width="4" customWidth="1"/>
    <col min="9991" max="9991" width="16.42578125" bestFit="1" customWidth="1"/>
    <col min="9992" max="9998" width="16.42578125" customWidth="1"/>
    <col min="9999" max="9999" width="12.42578125" customWidth="1"/>
    <col min="10000" max="10000" width="14" customWidth="1"/>
    <col min="10241" max="10241" width="47.42578125" customWidth="1"/>
    <col min="10242" max="10242" width="19.42578125" customWidth="1"/>
    <col min="10243" max="10243" width="14.42578125" customWidth="1"/>
    <col min="10244" max="10244" width="18" customWidth="1"/>
    <col min="10245" max="10245" width="19.85546875" customWidth="1"/>
    <col min="10246" max="10246" width="4" customWidth="1"/>
    <col min="10247" max="10247" width="16.42578125" bestFit="1" customWidth="1"/>
    <col min="10248" max="10254" width="16.42578125" customWidth="1"/>
    <col min="10255" max="10255" width="12.42578125" customWidth="1"/>
    <col min="10256" max="10256" width="14" customWidth="1"/>
    <col min="10497" max="10497" width="47.42578125" customWidth="1"/>
    <col min="10498" max="10498" width="19.42578125" customWidth="1"/>
    <col min="10499" max="10499" width="14.42578125" customWidth="1"/>
    <col min="10500" max="10500" width="18" customWidth="1"/>
    <col min="10501" max="10501" width="19.85546875" customWidth="1"/>
    <col min="10502" max="10502" width="4" customWidth="1"/>
    <col min="10503" max="10503" width="16.42578125" bestFit="1" customWidth="1"/>
    <col min="10504" max="10510" width="16.42578125" customWidth="1"/>
    <col min="10511" max="10511" width="12.42578125" customWidth="1"/>
    <col min="10512" max="10512" width="14" customWidth="1"/>
    <col min="10753" max="10753" width="47.42578125" customWidth="1"/>
    <col min="10754" max="10754" width="19.42578125" customWidth="1"/>
    <col min="10755" max="10755" width="14.42578125" customWidth="1"/>
    <col min="10756" max="10756" width="18" customWidth="1"/>
    <col min="10757" max="10757" width="19.85546875" customWidth="1"/>
    <col min="10758" max="10758" width="4" customWidth="1"/>
    <col min="10759" max="10759" width="16.42578125" bestFit="1" customWidth="1"/>
    <col min="10760" max="10766" width="16.42578125" customWidth="1"/>
    <col min="10767" max="10767" width="12.42578125" customWidth="1"/>
    <col min="10768" max="10768" width="14" customWidth="1"/>
    <col min="11009" max="11009" width="47.42578125" customWidth="1"/>
    <col min="11010" max="11010" width="19.42578125" customWidth="1"/>
    <col min="11011" max="11011" width="14.42578125" customWidth="1"/>
    <col min="11012" max="11012" width="18" customWidth="1"/>
    <col min="11013" max="11013" width="19.85546875" customWidth="1"/>
    <col min="11014" max="11014" width="4" customWidth="1"/>
    <col min="11015" max="11015" width="16.42578125" bestFit="1" customWidth="1"/>
    <col min="11016" max="11022" width="16.42578125" customWidth="1"/>
    <col min="11023" max="11023" width="12.42578125" customWidth="1"/>
    <col min="11024" max="11024" width="14" customWidth="1"/>
    <col min="11265" max="11265" width="47.42578125" customWidth="1"/>
    <col min="11266" max="11266" width="19.42578125" customWidth="1"/>
    <col min="11267" max="11267" width="14.42578125" customWidth="1"/>
    <col min="11268" max="11268" width="18" customWidth="1"/>
    <col min="11269" max="11269" width="19.85546875" customWidth="1"/>
    <col min="11270" max="11270" width="4" customWidth="1"/>
    <col min="11271" max="11271" width="16.42578125" bestFit="1" customWidth="1"/>
    <col min="11272" max="11278" width="16.42578125" customWidth="1"/>
    <col min="11279" max="11279" width="12.42578125" customWidth="1"/>
    <col min="11280" max="11280" width="14" customWidth="1"/>
    <col min="11521" max="11521" width="47.42578125" customWidth="1"/>
    <col min="11522" max="11522" width="19.42578125" customWidth="1"/>
    <col min="11523" max="11523" width="14.42578125" customWidth="1"/>
    <col min="11524" max="11524" width="18" customWidth="1"/>
    <col min="11525" max="11525" width="19.85546875" customWidth="1"/>
    <col min="11526" max="11526" width="4" customWidth="1"/>
    <col min="11527" max="11527" width="16.42578125" bestFit="1" customWidth="1"/>
    <col min="11528" max="11534" width="16.42578125" customWidth="1"/>
    <col min="11535" max="11535" width="12.42578125" customWidth="1"/>
    <col min="11536" max="11536" width="14" customWidth="1"/>
    <col min="11777" max="11777" width="47.42578125" customWidth="1"/>
    <col min="11778" max="11778" width="19.42578125" customWidth="1"/>
    <col min="11779" max="11779" width="14.42578125" customWidth="1"/>
    <col min="11780" max="11780" width="18" customWidth="1"/>
    <col min="11781" max="11781" width="19.85546875" customWidth="1"/>
    <col min="11782" max="11782" width="4" customWidth="1"/>
    <col min="11783" max="11783" width="16.42578125" bestFit="1" customWidth="1"/>
    <col min="11784" max="11790" width="16.42578125" customWidth="1"/>
    <col min="11791" max="11791" width="12.42578125" customWidth="1"/>
    <col min="11792" max="11792" width="14" customWidth="1"/>
    <col min="12033" max="12033" width="47.42578125" customWidth="1"/>
    <col min="12034" max="12034" width="19.42578125" customWidth="1"/>
    <col min="12035" max="12035" width="14.42578125" customWidth="1"/>
    <col min="12036" max="12036" width="18" customWidth="1"/>
    <col min="12037" max="12037" width="19.85546875" customWidth="1"/>
    <col min="12038" max="12038" width="4" customWidth="1"/>
    <col min="12039" max="12039" width="16.42578125" bestFit="1" customWidth="1"/>
    <col min="12040" max="12046" width="16.42578125" customWidth="1"/>
    <col min="12047" max="12047" width="12.42578125" customWidth="1"/>
    <col min="12048" max="12048" width="14" customWidth="1"/>
    <col min="12289" max="12289" width="47.42578125" customWidth="1"/>
    <col min="12290" max="12290" width="19.42578125" customWidth="1"/>
    <col min="12291" max="12291" width="14.42578125" customWidth="1"/>
    <col min="12292" max="12292" width="18" customWidth="1"/>
    <col min="12293" max="12293" width="19.85546875" customWidth="1"/>
    <col min="12294" max="12294" width="4" customWidth="1"/>
    <col min="12295" max="12295" width="16.42578125" bestFit="1" customWidth="1"/>
    <col min="12296" max="12302" width="16.42578125" customWidth="1"/>
    <col min="12303" max="12303" width="12.42578125" customWidth="1"/>
    <col min="12304" max="12304" width="14" customWidth="1"/>
    <col min="12545" max="12545" width="47.42578125" customWidth="1"/>
    <col min="12546" max="12546" width="19.42578125" customWidth="1"/>
    <col min="12547" max="12547" width="14.42578125" customWidth="1"/>
    <col min="12548" max="12548" width="18" customWidth="1"/>
    <col min="12549" max="12549" width="19.85546875" customWidth="1"/>
    <col min="12550" max="12550" width="4" customWidth="1"/>
    <col min="12551" max="12551" width="16.42578125" bestFit="1" customWidth="1"/>
    <col min="12552" max="12558" width="16.42578125" customWidth="1"/>
    <col min="12559" max="12559" width="12.42578125" customWidth="1"/>
    <col min="12560" max="12560" width="14" customWidth="1"/>
    <col min="12801" max="12801" width="47.42578125" customWidth="1"/>
    <col min="12802" max="12802" width="19.42578125" customWidth="1"/>
    <col min="12803" max="12803" width="14.42578125" customWidth="1"/>
    <col min="12804" max="12804" width="18" customWidth="1"/>
    <col min="12805" max="12805" width="19.85546875" customWidth="1"/>
    <col min="12806" max="12806" width="4" customWidth="1"/>
    <col min="12807" max="12807" width="16.42578125" bestFit="1" customWidth="1"/>
    <col min="12808" max="12814" width="16.42578125" customWidth="1"/>
    <col min="12815" max="12815" width="12.42578125" customWidth="1"/>
    <col min="12816" max="12816" width="14" customWidth="1"/>
    <col min="13057" max="13057" width="47.42578125" customWidth="1"/>
    <col min="13058" max="13058" width="19.42578125" customWidth="1"/>
    <col min="13059" max="13059" width="14.42578125" customWidth="1"/>
    <col min="13060" max="13060" width="18" customWidth="1"/>
    <col min="13061" max="13061" width="19.85546875" customWidth="1"/>
    <col min="13062" max="13062" width="4" customWidth="1"/>
    <col min="13063" max="13063" width="16.42578125" bestFit="1" customWidth="1"/>
    <col min="13064" max="13070" width="16.42578125" customWidth="1"/>
    <col min="13071" max="13071" width="12.42578125" customWidth="1"/>
    <col min="13072" max="13072" width="14" customWidth="1"/>
    <col min="13313" max="13313" width="47.42578125" customWidth="1"/>
    <col min="13314" max="13314" width="19.42578125" customWidth="1"/>
    <col min="13315" max="13315" width="14.42578125" customWidth="1"/>
    <col min="13316" max="13316" width="18" customWidth="1"/>
    <col min="13317" max="13317" width="19.85546875" customWidth="1"/>
    <col min="13318" max="13318" width="4" customWidth="1"/>
    <col min="13319" max="13319" width="16.42578125" bestFit="1" customWidth="1"/>
    <col min="13320" max="13326" width="16.42578125" customWidth="1"/>
    <col min="13327" max="13327" width="12.42578125" customWidth="1"/>
    <col min="13328" max="13328" width="14" customWidth="1"/>
    <col min="13569" max="13569" width="47.42578125" customWidth="1"/>
    <col min="13570" max="13570" width="19.42578125" customWidth="1"/>
    <col min="13571" max="13571" width="14.42578125" customWidth="1"/>
    <col min="13572" max="13572" width="18" customWidth="1"/>
    <col min="13573" max="13573" width="19.85546875" customWidth="1"/>
    <col min="13574" max="13574" width="4" customWidth="1"/>
    <col min="13575" max="13575" width="16.42578125" bestFit="1" customWidth="1"/>
    <col min="13576" max="13582" width="16.42578125" customWidth="1"/>
    <col min="13583" max="13583" width="12.42578125" customWidth="1"/>
    <col min="13584" max="13584" width="14" customWidth="1"/>
    <col min="13825" max="13825" width="47.42578125" customWidth="1"/>
    <col min="13826" max="13826" width="19.42578125" customWidth="1"/>
    <col min="13827" max="13827" width="14.42578125" customWidth="1"/>
    <col min="13828" max="13828" width="18" customWidth="1"/>
    <col min="13829" max="13829" width="19.85546875" customWidth="1"/>
    <col min="13830" max="13830" width="4" customWidth="1"/>
    <col min="13831" max="13831" width="16.42578125" bestFit="1" customWidth="1"/>
    <col min="13832" max="13838" width="16.42578125" customWidth="1"/>
    <col min="13839" max="13839" width="12.42578125" customWidth="1"/>
    <col min="13840" max="13840" width="14" customWidth="1"/>
    <col min="14081" max="14081" width="47.42578125" customWidth="1"/>
    <col min="14082" max="14082" width="19.42578125" customWidth="1"/>
    <col min="14083" max="14083" width="14.42578125" customWidth="1"/>
    <col min="14084" max="14084" width="18" customWidth="1"/>
    <col min="14085" max="14085" width="19.85546875" customWidth="1"/>
    <col min="14086" max="14086" width="4" customWidth="1"/>
    <col min="14087" max="14087" width="16.42578125" bestFit="1" customWidth="1"/>
    <col min="14088" max="14094" width="16.42578125" customWidth="1"/>
    <col min="14095" max="14095" width="12.42578125" customWidth="1"/>
    <col min="14096" max="14096" width="14" customWidth="1"/>
    <col min="14337" max="14337" width="47.42578125" customWidth="1"/>
    <col min="14338" max="14338" width="19.42578125" customWidth="1"/>
    <col min="14339" max="14339" width="14.42578125" customWidth="1"/>
    <col min="14340" max="14340" width="18" customWidth="1"/>
    <col min="14341" max="14341" width="19.85546875" customWidth="1"/>
    <col min="14342" max="14342" width="4" customWidth="1"/>
    <col min="14343" max="14343" width="16.42578125" bestFit="1" customWidth="1"/>
    <col min="14344" max="14350" width="16.42578125" customWidth="1"/>
    <col min="14351" max="14351" width="12.42578125" customWidth="1"/>
    <col min="14352" max="14352" width="14" customWidth="1"/>
    <col min="14593" max="14593" width="47.42578125" customWidth="1"/>
    <col min="14594" max="14594" width="19.42578125" customWidth="1"/>
    <col min="14595" max="14595" width="14.42578125" customWidth="1"/>
    <col min="14596" max="14596" width="18" customWidth="1"/>
    <col min="14597" max="14597" width="19.85546875" customWidth="1"/>
    <col min="14598" max="14598" width="4" customWidth="1"/>
    <col min="14599" max="14599" width="16.42578125" bestFit="1" customWidth="1"/>
    <col min="14600" max="14606" width="16.42578125" customWidth="1"/>
    <col min="14607" max="14607" width="12.42578125" customWidth="1"/>
    <col min="14608" max="14608" width="14" customWidth="1"/>
    <col min="14849" max="14849" width="47.42578125" customWidth="1"/>
    <col min="14850" max="14850" width="19.42578125" customWidth="1"/>
    <col min="14851" max="14851" width="14.42578125" customWidth="1"/>
    <col min="14852" max="14852" width="18" customWidth="1"/>
    <col min="14853" max="14853" width="19.85546875" customWidth="1"/>
    <col min="14854" max="14854" width="4" customWidth="1"/>
    <col min="14855" max="14855" width="16.42578125" bestFit="1" customWidth="1"/>
    <col min="14856" max="14862" width="16.42578125" customWidth="1"/>
    <col min="14863" max="14863" width="12.42578125" customWidth="1"/>
    <col min="14864" max="14864" width="14" customWidth="1"/>
    <col min="15105" max="15105" width="47.42578125" customWidth="1"/>
    <col min="15106" max="15106" width="19.42578125" customWidth="1"/>
    <col min="15107" max="15107" width="14.42578125" customWidth="1"/>
    <col min="15108" max="15108" width="18" customWidth="1"/>
    <col min="15109" max="15109" width="19.85546875" customWidth="1"/>
    <col min="15110" max="15110" width="4" customWidth="1"/>
    <col min="15111" max="15111" width="16.42578125" bestFit="1" customWidth="1"/>
    <col min="15112" max="15118" width="16.42578125" customWidth="1"/>
    <col min="15119" max="15119" width="12.42578125" customWidth="1"/>
    <col min="15120" max="15120" width="14" customWidth="1"/>
    <col min="15361" max="15361" width="47.42578125" customWidth="1"/>
    <col min="15362" max="15362" width="19.42578125" customWidth="1"/>
    <col min="15363" max="15363" width="14.42578125" customWidth="1"/>
    <col min="15364" max="15364" width="18" customWidth="1"/>
    <col min="15365" max="15365" width="19.85546875" customWidth="1"/>
    <col min="15366" max="15366" width="4" customWidth="1"/>
    <col min="15367" max="15367" width="16.42578125" bestFit="1" customWidth="1"/>
    <col min="15368" max="15374" width="16.42578125" customWidth="1"/>
    <col min="15375" max="15375" width="12.42578125" customWidth="1"/>
    <col min="15376" max="15376" width="14" customWidth="1"/>
    <col min="15617" max="15617" width="47.42578125" customWidth="1"/>
    <col min="15618" max="15618" width="19.42578125" customWidth="1"/>
    <col min="15619" max="15619" width="14.42578125" customWidth="1"/>
    <col min="15620" max="15620" width="18" customWidth="1"/>
    <col min="15621" max="15621" width="19.85546875" customWidth="1"/>
    <col min="15622" max="15622" width="4" customWidth="1"/>
    <col min="15623" max="15623" width="16.42578125" bestFit="1" customWidth="1"/>
    <col min="15624" max="15630" width="16.42578125" customWidth="1"/>
    <col min="15631" max="15631" width="12.42578125" customWidth="1"/>
    <col min="15632" max="15632" width="14" customWidth="1"/>
    <col min="15873" max="15873" width="47.42578125" customWidth="1"/>
    <col min="15874" max="15874" width="19.42578125" customWidth="1"/>
    <col min="15875" max="15875" width="14.42578125" customWidth="1"/>
    <col min="15876" max="15876" width="18" customWidth="1"/>
    <col min="15877" max="15877" width="19.85546875" customWidth="1"/>
    <col min="15878" max="15878" width="4" customWidth="1"/>
    <col min="15879" max="15879" width="16.42578125" bestFit="1" customWidth="1"/>
    <col min="15880" max="15886" width="16.42578125" customWidth="1"/>
    <col min="15887" max="15887" width="12.42578125" customWidth="1"/>
    <col min="15888" max="15888" width="14" customWidth="1"/>
    <col min="16129" max="16129" width="47.42578125" customWidth="1"/>
    <col min="16130" max="16130" width="19.42578125" customWidth="1"/>
    <col min="16131" max="16131" width="14.42578125" customWidth="1"/>
    <col min="16132" max="16132" width="18" customWidth="1"/>
    <col min="16133" max="16133" width="19.85546875" customWidth="1"/>
    <col min="16134" max="16134" width="4" customWidth="1"/>
    <col min="16135" max="16135" width="16.42578125" bestFit="1" customWidth="1"/>
    <col min="16136" max="16142" width="16.42578125" customWidth="1"/>
    <col min="16143" max="16143" width="12.42578125" customWidth="1"/>
    <col min="16144" max="16144" width="14" customWidth="1"/>
  </cols>
  <sheetData>
    <row r="1" spans="1:7">
      <c r="A1" s="153" t="s">
        <v>137</v>
      </c>
      <c r="B1" s="226"/>
      <c r="C1" s="227"/>
      <c r="D1" s="228" t="s">
        <v>130</v>
      </c>
      <c r="E1" s="229"/>
      <c r="G1" s="230" t="s">
        <v>129</v>
      </c>
    </row>
    <row r="2" spans="1:7">
      <c r="A2" s="152" t="s">
        <v>151</v>
      </c>
      <c r="D2" s="232" t="s">
        <v>128</v>
      </c>
      <c r="E2" s="233"/>
      <c r="G2" s="234">
        <v>0.1389</v>
      </c>
    </row>
    <row r="3" spans="1:7">
      <c r="A3" s="151" t="s">
        <v>127</v>
      </c>
      <c r="E3" s="233"/>
    </row>
    <row r="4" spans="1:7">
      <c r="A4" s="152" t="s">
        <v>126</v>
      </c>
      <c r="E4" s="233"/>
    </row>
    <row r="5" spans="1:7">
      <c r="A5" s="511" t="s">
        <v>186</v>
      </c>
      <c r="B5" s="235" t="s">
        <v>136</v>
      </c>
      <c r="C5" s="236">
        <f>ROUND(D22,4)</f>
        <v>0.1389</v>
      </c>
      <c r="D5"/>
      <c r="E5" s="237"/>
    </row>
    <row r="6" spans="1:7">
      <c r="A6" s="512"/>
      <c r="B6" s="235" t="s">
        <v>135</v>
      </c>
      <c r="C6" s="238">
        <f>+'[19]Pres. General'!F50</f>
        <v>17029392</v>
      </c>
      <c r="D6"/>
      <c r="E6" s="237"/>
    </row>
    <row r="7" spans="1:7">
      <c r="A7" s="512"/>
      <c r="B7" s="235" t="s">
        <v>134</v>
      </c>
      <c r="C7" s="239">
        <f>C6+(C6*G2)</f>
        <v>19394774.548799999</v>
      </c>
      <c r="D7"/>
      <c r="E7" s="237"/>
    </row>
    <row r="8" spans="1:7">
      <c r="A8" s="513"/>
      <c r="D8"/>
      <c r="E8" s="237"/>
    </row>
    <row r="9" spans="1:7">
      <c r="A9" s="47"/>
      <c r="C9"/>
      <c r="E9" s="237"/>
    </row>
    <row r="10" spans="1:7">
      <c r="A10" s="150" t="s">
        <v>114</v>
      </c>
      <c r="B10" s="190" t="s">
        <v>113</v>
      </c>
      <c r="C10" s="190" t="s">
        <v>8</v>
      </c>
      <c r="D10" s="191"/>
      <c r="E10" s="240" t="s">
        <v>112</v>
      </c>
    </row>
    <row r="11" spans="1:7">
      <c r="A11" s="241" t="s">
        <v>111</v>
      </c>
      <c r="B11" s="242">
        <f>IF($C$7&gt;15*'[19]Analisis de AU'!$E$7,$C$7,0)</f>
        <v>19394774.548799999</v>
      </c>
      <c r="C11" s="192">
        <v>1.4999999999999999E-2</v>
      </c>
      <c r="D11" s="193"/>
      <c r="E11" s="242">
        <f t="shared" ref="E11:E16" si="0">B11*C11</f>
        <v>290921.61823199998</v>
      </c>
    </row>
    <row r="12" spans="1:7">
      <c r="A12" s="241" t="s">
        <v>110</v>
      </c>
      <c r="B12" s="242">
        <f>IF($C$7&gt;15*'[19]Analisis de AU'!$E$7,$C$7,0)</f>
        <v>19394774.548799999</v>
      </c>
      <c r="C12" s="192">
        <v>0.02</v>
      </c>
      <c r="D12" s="193"/>
      <c r="E12" s="242">
        <f t="shared" si="0"/>
        <v>387895.49097599997</v>
      </c>
    </row>
    <row r="13" spans="1:7">
      <c r="A13" s="241" t="s">
        <v>109</v>
      </c>
      <c r="B13" s="242">
        <f>$C$7</f>
        <v>19394774.548799999</v>
      </c>
      <c r="C13" s="192">
        <v>7.0000000000000001E-3</v>
      </c>
      <c r="D13" s="193"/>
      <c r="E13" s="242">
        <f t="shared" si="0"/>
        <v>135763.42184160001</v>
      </c>
    </row>
    <row r="14" spans="1:7">
      <c r="A14" s="241" t="s">
        <v>133</v>
      </c>
      <c r="B14" s="242">
        <f>$C$7</f>
        <v>19394774.548799999</v>
      </c>
      <c r="C14" s="192">
        <v>0.05</v>
      </c>
      <c r="D14" s="193"/>
      <c r="E14" s="242">
        <f t="shared" si="0"/>
        <v>969738.72744000005</v>
      </c>
    </row>
    <row r="15" spans="1:7">
      <c r="A15" s="241" t="s">
        <v>108</v>
      </c>
      <c r="B15" s="242">
        <f>$C$7</f>
        <v>19394774.548799999</v>
      </c>
      <c r="C15" s="192">
        <v>0.01</v>
      </c>
      <c r="D15" s="193"/>
      <c r="E15" s="242">
        <f t="shared" si="0"/>
        <v>193947.74548799999</v>
      </c>
    </row>
    <row r="16" spans="1:7">
      <c r="A16" s="243" t="s">
        <v>187</v>
      </c>
      <c r="B16" s="242">
        <f>$C$7</f>
        <v>19394774.548799999</v>
      </c>
      <c r="C16" s="244">
        <v>0.02</v>
      </c>
      <c r="D16" s="245"/>
      <c r="E16" s="246">
        <f t="shared" si="0"/>
        <v>387895.49097599997</v>
      </c>
    </row>
    <row r="17" spans="1:7">
      <c r="A17" s="149"/>
      <c r="B17" s="243"/>
      <c r="C17" s="213"/>
      <c r="D17" s="194"/>
      <c r="E17" s="195"/>
    </row>
    <row r="18" spans="1:7">
      <c r="A18" s="149" t="s">
        <v>107</v>
      </c>
      <c r="B18" s="243"/>
      <c r="C18" s="196"/>
      <c r="D18" s="197"/>
      <c r="E18" s="155">
        <f>SUM(E11:E16)</f>
        <v>2366162.4949535998</v>
      </c>
    </row>
    <row r="19" spans="1:7">
      <c r="A19" s="148"/>
      <c r="B19" s="247"/>
      <c r="C19" s="248"/>
      <c r="D19" s="249"/>
      <c r="E19" s="154"/>
      <c r="G19" s="250"/>
    </row>
    <row r="20" spans="1:7">
      <c r="A20" s="147" t="s">
        <v>132</v>
      </c>
      <c r="B20" s="243"/>
      <c r="C20" s="196"/>
      <c r="D20" s="198">
        <f>ROUND(E20/$C$6,4)</f>
        <v>0.1389</v>
      </c>
      <c r="E20" s="199">
        <f>E18</f>
        <v>2366162.4949535998</v>
      </c>
    </row>
    <row r="21" spans="1:7">
      <c r="A21" s="148"/>
      <c r="B21" s="247"/>
      <c r="C21" s="248"/>
      <c r="D21" s="251"/>
      <c r="E21" s="252"/>
    </row>
    <row r="22" spans="1:7">
      <c r="A22" s="147" t="s">
        <v>131</v>
      </c>
      <c r="B22" s="243"/>
      <c r="C22" s="196"/>
      <c r="D22" s="200">
        <f>ROUND(D20,4)</f>
        <v>0.1389</v>
      </c>
      <c r="E22" s="253"/>
    </row>
    <row r="23" spans="1:7">
      <c r="A23" s="146"/>
      <c r="B23" s="247"/>
      <c r="C23" s="248"/>
      <c r="E23" s="252"/>
    </row>
    <row r="24" spans="1:7">
      <c r="A24" s="146"/>
      <c r="B24" s="247"/>
      <c r="C24" s="248"/>
      <c r="E24" s="252"/>
    </row>
    <row r="25" spans="1:7">
      <c r="A25" s="146"/>
      <c r="B25" s="247"/>
      <c r="C25" s="248"/>
      <c r="D25" s="254"/>
      <c r="E25" s="252"/>
    </row>
    <row r="26" spans="1:7">
      <c r="A26" s="146"/>
      <c r="B26" s="247"/>
      <c r="C26" s="248"/>
      <c r="E26" s="252"/>
    </row>
    <row r="27" spans="1:7">
      <c r="A27" s="146"/>
      <c r="B27" s="247"/>
      <c r="C27" s="248"/>
      <c r="E27" s="252"/>
    </row>
    <row r="28" spans="1:7">
      <c r="A28" s="146"/>
      <c r="B28" s="247"/>
      <c r="C28" s="248"/>
      <c r="E28" s="252"/>
    </row>
    <row r="29" spans="1:7">
      <c r="A29" s="146"/>
      <c r="B29" s="247"/>
      <c r="C29" s="248"/>
      <c r="E29" s="252"/>
    </row>
    <row r="30" spans="1:7" ht="15.75" thickBot="1">
      <c r="A30" s="145"/>
      <c r="B30" s="255"/>
      <c r="C30" s="144"/>
      <c r="D30" s="256"/>
      <c r="E30" s="257"/>
    </row>
    <row r="31" spans="1:7">
      <c r="A31" s="258"/>
      <c r="B31" s="247"/>
      <c r="C31" s="248"/>
      <c r="E31" s="258"/>
    </row>
    <row r="32" spans="1:7">
      <c r="A32" s="258"/>
      <c r="B32" s="247"/>
      <c r="C32" s="248"/>
      <c r="E32" s="258"/>
    </row>
    <row r="33" spans="1:7">
      <c r="A33" s="258"/>
      <c r="B33" s="247"/>
      <c r="C33" s="248"/>
      <c r="E33" s="258"/>
    </row>
    <row r="34" spans="1:7">
      <c r="A34" s="258"/>
      <c r="B34" s="247"/>
      <c r="C34" s="248"/>
      <c r="E34" s="258"/>
    </row>
    <row r="35" spans="1:7">
      <c r="A35" s="258"/>
      <c r="B35" s="247"/>
      <c r="C35" s="248"/>
      <c r="E35" s="258"/>
    </row>
    <row r="36" spans="1:7">
      <c r="A36" s="258"/>
      <c r="B36" s="247"/>
      <c r="C36" s="248"/>
      <c r="E36" s="258"/>
    </row>
    <row r="37" spans="1:7">
      <c r="A37" s="258"/>
      <c r="B37" s="247"/>
      <c r="C37" s="248"/>
      <c r="E37" s="258"/>
    </row>
    <row r="38" spans="1:7">
      <c r="A38" s="258"/>
      <c r="B38" s="247"/>
      <c r="C38" s="248"/>
      <c r="E38" s="258"/>
    </row>
    <row r="39" spans="1:7">
      <c r="A39" s="258"/>
      <c r="B39" s="247"/>
      <c r="C39" s="248"/>
      <c r="E39" s="258"/>
    </row>
    <row r="40" spans="1:7">
      <c r="A40" s="258"/>
      <c r="B40" s="247"/>
      <c r="C40" s="248"/>
      <c r="E40" s="258"/>
    </row>
    <row r="41" spans="1:7">
      <c r="A41" s="258"/>
      <c r="B41" s="247"/>
      <c r="C41" s="248"/>
      <c r="E41" s="258"/>
    </row>
    <row r="43" spans="1:7">
      <c r="D43"/>
      <c r="E43"/>
      <c r="G43" s="230"/>
    </row>
    <row r="44" spans="1:7">
      <c r="D44"/>
      <c r="E44"/>
      <c r="G44" s="230"/>
    </row>
    <row r="45" spans="1:7">
      <c r="D45"/>
      <c r="E45"/>
      <c r="G45" s="230"/>
    </row>
    <row r="46" spans="1:7">
      <c r="D46"/>
      <c r="E46"/>
      <c r="G46" s="230"/>
    </row>
    <row r="47" spans="1:7">
      <c r="D47"/>
      <c r="E47"/>
      <c r="G47" s="230"/>
    </row>
    <row r="48" spans="1:7">
      <c r="D48"/>
      <c r="E48"/>
      <c r="G48" s="230"/>
    </row>
    <row r="49" spans="4:5">
      <c r="D49"/>
      <c r="E49"/>
    </row>
    <row r="50" spans="4:5">
      <c r="D50"/>
      <c r="E50"/>
    </row>
  </sheetData>
  <mergeCells count="1">
    <mergeCell ref="A5:A8"/>
  </mergeCells>
  <pageMargins left="0.25" right="0.25" top="0.75" bottom="0.75" header="0.3" footer="0.3"/>
  <pageSetup scale="85" fitToHeight="0" orientation="portrait" r:id="rId1"/>
  <drawing r:id="rId2"/>
  <legacyDrawing r:id="rId3"/>
  <controls>
    <mc:AlternateContent xmlns:mc="http://schemas.openxmlformats.org/markup-compatibility/2006">
      <mc:Choice Requires="x14">
        <control shapeId="32769" r:id="rId4" name="ajustar_au">
          <controlPr defaultSize="0" autoLine="0" r:id="rId5">
            <anchor moveWithCells="1">
              <from>
                <xdr:col>6</xdr:col>
                <xdr:colOff>9525</xdr:colOff>
                <xdr:row>2</xdr:row>
                <xdr:rowOff>57150</xdr:rowOff>
              </from>
              <to>
                <xdr:col>6</xdr:col>
                <xdr:colOff>1095375</xdr:colOff>
                <xdr:row>4</xdr:row>
                <xdr:rowOff>57150</xdr:rowOff>
              </to>
            </anchor>
          </controlPr>
        </control>
      </mc:Choice>
      <mc:Fallback>
        <control shapeId="32769" r:id="rId4" name="ajustar_au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7</vt:i4>
      </vt:variant>
    </vt:vector>
  </HeadingPairs>
  <TitlesOfParts>
    <vt:vector size="12" baseType="lpstr">
      <vt:lpstr>chequeo </vt:lpstr>
      <vt:lpstr>PRESUPUESTO OFICIAL (Entidad)</vt:lpstr>
      <vt:lpstr>PPTA ECONOMICA (Proponente)</vt:lpstr>
      <vt:lpstr>Analisis de AU</vt:lpstr>
      <vt:lpstr>Analisis Trib cost Indirecto</vt:lpstr>
      <vt:lpstr>'Analisis de AU'!Área_de_impresión</vt:lpstr>
      <vt:lpstr>'Analisis Trib cost Indirecto'!Área_de_impresión</vt:lpstr>
      <vt:lpstr>'PPTA ECONOMICA (Proponente)'!Área_de_impresión</vt:lpstr>
      <vt:lpstr>'PRESUPUESTO OFICIAL (Entidad)'!Área_de_impresión</vt:lpstr>
      <vt:lpstr>'chequeo '!Print_Area</vt:lpstr>
      <vt:lpstr>'PPTA ECONOMICA (Proponente)'!Print_Area</vt:lpstr>
      <vt:lpstr>'PRESUPUESTO OFICIAL (Entidad)'!Print_Area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CarlosH</dc:creator>
  <cp:lastModifiedBy>USER</cp:lastModifiedBy>
  <cp:lastPrinted>2021-08-25T20:53:39Z</cp:lastPrinted>
  <dcterms:created xsi:type="dcterms:W3CDTF">2014-01-27T20:07:10Z</dcterms:created>
  <dcterms:modified xsi:type="dcterms:W3CDTF">2021-10-01T20:40:51Z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1033-10.2.0.5838</vt:lpwstr>
  </property>
</Properties>
</file>