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atriciaorozco\Desktop\CONTRATO LA MERCED\"/>
    </mc:Choice>
  </mc:AlternateContent>
  <bookViews>
    <workbookView xWindow="0" yWindow="0" windowWidth="24000" windowHeight="10320"/>
  </bookViews>
  <sheets>
    <sheet name="Presupuesto EMAAM" sheetId="3"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5" i="3" l="1"/>
  <c r="D11" i="3"/>
  <c r="D4" i="3" l="1"/>
  <c r="F13" i="3" l="1"/>
  <c r="F11" i="3"/>
  <c r="F9" i="3"/>
  <c r="E9" i="3"/>
  <c r="I14" i="3"/>
  <c r="G14" i="3"/>
  <c r="F14" i="3"/>
  <c r="E14" i="3"/>
  <c r="G10" i="3"/>
  <c r="F10" i="3"/>
  <c r="F7" i="3"/>
  <c r="F4" i="3"/>
  <c r="F5" i="3"/>
  <c r="E12" i="3"/>
  <c r="E5" i="3"/>
  <c r="E6" i="3"/>
  <c r="E7" i="3"/>
  <c r="G7" i="3" s="1"/>
  <c r="E8" i="3"/>
  <c r="F8" i="3" s="1"/>
  <c r="I8" i="3" s="1"/>
  <c r="E10" i="3"/>
  <c r="E13" i="3"/>
  <c r="E4" i="3"/>
  <c r="H5" i="3"/>
  <c r="G4" i="3"/>
  <c r="I5" i="3" l="1"/>
  <c r="I4" i="3"/>
  <c r="I12" i="3"/>
  <c r="I9" i="3"/>
  <c r="I7" i="3"/>
  <c r="I13" i="3"/>
  <c r="F6" i="3"/>
  <c r="G6" i="3"/>
  <c r="H10" i="3"/>
  <c r="I10" i="3" s="1"/>
  <c r="H6" i="3"/>
  <c r="I6" i="3" l="1"/>
  <c r="E11" i="3"/>
  <c r="E15" i="3" s="1"/>
  <c r="F15" i="3"/>
  <c r="G11" i="3" l="1"/>
  <c r="H15" i="3"/>
  <c r="I11" i="3" l="1"/>
  <c r="G15" i="3"/>
  <c r="G16" i="3" l="1"/>
  <c r="H16" i="3"/>
  <c r="F16" i="3"/>
</calcChain>
</file>

<file path=xl/sharedStrings.xml><?xml version="1.0" encoding="utf-8"?>
<sst xmlns="http://schemas.openxmlformats.org/spreadsheetml/2006/main" count="33" uniqueCount="28">
  <si>
    <t>TOTAL</t>
  </si>
  <si>
    <t>APORTE CORPOCALDAS</t>
  </si>
  <si>
    <t>UNIDAD DE MEDIDA</t>
  </si>
  <si>
    <t>CANTIDAD</t>
  </si>
  <si>
    <t>Vehículo</t>
  </si>
  <si>
    <t>Personal</t>
  </si>
  <si>
    <t>APORTE ALCALDÍA</t>
  </si>
  <si>
    <t>APORTE EMAAM</t>
  </si>
  <si>
    <t>Video</t>
  </si>
  <si>
    <t>Mes</t>
  </si>
  <si>
    <t>VALOR UNITARIO</t>
  </si>
  <si>
    <t>Motocarguero con especificaciones: Motor 4T OHV monocilíndrico
Cilindraje 197cc
Potencia 11.53 hp @ 7000 rpm
Largo x Ancho x
Alto (mm) 3260x1250x1420
Volco, con laterales abatibles para transportar carga de hasta 410kg</t>
  </si>
  <si>
    <t>Total</t>
  </si>
  <si>
    <t>Funcionarios EMAAM x 5 meses (Trabajo en el centro de acopio, procesamiento, prensado, embalaje, almacenamiento, etc.)</t>
  </si>
  <si>
    <t>Diseño del Plan Municipal de Educación Ambiental (PMEA), que incluya estrategia educativa y comunicativa. Este plan Plan Municipal de Educación Ambiental (PMEA) como instrumento rector de la gestión local, debe estar articulado a las estrategias educativas del PGIRS, esto implica reuniones con los miembros del CIDEA y demás organizaciones sociales del municipio, definición de líneas de acción y elaboración del documento del Plan. (Persona con experiencia en procesos de participación y educación ambiental).</t>
  </si>
  <si>
    <t>Unidad</t>
  </si>
  <si>
    <t># emisiones</t>
  </si>
  <si>
    <t># Programas</t>
  </si>
  <si>
    <t>Diseño de imágenes de infografía relacionada con la estrategia comunicativa, para difusión en redes sociales</t>
  </si>
  <si>
    <t>Formación Puerta a Puerta para la sensibilización y socialización, el acompañamiento y seguimiento de la ruta selectiva</t>
  </si>
  <si>
    <t xml:space="preserve">Diseño y grabación de cuñas radiales de duración de "20" segundos </t>
  </si>
  <si>
    <t>Contrapropuesta ALCALDIA LA MERCED</t>
  </si>
  <si>
    <t>Diseño e impresiòn de 4 pancartas de mínimo 2mx3m, para ser ubicadas en sitios estratègicos del municipio donde tengan alta visibilidad.</t>
  </si>
  <si>
    <t xml:space="preserve">Realización de video que difundan y promuevan el PMEA articulado a la estrategia educativa del PGIRS municipal, para difusión masiva a través de redes sociales y canal local de televisión con tomas de imágenes del municipio con musicalización de uso libre o con derechos de uso, con permiso de uso público de imagenes para emisión, que incluye pedagogía sobre separación en la fuente (apoyo gráfico), locución profesional, grabación en full HD (1 minuto cada video). </t>
  </si>
  <si>
    <t>Emisión de cuñas radiales construidas, por la emisora local Brisas F.M. (20 segundos cada emisión)</t>
  </si>
  <si>
    <t>Realización de 5 programas radiales de 30 minutos cada uno, dirigidos a diferentes públicos los cuales serán trasmitidos por la emisora local Brisas F.M., con entrevistas y espacios de sensibilización y vox populi.</t>
  </si>
  <si>
    <t>7 capacitaciones para la socialización, el acompañamiento y seguimiento de la ruta selectiva. Los talleres serán orientados a entidades privadas, Juntas de Acción Comunal, docentes de las Instituciones educativas del municipio, estudiantes de las instituciones educativas, gremios y Comité Interinstitucional de Educación Ambiental con el respaldo de los operarios.</t>
  </si>
  <si>
    <t>Convenio Interadministrativo Alcaldia la Merced, EMAAM y Corpocaldas: Aunar esfuerzos técnicos, administrativos y financieros entre la alcaldía municipal de la Aunar esfuerzos técnicos, administrativos y financieros entre la alcaldía municipal de la Merced, La Empresa Municipal de Aguas y Aseo de La Merced EMAAM y la Corporación Autónoma Regional de Caldas Corpocaldas, a fin de implementar un proceso de educación ambiental y cultura ciudadana orientada a la separación en la fuente de los residuos sólidos de origen con el fin de implementar la ruta selectiva para la recolección de residuos reciclables en el Municipio.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</si>
</sst>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164" formatCode="&quot;$&quot;\ #,##0_);[Red]\(&quot;$&quot;\ #,##0\)"/>
    <numFmt numFmtId="165" formatCode="&quot;$ &quot;#,##0.00"/>
    <numFmt numFmtId="166" formatCode="&quot;$&quot;\ #,##0.00_);[Red]\(&quot;$&quot;\ #,##0.00\)"/>
  </numFmts>
  <fonts count="5" x14ac:knownFonts="1">
    <font>
      <sz val="11"/>
      <color theme="1"/>
      <name val="Calibri"/>
      <family val="2"/>
      <scheme val="minor"/>
    </font>
    <font>
      <sz val="11"/>
      <color indexed="8"/>
      <name val="Calibri"/>
      <family val="2"/>
    </font>
    <font>
      <b/>
      <sz val="10"/>
      <name val="Arial"/>
      <family val="2"/>
    </font>
    <font>
      <sz val="10"/>
      <name val="Arial"/>
      <family val="2"/>
    </font>
    <font>
      <sz val="11"/>
      <color theme="1"/>
      <name val="Calibri"/>
      <family val="2"/>
      <scheme val="minor"/>
    </font>
  </fonts>
  <fills count="5">
    <fill>
      <patternFill patternType="none"/>
    </fill>
    <fill>
      <patternFill patternType="gray125"/>
    </fill>
    <fill>
      <patternFill patternType="solid">
        <fgColor theme="9" tint="0.79998168889431442"/>
        <bgColor indexed="64"/>
      </patternFill>
    </fill>
    <fill>
      <patternFill patternType="solid">
        <fgColor theme="9" tint="0.79998168889431442"/>
        <bgColor indexed="26"/>
      </patternFill>
    </fill>
    <fill>
      <patternFill patternType="solid">
        <fgColor theme="2" tint="-9.9978637043366805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42" fontId="4" fillId="0" borderId="0" applyFont="0" applyFill="0" applyBorder="0" applyAlignment="0" applyProtection="0"/>
    <xf numFmtId="9" fontId="4" fillId="0" borderId="0" applyFont="0" applyFill="0" applyBorder="0" applyAlignment="0" applyProtection="0"/>
  </cellStyleXfs>
  <cellXfs count="26">
    <xf numFmtId="0" fontId="0" fillId="0" borderId="0" xfId="0"/>
    <xf numFmtId="0" fontId="2" fillId="3" borderId="1" xfId="1" applyNumberFormat="1" applyFont="1" applyFill="1" applyBorder="1" applyAlignment="1">
      <alignment horizontal="center" vertical="center" wrapText="1"/>
    </xf>
    <xf numFmtId="0" fontId="2" fillId="3" borderId="1" xfId="1" applyFont="1" applyFill="1" applyBorder="1" applyAlignment="1">
      <alignment horizontal="center" vertical="center" wrapText="1"/>
    </xf>
    <xf numFmtId="165" fontId="2" fillId="3" borderId="1" xfId="1" applyNumberFormat="1" applyFont="1" applyFill="1" applyBorder="1" applyAlignment="1">
      <alignment horizontal="center" vertical="center" wrapText="1"/>
    </xf>
    <xf numFmtId="0" fontId="3" fillId="0" borderId="0" xfId="0" applyFont="1" applyAlignment="1">
      <alignment horizontal="center" vertical="center"/>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xf>
    <xf numFmtId="164" fontId="3" fillId="0" borderId="1" xfId="0" applyNumberFormat="1" applyFont="1" applyBorder="1" applyAlignment="1">
      <alignment horizontal="center" vertical="center"/>
    </xf>
    <xf numFmtId="164" fontId="2" fillId="2" borderId="1" xfId="0" applyNumberFormat="1" applyFont="1" applyFill="1" applyBorder="1" applyAlignment="1">
      <alignment horizontal="center" vertical="center"/>
    </xf>
    <xf numFmtId="164" fontId="0" fillId="0" borderId="0" xfId="0" applyNumberFormat="1"/>
    <xf numFmtId="42" fontId="0" fillId="0" borderId="0" xfId="2" applyFont="1"/>
    <xf numFmtId="42" fontId="0" fillId="0" borderId="0" xfId="0" applyNumberFormat="1"/>
    <xf numFmtId="164" fontId="2" fillId="2" borderId="2" xfId="0" applyNumberFormat="1" applyFont="1" applyFill="1" applyBorder="1" applyAlignment="1">
      <alignment horizontal="center" vertical="center" wrapText="1"/>
    </xf>
    <xf numFmtId="164" fontId="3" fillId="4" borderId="1" xfId="0" applyNumberFormat="1" applyFont="1" applyFill="1" applyBorder="1" applyAlignment="1">
      <alignment horizontal="center" vertical="center"/>
    </xf>
    <xf numFmtId="164" fontId="0" fillId="0" borderId="0" xfId="2" applyNumberFormat="1" applyFont="1"/>
    <xf numFmtId="9" fontId="0" fillId="0" borderId="0" xfId="2" applyNumberFormat="1" applyFont="1"/>
    <xf numFmtId="9" fontId="0" fillId="0" borderId="0" xfId="0" applyNumberFormat="1"/>
    <xf numFmtId="9" fontId="0" fillId="0" borderId="0" xfId="3" applyFont="1"/>
    <xf numFmtId="164" fontId="3" fillId="0" borderId="2" xfId="0" applyNumberFormat="1" applyFont="1" applyBorder="1" applyAlignment="1">
      <alignment horizontal="center" vertical="center"/>
    </xf>
    <xf numFmtId="164" fontId="3" fillId="4" borderId="2" xfId="0" applyNumberFormat="1" applyFont="1" applyFill="1" applyBorder="1" applyAlignment="1">
      <alignment horizontal="center" vertical="center"/>
    </xf>
    <xf numFmtId="164" fontId="2" fillId="2" borderId="2" xfId="2" applyNumberFormat="1" applyFont="1" applyFill="1" applyBorder="1" applyAlignment="1">
      <alignment horizontal="center" vertical="center"/>
    </xf>
    <xf numFmtId="164" fontId="2" fillId="2" borderId="1" xfId="2" applyNumberFormat="1" applyFont="1" applyFill="1" applyBorder="1" applyAlignment="1">
      <alignment horizontal="center" vertical="center"/>
    </xf>
    <xf numFmtId="0" fontId="3" fillId="0" borderId="0" xfId="0" applyFont="1" applyFill="1" applyBorder="1" applyAlignment="1">
      <alignment horizontal="center" vertical="center" wrapText="1"/>
    </xf>
    <xf numFmtId="166" fontId="0" fillId="0" borderId="0" xfId="0" applyNumberFormat="1"/>
    <xf numFmtId="0" fontId="3" fillId="0" borderId="1" xfId="0" applyFont="1" applyFill="1" applyBorder="1" applyAlignment="1">
      <alignment horizontal="center" vertical="center" wrapText="1"/>
    </xf>
    <xf numFmtId="0" fontId="2" fillId="0" borderId="0" xfId="0" applyFont="1" applyBorder="1" applyAlignment="1">
      <alignment horizontal="center" vertical="center" wrapText="1"/>
    </xf>
  </cellXfs>
  <cellStyles count="4">
    <cellStyle name="Moneda [0]" xfId="2" builtinId="7"/>
    <cellStyle name="Normal" xfId="0" builtinId="0"/>
    <cellStyle name="Normal 4" xfId="1"/>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25"/>
  <sheetViews>
    <sheetView tabSelected="1" workbookViewId="0">
      <selection activeCell="K4" sqref="K4"/>
    </sheetView>
  </sheetViews>
  <sheetFormatPr baseColWidth="10" defaultRowHeight="15" x14ac:dyDescent="0.25"/>
  <cols>
    <col min="1" max="1" width="33.85546875" customWidth="1"/>
    <col min="2" max="2" width="17.140625" customWidth="1"/>
    <col min="3" max="3" width="14.140625" customWidth="1"/>
    <col min="4" max="5" width="19.85546875" customWidth="1"/>
    <col min="6" max="6" width="26.28515625" customWidth="1"/>
    <col min="7" max="8" width="23.140625" customWidth="1"/>
    <col min="9" max="9" width="21.28515625" customWidth="1"/>
    <col min="11" max="11" width="15.5703125" customWidth="1"/>
    <col min="12" max="12" width="12.28515625" bestFit="1" customWidth="1"/>
  </cols>
  <sheetData>
    <row r="2" spans="1:13" ht="47.25" customHeight="1" x14ac:dyDescent="0.25">
      <c r="A2" s="25" t="s">
        <v>27</v>
      </c>
      <c r="B2" s="25"/>
      <c r="C2" s="25"/>
      <c r="D2" s="25"/>
      <c r="E2" s="25"/>
      <c r="F2" s="25"/>
      <c r="G2" s="25"/>
      <c r="H2" s="25"/>
      <c r="I2" s="25"/>
      <c r="J2" s="25"/>
      <c r="K2" s="10"/>
    </row>
    <row r="3" spans="1:13" ht="25.5" x14ac:dyDescent="0.25">
      <c r="A3" s="5" t="s">
        <v>21</v>
      </c>
      <c r="B3" s="1" t="s">
        <v>2</v>
      </c>
      <c r="C3" s="2" t="s">
        <v>3</v>
      </c>
      <c r="D3" s="3" t="s">
        <v>10</v>
      </c>
      <c r="E3" s="3" t="s">
        <v>0</v>
      </c>
      <c r="F3" s="3" t="s">
        <v>1</v>
      </c>
      <c r="G3" s="3" t="s">
        <v>6</v>
      </c>
      <c r="H3" s="3" t="s">
        <v>7</v>
      </c>
      <c r="I3" s="2" t="s">
        <v>0</v>
      </c>
      <c r="K3" s="9"/>
      <c r="L3" s="9"/>
    </row>
    <row r="4" spans="1:13" ht="102" x14ac:dyDescent="0.25">
      <c r="A4" s="24" t="s">
        <v>11</v>
      </c>
      <c r="B4" s="6" t="s">
        <v>4</v>
      </c>
      <c r="C4" s="6">
        <v>1</v>
      </c>
      <c r="D4" s="7">
        <f>15871072-447686</f>
        <v>15423386</v>
      </c>
      <c r="E4" s="7">
        <f>D4*C4</f>
        <v>15423386</v>
      </c>
      <c r="F4" s="13">
        <f>D4*0%</f>
        <v>0</v>
      </c>
      <c r="G4" s="13">
        <f>D4</f>
        <v>15423386</v>
      </c>
      <c r="H4" s="13">
        <v>0</v>
      </c>
      <c r="I4" s="13">
        <f>SUM(F4:H4)</f>
        <v>15423386</v>
      </c>
      <c r="K4" s="15"/>
      <c r="L4" s="17"/>
      <c r="M4" s="16"/>
    </row>
    <row r="5" spans="1:13" ht="51" x14ac:dyDescent="0.25">
      <c r="A5" s="24" t="s">
        <v>13</v>
      </c>
      <c r="B5" s="6" t="s">
        <v>5</v>
      </c>
      <c r="C5" s="6">
        <v>2</v>
      </c>
      <c r="D5" s="7">
        <v>6483938.5714285718</v>
      </c>
      <c r="E5" s="7">
        <f t="shared" ref="E5:E14" si="0">D5*C5</f>
        <v>12967877.142857144</v>
      </c>
      <c r="F5" s="13">
        <f>D5*0%</f>
        <v>0</v>
      </c>
      <c r="G5" s="13">
        <v>0</v>
      </c>
      <c r="H5" s="13">
        <f>D5*C5</f>
        <v>12967877.142857144</v>
      </c>
      <c r="I5" s="13">
        <f t="shared" ref="I5:I14" si="1">SUM(F5:H5)</f>
        <v>12967877.142857144</v>
      </c>
      <c r="K5" s="9"/>
      <c r="L5" s="9"/>
    </row>
    <row r="6" spans="1:13" ht="204" x14ac:dyDescent="0.25">
      <c r="A6" s="24" t="s">
        <v>14</v>
      </c>
      <c r="B6" s="6" t="s">
        <v>9</v>
      </c>
      <c r="C6" s="6">
        <v>5</v>
      </c>
      <c r="D6" s="7">
        <v>2800000</v>
      </c>
      <c r="E6" s="7">
        <f t="shared" si="0"/>
        <v>14000000</v>
      </c>
      <c r="F6" s="13">
        <f>D6*C6*70%</f>
        <v>9800000</v>
      </c>
      <c r="G6" s="13">
        <f>D6*C6*30%</f>
        <v>4200000</v>
      </c>
      <c r="H6" s="13">
        <f>D6*C6*0%</f>
        <v>0</v>
      </c>
      <c r="I6" s="13">
        <f t="shared" si="1"/>
        <v>14000000</v>
      </c>
      <c r="K6" s="9"/>
    </row>
    <row r="7" spans="1:13" ht="89.25" customHeight="1" x14ac:dyDescent="0.25">
      <c r="A7" s="24" t="s">
        <v>25</v>
      </c>
      <c r="B7" s="6" t="s">
        <v>17</v>
      </c>
      <c r="C7" s="6">
        <v>5</v>
      </c>
      <c r="D7" s="7">
        <v>125000</v>
      </c>
      <c r="E7" s="7">
        <f t="shared" si="0"/>
        <v>625000</v>
      </c>
      <c r="F7" s="13">
        <f>D7*C7*50%</f>
        <v>312500</v>
      </c>
      <c r="G7" s="13">
        <f>E7*50%</f>
        <v>312500</v>
      </c>
      <c r="H7" s="13">
        <v>0</v>
      </c>
      <c r="I7" s="13">
        <f t="shared" si="1"/>
        <v>625000</v>
      </c>
      <c r="K7" s="9"/>
    </row>
    <row r="8" spans="1:13" ht="25.5" x14ac:dyDescent="0.25">
      <c r="A8" s="24" t="s">
        <v>20</v>
      </c>
      <c r="B8" s="6" t="s">
        <v>15</v>
      </c>
      <c r="C8" s="6">
        <v>4</v>
      </c>
      <c r="D8" s="7">
        <v>350000</v>
      </c>
      <c r="E8" s="7">
        <f t="shared" si="0"/>
        <v>1400000</v>
      </c>
      <c r="F8" s="13">
        <f>E8</f>
        <v>1400000</v>
      </c>
      <c r="G8" s="13">
        <v>0</v>
      </c>
      <c r="H8" s="13">
        <v>0</v>
      </c>
      <c r="I8" s="13">
        <f t="shared" si="1"/>
        <v>1400000</v>
      </c>
      <c r="K8" s="9"/>
    </row>
    <row r="9" spans="1:13" ht="51" x14ac:dyDescent="0.25">
      <c r="A9" s="24" t="s">
        <v>24</v>
      </c>
      <c r="B9" s="6" t="s">
        <v>16</v>
      </c>
      <c r="C9" s="6">
        <v>700</v>
      </c>
      <c r="D9" s="7">
        <v>4765</v>
      </c>
      <c r="E9" s="7">
        <f>D9*C9</f>
        <v>3335500</v>
      </c>
      <c r="F9" s="13">
        <f>E9*1</f>
        <v>3335500</v>
      </c>
      <c r="G9" s="13">
        <v>0</v>
      </c>
      <c r="H9" s="13">
        <v>0</v>
      </c>
      <c r="I9" s="13">
        <f>SUM(F9:H9)</f>
        <v>3335500</v>
      </c>
      <c r="K9" s="9"/>
    </row>
    <row r="10" spans="1:13" ht="178.5" x14ac:dyDescent="0.25">
      <c r="A10" s="24" t="s">
        <v>23</v>
      </c>
      <c r="B10" s="6" t="s">
        <v>8</v>
      </c>
      <c r="C10" s="6">
        <v>2</v>
      </c>
      <c r="D10" s="7">
        <v>2000000</v>
      </c>
      <c r="E10" s="7">
        <f t="shared" si="0"/>
        <v>4000000</v>
      </c>
      <c r="F10" s="13">
        <f>D10*C10*60%</f>
        <v>2400000</v>
      </c>
      <c r="G10" s="13">
        <f>D10*C10*40%</f>
        <v>1600000</v>
      </c>
      <c r="H10" s="13">
        <f t="shared" ref="H10" si="2">D10*C10*0%</f>
        <v>0</v>
      </c>
      <c r="I10" s="13">
        <f t="shared" si="1"/>
        <v>4000000</v>
      </c>
      <c r="K10" s="9"/>
    </row>
    <row r="11" spans="1:13" ht="140.25" x14ac:dyDescent="0.25">
      <c r="A11" s="24" t="s">
        <v>26</v>
      </c>
      <c r="B11" s="6" t="s">
        <v>15</v>
      </c>
      <c r="C11" s="6">
        <v>7</v>
      </c>
      <c r="D11" s="7">
        <f>497000</f>
        <v>497000</v>
      </c>
      <c r="E11" s="7">
        <f t="shared" si="0"/>
        <v>3479000</v>
      </c>
      <c r="F11" s="13">
        <f>D11*C11*90%</f>
        <v>3131100</v>
      </c>
      <c r="G11" s="13">
        <f>E11*10%</f>
        <v>347900</v>
      </c>
      <c r="H11" s="13">
        <v>0</v>
      </c>
      <c r="I11" s="13">
        <f t="shared" si="1"/>
        <v>3479000</v>
      </c>
      <c r="K11" s="14"/>
      <c r="L11" s="11"/>
    </row>
    <row r="12" spans="1:13" ht="51" x14ac:dyDescent="0.25">
      <c r="A12" s="24" t="s">
        <v>19</v>
      </c>
      <c r="B12" s="6" t="s">
        <v>15</v>
      </c>
      <c r="C12" s="6">
        <v>740</v>
      </c>
      <c r="D12" s="7">
        <v>10000</v>
      </c>
      <c r="E12" s="7">
        <f>C12*D12</f>
        <v>7400000</v>
      </c>
      <c r="F12" s="13">
        <v>5600000</v>
      </c>
      <c r="G12" s="13">
        <v>1800000</v>
      </c>
      <c r="H12" s="13">
        <v>0</v>
      </c>
      <c r="I12" s="13">
        <f t="shared" si="1"/>
        <v>7400000</v>
      </c>
      <c r="K12" s="14"/>
      <c r="L12" s="11"/>
    </row>
    <row r="13" spans="1:13" ht="51" x14ac:dyDescent="0.25">
      <c r="A13" s="24" t="s">
        <v>18</v>
      </c>
      <c r="B13" s="6" t="s">
        <v>15</v>
      </c>
      <c r="C13" s="6">
        <v>9</v>
      </c>
      <c r="D13" s="7">
        <v>300000</v>
      </c>
      <c r="E13" s="7">
        <f t="shared" si="0"/>
        <v>2700000</v>
      </c>
      <c r="F13" s="13">
        <f>D13*C13*100%</f>
        <v>2700000</v>
      </c>
      <c r="G13" s="13">
        <v>0</v>
      </c>
      <c r="H13" s="13">
        <v>0</v>
      </c>
      <c r="I13" s="13">
        <f t="shared" si="1"/>
        <v>2700000</v>
      </c>
      <c r="K13" s="9"/>
    </row>
    <row r="14" spans="1:13" ht="51" x14ac:dyDescent="0.25">
      <c r="A14" s="24" t="s">
        <v>22</v>
      </c>
      <c r="B14" s="6" t="s">
        <v>15</v>
      </c>
      <c r="C14" s="6">
        <v>4</v>
      </c>
      <c r="D14" s="7">
        <v>500000</v>
      </c>
      <c r="E14" s="18">
        <f t="shared" si="0"/>
        <v>2000000</v>
      </c>
      <c r="F14" s="19">
        <f>E14*60%</f>
        <v>1200000</v>
      </c>
      <c r="G14" s="13">
        <f>E14*40%</f>
        <v>800000</v>
      </c>
      <c r="H14" s="13">
        <v>0</v>
      </c>
      <c r="I14" s="13">
        <f t="shared" si="1"/>
        <v>2000000</v>
      </c>
      <c r="K14" s="9"/>
    </row>
    <row r="15" spans="1:13" x14ac:dyDescent="0.25">
      <c r="A15" s="4"/>
      <c r="B15" s="4"/>
      <c r="C15" s="4"/>
      <c r="D15" s="5" t="s">
        <v>12</v>
      </c>
      <c r="E15" s="12">
        <f>SUM(E4:E14)</f>
        <v>67330763.142857134</v>
      </c>
      <c r="F15" s="20">
        <f>SUM(F4:F14)</f>
        <v>29879100</v>
      </c>
      <c r="G15" s="21">
        <f>SUM(G4:G14)</f>
        <v>24483786</v>
      </c>
      <c r="H15" s="21">
        <f>SUM(H4:H14)</f>
        <v>12967877.142857144</v>
      </c>
      <c r="I15" s="8">
        <f>SUM(I4:I14)</f>
        <v>67330763.142857134</v>
      </c>
      <c r="K15" s="9"/>
    </row>
    <row r="16" spans="1:13" x14ac:dyDescent="0.25">
      <c r="A16" s="22"/>
      <c r="F16" s="17">
        <f>+F15/I15</f>
        <v>0.44376594895567822</v>
      </c>
      <c r="G16" s="17">
        <f>+G15/I15</f>
        <v>0.36363446450253684</v>
      </c>
      <c r="H16" s="17">
        <f>+H15/I15</f>
        <v>0.19259958654178505</v>
      </c>
    </row>
    <row r="17" spans="5:7" x14ac:dyDescent="0.25">
      <c r="E17" s="23"/>
    </row>
    <row r="18" spans="5:7" x14ac:dyDescent="0.25">
      <c r="G18" s="9"/>
    </row>
    <row r="21" spans="5:7" x14ac:dyDescent="0.25">
      <c r="G21" s="9"/>
    </row>
    <row r="25" spans="5:7" x14ac:dyDescent="0.25">
      <c r="G25" s="9"/>
    </row>
  </sheetData>
  <mergeCells count="1">
    <mergeCell ref="A2:J2"/>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EMAAM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Maria Patricia Orozco Murillo</cp:lastModifiedBy>
  <dcterms:created xsi:type="dcterms:W3CDTF">2020-11-10T14:29:47Z</dcterms:created>
  <dcterms:modified xsi:type="dcterms:W3CDTF">2021-07-27T16:06:18Z</dcterms:modified>
</cp:coreProperties>
</file>