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Gestion-Contractual\02 - Contratacion\02 - Procesos Contractuales\CONTRATACION 2021\26-FGN-RP-MC-0026 -2021 SEÑALIZACIÒN\Etapa cargue del proceso\Estudio de sector y cotizaciones\"/>
    </mc:Choice>
  </mc:AlternateContent>
  <bookViews>
    <workbookView xWindow="0" yWindow="465" windowWidth="25605" windowHeight="14580"/>
  </bookViews>
  <sheets>
    <sheet name="ESTUDIO DE MERCADO" sheetId="1" r:id="rId1"/>
    <sheet name="CANTIDADES" sheetId="6" r:id="rId2"/>
    <sheet name="GRAFICA" sheetId="3" r:id="rId3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6" l="1"/>
  <c r="I8" i="6"/>
  <c r="G8" i="6"/>
  <c r="F8" i="6"/>
  <c r="E8" i="6"/>
  <c r="I4" i="6"/>
  <c r="I5" i="6"/>
  <c r="I6" i="6"/>
  <c r="I7" i="6"/>
  <c r="I3" i="6"/>
  <c r="H3" i="6"/>
  <c r="P4" i="1"/>
  <c r="P5" i="1"/>
  <c r="P6" i="1"/>
  <c r="P7" i="1"/>
  <c r="P8" i="1"/>
  <c r="P9" i="1"/>
  <c r="G14" i="1"/>
  <c r="L4" i="1"/>
  <c r="L5" i="1"/>
  <c r="L6" i="1"/>
  <c r="L7" i="1"/>
  <c r="L8" i="1"/>
  <c r="L9" i="1"/>
  <c r="G13" i="1"/>
  <c r="H4" i="1"/>
  <c r="H5" i="1"/>
  <c r="H6" i="1"/>
  <c r="H7" i="1"/>
  <c r="H8" i="1"/>
  <c r="H9" i="1"/>
  <c r="G12" i="1"/>
  <c r="T4" i="1"/>
  <c r="S5" i="1"/>
  <c r="S6" i="1"/>
  <c r="S7" i="1"/>
  <c r="S8" i="1"/>
  <c r="R5" i="1"/>
  <c r="R6" i="1"/>
  <c r="R7" i="1"/>
  <c r="R8" i="1"/>
  <c r="Q5" i="1"/>
  <c r="Q6" i="1"/>
  <c r="Q7" i="1"/>
  <c r="Q8" i="1"/>
  <c r="S4" i="1"/>
  <c r="Q4" i="1"/>
  <c r="R4" i="1"/>
  <c r="N6" i="1"/>
  <c r="O6" i="1"/>
  <c r="N7" i="1"/>
  <c r="O7" i="1"/>
  <c r="N8" i="1"/>
  <c r="O8" i="1"/>
  <c r="O5" i="1"/>
  <c r="N5" i="1"/>
  <c r="O4" i="1"/>
  <c r="N4" i="1"/>
  <c r="K5" i="1"/>
  <c r="K6" i="1"/>
  <c r="K7" i="1"/>
  <c r="K8" i="1"/>
  <c r="J5" i="1"/>
  <c r="J6" i="1"/>
  <c r="J7" i="1"/>
  <c r="J8" i="1"/>
  <c r="J4" i="1"/>
  <c r="G5" i="1"/>
  <c r="F6" i="1"/>
  <c r="G6" i="1"/>
  <c r="F7" i="1"/>
  <c r="G7" i="1"/>
  <c r="F8" i="1"/>
  <c r="G8" i="1"/>
  <c r="F5" i="1"/>
  <c r="G4" i="1"/>
  <c r="F4" i="1"/>
  <c r="H7" i="6"/>
  <c r="H6" i="6"/>
  <c r="H5" i="6"/>
  <c r="H4" i="6"/>
  <c r="K4" i="1"/>
  <c r="T8" i="1"/>
  <c r="E15" i="1"/>
  <c r="E13" i="1"/>
  <c r="E12" i="1"/>
  <c r="T7" i="1"/>
  <c r="T6" i="1"/>
  <c r="T5" i="1"/>
  <c r="T9" i="1"/>
  <c r="G15" i="1"/>
</calcChain>
</file>

<file path=xl/sharedStrings.xml><?xml version="1.0" encoding="utf-8"?>
<sst xmlns="http://schemas.openxmlformats.org/spreadsheetml/2006/main" count="60" uniqueCount="30">
  <si>
    <t>ITEM</t>
  </si>
  <si>
    <t>NECESIDAD 2019</t>
  </si>
  <si>
    <t>PRESENTACIÓN</t>
  </si>
  <si>
    <t>CANTIDAD</t>
  </si>
  <si>
    <t>VALOR UNITARIO SIN IVA</t>
  </si>
  <si>
    <t>IVA                     UNITARIO</t>
  </si>
  <si>
    <t xml:space="preserve">VALOR UNITARIO                 INCLUIDO IVA </t>
  </si>
  <si>
    <t xml:space="preserve">VALOR TOTAL              INCLUIDO IVA </t>
  </si>
  <si>
    <t>UNIDAD</t>
  </si>
  <si>
    <t xml:space="preserve">TOTAL </t>
  </si>
  <si>
    <t>MODELO DE COTIZACION</t>
  </si>
  <si>
    <t xml:space="preserve">BANDERA INTERNA Tamaño de 1,50 Mts x 1,10 Mts, asta de madera maciza de forma cilíndrica desarmable a 1 Mt 
(según especificaciones técnicas ver Pag 83 del manual de identidad visual)
</t>
  </si>
  <si>
    <t>AVISO DE PISO CONTROL VEHICULAR  estructura metalica de 1,20 mts de largo x 1,00 mts de altura con logosimbolo de la fiscalia al centro de 70 cms x 50 cms en lamina galvanizada</t>
  </si>
  <si>
    <t>PROMEDIO</t>
  </si>
  <si>
    <t>RESUMEN</t>
  </si>
  <si>
    <t>NECESIDAD REAL</t>
  </si>
  <si>
    <t>CANTIDAD A ADQUIRIR SEGÚN ESTUDIO DE MERCADO</t>
  </si>
  <si>
    <t>CANTIDAD PENDIENTE POR ADQUIRIR</t>
  </si>
  <si>
    <t xml:space="preserve"> </t>
  </si>
  <si>
    <t>ESTUDIO DEL MERCADO SEÑALIZACION</t>
  </si>
  <si>
    <t>INTERNAS NORMATIVASEl fondo de estas señales de señales normativas es rojo Fiscalía 40CMS X 24 CMS(ver pág. 22), con marco en acrílico color dorado. Incluyen lenguaje BRAILLE</t>
  </si>
  <si>
    <t>INTERNAS AREAS COMUNES El fondo de las señales de áreas comunes es azul Fiscalía  35 CMS X 15 CMS(ver pág. 22). Incluyen lenguaje BRAILLE</t>
  </si>
  <si>
    <t>INTERNAS OFICINAS El fondo de las señales de áreas comunes es azul Fiscalía  34 CMS X 24 CMS. Incluyen lenguaje BRAILLE</t>
  </si>
  <si>
    <t>JAGO DIGITAL S.A.S.</t>
  </si>
  <si>
    <t>Graficas TJ</t>
  </si>
  <si>
    <t xml:space="preserve">Valor Necesidad </t>
  </si>
  <si>
    <t xml:space="preserve">Costo cantidad pendiente por adquirir </t>
  </si>
  <si>
    <t xml:space="preserve">Valor ajustado al presupuesto </t>
  </si>
  <si>
    <t>IMPRIDEAS Innovación visual</t>
  </si>
  <si>
    <t>Gráficas TJ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</si>
</sst>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164" formatCode="_-&quot;$&quot;* #,##0_-;\-&quot;$&quot;* #,##0_-;_-&quot;$&quot;* &quot;-&quot;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/>
        <bgColor rgb="FFFFFFFF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1" fontId="10" fillId="0" borderId="0" applyFont="0" applyFill="0" applyBorder="0" applyAlignment="0" applyProtection="0"/>
    <xf numFmtId="164" fontId="10" fillId="0" borderId="0" applyFont="0" applyFill="0" applyBorder="0" applyAlignment="0" applyProtection="0"/>
  </cellStyleXfs>
  <cellXfs count="62">
    <xf numFmtId="0" fontId="0" fillId="0" borderId="0" xfId="0"/>
    <xf numFmtId="0" fontId="2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4" fillId="3" borderId="8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3" borderId="8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8" fontId="2" fillId="3" borderId="8" xfId="0" applyNumberFormat="1" applyFont="1" applyFill="1" applyBorder="1" applyAlignment="1">
      <alignment vertical="center" wrapText="1"/>
    </xf>
    <xf numFmtId="6" fontId="2" fillId="3" borderId="8" xfId="0" applyNumberFormat="1" applyFont="1" applyFill="1" applyBorder="1" applyAlignment="1">
      <alignment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164" fontId="3" fillId="6" borderId="8" xfId="2" applyFont="1" applyFill="1" applyBorder="1" applyAlignment="1">
      <alignment vertical="center" wrapText="1"/>
    </xf>
    <xf numFmtId="41" fontId="3" fillId="6" borderId="14" xfId="1" applyFont="1" applyFill="1" applyBorder="1" applyAlignment="1">
      <alignment vertical="center" wrapText="1"/>
    </xf>
    <xf numFmtId="41" fontId="3" fillId="6" borderId="14" xfId="0" applyNumberFormat="1" applyFont="1" applyFill="1" applyBorder="1" applyAlignment="1">
      <alignment vertical="center" wrapText="1"/>
    </xf>
    <xf numFmtId="164" fontId="3" fillId="5" borderId="14" xfId="2" applyFont="1" applyFill="1" applyBorder="1" applyAlignment="1">
      <alignment vertical="center" wrapText="1"/>
    </xf>
    <xf numFmtId="0" fontId="3" fillId="6" borderId="0" xfId="0" applyFont="1" applyFill="1" applyAlignment="1">
      <alignment horizontal="center" vertical="center" wrapText="1"/>
    </xf>
    <xf numFmtId="164" fontId="3" fillId="5" borderId="12" xfId="0" applyNumberFormat="1" applyFont="1" applyFill="1" applyBorder="1" applyAlignment="1">
      <alignment vertical="center" wrapText="1"/>
    </xf>
    <xf numFmtId="0" fontId="2" fillId="7" borderId="4" xfId="0" applyFont="1" applyFill="1" applyBorder="1" applyAlignment="1">
      <alignment horizontal="center" vertical="center" wrapText="1"/>
    </xf>
    <xf numFmtId="164" fontId="2" fillId="7" borderId="8" xfId="2" applyFont="1" applyFill="1" applyBorder="1" applyAlignment="1">
      <alignment vertical="center" wrapText="1"/>
    </xf>
    <xf numFmtId="164" fontId="2" fillId="7" borderId="12" xfId="0" applyNumberFormat="1" applyFont="1" applyFill="1" applyBorder="1" applyAlignment="1">
      <alignment vertical="center" wrapText="1"/>
    </xf>
    <xf numFmtId="164" fontId="0" fillId="0" borderId="0" xfId="0" applyNumberFormat="1"/>
    <xf numFmtId="0" fontId="8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164" fontId="2" fillId="4" borderId="8" xfId="2" applyFont="1" applyFill="1" applyBorder="1" applyAlignment="1">
      <alignment vertical="center" wrapText="1"/>
    </xf>
    <xf numFmtId="164" fontId="0" fillId="0" borderId="0" xfId="2" applyFont="1"/>
    <xf numFmtId="164" fontId="2" fillId="4" borderId="4" xfId="2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5" borderId="13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3" fillId="2" borderId="9" xfId="0" applyFont="1" applyFill="1" applyBorder="1" applyAlignment="1">
      <alignment horizontal="right" vertical="center" wrapText="1"/>
    </xf>
    <xf numFmtId="0" fontId="3" fillId="2" borderId="10" xfId="0" applyFont="1" applyFill="1" applyBorder="1" applyAlignment="1">
      <alignment horizontal="right" vertical="center" wrapText="1"/>
    </xf>
    <xf numFmtId="0" fontId="3" fillId="2" borderId="1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8" fillId="2" borderId="6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7" borderId="7" xfId="0" applyFont="1" applyFill="1" applyBorder="1" applyAlignment="1">
      <alignment horizontal="center" vertical="center" wrapText="1"/>
    </xf>
    <xf numFmtId="0" fontId="2" fillId="7" borderId="3" xfId="0" applyFont="1" applyFill="1" applyBorder="1" applyAlignment="1">
      <alignment horizontal="center" vertical="center" wrapText="1"/>
    </xf>
    <xf numFmtId="0" fontId="2" fillId="7" borderId="2" xfId="0" applyFont="1" applyFill="1" applyBorder="1" applyAlignment="1">
      <alignment horizontal="center" vertical="center" wrapText="1"/>
    </xf>
    <xf numFmtId="164" fontId="2" fillId="4" borderId="0" xfId="2" applyFont="1" applyFill="1" applyBorder="1" applyAlignment="1">
      <alignment vertical="center" wrapText="1"/>
    </xf>
    <xf numFmtId="0" fontId="11" fillId="0" borderId="8" xfId="0" applyFont="1" applyBorder="1" applyAlignment="1">
      <alignment horizontal="justify" vertical="center" wrapText="1"/>
    </xf>
    <xf numFmtId="4" fontId="0" fillId="0" borderId="8" xfId="0" applyNumberFormat="1" applyBorder="1" applyAlignment="1">
      <alignment horizontal="center" vertical="center"/>
    </xf>
    <xf numFmtId="6" fontId="2" fillId="3" borderId="8" xfId="1" applyNumberFormat="1" applyFont="1" applyFill="1" applyBorder="1" applyAlignment="1">
      <alignment vertical="center" wrapText="1"/>
    </xf>
    <xf numFmtId="164" fontId="2" fillId="8" borderId="8" xfId="2" applyFont="1" applyFill="1" applyBorder="1" applyAlignment="1">
      <alignment vertical="center" wrapText="1"/>
    </xf>
    <xf numFmtId="164" fontId="3" fillId="9" borderId="15" xfId="2" applyFont="1" applyFill="1" applyBorder="1" applyAlignment="1">
      <alignment vertical="center" wrapText="1"/>
    </xf>
    <xf numFmtId="0" fontId="5" fillId="0" borderId="0" xfId="0" applyFont="1" applyBorder="1" applyAlignment="1">
      <alignment horizontal="center"/>
    </xf>
    <xf numFmtId="164" fontId="2" fillId="3" borderId="8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 applyBorder="1" applyAlignment="1">
      <alignment horizontal="right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s-ES_tradnl" sz="1800" b="1">
                <a:latin typeface="Arial" panose="020B0604020202020204" pitchFamily="34" charset="0"/>
                <a:cs typeface="Arial" panose="020B0604020202020204" pitchFamily="34" charset="0"/>
              </a:rPr>
              <a:t>ESTUDIO DE MERCADO ADQUISICION DE SEÑALIZACION SRAP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s-CO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2-7E36-E043-9626-10EDB6848088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4">
                  <a:lumMod val="60000"/>
                  <a:lumOff val="40000"/>
                </a:schemeClr>
              </a:solidFill>
              <a:ln>
                <a:noFill/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7E36-E043-9626-10EDB6848088}"/>
              </c:ext>
            </c:extLst>
          </c:dPt>
          <c:cat>
            <c:strRef>
              <c:f>'ESTUDIO DE MERCADO'!$E$12:$E$15</c:f>
              <c:strCache>
                <c:ptCount val="4"/>
                <c:pt idx="0">
                  <c:v>JAGO DIGITAL S.A.S.</c:v>
                </c:pt>
                <c:pt idx="1">
                  <c:v>IMPRIDEAS Innovación visual</c:v>
                </c:pt>
                <c:pt idx="2">
                  <c:v>Gráficas TJ</c:v>
                </c:pt>
                <c:pt idx="3">
                  <c:v>PROMEDIO</c:v>
                </c:pt>
              </c:strCache>
            </c:strRef>
          </c:cat>
          <c:val>
            <c:numRef>
              <c:f>'ESTUDIO DE MERCADO'!$G$12:$G$15</c:f>
              <c:numCache>
                <c:formatCode>_-"$"* #,##0_-;\-"$"* #,##0_-;_-"$"* "-"_-;_-@_-</c:formatCode>
                <c:ptCount val="4"/>
                <c:pt idx="0">
                  <c:v>75272152.900000006</c:v>
                </c:pt>
                <c:pt idx="1">
                  <c:v>97053782</c:v>
                </c:pt>
                <c:pt idx="2">
                  <c:v>67668279</c:v>
                </c:pt>
                <c:pt idx="3">
                  <c:v>79998071.300000012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8F85-BA4E-BFF6-4525AD113E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2059598736"/>
        <c:axId val="-2059604176"/>
        <c:extLst xmlns:c16r2="http://schemas.microsoft.com/office/drawing/2015/06/chart">
          <c:ext xmlns:c15="http://schemas.microsoft.com/office/drawing/2012/chart" uri="{02D57815-91ED-43cb-92C2-25804820EDAC}">
            <c15:filteredBarSeries>
              <c15:ser>
                <c:idx val="0"/>
                <c:order val="0"/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'ESTUDIO DE MERCADO'!$E$12:$E$15</c15:sqref>
                        </c15:formulaRef>
                      </c:ext>
                    </c:extLst>
                    <c:strCache>
                      <c:ptCount val="4"/>
                      <c:pt idx="0">
                        <c:v>JAGO DIGITAL S.A.S.</c:v>
                      </c:pt>
                      <c:pt idx="1">
                        <c:v>IMPRIDEAS Innovación visual</c:v>
                      </c:pt>
                      <c:pt idx="2">
                        <c:v>Gráficas TJ</c:v>
                      </c:pt>
                      <c:pt idx="3">
                        <c:v>PROMEDIO</c:v>
                      </c:pt>
                    </c:strCache>
                  </c: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'ESTUDIO DE MERCADO'!$F$12:$F$15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1-8F85-BA4E-BFF6-4525AD113E63}"/>
                  </c:ext>
                </c:extLst>
              </c15:ser>
            </c15:filteredBarSeries>
          </c:ext>
        </c:extLst>
      </c:barChart>
      <c:catAx>
        <c:axId val="-20595987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accent1">
                <a:alpha val="93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s-CO"/>
          </a:p>
        </c:txPr>
        <c:crossAx val="-2059604176"/>
        <c:crosses val="autoZero"/>
        <c:auto val="1"/>
        <c:lblAlgn val="ctr"/>
        <c:lblOffset val="100"/>
        <c:noMultiLvlLbl val="0"/>
      </c:catAx>
      <c:valAx>
        <c:axId val="-2059604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&quot;$&quot;* #,##0_-;\-&quot;$&quot;* #,##0_-;_-&quot;$&quot;* &quot;-&quot;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O"/>
          </a:p>
        </c:txPr>
        <c:crossAx val="-205959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O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12</xdr:col>
      <xdr:colOff>698500</xdr:colOff>
      <xdr:row>33</xdr:row>
      <xdr:rowOff>165100</xdr:rowOff>
    </xdr:to>
    <xdr:graphicFrame macro="">
      <xdr:nvGraphicFramePr>
        <xdr:cNvPr id="2" name="Gráfico 1">
          <a:extLst>
            <a:ext uri="{FF2B5EF4-FFF2-40B4-BE49-F238E27FC236}">
              <a16:creationId xmlns="" xmlns:a16="http://schemas.microsoft.com/office/drawing/2014/main" id="{84B064DB-C0B8-7E4F-997C-1078C658848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"/>
  <sheetViews>
    <sheetView tabSelected="1" topLeftCell="F7" zoomScale="85" zoomScaleNormal="85" workbookViewId="0">
      <selection activeCell="J11" sqref="J11"/>
    </sheetView>
  </sheetViews>
  <sheetFormatPr baseColWidth="10" defaultRowHeight="15.75" x14ac:dyDescent="0.25"/>
  <cols>
    <col min="1" max="1" width="10.85546875" style="7"/>
    <col min="2" max="2" width="51.5703125" bestFit="1" customWidth="1"/>
    <col min="3" max="4" width="10.85546875" style="2"/>
    <col min="5" max="5" width="23.140625" bestFit="1" customWidth="1"/>
    <col min="7" max="7" width="13.140625" bestFit="1" customWidth="1"/>
    <col min="8" max="8" width="18.140625" customWidth="1"/>
    <col min="12" max="12" width="13.7109375" style="27" customWidth="1"/>
    <col min="13" max="15" width="11.42578125" style="27"/>
    <col min="16" max="16" width="13.5703125" style="27" customWidth="1"/>
    <col min="20" max="20" width="16.5703125" customWidth="1"/>
  </cols>
  <sheetData>
    <row r="1" spans="1:20" ht="16.5" thickBot="1" x14ac:dyDescent="0.3">
      <c r="A1" s="38" t="s">
        <v>19</v>
      </c>
      <c r="B1" s="39"/>
      <c r="C1" s="39"/>
      <c r="D1" s="39"/>
      <c r="E1" s="39"/>
      <c r="F1" s="39"/>
      <c r="G1" s="39"/>
      <c r="H1" s="40"/>
    </row>
    <row r="2" spans="1:20" thickBot="1" x14ac:dyDescent="0.3">
      <c r="A2" s="44" t="s">
        <v>0</v>
      </c>
      <c r="B2" s="46" t="s">
        <v>1</v>
      </c>
      <c r="C2" s="46" t="s">
        <v>2</v>
      </c>
      <c r="D2" s="46" t="s">
        <v>3</v>
      </c>
      <c r="E2" s="48" t="s">
        <v>23</v>
      </c>
      <c r="F2" s="49"/>
      <c r="G2" s="49"/>
      <c r="H2" s="50"/>
      <c r="I2" s="32" t="s">
        <v>28</v>
      </c>
      <c r="J2" s="33"/>
      <c r="K2" s="33"/>
      <c r="L2" s="34"/>
      <c r="M2" s="29"/>
      <c r="N2" s="29" t="s">
        <v>24</v>
      </c>
      <c r="O2" s="29"/>
      <c r="P2" s="29"/>
      <c r="Q2" s="35" t="s">
        <v>13</v>
      </c>
      <c r="R2" s="36"/>
      <c r="S2" s="36"/>
      <c r="T2" s="37"/>
    </row>
    <row r="3" spans="1:20" ht="33.75" x14ac:dyDescent="0.25">
      <c r="A3" s="45"/>
      <c r="B3" s="47"/>
      <c r="C3" s="47"/>
      <c r="D3" s="47"/>
      <c r="E3" s="20" t="s">
        <v>4</v>
      </c>
      <c r="F3" s="20" t="s">
        <v>5</v>
      </c>
      <c r="G3" s="20" t="s">
        <v>6</v>
      </c>
      <c r="H3" s="20" t="s">
        <v>7</v>
      </c>
      <c r="I3" s="12" t="s">
        <v>4</v>
      </c>
      <c r="J3" s="12" t="s">
        <v>5</v>
      </c>
      <c r="K3" s="12" t="s">
        <v>6</v>
      </c>
      <c r="L3" s="28" t="s">
        <v>7</v>
      </c>
      <c r="M3" s="12" t="s">
        <v>4</v>
      </c>
      <c r="N3" s="12" t="s">
        <v>5</v>
      </c>
      <c r="O3" s="12" t="s">
        <v>6</v>
      </c>
      <c r="P3" s="28" t="s">
        <v>7</v>
      </c>
      <c r="Q3" s="13" t="s">
        <v>4</v>
      </c>
      <c r="R3" s="13" t="s">
        <v>5</v>
      </c>
      <c r="S3" s="13" t="s">
        <v>6</v>
      </c>
      <c r="T3" s="13" t="s">
        <v>7</v>
      </c>
    </row>
    <row r="4" spans="1:20" ht="105.95" customHeight="1" x14ac:dyDescent="0.25">
      <c r="A4" s="5">
        <v>1</v>
      </c>
      <c r="B4" s="9" t="s">
        <v>11</v>
      </c>
      <c r="C4" s="3" t="s">
        <v>8</v>
      </c>
      <c r="D4" s="53">
        <v>12</v>
      </c>
      <c r="E4" s="11">
        <v>470588</v>
      </c>
      <c r="F4" s="11">
        <f xml:space="preserve"> E4*19%</f>
        <v>89411.72</v>
      </c>
      <c r="G4" s="54">
        <f>E4+F4</f>
        <v>559999.72</v>
      </c>
      <c r="H4" s="21">
        <f>+D4*G4</f>
        <v>6719996.6399999997</v>
      </c>
      <c r="I4" s="56">
        <v>568900</v>
      </c>
      <c r="J4" s="55">
        <f>I4*19%</f>
        <v>108091</v>
      </c>
      <c r="K4" s="55">
        <f>+I4+J4</f>
        <v>676991</v>
      </c>
      <c r="L4" s="55">
        <f>+K4*D4</f>
        <v>8123892</v>
      </c>
      <c r="M4" s="26">
        <v>600000</v>
      </c>
      <c r="N4" s="26">
        <f>M4*19%</f>
        <v>114000</v>
      </c>
      <c r="O4" s="26">
        <f>M4+N4</f>
        <v>714000</v>
      </c>
      <c r="P4" s="26">
        <f>O4*D4</f>
        <v>8568000</v>
      </c>
      <c r="Q4" s="14">
        <f>+(E4+I4+M4)/3</f>
        <v>546496</v>
      </c>
      <c r="R4" s="15">
        <f>+Q4*0.19</f>
        <v>103834.24000000001</v>
      </c>
      <c r="S4" s="16">
        <f>+Q4+R4</f>
        <v>650330.24</v>
      </c>
      <c r="T4" s="17">
        <f>+S4*D4</f>
        <v>7803962.8799999999</v>
      </c>
    </row>
    <row r="5" spans="1:20" ht="105" customHeight="1" x14ac:dyDescent="0.25">
      <c r="A5" s="5">
        <v>2</v>
      </c>
      <c r="B5" s="4" t="s">
        <v>12</v>
      </c>
      <c r="C5" s="3" t="s">
        <v>8</v>
      </c>
      <c r="D5" s="53">
        <v>11</v>
      </c>
      <c r="E5" s="11">
        <v>396639</v>
      </c>
      <c r="F5" s="11">
        <f t="shared" ref="F5:F8" si="0" xml:space="preserve"> E5*19%</f>
        <v>75361.41</v>
      </c>
      <c r="G5" s="54">
        <f t="shared" ref="G5:G8" si="1">E5+F5</f>
        <v>472000.41000000003</v>
      </c>
      <c r="H5" s="21">
        <f t="shared" ref="H5:H8" si="2">+D5*G5</f>
        <v>5192004.5100000007</v>
      </c>
      <c r="I5" s="56">
        <v>670000</v>
      </c>
      <c r="J5" s="55">
        <f t="shared" ref="J5:J8" si="3">I5*19%</f>
        <v>127300</v>
      </c>
      <c r="K5" s="55">
        <f t="shared" ref="K5:K8" si="4">+I5+J5</f>
        <v>797300</v>
      </c>
      <c r="L5" s="55">
        <f t="shared" ref="L5:L8" si="5">+K5*D5</f>
        <v>8770300</v>
      </c>
      <c r="M5" s="26">
        <v>375000</v>
      </c>
      <c r="N5" s="26">
        <f t="shared" ref="N5:N8" si="6">M5*19%</f>
        <v>71250</v>
      </c>
      <c r="O5" s="26">
        <f t="shared" ref="O5:O8" si="7">M5+N5</f>
        <v>446250</v>
      </c>
      <c r="P5" s="26">
        <f t="shared" ref="P5:P8" si="8">O5*D5</f>
        <v>4908750</v>
      </c>
      <c r="Q5" s="14">
        <f t="shared" ref="Q5:Q8" si="9">+(E5+I5+M5)/3</f>
        <v>480546.33333333331</v>
      </c>
      <c r="R5" s="15">
        <f t="shared" ref="R5:R8" si="10">+Q5*0.19</f>
        <v>91303.80333333333</v>
      </c>
      <c r="S5" s="16">
        <f t="shared" ref="S5:S8" si="11">+Q5+R5</f>
        <v>571850.1366666666</v>
      </c>
      <c r="T5" s="17">
        <f>+S5*D5</f>
        <v>6290351.5033333329</v>
      </c>
    </row>
    <row r="6" spans="1:20" ht="219" customHeight="1" x14ac:dyDescent="0.25">
      <c r="A6" s="5">
        <v>3</v>
      </c>
      <c r="B6" s="4" t="s">
        <v>20</v>
      </c>
      <c r="C6" s="3" t="s">
        <v>8</v>
      </c>
      <c r="D6" s="53">
        <v>183</v>
      </c>
      <c r="E6" s="10">
        <v>107563</v>
      </c>
      <c r="F6" s="11">
        <f t="shared" si="0"/>
        <v>20436.97</v>
      </c>
      <c r="G6" s="54">
        <f t="shared" si="1"/>
        <v>127999.97</v>
      </c>
      <c r="H6" s="21">
        <f t="shared" si="2"/>
        <v>23423994.510000002</v>
      </c>
      <c r="I6" s="56">
        <v>135000</v>
      </c>
      <c r="J6" s="55">
        <f t="shared" si="3"/>
        <v>25650</v>
      </c>
      <c r="K6" s="55">
        <f t="shared" si="4"/>
        <v>160650</v>
      </c>
      <c r="L6" s="55">
        <f t="shared" si="5"/>
        <v>29398950</v>
      </c>
      <c r="M6" s="26">
        <v>91900</v>
      </c>
      <c r="N6" s="26">
        <f t="shared" si="6"/>
        <v>17461</v>
      </c>
      <c r="O6" s="26">
        <f t="shared" si="7"/>
        <v>109361</v>
      </c>
      <c r="P6" s="26">
        <f t="shared" si="8"/>
        <v>20013063</v>
      </c>
      <c r="Q6" s="14">
        <f t="shared" si="9"/>
        <v>111487.66666666667</v>
      </c>
      <c r="R6" s="15">
        <f t="shared" si="10"/>
        <v>21182.656666666669</v>
      </c>
      <c r="S6" s="16">
        <f t="shared" si="11"/>
        <v>132670.32333333333</v>
      </c>
      <c r="T6" s="17">
        <f>+S6*D6</f>
        <v>24278669.170000002</v>
      </c>
    </row>
    <row r="7" spans="1:20" ht="221.25" customHeight="1" x14ac:dyDescent="0.25">
      <c r="A7" s="5">
        <v>4</v>
      </c>
      <c r="B7" s="4" t="s">
        <v>21</v>
      </c>
      <c r="C7" s="3" t="s">
        <v>8</v>
      </c>
      <c r="D7" s="53">
        <v>182</v>
      </c>
      <c r="E7" s="11">
        <v>73950</v>
      </c>
      <c r="F7" s="11">
        <f t="shared" si="0"/>
        <v>14050.5</v>
      </c>
      <c r="G7" s="54">
        <f t="shared" si="1"/>
        <v>88000.5</v>
      </c>
      <c r="H7" s="21">
        <f t="shared" si="2"/>
        <v>16016091</v>
      </c>
      <c r="I7" s="56">
        <v>108000</v>
      </c>
      <c r="J7" s="55">
        <f t="shared" si="3"/>
        <v>20520</v>
      </c>
      <c r="K7" s="55">
        <f t="shared" si="4"/>
        <v>128520</v>
      </c>
      <c r="L7" s="55">
        <f t="shared" si="5"/>
        <v>23390640</v>
      </c>
      <c r="M7" s="26">
        <v>64900</v>
      </c>
      <c r="N7" s="26">
        <f t="shared" si="6"/>
        <v>12331</v>
      </c>
      <c r="O7" s="26">
        <f t="shared" si="7"/>
        <v>77231</v>
      </c>
      <c r="P7" s="26">
        <f t="shared" si="8"/>
        <v>14056042</v>
      </c>
      <c r="Q7" s="14">
        <f t="shared" si="9"/>
        <v>82283.333333333328</v>
      </c>
      <c r="R7" s="15">
        <f t="shared" si="10"/>
        <v>15633.833333333332</v>
      </c>
      <c r="S7" s="16">
        <f t="shared" si="11"/>
        <v>97917.166666666657</v>
      </c>
      <c r="T7" s="17">
        <f>+S7*D7</f>
        <v>17820924.333333332</v>
      </c>
    </row>
    <row r="8" spans="1:20" ht="123.75" customHeight="1" x14ac:dyDescent="0.25">
      <c r="A8" s="5">
        <v>5</v>
      </c>
      <c r="B8" s="52" t="s">
        <v>22</v>
      </c>
      <c r="C8" s="3" t="s">
        <v>8</v>
      </c>
      <c r="D8" s="53">
        <v>184</v>
      </c>
      <c r="E8" s="10">
        <v>109244</v>
      </c>
      <c r="F8" s="11">
        <f t="shared" si="0"/>
        <v>20756.36</v>
      </c>
      <c r="G8" s="54">
        <f t="shared" si="1"/>
        <v>130000.36</v>
      </c>
      <c r="H8" s="21">
        <f t="shared" si="2"/>
        <v>23920066.239999998</v>
      </c>
      <c r="I8" s="56">
        <v>125000</v>
      </c>
      <c r="J8" s="55">
        <f t="shared" si="3"/>
        <v>23750</v>
      </c>
      <c r="K8" s="55">
        <f t="shared" si="4"/>
        <v>148750</v>
      </c>
      <c r="L8" s="55">
        <f t="shared" si="5"/>
        <v>27370000</v>
      </c>
      <c r="M8" s="26">
        <v>91900</v>
      </c>
      <c r="N8" s="26">
        <f t="shared" si="6"/>
        <v>17461</v>
      </c>
      <c r="O8" s="26">
        <f t="shared" si="7"/>
        <v>109361</v>
      </c>
      <c r="P8" s="26">
        <f t="shared" si="8"/>
        <v>20122424</v>
      </c>
      <c r="Q8" s="14">
        <f t="shared" si="9"/>
        <v>108714.66666666667</v>
      </c>
      <c r="R8" s="15">
        <f t="shared" si="10"/>
        <v>20655.786666666667</v>
      </c>
      <c r="S8" s="16">
        <f t="shared" si="11"/>
        <v>129370.45333333334</v>
      </c>
      <c r="T8" s="17">
        <f>+S8*D8</f>
        <v>23804163.413333334</v>
      </c>
    </row>
    <row r="9" spans="1:20" thickBot="1" x14ac:dyDescent="0.3">
      <c r="A9" s="6"/>
      <c r="B9" s="41" t="s">
        <v>9</v>
      </c>
      <c r="C9" s="42"/>
      <c r="D9" s="43"/>
      <c r="E9" s="1"/>
      <c r="F9" s="1"/>
      <c r="G9" s="1"/>
      <c r="H9" s="22">
        <f>SUM(H4:H8)</f>
        <v>75272152.900000006</v>
      </c>
      <c r="I9" s="1"/>
      <c r="J9" s="1"/>
      <c r="K9" s="1"/>
      <c r="L9" s="55">
        <f>SUM(L4:L8)</f>
        <v>97053782</v>
      </c>
      <c r="M9" s="51"/>
      <c r="N9" s="51"/>
      <c r="O9" s="51"/>
      <c r="P9" s="51">
        <f>SUM(P4:P8)</f>
        <v>67668279</v>
      </c>
      <c r="Q9" s="18"/>
      <c r="R9" s="18"/>
      <c r="S9" s="18"/>
      <c r="T9" s="19">
        <f>SUM(T4:T8)</f>
        <v>79998071.300000012</v>
      </c>
    </row>
    <row r="12" spans="1:20" x14ac:dyDescent="0.25">
      <c r="D12" s="2" t="s">
        <v>14</v>
      </c>
      <c r="E12" t="str">
        <f>E2</f>
        <v>JAGO DIGITAL S.A.S.</v>
      </c>
      <c r="G12" s="23">
        <f>+H9</f>
        <v>75272152.900000006</v>
      </c>
    </row>
    <row r="13" spans="1:20" x14ac:dyDescent="0.25">
      <c r="E13" t="str">
        <f>I2</f>
        <v>IMPRIDEAS Innovación visual</v>
      </c>
      <c r="G13" s="23">
        <f>L9</f>
        <v>97053782</v>
      </c>
    </row>
    <row r="14" spans="1:20" x14ac:dyDescent="0.25">
      <c r="E14" t="s">
        <v>29</v>
      </c>
      <c r="G14" s="23">
        <f>P9</f>
        <v>67668279</v>
      </c>
    </row>
    <row r="15" spans="1:20" x14ac:dyDescent="0.25">
      <c r="E15" t="str">
        <f>Q2</f>
        <v>PROMEDIO</v>
      </c>
      <c r="G15" s="23">
        <f>T9</f>
        <v>79998071.300000012</v>
      </c>
    </row>
    <row r="34" spans="5:5" x14ac:dyDescent="0.25">
      <c r="E34">
        <v>4</v>
      </c>
    </row>
  </sheetData>
  <mergeCells count="9">
    <mergeCell ref="I2:L2"/>
    <mergeCell ref="Q2:T2"/>
    <mergeCell ref="A1:H1"/>
    <mergeCell ref="B9:D9"/>
    <mergeCell ref="A2:A3"/>
    <mergeCell ref="B2:B3"/>
    <mergeCell ref="C2:C3"/>
    <mergeCell ref="D2:D3"/>
    <mergeCell ref="E2:H2"/>
  </mergeCells>
  <pageMargins left="0.7" right="0.7" top="0.75" bottom="0.75" header="0.3" footer="0.3"/>
  <pageSetup scale="75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6" zoomScale="85" zoomScaleNormal="85" workbookViewId="0">
      <selection activeCell="K7" sqref="K7"/>
    </sheetView>
  </sheetViews>
  <sheetFormatPr baseColWidth="10" defaultRowHeight="15.75" x14ac:dyDescent="0.25"/>
  <cols>
    <col min="1" max="1" width="10.85546875" style="7"/>
    <col min="2" max="2" width="42" bestFit="1" customWidth="1"/>
    <col min="3" max="3" width="13.140625" style="2" customWidth="1"/>
    <col min="4" max="4" width="10.85546875" style="2"/>
    <col min="5" max="5" width="18.28515625" style="2" customWidth="1"/>
    <col min="7" max="7" width="13.5703125" customWidth="1"/>
    <col min="9" max="9" width="14.85546875" customWidth="1"/>
  </cols>
  <sheetData>
    <row r="1" spans="1:9" ht="16.5" thickBot="1" x14ac:dyDescent="0.3">
      <c r="A1" s="38" t="s">
        <v>10</v>
      </c>
      <c r="B1" s="39"/>
      <c r="C1" s="39"/>
      <c r="D1" s="39"/>
      <c r="E1" s="57"/>
    </row>
    <row r="2" spans="1:9" ht="56.25" x14ac:dyDescent="0.25">
      <c r="A2" s="24" t="s">
        <v>0</v>
      </c>
      <c r="B2" s="25" t="s">
        <v>1</v>
      </c>
      <c r="C2" s="25" t="s">
        <v>2</v>
      </c>
      <c r="D2" s="25" t="s">
        <v>15</v>
      </c>
      <c r="E2" s="30" t="s">
        <v>25</v>
      </c>
      <c r="F2" s="25" t="s">
        <v>16</v>
      </c>
      <c r="G2" s="31" t="s">
        <v>27</v>
      </c>
      <c r="H2" s="25" t="s">
        <v>17</v>
      </c>
      <c r="I2" s="31" t="s">
        <v>26</v>
      </c>
    </row>
    <row r="3" spans="1:9" ht="105.95" customHeight="1" x14ac:dyDescent="0.25">
      <c r="A3" s="5">
        <v>1</v>
      </c>
      <c r="B3" s="9" t="s">
        <v>11</v>
      </c>
      <c r="C3" s="3" t="s">
        <v>8</v>
      </c>
      <c r="D3" s="8">
        <v>60</v>
      </c>
      <c r="E3" s="17">
        <v>39019814.399999999</v>
      </c>
      <c r="F3" s="8">
        <v>12</v>
      </c>
      <c r="G3" s="17">
        <v>7803962.8799999999</v>
      </c>
      <c r="H3" s="3">
        <f>+D3-F3</f>
        <v>48</v>
      </c>
      <c r="I3" s="58">
        <f>E3-G3</f>
        <v>31215851.52</v>
      </c>
    </row>
    <row r="4" spans="1:9" ht="105" customHeight="1" x14ac:dyDescent="0.25">
      <c r="A4" s="5">
        <v>2</v>
      </c>
      <c r="B4" s="4" t="s">
        <v>12</v>
      </c>
      <c r="C4" s="3" t="s">
        <v>8</v>
      </c>
      <c r="D4" s="8">
        <v>50</v>
      </c>
      <c r="E4" s="17">
        <v>28592506.833333328</v>
      </c>
      <c r="F4" s="8">
        <v>11</v>
      </c>
      <c r="G4" s="17">
        <v>6290351.5033333329</v>
      </c>
      <c r="H4" s="3">
        <f>+D4-F4</f>
        <v>39</v>
      </c>
      <c r="I4" s="58">
        <f t="shared" ref="I4:I7" si="0">E4-G4</f>
        <v>22302155.329999994</v>
      </c>
    </row>
    <row r="5" spans="1:9" ht="219" customHeight="1" x14ac:dyDescent="0.25">
      <c r="A5" s="5">
        <v>3</v>
      </c>
      <c r="B5" s="4" t="s">
        <v>20</v>
      </c>
      <c r="C5" s="3" t="s">
        <v>8</v>
      </c>
      <c r="D5" s="8">
        <v>600</v>
      </c>
      <c r="E5" s="8">
        <v>79602194</v>
      </c>
      <c r="F5" s="8">
        <v>183</v>
      </c>
      <c r="G5" s="17">
        <v>24278669.170000002</v>
      </c>
      <c r="H5" s="3">
        <f>+D5-F5</f>
        <v>417</v>
      </c>
      <c r="I5" s="58">
        <f t="shared" si="0"/>
        <v>55323524.829999998</v>
      </c>
    </row>
    <row r="6" spans="1:9" ht="221.25" customHeight="1" x14ac:dyDescent="0.25">
      <c r="A6" s="5">
        <v>4</v>
      </c>
      <c r="B6" s="4" t="s">
        <v>21</v>
      </c>
      <c r="C6" s="3" t="s">
        <v>8</v>
      </c>
      <c r="D6" s="8">
        <v>600</v>
      </c>
      <c r="E6" s="17">
        <v>58750299.999999993</v>
      </c>
      <c r="F6" s="3">
        <v>182</v>
      </c>
      <c r="G6" s="17">
        <v>17820924.333333332</v>
      </c>
      <c r="H6" s="3">
        <f>+D6-F6</f>
        <v>418</v>
      </c>
      <c r="I6" s="58">
        <f t="shared" si="0"/>
        <v>40929375.666666657</v>
      </c>
    </row>
    <row r="7" spans="1:9" ht="123.75" customHeight="1" x14ac:dyDescent="0.25">
      <c r="A7" s="5">
        <v>5</v>
      </c>
      <c r="B7" s="52" t="s">
        <v>22</v>
      </c>
      <c r="C7" s="3" t="s">
        <v>8</v>
      </c>
      <c r="D7" s="8">
        <v>600</v>
      </c>
      <c r="E7" s="17">
        <v>77622272</v>
      </c>
      <c r="F7" s="3">
        <v>184</v>
      </c>
      <c r="G7" s="17">
        <v>23804163.413333334</v>
      </c>
      <c r="H7" s="3">
        <f>+D7-F7</f>
        <v>416</v>
      </c>
      <c r="I7" s="58">
        <f t="shared" si="0"/>
        <v>53818108.586666666</v>
      </c>
    </row>
    <row r="8" spans="1:9" ht="15" x14ac:dyDescent="0.25">
      <c r="A8" s="6"/>
      <c r="B8" s="61" t="s">
        <v>9</v>
      </c>
      <c r="C8" s="61"/>
      <c r="D8" s="61"/>
      <c r="E8" s="59">
        <f>SUM(E3:E7)</f>
        <v>283587087.23333335</v>
      </c>
      <c r="F8">
        <f>SUM(F3:F7)</f>
        <v>572</v>
      </c>
      <c r="G8" s="23">
        <f>SUM(G3:G7)</f>
        <v>79998071.300000012</v>
      </c>
      <c r="H8" s="60">
        <f>SUM(H3:H7)</f>
        <v>1338</v>
      </c>
      <c r="I8" s="23">
        <f>SUM(I3:I7)</f>
        <v>203589015.93333331</v>
      </c>
    </row>
    <row r="9" spans="1:9" x14ac:dyDescent="0.25">
      <c r="D9" s="2">
        <v>1919</v>
      </c>
    </row>
    <row r="11" spans="1:9" x14ac:dyDescent="0.25">
      <c r="D11" s="2" t="s">
        <v>18</v>
      </c>
    </row>
  </sheetData>
  <mergeCells count="2">
    <mergeCell ref="B8:D8"/>
    <mergeCell ref="A1:D1"/>
  </mergeCells>
  <pageMargins left="0.7" right="0.7" top="0.75" bottom="0.75" header="0.3" footer="0.3"/>
  <pageSetup scale="75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" zoomScale="70" zoomScaleNormal="70" workbookViewId="0">
      <selection activeCell="P22" sqref="P2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ESTUDIO DE MERCADO</vt:lpstr>
      <vt:lpstr>CANTIDADES</vt:lpstr>
      <vt:lpstr>GRAFICA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Rosa Ines Roa Campos</dc:creator>
  <cp:lastModifiedBy>Karen Joanna Cilima Portilla</cp:lastModifiedBy>
  <cp:lastPrinted>2019-05-21T13:42:26Z</cp:lastPrinted>
  <dcterms:created xsi:type="dcterms:W3CDTF">2019-05-21T13:25:19Z</dcterms:created>
  <dcterms:modified xsi:type="dcterms:W3CDTF">2021-10-28T11:33:22Z</dcterms:modified>
</cp:coreProperties>
</file>