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ownloads\"/>
    </mc:Choice>
  </mc:AlternateContent>
  <bookViews>
    <workbookView xWindow="0" yWindow="0" windowWidth="20490" windowHeight="7020" tabRatio="935"/>
  </bookViews>
  <sheets>
    <sheet name="PRESUPUESTO OFICIAL" sheetId="1" r:id="rId1"/>
    <sheet name="PROPUESTA ECONOMICA OK " sheetId="59" r:id="rId2"/>
    <sheet name="1P" sheetId="22" r:id="rId3"/>
    <sheet name="2P" sheetId="21" r:id="rId4"/>
    <sheet name="3P" sheetId="28" r:id="rId5"/>
    <sheet name="4P" sheetId="29" r:id="rId6"/>
    <sheet name="5P" sheetId="27" r:id="rId7"/>
    <sheet name="6P" sheetId="44" r:id="rId8"/>
    <sheet name="102.1P" sheetId="26" r:id="rId9"/>
    <sheet name="600.1.1" sheetId="5" r:id="rId10"/>
    <sheet name="600.1.1P" sheetId="56" r:id="rId11"/>
    <sheet name="661.1" sheetId="10" r:id="rId12"/>
    <sheet name="630.4P" sheetId="7" r:id="rId13"/>
    <sheet name="640.1" sheetId="8" r:id="rId14"/>
    <sheet name="630.7" sheetId="53" r:id="rId15"/>
    <sheet name="610.1" sheetId="9" r:id="rId16"/>
    <sheet name="673.1.1" sheetId="54" r:id="rId17"/>
    <sheet name="673.2" sheetId="55" r:id="rId18"/>
    <sheet name="310.1" sheetId="23" r:id="rId19"/>
    <sheet name="311,1" sheetId="46" r:id="rId20"/>
    <sheet name="insumos" sheetId="24"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s>
  <definedNames>
    <definedName name="\a" localSheetId="3">#REF!</definedName>
    <definedName name="\a" localSheetId="14">#REF!</definedName>
    <definedName name="\a" localSheetId="16">#REF!</definedName>
    <definedName name="\a" localSheetId="17">#REF!</definedName>
    <definedName name="\a" localSheetId="1">#REF!</definedName>
    <definedName name="\a">#REF!</definedName>
    <definedName name="\b" localSheetId="3">'[1]CUAD-DIURNA'!#REF!</definedName>
    <definedName name="\b" localSheetId="14">'[1]CUAD-DIURNA'!#REF!</definedName>
    <definedName name="\b" localSheetId="16">'[1]CUAD-DIURNA'!#REF!</definedName>
    <definedName name="\b" localSheetId="17">'[1]CUAD-DIURNA'!#REF!</definedName>
    <definedName name="\b" localSheetId="1">'[1]CUAD-DIURNA'!#REF!</definedName>
    <definedName name="\b">'[1]CUAD-DIURNA'!#REF!</definedName>
    <definedName name="\c" localSheetId="3">#REF!</definedName>
    <definedName name="\c" localSheetId="14">#REF!</definedName>
    <definedName name="\c" localSheetId="16">#REF!</definedName>
    <definedName name="\c" localSheetId="17">#REF!</definedName>
    <definedName name="\c" localSheetId="1">#REF!</definedName>
    <definedName name="\c">#REF!</definedName>
    <definedName name="\L" localSheetId="16">#REF!</definedName>
    <definedName name="\L" localSheetId="17">#REF!</definedName>
    <definedName name="\L" localSheetId="1">#REF!</definedName>
    <definedName name="\L">#REF!</definedName>
    <definedName name="\m" localSheetId="1">#REF!</definedName>
    <definedName name="\m">#REF!</definedName>
    <definedName name="\P" localSheetId="1">#REF!</definedName>
    <definedName name="\P">#REF!</definedName>
    <definedName name="\q" localSheetId="1">#REF!</definedName>
    <definedName name="\q">#REF!</definedName>
    <definedName name="\s" localSheetId="1">#REF!</definedName>
    <definedName name="\s">#REF!</definedName>
    <definedName name="\w">#N/A</definedName>
    <definedName name="\X" localSheetId="2">'1P'!ERR</definedName>
    <definedName name="\X" localSheetId="3">'2P'!ERR</definedName>
    <definedName name="\X" localSheetId="14">'630.7'!ERR</definedName>
    <definedName name="\X" localSheetId="16">'673.1.1'!ERR</definedName>
    <definedName name="\X" localSheetId="17">'673.2'!ERR</definedName>
    <definedName name="\X">[0]!ERR</definedName>
    <definedName name="\Z" localSheetId="2">'1P'!ERR</definedName>
    <definedName name="\Z" localSheetId="3">'2P'!ERR</definedName>
    <definedName name="\Z" localSheetId="14">'630.7'!ERR</definedName>
    <definedName name="\Z" localSheetId="16">'673.1.1'!ERR</definedName>
    <definedName name="\Z" localSheetId="17">'673.2'!ERR</definedName>
    <definedName name="\Z">[0]!ERR</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oa55" localSheetId="3">#REF!</definedName>
    <definedName name="_______________oa55" localSheetId="16">#REF!</definedName>
    <definedName name="_______________oa55" localSheetId="17">#REF!</definedName>
    <definedName name="_______________oa55" localSheetId="1">#REF!</definedName>
    <definedName name="_______________oa55">#REF!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oa55" localSheetId="3">#REF!</definedName>
    <definedName name="______________oa55" localSheetId="16">#REF!</definedName>
    <definedName name="______________oa55" localSheetId="17">#REF!</definedName>
    <definedName name="______________oa55" localSheetId="1">#REF!</definedName>
    <definedName name="______________oa55">#REF!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oa55" localSheetId="3">#REF!</definedName>
    <definedName name="_____________oa55" localSheetId="16">#REF!</definedName>
    <definedName name="_____________oa55" localSheetId="17">#REF!</definedName>
    <definedName name="_____________oa55" localSheetId="1">#REF!</definedName>
    <definedName name="_____________oa55">#REF!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oa55" localSheetId="3">#REF!</definedName>
    <definedName name="____________oa55" localSheetId="16">#REF!</definedName>
    <definedName name="____________oa55" localSheetId="17">#REF!</definedName>
    <definedName name="____________oa55" localSheetId="1">#REF!</definedName>
    <definedName name="____________oa55">#REF!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oa55" localSheetId="3">#REF!</definedName>
    <definedName name="___________oa55" localSheetId="16">#REF!</definedName>
    <definedName name="___________oa55" localSheetId="17">#REF!</definedName>
    <definedName name="___________oa55" localSheetId="1">#REF!</definedName>
    <definedName name="___________oa55">#REF!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oa55" localSheetId="3">#REF!</definedName>
    <definedName name="__________oa55" localSheetId="16">#REF!</definedName>
    <definedName name="__________oa55" localSheetId="17">#REF!</definedName>
    <definedName name="__________oa55" localSheetId="1">#REF!</definedName>
    <definedName name="__________oa55">#REF!</definedName>
    <definedName name="__________PJ50" localSheetId="16">#REF!</definedName>
    <definedName name="__________PJ50" localSheetId="17">#REF!</definedName>
    <definedName name="__________PJ50" localSheetId="1">#REF!</definedName>
    <definedName name="__________PJ50">#REF!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oa55" localSheetId="3">#REF!</definedName>
    <definedName name="_________oa55" localSheetId="16">#REF!</definedName>
    <definedName name="_________oa55" localSheetId="17">#REF!</definedName>
    <definedName name="_________oa55" localSheetId="1">#REF!</definedName>
    <definedName name="_________oa55">#REF!</definedName>
    <definedName name="_________PJ50" localSheetId="16">#REF!</definedName>
    <definedName name="_________PJ50" localSheetId="17">#REF!</definedName>
    <definedName name="_________PJ50" localSheetId="1">#REF!</definedName>
    <definedName name="_________PJ50">#REF!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MA2" localSheetId="3">#REF!</definedName>
    <definedName name="________MA2" localSheetId="16">#REF!</definedName>
    <definedName name="________MA2" localSheetId="17">#REF!</definedName>
    <definedName name="________MA2" localSheetId="1">#REF!</definedName>
    <definedName name="________MA2">#REF!</definedName>
    <definedName name="________oa55" localSheetId="16">#REF!</definedName>
    <definedName name="________oa55" localSheetId="17">#REF!</definedName>
    <definedName name="________oa55" localSheetId="1">#REF!</definedName>
    <definedName name="________oa55">#REF!</definedName>
    <definedName name="________PJ50" localSheetId="1">#REF!</definedName>
    <definedName name="________PJ50">#REF!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MA2" localSheetId="3">#REF!</definedName>
    <definedName name="_______MA2" localSheetId="16">#REF!</definedName>
    <definedName name="_______MA2" localSheetId="17">#REF!</definedName>
    <definedName name="_______MA2" localSheetId="1">#REF!</definedName>
    <definedName name="_______MA2">#REF!</definedName>
    <definedName name="_______oa55" localSheetId="16">#REF!</definedName>
    <definedName name="_______oa55" localSheetId="17">#REF!</definedName>
    <definedName name="_______oa55" localSheetId="1">#REF!</definedName>
    <definedName name="_______oa55">#REF!</definedName>
    <definedName name="_______PJ50" localSheetId="1">#REF!</definedName>
    <definedName name="_______PJ50">#REF!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MA2" localSheetId="3">#REF!</definedName>
    <definedName name="______MA2" localSheetId="16">#REF!</definedName>
    <definedName name="______MA2" localSheetId="17">#REF!</definedName>
    <definedName name="______MA2" localSheetId="1">#REF!</definedName>
    <definedName name="______MA2">#REF!</definedName>
    <definedName name="______oa55" localSheetId="16">#REF!</definedName>
    <definedName name="______oa55" localSheetId="17">#REF!</definedName>
    <definedName name="______oa55" localSheetId="1">#REF!</definedName>
    <definedName name="______oa55">#REF!</definedName>
    <definedName name="______PJ50" localSheetId="1">#REF!</definedName>
    <definedName name="______PJ50">#REF!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MA2" localSheetId="3">#REF!</definedName>
    <definedName name="_____MA2" localSheetId="16">#REF!</definedName>
    <definedName name="_____MA2" localSheetId="17">#REF!</definedName>
    <definedName name="_____MA2" localSheetId="1">#REF!</definedName>
    <definedName name="_____MA2">#REF!</definedName>
    <definedName name="_____oa55" localSheetId="16">#REF!</definedName>
    <definedName name="_____oa55" localSheetId="17">#REF!</definedName>
    <definedName name="_____oa55" localSheetId="1">#REF!</definedName>
    <definedName name="_____oa55">#REF!</definedName>
    <definedName name="_____PJ50" localSheetId="3">#REF!</definedName>
    <definedName name="_____PJ50" localSheetId="1">#REF!</definedName>
    <definedName name="_____PJ50">#REF!</definedName>
    <definedName name="_____pj51" localSheetId="1">#REF!</definedName>
    <definedName name="_____pj51">#REF!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MA2" localSheetId="3">#REF!</definedName>
    <definedName name="____MA2" localSheetId="16">#REF!</definedName>
    <definedName name="____MA2" localSheetId="17">#REF!</definedName>
    <definedName name="____MA2" localSheetId="1">#REF!</definedName>
    <definedName name="____MA2">#REF!</definedName>
    <definedName name="____oa55" localSheetId="16">#REF!</definedName>
    <definedName name="____oa55" localSheetId="17">#REF!</definedName>
    <definedName name="____oa55" localSheetId="1">#REF!</definedName>
    <definedName name="____oa55">#REF!</definedName>
    <definedName name="____PJ50" localSheetId="1">#REF!</definedName>
    <definedName name="____PJ50">#REF!</definedName>
    <definedName name="____pj51" localSheetId="1">#REF!</definedName>
    <definedName name="____pj51">#REF!</definedName>
    <definedName name="____SBC1">[2]INV!$A$12:$D$15</definedName>
    <definedName name="____SBC3">[2]INV!$F$12:$I$15</definedName>
    <definedName name="____SBC5">[2]INV!$K$12:$N$15</definedName>
    <definedName name="____xz2" localSheetId="3">#REF!</definedName>
    <definedName name="____xz2" localSheetId="16">#REF!</definedName>
    <definedName name="____xz2" localSheetId="17">#REF!</definedName>
    <definedName name="____xz2" localSheetId="1">#REF!</definedName>
    <definedName name="____xz2">#REF!</definedName>
    <definedName name="___A1">#N/A</definedName>
    <definedName name="___A17000" localSheetId="3">#REF!</definedName>
    <definedName name="___A17000" localSheetId="1">#REF!</definedName>
    <definedName name="___A17000">#REF!</definedName>
    <definedName name="___A20000" localSheetId="1">#REF!</definedName>
    <definedName name="___A20000">#REF!</definedName>
    <definedName name="___A30000" localSheetId="1">#REF!</definedName>
    <definedName name="___A30000">#REF!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G1">#N/A</definedName>
    <definedName name="___IPC2002" localSheetId="3">#REF!</definedName>
    <definedName name="___IPC2002" localSheetId="1">#REF!</definedName>
    <definedName name="___IPC2002">#REF!</definedName>
    <definedName name="___MA2" localSheetId="1">#REF!</definedName>
    <definedName name="___MA2">#REF!</definedName>
    <definedName name="___oa55" localSheetId="1">#REF!</definedName>
    <definedName name="___oa55">#REF!</definedName>
    <definedName name="___PJ50" localSheetId="1">#REF!</definedName>
    <definedName name="___PJ50">#REF!</definedName>
    <definedName name="___pj51" localSheetId="1">#REF!</definedName>
    <definedName name="___pj51">#REF!</definedName>
    <definedName name="___SBC1">[2]INV!$A$12:$D$15</definedName>
    <definedName name="___SBC3">[2]INV!$F$12:$I$15</definedName>
    <definedName name="___SBC5">[2]INV!$K$12:$N$15</definedName>
    <definedName name="___v1">#N/A</definedName>
    <definedName name="___v2">#N/A</definedName>
    <definedName name="___v4">#N/A</definedName>
    <definedName name="___v5">#N/A</definedName>
    <definedName name="___v6">#N/A</definedName>
    <definedName name="___v7" localSheetId="2">Scheduled_Payment+Extra_Payment</definedName>
    <definedName name="___v7" localSheetId="3">Scheduled_Payment+Extra_Payment</definedName>
    <definedName name="___v7" localSheetId="19">Scheduled_Payment+Extra_Payment</definedName>
    <definedName name="___v7" localSheetId="10">Scheduled_Payment+Extra_Payment</definedName>
    <definedName name="___v7" localSheetId="14">Scheduled_Payment+Extra_Payment</definedName>
    <definedName name="___v7" localSheetId="16">Scheduled_Payment+Extra_Payment</definedName>
    <definedName name="___v7" localSheetId="17">Scheduled_Payment+Extra_Payment</definedName>
    <definedName name="___v7" localSheetId="7">Scheduled_Payment+Extra_Payment</definedName>
    <definedName name="___v7" localSheetId="1">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 localSheetId="3">Scheduled_Payment+Extra_Payment</definedName>
    <definedName name="___w6" localSheetId="19">Scheduled_Payment+Extra_Payment</definedName>
    <definedName name="___w6" localSheetId="10">Scheduled_Payment+Extra_Payment</definedName>
    <definedName name="___w6" localSheetId="14">Scheduled_Payment+Extra_Payment</definedName>
    <definedName name="___w6" localSheetId="16">Scheduled_Payment+Extra_Payment</definedName>
    <definedName name="___w6" localSheetId="17">Scheduled_Payment+Extra_Payment</definedName>
    <definedName name="___w6" localSheetId="7">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2">Scheduled_Payment+Extra_Payment</definedName>
    <definedName name="___X6" localSheetId="3">Scheduled_Payment+Extra_Payment</definedName>
    <definedName name="___X6" localSheetId="19">Scheduled_Payment+Extra_Payment</definedName>
    <definedName name="___X6" localSheetId="10">Scheduled_Payment+Extra_Payment</definedName>
    <definedName name="___X6" localSheetId="14">Scheduled_Payment+Extra_Payment</definedName>
    <definedName name="___X6" localSheetId="16">Scheduled_Payment+Extra_Payment</definedName>
    <definedName name="___X6" localSheetId="17">Scheduled_Payment+Extra_Payment</definedName>
    <definedName name="___X6" localSheetId="7">Scheduled_Payment+Extra_Payment</definedName>
    <definedName name="___X6" localSheetId="1">Scheduled_Payment+Extra_Payment</definedName>
    <definedName name="___X6">Scheduled_Payment+Extra_Payment</definedName>
    <definedName name="___X7">#N/A</definedName>
    <definedName name="___xz2" localSheetId="3">#REF!</definedName>
    <definedName name="___xz2" localSheetId="14">#REF!</definedName>
    <definedName name="___xz2" localSheetId="16">#REF!</definedName>
    <definedName name="___xz2" localSheetId="17">#REF!</definedName>
    <definedName name="___xz2" localSheetId="1">#REF!</definedName>
    <definedName name="___xz2">#REF!</definedName>
    <definedName name="___y1">#N/A</definedName>
    <definedName name="___y2">#N/A</definedName>
    <definedName name="___y3">#N/A</definedName>
    <definedName name="___y4">#N/A</definedName>
    <definedName name="___y5">#N/A</definedName>
    <definedName name="___y6" localSheetId="2">Scheduled_Payment+Extra_Payment</definedName>
    <definedName name="___y6" localSheetId="3">Scheduled_Payment+Extra_Payment</definedName>
    <definedName name="___y6" localSheetId="19">Scheduled_Payment+Extra_Payment</definedName>
    <definedName name="___y6" localSheetId="10">Scheduled_Payment+Extra_Payment</definedName>
    <definedName name="___y6" localSheetId="14">Scheduled_Payment+Extra_Payment</definedName>
    <definedName name="___y6" localSheetId="16">Scheduled_Payment+Extra_Payment</definedName>
    <definedName name="___y6" localSheetId="17">Scheduled_Payment+Extra_Payment</definedName>
    <definedName name="___y6" localSheetId="7">Scheduled_Payment+Extra_Payment</definedName>
    <definedName name="___y6" localSheetId="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2">Scheduled_Payment+Extra_Payment</definedName>
    <definedName name="___z6" localSheetId="3">Scheduled_Payment+Extra_Payment</definedName>
    <definedName name="___z6" localSheetId="19">Scheduled_Payment+Extra_Payment</definedName>
    <definedName name="___z6" localSheetId="10">Scheduled_Payment+Extra_Payment</definedName>
    <definedName name="___z6" localSheetId="14">Scheduled_Payment+Extra_Payment</definedName>
    <definedName name="___z6" localSheetId="16">Scheduled_Payment+Extra_Payment</definedName>
    <definedName name="___z6" localSheetId="17">Scheduled_Payment+Extra_Payment</definedName>
    <definedName name="___z6" localSheetId="7">Scheduled_Payment+Extra_Payment</definedName>
    <definedName name="___z6" localSheetId="1">Scheduled_Payment+Extra_Payment</definedName>
    <definedName name="___z6">Scheduled_Payment+Extra_Payment</definedName>
    <definedName name="___z7">#N/A</definedName>
    <definedName name="__123Graph_A" hidden="1">[3]AIU!$D$338:$D$357</definedName>
    <definedName name="__123Graph_Acaja" hidden="1">[3]EVA!$D$39:$AD$39</definedName>
    <definedName name="__123Graph_ACart_AnticAdic" hidden="1">[3]EVA!$F$95:$I$95</definedName>
    <definedName name="__123Graph_AFACTURAC" hidden="1">[3]Program!$B$120:$Y$120</definedName>
    <definedName name="__123Graph_AGraph2" hidden="1">[3]AIU!$D$338:$D$357</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[3]AIU!$C$338:$C$357</definedName>
    <definedName name="__123Graph_Xcaja" hidden="1">[3]EVA!$D$6:$AD$6</definedName>
    <definedName name="__1Sin_nombre" localSheetId="3">#REF!</definedName>
    <definedName name="__1Sin_nombre" localSheetId="16">#REF!</definedName>
    <definedName name="__1Sin_nombre" localSheetId="17">#REF!</definedName>
    <definedName name="__1Sin_nombre" localSheetId="1">#REF!</definedName>
    <definedName name="__1Sin_nombre">#REF!</definedName>
    <definedName name="__A1">#N/A</definedName>
    <definedName name="__A17000" localSheetId="3">#REF!</definedName>
    <definedName name="__A17000" localSheetId="1">#REF!</definedName>
    <definedName name="__A17000">#REF!</definedName>
    <definedName name="__A20000" localSheetId="1">#REF!</definedName>
    <definedName name="__A20000">#REF!</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localSheetId="14" hidden="1">{"TAB1",#N/A,TRUE,"GENERAL";"TAB2",#N/A,TRUE,"GENERAL";"TAB3",#N/A,TRUE,"GENERAL";"TAB4",#N/A,TRUE,"GENERAL";"TAB5",#N/A,TRUE,"GENERAL"}</definedName>
    <definedName name="__a3" localSheetId="16" hidden="1">{"TAB1",#N/A,TRUE,"GENERAL";"TAB2",#N/A,TRUE,"GENERAL";"TAB3",#N/A,TRUE,"GENERAL";"TAB4",#N/A,TRUE,"GENERAL";"TAB5",#N/A,TRUE,"GENERAL"}</definedName>
    <definedName name="__a3" localSheetId="17" hidden="1">{"TAB1",#N/A,TRUE,"GENERAL";"TAB2",#N/A,TRUE,"GENERAL";"TAB3",#N/A,TRUE,"GENERAL";"TAB4",#N/A,TRUE,"GENERAL";"TAB5",#N/A,TRUE,"GENERAL"}</definedName>
    <definedName name="__a3" hidden="1">{"TAB1",#N/A,TRUE,"GENERAL";"TAB2",#N/A,TRUE,"GENERAL";"TAB3",#N/A,TRUE,"GENERAL";"TAB4",#N/A,TRUE,"GENERAL";"TAB5",#N/A,TRUE,"GENERAL"}</definedName>
    <definedName name="__A30000" localSheetId="3">#REF!</definedName>
    <definedName name="__A30000" localSheetId="1">#REF!</definedName>
    <definedName name="__A30000">#REF!</definedName>
    <definedName name="__a4" localSheetId="2" hidden="1">{"via1",#N/A,TRUE,"general";"via2",#N/A,TRUE,"general";"via3",#N/A,TRUE,"general"}</definedName>
    <definedName name="__a4" localSheetId="3" hidden="1">{"via1",#N/A,TRUE,"general";"via2",#N/A,TRUE,"general";"via3",#N/A,TRUE,"general"}</definedName>
    <definedName name="__a4" localSheetId="14" hidden="1">{"via1",#N/A,TRUE,"general";"via2",#N/A,TRUE,"general";"via3",#N/A,TRUE,"general"}</definedName>
    <definedName name="__a4" localSheetId="16" hidden="1">{"via1",#N/A,TRUE,"general";"via2",#N/A,TRUE,"general";"via3",#N/A,TRUE,"general"}</definedName>
    <definedName name="__a4" localSheetId="17"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localSheetId="14" hidden="1">{"TAB1",#N/A,TRUE,"GENERAL";"TAB2",#N/A,TRUE,"GENERAL";"TAB3",#N/A,TRUE,"GENERAL";"TAB4",#N/A,TRUE,"GENERAL";"TAB5",#N/A,TRUE,"GENERAL"}</definedName>
    <definedName name="__a5" localSheetId="16" hidden="1">{"TAB1",#N/A,TRUE,"GENERAL";"TAB2",#N/A,TRUE,"GENERAL";"TAB3",#N/A,TRUE,"GENERAL";"TAB4",#N/A,TRUE,"GENERAL";"TAB5",#N/A,TRUE,"GENERAL"}</definedName>
    <definedName name="__a5" localSheetId="17"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localSheetId="14" hidden="1">{"TAB1",#N/A,TRUE,"GENERAL";"TAB2",#N/A,TRUE,"GENERAL";"TAB3",#N/A,TRUE,"GENERAL";"TAB4",#N/A,TRUE,"GENERAL";"TAB5",#N/A,TRUE,"GENERAL"}</definedName>
    <definedName name="__a6" localSheetId="16" hidden="1">{"TAB1",#N/A,TRUE,"GENERAL";"TAB2",#N/A,TRUE,"GENERAL";"TAB3",#N/A,TRUE,"GENERAL";"TAB4",#N/A,TRUE,"GENERAL";"TAB5",#N/A,TRUE,"GENERAL"}</definedName>
    <definedName name="__a6" localSheetId="17"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APU221" localSheetId="3">#REF!</definedName>
    <definedName name="__APU221" localSheetId="16">#REF!</definedName>
    <definedName name="__APU221" localSheetId="17">#REF!</definedName>
    <definedName name="__APU221" localSheetId="1">#REF!</definedName>
    <definedName name="__APU221">#REF!</definedName>
    <definedName name="__APU465" localSheetId="19">[4]!absc</definedName>
    <definedName name="__APU465" localSheetId="10">[4]!absc</definedName>
    <definedName name="__APU465" localSheetId="16">[4]!absc</definedName>
    <definedName name="__APU465" localSheetId="17">[4]!absc</definedName>
    <definedName name="__APU465" localSheetId="7">[4]!absc</definedName>
    <definedName name="__APU465" localSheetId="1">[4]!absc</definedName>
    <definedName name="__APU465">[4]!absc</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localSheetId="14" hidden="1">{"TAB1",#N/A,TRUE,"GENERAL";"TAB2",#N/A,TRUE,"GENERAL";"TAB3",#N/A,TRUE,"GENERAL";"TAB4",#N/A,TRUE,"GENERAL";"TAB5",#N/A,TRUE,"GENERAL"}</definedName>
    <definedName name="__b2" localSheetId="16" hidden="1">{"TAB1",#N/A,TRUE,"GENERAL";"TAB2",#N/A,TRUE,"GENERAL";"TAB3",#N/A,TRUE,"GENERAL";"TAB4",#N/A,TRUE,"GENERAL";"TAB5",#N/A,TRUE,"GENERAL"}</definedName>
    <definedName name="__b2" localSheetId="17"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localSheetId="14" hidden="1">{"TAB1",#N/A,TRUE,"GENERAL";"TAB2",#N/A,TRUE,"GENERAL";"TAB3",#N/A,TRUE,"GENERAL";"TAB4",#N/A,TRUE,"GENERAL";"TAB5",#N/A,TRUE,"GENERAL"}</definedName>
    <definedName name="__b3" localSheetId="16" hidden="1">{"TAB1",#N/A,TRUE,"GENERAL";"TAB2",#N/A,TRUE,"GENERAL";"TAB3",#N/A,TRUE,"GENERAL";"TAB4",#N/A,TRUE,"GENERAL";"TAB5",#N/A,TRUE,"GENERAL"}</definedName>
    <definedName name="__b3" localSheetId="17"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localSheetId="14" hidden="1">{"TAB1",#N/A,TRUE,"GENERAL";"TAB2",#N/A,TRUE,"GENERAL";"TAB3",#N/A,TRUE,"GENERAL";"TAB4",#N/A,TRUE,"GENERAL";"TAB5",#N/A,TRUE,"GENERAL"}</definedName>
    <definedName name="__b4" localSheetId="16" hidden="1">{"TAB1",#N/A,TRUE,"GENERAL";"TAB2",#N/A,TRUE,"GENERAL";"TAB3",#N/A,TRUE,"GENERAL";"TAB4",#N/A,TRUE,"GENERAL";"TAB5",#N/A,TRUE,"GENERAL"}</definedName>
    <definedName name="__b4" localSheetId="17"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localSheetId="14" hidden="1">{"TAB1",#N/A,TRUE,"GENERAL";"TAB2",#N/A,TRUE,"GENERAL";"TAB3",#N/A,TRUE,"GENERAL";"TAB4",#N/A,TRUE,"GENERAL";"TAB5",#N/A,TRUE,"GENERAL"}</definedName>
    <definedName name="__b5" localSheetId="16" hidden="1">{"TAB1",#N/A,TRUE,"GENERAL";"TAB2",#N/A,TRUE,"GENERAL";"TAB3",#N/A,TRUE,"GENERAL";"TAB4",#N/A,TRUE,"GENERAL";"TAB5",#N/A,TRUE,"GENERAL"}</definedName>
    <definedName name="__b5" localSheetId="17"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localSheetId="14" hidden="1">{"TAB1",#N/A,TRUE,"GENERAL";"TAB2",#N/A,TRUE,"GENERAL";"TAB3",#N/A,TRUE,"GENERAL";"TAB4",#N/A,TRUE,"GENERAL";"TAB5",#N/A,TRUE,"GENERAL"}</definedName>
    <definedName name="__b6" localSheetId="16" hidden="1">{"TAB1",#N/A,TRUE,"GENERAL";"TAB2",#N/A,TRUE,"GENERAL";"TAB3",#N/A,TRUE,"GENERAL";"TAB4",#N/A,TRUE,"GENERAL";"TAB5",#N/A,TRUE,"GENERAL"}</definedName>
    <definedName name="__b6" localSheetId="17"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3" hidden="1">{"via1",#N/A,TRUE,"general";"via2",#N/A,TRUE,"general";"via3",#N/A,TRUE,"general"}</definedName>
    <definedName name="__b7" localSheetId="14" hidden="1">{"via1",#N/A,TRUE,"general";"via2",#N/A,TRUE,"general";"via3",#N/A,TRUE,"general"}</definedName>
    <definedName name="__b7" localSheetId="16" hidden="1">{"via1",#N/A,TRUE,"general";"via2",#N/A,TRUE,"general";"via3",#N/A,TRUE,"general"}</definedName>
    <definedName name="__b7" localSheetId="17"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localSheetId="14" hidden="1">{"via1",#N/A,TRUE,"general";"via2",#N/A,TRUE,"general";"via3",#N/A,TRUE,"general"}</definedName>
    <definedName name="__b8" localSheetId="16" hidden="1">{"via1",#N/A,TRUE,"general";"via2",#N/A,TRUE,"general";"via3",#N/A,TRUE,"general"}</definedName>
    <definedName name="__b8" localSheetId="17"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17"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7"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0" localSheetId="3">#REF!</definedName>
    <definedName name="__EST10" localSheetId="16">#REF!</definedName>
    <definedName name="__EST10" localSheetId="17">#REF!</definedName>
    <definedName name="__EST10" localSheetId="1">#REF!</definedName>
    <definedName name="__EST10">#REF!</definedName>
    <definedName name="__EST11" localSheetId="16">#REF!</definedName>
    <definedName name="__EST11" localSheetId="17">#REF!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 localSheetId="2">'1P'!ERR</definedName>
    <definedName name="__F" localSheetId="3">'2P'!ERR</definedName>
    <definedName name="__F" localSheetId="14">'630.7'!ERR</definedName>
    <definedName name="__F" localSheetId="16">'673.1.1'!ERR</definedName>
    <definedName name="__F" localSheetId="17">'673.2'!ERR</definedName>
    <definedName name="__F">[0]!ERR</definedName>
    <definedName name="__FS01" localSheetId="2">'1P'!ERR</definedName>
    <definedName name="__FS01" localSheetId="3">'2P'!ERR</definedName>
    <definedName name="__FS01" localSheetId="14">'630.7'!ERR</definedName>
    <definedName name="__FS01" localSheetId="16">'673.1.1'!ERR</definedName>
    <definedName name="__FS01" localSheetId="17">'673.2'!ERR</definedName>
    <definedName name="__FS01">[0]!ERR</definedName>
    <definedName name="__G1">#N/A</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localSheetId="14" hidden="1">{"TAB1",#N/A,TRUE,"GENERAL";"TAB2",#N/A,TRUE,"GENERAL";"TAB3",#N/A,TRUE,"GENERAL";"TAB4",#N/A,TRUE,"GENERAL";"TAB5",#N/A,TRUE,"GENERAL"}</definedName>
    <definedName name="__g2" localSheetId="16" hidden="1">{"TAB1",#N/A,TRUE,"GENERAL";"TAB2",#N/A,TRUE,"GENERAL";"TAB3",#N/A,TRUE,"GENERAL";"TAB4",#N/A,TRUE,"GENERAL";"TAB5",#N/A,TRUE,"GENERAL"}</definedName>
    <definedName name="__g2" localSheetId="17"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3" hidden="1">{"via1",#N/A,TRUE,"general";"via2",#N/A,TRUE,"general";"via3",#N/A,TRUE,"general"}</definedName>
    <definedName name="__g3" localSheetId="14" hidden="1">{"via1",#N/A,TRUE,"general";"via2",#N/A,TRUE,"general";"via3",#N/A,TRUE,"general"}</definedName>
    <definedName name="__g3" localSheetId="16" hidden="1">{"via1",#N/A,TRUE,"general";"via2",#N/A,TRUE,"general";"via3",#N/A,TRUE,"general"}</definedName>
    <definedName name="__g3" localSheetId="17"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localSheetId="14" hidden="1">{"via1",#N/A,TRUE,"general";"via2",#N/A,TRUE,"general";"via3",#N/A,TRUE,"general"}</definedName>
    <definedName name="__g4" localSheetId="16" hidden="1">{"via1",#N/A,TRUE,"general";"via2",#N/A,TRUE,"general";"via3",#N/A,TRUE,"general"}</definedName>
    <definedName name="__g4" localSheetId="17"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localSheetId="14" hidden="1">{"via1",#N/A,TRUE,"general";"via2",#N/A,TRUE,"general";"via3",#N/A,TRUE,"general"}</definedName>
    <definedName name="__g5" localSheetId="16" hidden="1">{"via1",#N/A,TRUE,"general";"via2",#N/A,TRUE,"general";"via3",#N/A,TRUE,"general"}</definedName>
    <definedName name="__g5" localSheetId="17"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localSheetId="14" hidden="1">{"via1",#N/A,TRUE,"general";"via2",#N/A,TRUE,"general";"via3",#N/A,TRUE,"general"}</definedName>
    <definedName name="__g6" localSheetId="16" hidden="1">{"via1",#N/A,TRUE,"general";"via2",#N/A,TRUE,"general";"via3",#N/A,TRUE,"general"}</definedName>
    <definedName name="__g6" localSheetId="17"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localSheetId="14" hidden="1">{"TAB1",#N/A,TRUE,"GENERAL";"TAB2",#N/A,TRUE,"GENERAL";"TAB3",#N/A,TRUE,"GENERAL";"TAB4",#N/A,TRUE,"GENERAL";"TAB5",#N/A,TRUE,"GENERAL"}</definedName>
    <definedName name="__g7" localSheetId="16" hidden="1">{"TAB1",#N/A,TRUE,"GENERAL";"TAB2",#N/A,TRUE,"GENERAL";"TAB3",#N/A,TRUE,"GENERAL";"TAB4",#N/A,TRUE,"GENERAL";"TAB5",#N/A,TRUE,"GENERAL"}</definedName>
    <definedName name="__g7" localSheetId="17"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7"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3" hidden="1">{"via1",#N/A,TRUE,"general";"via2",#N/A,TRUE,"general";"via3",#N/A,TRUE,"general"}</definedName>
    <definedName name="__gtr4" localSheetId="14" hidden="1">{"via1",#N/A,TRUE,"general";"via2",#N/A,TRUE,"general";"via3",#N/A,TRUE,"general"}</definedName>
    <definedName name="__gtr4" localSheetId="16" hidden="1">{"via1",#N/A,TRUE,"general";"via2",#N/A,TRUE,"general";"via3",#N/A,TRUE,"general"}</definedName>
    <definedName name="__gtr4" localSheetId="17"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localSheetId="14" hidden="1">{"via1",#N/A,TRUE,"general";"via2",#N/A,TRUE,"general";"via3",#N/A,TRUE,"general"}</definedName>
    <definedName name="__h2" localSheetId="16" hidden="1">{"via1",#N/A,TRUE,"general";"via2",#N/A,TRUE,"general";"via3",#N/A,TRUE,"general"}</definedName>
    <definedName name="__h2" localSheetId="17"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localSheetId="14" hidden="1">{"via1",#N/A,TRUE,"general";"via2",#N/A,TRUE,"general";"via3",#N/A,TRUE,"general"}</definedName>
    <definedName name="__h3" localSheetId="16" hidden="1">{"via1",#N/A,TRUE,"general";"via2",#N/A,TRUE,"general";"via3",#N/A,TRUE,"general"}</definedName>
    <definedName name="__h3" localSheetId="17"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localSheetId="14" hidden="1">{"TAB1",#N/A,TRUE,"GENERAL";"TAB2",#N/A,TRUE,"GENERAL";"TAB3",#N/A,TRUE,"GENERAL";"TAB4",#N/A,TRUE,"GENERAL";"TAB5",#N/A,TRUE,"GENERAL"}</definedName>
    <definedName name="__h4" localSheetId="16" hidden="1">{"TAB1",#N/A,TRUE,"GENERAL";"TAB2",#N/A,TRUE,"GENERAL";"TAB3",#N/A,TRUE,"GENERAL";"TAB4",#N/A,TRUE,"GENERAL";"TAB5",#N/A,TRUE,"GENERAL"}</definedName>
    <definedName name="__h4" localSheetId="17"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localSheetId="14" hidden="1">{"TAB1",#N/A,TRUE,"GENERAL";"TAB2",#N/A,TRUE,"GENERAL";"TAB3",#N/A,TRUE,"GENERAL";"TAB4",#N/A,TRUE,"GENERAL";"TAB5",#N/A,TRUE,"GENERAL"}</definedName>
    <definedName name="__h5" localSheetId="16" hidden="1">{"TAB1",#N/A,TRUE,"GENERAL";"TAB2",#N/A,TRUE,"GENERAL";"TAB3",#N/A,TRUE,"GENERAL";"TAB4",#N/A,TRUE,"GENERAL";"TAB5",#N/A,TRUE,"GENERAL"}</definedName>
    <definedName name="__h5" localSheetId="17"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3" hidden="1">{"via1",#N/A,TRUE,"general";"via2",#N/A,TRUE,"general";"via3",#N/A,TRUE,"general"}</definedName>
    <definedName name="__h6" localSheetId="14" hidden="1">{"via1",#N/A,TRUE,"general";"via2",#N/A,TRUE,"general";"via3",#N/A,TRUE,"general"}</definedName>
    <definedName name="__h6" localSheetId="16" hidden="1">{"via1",#N/A,TRUE,"general";"via2",#N/A,TRUE,"general";"via3",#N/A,TRUE,"general"}</definedName>
    <definedName name="__h6" localSheetId="17"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localSheetId="14" hidden="1">{"TAB1",#N/A,TRUE,"GENERAL";"TAB2",#N/A,TRUE,"GENERAL";"TAB3",#N/A,TRUE,"GENERAL";"TAB4",#N/A,TRUE,"GENERAL";"TAB5",#N/A,TRUE,"GENERAL"}</definedName>
    <definedName name="__h7" localSheetId="16" hidden="1">{"TAB1",#N/A,TRUE,"GENERAL";"TAB2",#N/A,TRUE,"GENERAL";"TAB3",#N/A,TRUE,"GENERAL";"TAB4",#N/A,TRUE,"GENERAL";"TAB5",#N/A,TRUE,"GENERAL"}</definedName>
    <definedName name="__h7" localSheetId="17"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3" hidden="1">{"via1",#N/A,TRUE,"general";"via2",#N/A,TRUE,"general";"via3",#N/A,TRUE,"general"}</definedName>
    <definedName name="__h8" localSheetId="14" hidden="1">{"via1",#N/A,TRUE,"general";"via2",#N/A,TRUE,"general";"via3",#N/A,TRUE,"general"}</definedName>
    <definedName name="__h8" localSheetId="16" hidden="1">{"via1",#N/A,TRUE,"general";"via2",#N/A,TRUE,"general";"via3",#N/A,TRUE,"general"}</definedName>
    <definedName name="__h8" localSheetId="17"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localSheetId="14" hidden="1">{"via1",#N/A,TRUE,"general";"via2",#N/A,TRUE,"general";"via3",#N/A,TRUE,"general"}</definedName>
    <definedName name="__hfh7" localSheetId="16" hidden="1">{"via1",#N/A,TRUE,"general";"via2",#N/A,TRUE,"general";"via3",#N/A,TRUE,"general"}</definedName>
    <definedName name="__hfh7" localSheetId="17"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3" hidden="1">{"via1",#N/A,TRUE,"general";"via2",#N/A,TRUE,"general";"via3",#N/A,TRUE,"general"}</definedName>
    <definedName name="__i4" localSheetId="14" hidden="1">{"via1",#N/A,TRUE,"general";"via2",#N/A,TRUE,"general";"via3",#N/A,TRUE,"general"}</definedName>
    <definedName name="__i4" localSheetId="16" hidden="1">{"via1",#N/A,TRUE,"general";"via2",#N/A,TRUE,"general";"via3",#N/A,TRUE,"general"}</definedName>
    <definedName name="__i4" localSheetId="17"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localSheetId="14" hidden="1">{"TAB1",#N/A,TRUE,"GENERAL";"TAB2",#N/A,TRUE,"GENERAL";"TAB3",#N/A,TRUE,"GENERAL";"TAB4",#N/A,TRUE,"GENERAL";"TAB5",#N/A,TRUE,"GENERAL"}</definedName>
    <definedName name="__i5" localSheetId="16" hidden="1">{"TAB1",#N/A,TRUE,"GENERAL";"TAB2",#N/A,TRUE,"GENERAL";"TAB3",#N/A,TRUE,"GENERAL";"TAB4",#N/A,TRUE,"GENERAL";"TAB5",#N/A,TRUE,"GENERAL"}</definedName>
    <definedName name="__i5" localSheetId="17"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localSheetId="14" hidden="1">{"TAB1",#N/A,TRUE,"GENERAL";"TAB2",#N/A,TRUE,"GENERAL";"TAB3",#N/A,TRUE,"GENERAL";"TAB4",#N/A,TRUE,"GENERAL";"TAB5",#N/A,TRUE,"GENERAL"}</definedName>
    <definedName name="__i6" localSheetId="16" hidden="1">{"TAB1",#N/A,TRUE,"GENERAL";"TAB2",#N/A,TRUE,"GENERAL";"TAB3",#N/A,TRUE,"GENERAL";"TAB4",#N/A,TRUE,"GENERAL";"TAB5",#N/A,TRUE,"GENERAL"}</definedName>
    <definedName name="__i6" localSheetId="17"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3" hidden="1">{"via1",#N/A,TRUE,"general";"via2",#N/A,TRUE,"general";"via3",#N/A,TRUE,"general"}</definedName>
    <definedName name="__i7" localSheetId="14" hidden="1">{"via1",#N/A,TRUE,"general";"via2",#N/A,TRUE,"general";"via3",#N/A,TRUE,"general"}</definedName>
    <definedName name="__i7" localSheetId="16" hidden="1">{"via1",#N/A,TRUE,"general";"via2",#N/A,TRUE,"general";"via3",#N/A,TRUE,"general"}</definedName>
    <definedName name="__i7" localSheetId="17"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17"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3" hidden="1">{"via1",#N/A,TRUE,"general";"via2",#N/A,TRUE,"general";"via3",#N/A,TRUE,"general"}</definedName>
    <definedName name="__i8" localSheetId="14" hidden="1">{"via1",#N/A,TRUE,"general";"via2",#N/A,TRUE,"general";"via3",#N/A,TRUE,"general"}</definedName>
    <definedName name="__i8" localSheetId="16" hidden="1">{"via1",#N/A,TRUE,"general";"via2",#N/A,TRUE,"general";"via3",#N/A,TRUE,"general"}</definedName>
    <definedName name="__i8" localSheetId="17"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localSheetId="14" hidden="1">{"TAB1",#N/A,TRUE,"GENERAL";"TAB2",#N/A,TRUE,"GENERAL";"TAB3",#N/A,TRUE,"GENERAL";"TAB4",#N/A,TRUE,"GENERAL";"TAB5",#N/A,TRUE,"GENERAL"}</definedName>
    <definedName name="__i9" localSheetId="16" hidden="1">{"TAB1",#N/A,TRUE,"GENERAL";"TAB2",#N/A,TRUE,"GENERAL";"TAB3",#N/A,TRUE,"GENERAL";"TAB4",#N/A,TRUE,"GENERAL";"TAB5",#N/A,TRUE,"GENERAL"}</definedName>
    <definedName name="__i9" localSheetId="17" hidden="1">{"TAB1",#N/A,TRUE,"GENERAL";"TAB2",#N/A,TRUE,"GENERAL";"TAB3",#N/A,TRUE,"GENERAL";"TAB4",#N/A,TRUE,"GENERAL";"TAB5",#N/A,TRUE,"GENERAL"}</definedName>
    <definedName name="__i9" hidden="1">{"TAB1",#N/A,TRUE,"GENERAL";"TAB2",#N/A,TRUE,"GENERAL";"TAB3",#N/A,TRUE,"GENERAL";"TAB4",#N/A,TRUE,"GENERAL";"TAB5",#N/A,TRUE,"GENERAL"}</definedName>
    <definedName name="__IPC2002" localSheetId="3">#REF!</definedName>
    <definedName name="__IPC2002" localSheetId="1">#REF!</definedName>
    <definedName name="__IPC2002">#REF!</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localSheetId="14" hidden="1">{"TAB1",#N/A,TRUE,"GENERAL";"TAB2",#N/A,TRUE,"GENERAL";"TAB3",#N/A,TRUE,"GENERAL";"TAB4",#N/A,TRUE,"GENERAL";"TAB5",#N/A,TRUE,"GENERAL"}</definedName>
    <definedName name="__k3" localSheetId="16" hidden="1">{"TAB1",#N/A,TRUE,"GENERAL";"TAB2",#N/A,TRUE,"GENERAL";"TAB3",#N/A,TRUE,"GENERAL";"TAB4",#N/A,TRUE,"GENERAL";"TAB5",#N/A,TRUE,"GENERAL"}</definedName>
    <definedName name="__k3" localSheetId="17"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3" hidden="1">{"via1",#N/A,TRUE,"general";"via2",#N/A,TRUE,"general";"via3",#N/A,TRUE,"general"}</definedName>
    <definedName name="__k4" localSheetId="14" hidden="1">{"via1",#N/A,TRUE,"general";"via2",#N/A,TRUE,"general";"via3",#N/A,TRUE,"general"}</definedName>
    <definedName name="__k4" localSheetId="16" hidden="1">{"via1",#N/A,TRUE,"general";"via2",#N/A,TRUE,"general";"via3",#N/A,TRUE,"general"}</definedName>
    <definedName name="__k4" localSheetId="17"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localSheetId="14" hidden="1">{"via1",#N/A,TRUE,"general";"via2",#N/A,TRUE,"general";"via3",#N/A,TRUE,"general"}</definedName>
    <definedName name="__k5" localSheetId="16" hidden="1">{"via1",#N/A,TRUE,"general";"via2",#N/A,TRUE,"general";"via3",#N/A,TRUE,"general"}</definedName>
    <definedName name="__k5" localSheetId="17"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localSheetId="14" hidden="1">{"TAB1",#N/A,TRUE,"GENERAL";"TAB2",#N/A,TRUE,"GENERAL";"TAB3",#N/A,TRUE,"GENERAL";"TAB4",#N/A,TRUE,"GENERAL";"TAB5",#N/A,TRUE,"GENERAL"}</definedName>
    <definedName name="__k6" localSheetId="16" hidden="1">{"TAB1",#N/A,TRUE,"GENERAL";"TAB2",#N/A,TRUE,"GENERAL";"TAB3",#N/A,TRUE,"GENERAL";"TAB4",#N/A,TRUE,"GENERAL";"TAB5",#N/A,TRUE,"GENERAL"}</definedName>
    <definedName name="__k6" localSheetId="17"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3" hidden="1">{"via1",#N/A,TRUE,"general";"via2",#N/A,TRUE,"general";"via3",#N/A,TRUE,"general"}</definedName>
    <definedName name="__k7" localSheetId="14" hidden="1">{"via1",#N/A,TRUE,"general";"via2",#N/A,TRUE,"general";"via3",#N/A,TRUE,"general"}</definedName>
    <definedName name="__k7" localSheetId="16" hidden="1">{"via1",#N/A,TRUE,"general";"via2",#N/A,TRUE,"general";"via3",#N/A,TRUE,"general"}</definedName>
    <definedName name="__k7" localSheetId="17"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localSheetId="14" hidden="1">{"via1",#N/A,TRUE,"general";"via2",#N/A,TRUE,"general";"via3",#N/A,TRUE,"general"}</definedName>
    <definedName name="__k8" localSheetId="16" hidden="1">{"via1",#N/A,TRUE,"general";"via2",#N/A,TRUE,"general";"via3",#N/A,TRUE,"general"}</definedName>
    <definedName name="__k8" localSheetId="17"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localSheetId="14" hidden="1">{"TAB1",#N/A,TRUE,"GENERAL";"TAB2",#N/A,TRUE,"GENERAL";"TAB3",#N/A,TRUE,"GENERAL";"TAB4",#N/A,TRUE,"GENERAL";"TAB5",#N/A,TRUE,"GENERAL"}</definedName>
    <definedName name="__k9" localSheetId="16" hidden="1">{"TAB1",#N/A,TRUE,"GENERAL";"TAB2",#N/A,TRUE,"GENERAL";"TAB3",#N/A,TRUE,"GENERAL";"TAB4",#N/A,TRUE,"GENERAL";"TAB5",#N/A,TRUE,"GENERAL"}</definedName>
    <definedName name="__k9" localSheetId="17"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7"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3" hidden="1">{"via1",#N/A,TRUE,"general";"via2",#N/A,TRUE,"general";"via3",#N/A,TRUE,"general"}</definedName>
    <definedName name="__m3" localSheetId="14" hidden="1">{"via1",#N/A,TRUE,"general";"via2",#N/A,TRUE,"general";"via3",#N/A,TRUE,"general"}</definedName>
    <definedName name="__m3" localSheetId="16" hidden="1">{"via1",#N/A,TRUE,"general";"via2",#N/A,TRUE,"general";"via3",#N/A,TRUE,"general"}</definedName>
    <definedName name="__m3" localSheetId="17"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localSheetId="14" hidden="1">{"TAB1",#N/A,TRUE,"GENERAL";"TAB2",#N/A,TRUE,"GENERAL";"TAB3",#N/A,TRUE,"GENERAL";"TAB4",#N/A,TRUE,"GENERAL";"TAB5",#N/A,TRUE,"GENERAL"}</definedName>
    <definedName name="__m4" localSheetId="16" hidden="1">{"TAB1",#N/A,TRUE,"GENERAL";"TAB2",#N/A,TRUE,"GENERAL";"TAB3",#N/A,TRUE,"GENERAL";"TAB4",#N/A,TRUE,"GENERAL";"TAB5",#N/A,TRUE,"GENERAL"}</definedName>
    <definedName name="__m4" localSheetId="17"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3" hidden="1">{"via1",#N/A,TRUE,"general";"via2",#N/A,TRUE,"general";"via3",#N/A,TRUE,"general"}</definedName>
    <definedName name="__m5" localSheetId="14" hidden="1">{"via1",#N/A,TRUE,"general";"via2",#N/A,TRUE,"general";"via3",#N/A,TRUE,"general"}</definedName>
    <definedName name="__m5" localSheetId="16" hidden="1">{"via1",#N/A,TRUE,"general";"via2",#N/A,TRUE,"general";"via3",#N/A,TRUE,"general"}</definedName>
    <definedName name="__m5" localSheetId="17"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localSheetId="14" hidden="1">{"TAB1",#N/A,TRUE,"GENERAL";"TAB2",#N/A,TRUE,"GENERAL";"TAB3",#N/A,TRUE,"GENERAL";"TAB4",#N/A,TRUE,"GENERAL";"TAB5",#N/A,TRUE,"GENERAL"}</definedName>
    <definedName name="__m6" localSheetId="16" hidden="1">{"TAB1",#N/A,TRUE,"GENERAL";"TAB2",#N/A,TRUE,"GENERAL";"TAB3",#N/A,TRUE,"GENERAL";"TAB4",#N/A,TRUE,"GENERAL";"TAB5",#N/A,TRUE,"GENERAL"}</definedName>
    <definedName name="__m6" localSheetId="17"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localSheetId="14" hidden="1">{"TAB1",#N/A,TRUE,"GENERAL";"TAB2",#N/A,TRUE,"GENERAL";"TAB3",#N/A,TRUE,"GENERAL";"TAB4",#N/A,TRUE,"GENERAL";"TAB5",#N/A,TRUE,"GENERAL"}</definedName>
    <definedName name="__m7" localSheetId="16" hidden="1">{"TAB1",#N/A,TRUE,"GENERAL";"TAB2",#N/A,TRUE,"GENERAL";"TAB3",#N/A,TRUE,"GENERAL";"TAB4",#N/A,TRUE,"GENERAL";"TAB5",#N/A,TRUE,"GENERAL"}</definedName>
    <definedName name="__m7" localSheetId="17"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3" hidden="1">{"via1",#N/A,TRUE,"general";"via2",#N/A,TRUE,"general";"via3",#N/A,TRUE,"general"}</definedName>
    <definedName name="__m8" localSheetId="14" hidden="1">{"via1",#N/A,TRUE,"general";"via2",#N/A,TRUE,"general";"via3",#N/A,TRUE,"general"}</definedName>
    <definedName name="__m8" localSheetId="16" hidden="1">{"via1",#N/A,TRUE,"general";"via2",#N/A,TRUE,"general";"via3",#N/A,TRUE,"general"}</definedName>
    <definedName name="__m8" localSheetId="17"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localSheetId="14" hidden="1">{"via1",#N/A,TRUE,"general";"via2",#N/A,TRUE,"general";"via3",#N/A,TRUE,"general"}</definedName>
    <definedName name="__m9" localSheetId="16" hidden="1">{"via1",#N/A,TRUE,"general";"via2",#N/A,TRUE,"general";"via3",#N/A,TRUE,"general"}</definedName>
    <definedName name="__m9" localSheetId="17" hidden="1">{"via1",#N/A,TRUE,"general";"via2",#N/A,TRUE,"general";"via3",#N/A,TRUE,"general"}</definedName>
    <definedName name="__m9" hidden="1">{"via1",#N/A,TRUE,"general";"via2",#N/A,TRUE,"general";"via3",#N/A,TRUE,"general"}</definedName>
    <definedName name="__MA2" localSheetId="3">#REF!</definedName>
    <definedName name="__MA2" localSheetId="1">#REF!</definedName>
    <definedName name="__MA2">#REF!</definedName>
    <definedName name="__mun2" localSheetId="3">[5]PESOS!#REF!</definedName>
    <definedName name="__mun2" localSheetId="1">[5]PESOS!#REF!</definedName>
    <definedName name="__mun2">[5]PESOS!#REF!</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localSheetId="14" hidden="1">{"TAB1",#N/A,TRUE,"GENERAL";"TAB2",#N/A,TRUE,"GENERAL";"TAB3",#N/A,TRUE,"GENERAL";"TAB4",#N/A,TRUE,"GENERAL";"TAB5",#N/A,TRUE,"GENERAL"}</definedName>
    <definedName name="__n3" localSheetId="16" hidden="1">{"TAB1",#N/A,TRUE,"GENERAL";"TAB2",#N/A,TRUE,"GENERAL";"TAB3",#N/A,TRUE,"GENERAL";"TAB4",#N/A,TRUE,"GENERAL";"TAB5",#N/A,TRUE,"GENERAL"}</definedName>
    <definedName name="__n3" localSheetId="17"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3" hidden="1">{"via1",#N/A,TRUE,"general";"via2",#N/A,TRUE,"general";"via3",#N/A,TRUE,"general"}</definedName>
    <definedName name="__n4" localSheetId="14" hidden="1">{"via1",#N/A,TRUE,"general";"via2",#N/A,TRUE,"general";"via3",#N/A,TRUE,"general"}</definedName>
    <definedName name="__n4" localSheetId="16" hidden="1">{"via1",#N/A,TRUE,"general";"via2",#N/A,TRUE,"general";"via3",#N/A,TRUE,"general"}</definedName>
    <definedName name="__n4" localSheetId="17"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localSheetId="14" hidden="1">{"TAB1",#N/A,TRUE,"GENERAL";"TAB2",#N/A,TRUE,"GENERAL";"TAB3",#N/A,TRUE,"GENERAL";"TAB4",#N/A,TRUE,"GENERAL";"TAB5",#N/A,TRUE,"GENERAL"}</definedName>
    <definedName name="__n5" localSheetId="16" hidden="1">{"TAB1",#N/A,TRUE,"GENERAL";"TAB2",#N/A,TRUE,"GENERAL";"TAB3",#N/A,TRUE,"GENERAL";"TAB4",#N/A,TRUE,"GENERAL";"TAB5",#N/A,TRUE,"GENERAL"}</definedName>
    <definedName name="__n5" localSheetId="17" hidden="1">{"TAB1",#N/A,TRUE,"GENERAL";"TAB2",#N/A,TRUE,"GENERAL";"TAB3",#N/A,TRUE,"GENERAL";"TAB4",#N/A,TRUE,"GENERAL";"TAB5",#N/A,TRUE,"GENERAL"}</definedName>
    <definedName name="__n5" hidden="1">{"TAB1",#N/A,TRUE,"GENERAL";"TAB2",#N/A,TRUE,"GENERAL";"TAB3",#N/A,TRUE,"GENERAL";"TAB4",#N/A,TRUE,"GENERAL";"TAB5",#N/A,TRUE,"GENERAL"}</definedName>
    <definedName name="__num10" localSheetId="3">#REF!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nyn7" localSheetId="2" hidden="1">{"via1",#N/A,TRUE,"general";"via2",#N/A,TRUE,"general";"via3",#N/A,TRUE,"general"}</definedName>
    <definedName name="__nyn7" localSheetId="3" hidden="1">{"via1",#N/A,TRUE,"general";"via2",#N/A,TRUE,"general";"via3",#N/A,TRUE,"general"}</definedName>
    <definedName name="__nyn7" localSheetId="14" hidden="1">{"via1",#N/A,TRUE,"general";"via2",#N/A,TRUE,"general";"via3",#N/A,TRUE,"general"}</definedName>
    <definedName name="__nyn7" localSheetId="16" hidden="1">{"via1",#N/A,TRUE,"general";"via2",#N/A,TRUE,"general";"via3",#N/A,TRUE,"general"}</definedName>
    <definedName name="__nyn7" localSheetId="17"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localSheetId="14" hidden="1">{"via1",#N/A,TRUE,"general";"via2",#N/A,TRUE,"general";"via3",#N/A,TRUE,"general"}</definedName>
    <definedName name="__o4" localSheetId="16" hidden="1">{"via1",#N/A,TRUE,"general";"via2",#N/A,TRUE,"general";"via3",#N/A,TRUE,"general"}</definedName>
    <definedName name="__o4" localSheetId="17"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localSheetId="14" hidden="1">{"TAB1",#N/A,TRUE,"GENERAL";"TAB2",#N/A,TRUE,"GENERAL";"TAB3",#N/A,TRUE,"GENERAL";"TAB4",#N/A,TRUE,"GENERAL";"TAB5",#N/A,TRUE,"GENERAL"}</definedName>
    <definedName name="__o5" localSheetId="16" hidden="1">{"TAB1",#N/A,TRUE,"GENERAL";"TAB2",#N/A,TRUE,"GENERAL";"TAB3",#N/A,TRUE,"GENERAL";"TAB4",#N/A,TRUE,"GENERAL";"TAB5",#N/A,TRUE,"GENERAL"}</definedName>
    <definedName name="__o5" localSheetId="17"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localSheetId="14" hidden="1">{"TAB1",#N/A,TRUE,"GENERAL";"TAB2",#N/A,TRUE,"GENERAL";"TAB3",#N/A,TRUE,"GENERAL";"TAB4",#N/A,TRUE,"GENERAL";"TAB5",#N/A,TRUE,"GENERAL"}</definedName>
    <definedName name="__o6" localSheetId="16" hidden="1">{"TAB1",#N/A,TRUE,"GENERAL";"TAB2",#N/A,TRUE,"GENERAL";"TAB3",#N/A,TRUE,"GENERAL";"TAB4",#N/A,TRUE,"GENERAL";"TAB5",#N/A,TRUE,"GENERAL"}</definedName>
    <definedName name="__o6" localSheetId="17"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localSheetId="14" hidden="1">{"TAB1",#N/A,TRUE,"GENERAL";"TAB2",#N/A,TRUE,"GENERAL";"TAB3",#N/A,TRUE,"GENERAL";"TAB4",#N/A,TRUE,"GENERAL";"TAB5",#N/A,TRUE,"GENERAL"}</definedName>
    <definedName name="__o7" localSheetId="16" hidden="1">{"TAB1",#N/A,TRUE,"GENERAL";"TAB2",#N/A,TRUE,"GENERAL";"TAB3",#N/A,TRUE,"GENERAL";"TAB4",#N/A,TRUE,"GENERAL";"TAB5",#N/A,TRUE,"GENERAL"}</definedName>
    <definedName name="__o7" localSheetId="17"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3" hidden="1">{"via1",#N/A,TRUE,"general";"via2",#N/A,TRUE,"general";"via3",#N/A,TRUE,"general"}</definedName>
    <definedName name="__o8" localSheetId="14" hidden="1">{"via1",#N/A,TRUE,"general";"via2",#N/A,TRUE,"general";"via3",#N/A,TRUE,"general"}</definedName>
    <definedName name="__o8" localSheetId="16" hidden="1">{"via1",#N/A,TRUE,"general";"via2",#N/A,TRUE,"general";"via3",#N/A,TRUE,"general"}</definedName>
    <definedName name="__o8" localSheetId="17"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localSheetId="14" hidden="1">{"TAB1",#N/A,TRUE,"GENERAL";"TAB2",#N/A,TRUE,"GENERAL";"TAB3",#N/A,TRUE,"GENERAL";"TAB4",#N/A,TRUE,"GENERAL";"TAB5",#N/A,TRUE,"GENERAL"}</definedName>
    <definedName name="__o9" localSheetId="16" hidden="1">{"TAB1",#N/A,TRUE,"GENERAL";"TAB2",#N/A,TRUE,"GENERAL";"TAB3",#N/A,TRUE,"GENERAL";"TAB4",#N/A,TRUE,"GENERAL";"TAB5",#N/A,TRUE,"GENERAL"}</definedName>
    <definedName name="__o9" localSheetId="17" hidden="1">{"TAB1",#N/A,TRUE,"GENERAL";"TAB2",#N/A,TRUE,"GENERAL";"TAB3",#N/A,TRUE,"GENERAL";"TAB4",#N/A,TRUE,"GENERAL";"TAB5",#N/A,TRUE,"GENERAL"}</definedName>
    <definedName name="__o9" hidden="1">{"TAB1",#N/A,TRUE,"GENERAL";"TAB2",#N/A,TRUE,"GENERAL";"TAB3",#N/A,TRUE,"GENERAL";"TAB4",#N/A,TRUE,"GENERAL";"TAB5",#N/A,TRUE,"GENERAL"}</definedName>
    <definedName name="__oa55" localSheetId="3">#REF!</definedName>
    <definedName name="__oa55" localSheetId="1">#REF!</definedName>
    <definedName name="__oa55">#REF!</definedName>
    <definedName name="__p6" localSheetId="2" hidden="1">{"via1",#N/A,TRUE,"general";"via2",#N/A,TRUE,"general";"via3",#N/A,TRUE,"general"}</definedName>
    <definedName name="__p6" localSheetId="3" hidden="1">{"via1",#N/A,TRUE,"general";"via2",#N/A,TRUE,"general";"via3",#N/A,TRUE,"general"}</definedName>
    <definedName name="__p6" localSheetId="14" hidden="1">{"via1",#N/A,TRUE,"general";"via2",#N/A,TRUE,"general";"via3",#N/A,TRUE,"general"}</definedName>
    <definedName name="__p6" localSheetId="16" hidden="1">{"via1",#N/A,TRUE,"general";"via2",#N/A,TRUE,"general";"via3",#N/A,TRUE,"general"}</definedName>
    <definedName name="__p6" localSheetId="17"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localSheetId="14" hidden="1">{"via1",#N/A,TRUE,"general";"via2",#N/A,TRUE,"general";"via3",#N/A,TRUE,"general"}</definedName>
    <definedName name="__p7" localSheetId="16" hidden="1">{"via1",#N/A,TRUE,"general";"via2",#N/A,TRUE,"general";"via3",#N/A,TRUE,"general"}</definedName>
    <definedName name="__p7" localSheetId="17"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localSheetId="14" hidden="1">{"TAB1",#N/A,TRUE,"GENERAL";"TAB2",#N/A,TRUE,"GENERAL";"TAB3",#N/A,TRUE,"GENERAL";"TAB4",#N/A,TRUE,"GENERAL";"TAB5",#N/A,TRUE,"GENERAL"}</definedName>
    <definedName name="__p8" localSheetId="16" hidden="1">{"TAB1",#N/A,TRUE,"GENERAL";"TAB2",#N/A,TRUE,"GENERAL";"TAB3",#N/A,TRUE,"GENERAL";"TAB4",#N/A,TRUE,"GENERAL";"TAB5",#N/A,TRUE,"GENERAL"}</definedName>
    <definedName name="__p8" localSheetId="17" hidden="1">{"TAB1",#N/A,TRUE,"GENERAL";"TAB2",#N/A,TRUE,"GENERAL";"TAB3",#N/A,TRUE,"GENERAL";"TAB4",#N/A,TRUE,"GENERAL";"TAB5",#N/A,TRUE,"GENERAL"}</definedName>
    <definedName name="__p8" hidden="1">{"TAB1",#N/A,TRUE,"GENERAL";"TAB2",#N/A,TRUE,"GENERAL";"TAB3",#N/A,TRUE,"GENERAL";"TAB4",#N/A,TRUE,"GENERAL";"TAB5",#N/A,TRUE,"GENERAL"}</definedName>
    <definedName name="__PJ50" localSheetId="3">#REF!</definedName>
    <definedName name="__PJ50" localSheetId="1">#REF!</definedName>
    <definedName name="__PJ50">#REF!</definedName>
    <definedName name="__pj51" localSheetId="1">#REF!</definedName>
    <definedName name="__pj51">#REF!</definedName>
    <definedName name="__r" localSheetId="2" hidden="1">{"TAB1",#N/A,TRUE,"GENERAL";"TAB2",#N/A,TRUE,"GENERAL";"TAB3",#N/A,TRUE,"GENERAL";"TAB4",#N/A,TRUE,"GENERAL";"TAB5",#N/A,TRUE,"GENERAL"}</definedName>
    <definedName name="__r" localSheetId="3" hidden="1">{"TAB1",#N/A,TRUE,"GENERAL";"TAB2",#N/A,TRUE,"GENERAL";"TAB3",#N/A,TRUE,"GENERAL";"TAB4",#N/A,TRUE,"GENERAL";"TAB5",#N/A,TRUE,"GENERAL"}</definedName>
    <definedName name="__r" localSheetId="14" hidden="1">{"TAB1",#N/A,TRUE,"GENERAL";"TAB2",#N/A,TRUE,"GENERAL";"TAB3",#N/A,TRUE,"GENERAL";"TAB4",#N/A,TRUE,"GENERAL";"TAB5",#N/A,TRUE,"GENERAL"}</definedName>
    <definedName name="__r" localSheetId="16" hidden="1">{"TAB1",#N/A,TRUE,"GENERAL";"TAB2",#N/A,TRUE,"GENERAL";"TAB3",#N/A,TRUE,"GENERAL";"TAB4",#N/A,TRUE,"GENERAL";"TAB5",#N/A,TRUE,"GENERAL"}</definedName>
    <definedName name="__r" localSheetId="17"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3" hidden="1">{"via1",#N/A,TRUE,"general";"via2",#N/A,TRUE,"general";"via3",#N/A,TRUE,"general"}</definedName>
    <definedName name="__r4r" localSheetId="14" hidden="1">{"via1",#N/A,TRUE,"general";"via2",#N/A,TRUE,"general";"via3",#N/A,TRUE,"general"}</definedName>
    <definedName name="__r4r" localSheetId="16" hidden="1">{"via1",#N/A,TRUE,"general";"via2",#N/A,TRUE,"general";"via3",#N/A,TRUE,"general"}</definedName>
    <definedName name="__r4r" localSheetId="17" hidden="1">{"via1",#N/A,TRUE,"general";"via2",#N/A,TRUE,"general";"via3",#N/A,TRUE,"general"}</definedName>
    <definedName name="__r4r" hidden="1">{"via1",#N/A,TRUE,"general";"via2",#N/A,TRUE,"general";"via3",#N/A,TRUE,"general"}</definedName>
    <definedName name="__ref4" localSheetId="3">#REF!</definedName>
    <definedName name="__ref4" localSheetId="1">#REF!</definedName>
    <definedName name="__ref4">#REF!</definedName>
    <definedName name="__rtu6" localSheetId="2" hidden="1">{"via1",#N/A,TRUE,"general";"via2",#N/A,TRUE,"general";"via3",#N/A,TRUE,"general"}</definedName>
    <definedName name="__rtu6" localSheetId="3" hidden="1">{"via1",#N/A,TRUE,"general";"via2",#N/A,TRUE,"general";"via3",#N/A,TRUE,"general"}</definedName>
    <definedName name="__rtu6" localSheetId="14" hidden="1">{"via1",#N/A,TRUE,"general";"via2",#N/A,TRUE,"general";"via3",#N/A,TRUE,"general"}</definedName>
    <definedName name="__rtu6" localSheetId="16" hidden="1">{"via1",#N/A,TRUE,"general";"via2",#N/A,TRUE,"general";"via3",#N/A,TRUE,"general"}</definedName>
    <definedName name="__rtu6" localSheetId="17"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localSheetId="14" hidden="1">{"via1",#N/A,TRUE,"general";"via2",#N/A,TRUE,"general";"via3",#N/A,TRUE,"general"}</definedName>
    <definedName name="__s1" localSheetId="16" hidden="1">{"via1",#N/A,TRUE,"general";"via2",#N/A,TRUE,"general";"via3",#N/A,TRUE,"general"}</definedName>
    <definedName name="__s1" localSheetId="17"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localSheetId="14" hidden="1">{"TAB1",#N/A,TRUE,"GENERAL";"TAB2",#N/A,TRUE,"GENERAL";"TAB3",#N/A,TRUE,"GENERAL";"TAB4",#N/A,TRUE,"GENERAL";"TAB5",#N/A,TRUE,"GENERAL"}</definedName>
    <definedName name="__s2" localSheetId="16" hidden="1">{"TAB1",#N/A,TRUE,"GENERAL";"TAB2",#N/A,TRUE,"GENERAL";"TAB3",#N/A,TRUE,"GENERAL";"TAB4",#N/A,TRUE,"GENERAL";"TAB5",#N/A,TRUE,"GENERAL"}</definedName>
    <definedName name="__s2" localSheetId="17"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localSheetId="14" hidden="1">{"TAB1",#N/A,TRUE,"GENERAL";"TAB2",#N/A,TRUE,"GENERAL";"TAB3",#N/A,TRUE,"GENERAL";"TAB4",#N/A,TRUE,"GENERAL";"TAB5",#N/A,TRUE,"GENERAL"}</definedName>
    <definedName name="__s3" localSheetId="16" hidden="1">{"TAB1",#N/A,TRUE,"GENERAL";"TAB2",#N/A,TRUE,"GENERAL";"TAB3",#N/A,TRUE,"GENERAL";"TAB4",#N/A,TRUE,"GENERAL";"TAB5",#N/A,TRUE,"GENERAL"}</definedName>
    <definedName name="__s3" localSheetId="17"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3" hidden="1">{"via1",#N/A,TRUE,"general";"via2",#N/A,TRUE,"general";"via3",#N/A,TRUE,"general"}</definedName>
    <definedName name="__s4" localSheetId="14" hidden="1">{"via1",#N/A,TRUE,"general";"via2",#N/A,TRUE,"general";"via3",#N/A,TRUE,"general"}</definedName>
    <definedName name="__s4" localSheetId="16" hidden="1">{"via1",#N/A,TRUE,"general";"via2",#N/A,TRUE,"general";"via3",#N/A,TRUE,"general"}</definedName>
    <definedName name="__s4" localSheetId="17"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localSheetId="14" hidden="1">{"via1",#N/A,TRUE,"general";"via2",#N/A,TRUE,"general";"via3",#N/A,TRUE,"general"}</definedName>
    <definedName name="__s5" localSheetId="16" hidden="1">{"via1",#N/A,TRUE,"general";"via2",#N/A,TRUE,"general";"via3",#N/A,TRUE,"general"}</definedName>
    <definedName name="__s5" localSheetId="17"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localSheetId="14" hidden="1">{"TAB1",#N/A,TRUE,"GENERAL";"TAB2",#N/A,TRUE,"GENERAL";"TAB3",#N/A,TRUE,"GENERAL";"TAB4",#N/A,TRUE,"GENERAL";"TAB5",#N/A,TRUE,"GENERAL"}</definedName>
    <definedName name="__s6" localSheetId="16" hidden="1">{"TAB1",#N/A,TRUE,"GENERAL";"TAB2",#N/A,TRUE,"GENERAL";"TAB3",#N/A,TRUE,"GENERAL";"TAB4",#N/A,TRUE,"GENERAL";"TAB5",#N/A,TRUE,"GENERAL"}</definedName>
    <definedName name="__s6" localSheetId="17"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3" hidden="1">{"via1",#N/A,TRUE,"general";"via2",#N/A,TRUE,"general";"via3",#N/A,TRUE,"general"}</definedName>
    <definedName name="__s7" localSheetId="14" hidden="1">{"via1",#N/A,TRUE,"general";"via2",#N/A,TRUE,"general";"via3",#N/A,TRUE,"general"}</definedName>
    <definedName name="__s7" localSheetId="16" hidden="1">{"via1",#N/A,TRUE,"general";"via2",#N/A,TRUE,"general";"via3",#N/A,TRUE,"general"}</definedName>
    <definedName name="__s7" localSheetId="17" hidden="1">{"via1",#N/A,TRUE,"general";"via2",#N/A,TRUE,"general";"via3",#N/A,TRUE,"general"}</definedName>
    <definedName name="__s7" hidden="1">{"via1",#N/A,TRUE,"general";"via2",#N/A,TRUE,"general";"via3",#N/A,TRUE,"general"}</definedName>
    <definedName name="__SBC1">[2]INV!$A$12:$D$15</definedName>
    <definedName name="__SBC3">[2]INV!$F$12:$I$15</definedName>
    <definedName name="__SBC5">[2]INV!$K$12:$N$15</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localSheetId="14" hidden="1">{"TAB1",#N/A,TRUE,"GENERAL";"TAB2",#N/A,TRUE,"GENERAL";"TAB3",#N/A,TRUE,"GENERAL";"TAB4",#N/A,TRUE,"GENERAL";"TAB5",#N/A,TRUE,"GENERAL"}</definedName>
    <definedName name="__t3" localSheetId="16" hidden="1">{"TAB1",#N/A,TRUE,"GENERAL";"TAB2",#N/A,TRUE,"GENERAL";"TAB3",#N/A,TRUE,"GENERAL";"TAB4",#N/A,TRUE,"GENERAL";"TAB5",#N/A,TRUE,"GENERAL"}</definedName>
    <definedName name="__t3" localSheetId="17"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3" hidden="1">{"via1",#N/A,TRUE,"general";"via2",#N/A,TRUE,"general";"via3",#N/A,TRUE,"general"}</definedName>
    <definedName name="__t4" localSheetId="14" hidden="1">{"via1",#N/A,TRUE,"general";"via2",#N/A,TRUE,"general";"via3",#N/A,TRUE,"general"}</definedName>
    <definedName name="__t4" localSheetId="16" hidden="1">{"via1",#N/A,TRUE,"general";"via2",#N/A,TRUE,"general";"via3",#N/A,TRUE,"general"}</definedName>
    <definedName name="__t4" localSheetId="17"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localSheetId="14" hidden="1">{"TAB1",#N/A,TRUE,"GENERAL";"TAB2",#N/A,TRUE,"GENERAL";"TAB3",#N/A,TRUE,"GENERAL";"TAB4",#N/A,TRUE,"GENERAL";"TAB5",#N/A,TRUE,"GENERAL"}</definedName>
    <definedName name="__t5" localSheetId="16" hidden="1">{"TAB1",#N/A,TRUE,"GENERAL";"TAB2",#N/A,TRUE,"GENERAL";"TAB3",#N/A,TRUE,"GENERAL";"TAB4",#N/A,TRUE,"GENERAL";"TAB5",#N/A,TRUE,"GENERAL"}</definedName>
    <definedName name="__t5" localSheetId="17"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3" hidden="1">{"via1",#N/A,TRUE,"general";"via2",#N/A,TRUE,"general";"via3",#N/A,TRUE,"general"}</definedName>
    <definedName name="__t6" localSheetId="14" hidden="1">{"via1",#N/A,TRUE,"general";"via2",#N/A,TRUE,"general";"via3",#N/A,TRUE,"general"}</definedName>
    <definedName name="__t6" localSheetId="16" hidden="1">{"via1",#N/A,TRUE,"general";"via2",#N/A,TRUE,"general";"via3",#N/A,TRUE,"general"}</definedName>
    <definedName name="__t6" localSheetId="17"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17"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3" hidden="1">{"via1",#N/A,TRUE,"general";"via2",#N/A,TRUE,"general";"via3",#N/A,TRUE,"general"}</definedName>
    <definedName name="__t7" localSheetId="14" hidden="1">{"via1",#N/A,TRUE,"general";"via2",#N/A,TRUE,"general";"via3",#N/A,TRUE,"general"}</definedName>
    <definedName name="__t7" localSheetId="16" hidden="1">{"via1",#N/A,TRUE,"general";"via2",#N/A,TRUE,"general";"via3",#N/A,TRUE,"general"}</definedName>
    <definedName name="__t7" localSheetId="17"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17"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localSheetId="14" hidden="1">{"TAB1",#N/A,TRUE,"GENERAL";"TAB2",#N/A,TRUE,"GENERAL";"TAB3",#N/A,TRUE,"GENERAL";"TAB4",#N/A,TRUE,"GENERAL";"TAB5",#N/A,TRUE,"GENERAL"}</definedName>
    <definedName name="__t8" localSheetId="16" hidden="1">{"TAB1",#N/A,TRUE,"GENERAL";"TAB2",#N/A,TRUE,"GENERAL";"TAB3",#N/A,TRUE,"GENERAL";"TAB4",#N/A,TRUE,"GENERAL";"TAB5",#N/A,TRUE,"GENERAL"}</definedName>
    <definedName name="__t8" localSheetId="17"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3" hidden="1">{"via1",#N/A,TRUE,"general";"via2",#N/A,TRUE,"general";"via3",#N/A,TRUE,"general"}</definedName>
    <definedName name="__t88" localSheetId="14" hidden="1">{"via1",#N/A,TRUE,"general";"via2",#N/A,TRUE,"general";"via3",#N/A,TRUE,"general"}</definedName>
    <definedName name="__t88" localSheetId="16" hidden="1">{"via1",#N/A,TRUE,"general";"via2",#N/A,TRUE,"general";"via3",#N/A,TRUE,"general"}</definedName>
    <definedName name="__t88" localSheetId="17"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localSheetId="14" hidden="1">{"TAB1",#N/A,TRUE,"GENERAL";"TAB2",#N/A,TRUE,"GENERAL";"TAB3",#N/A,TRUE,"GENERAL";"TAB4",#N/A,TRUE,"GENERAL";"TAB5",#N/A,TRUE,"GENERAL"}</definedName>
    <definedName name="__t9" localSheetId="16" hidden="1">{"TAB1",#N/A,TRUE,"GENERAL";"TAB2",#N/A,TRUE,"GENERAL";"TAB3",#N/A,TRUE,"GENERAL";"TAB4",#N/A,TRUE,"GENERAL";"TAB5",#N/A,TRUE,"GENERAL"}</definedName>
    <definedName name="__t9" localSheetId="17"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3" hidden="1">{"via1",#N/A,TRUE,"general";"via2",#N/A,TRUE,"general";"via3",#N/A,TRUE,"general"}</definedName>
    <definedName name="__t99" localSheetId="14" hidden="1">{"via1",#N/A,TRUE,"general";"via2",#N/A,TRUE,"general";"via3",#N/A,TRUE,"general"}</definedName>
    <definedName name="__t99" localSheetId="16" hidden="1">{"via1",#N/A,TRUE,"general";"via2",#N/A,TRUE,"general";"via3",#N/A,TRUE,"general"}</definedName>
    <definedName name="__t99" localSheetId="17" hidden="1">{"via1",#N/A,TRUE,"general";"via2",#N/A,TRUE,"general";"via3",#N/A,TRUE,"general"}</definedName>
    <definedName name="__t99" hidden="1">{"via1",#N/A,TRUE,"general";"via2",#N/A,TRUE,"general";"via3",#N/A,TRUE,"general"}</definedName>
    <definedName name="__tab1" localSheetId="3">#REF!</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localSheetId="14" hidden="1">{"TAB1",#N/A,TRUE,"GENERAL";"TAB2",#N/A,TRUE,"GENERAL";"TAB3",#N/A,TRUE,"GENERAL";"TAB4",#N/A,TRUE,"GENERAL";"TAB5",#N/A,TRUE,"GENERAL"}</definedName>
    <definedName name="__u4" localSheetId="16" hidden="1">{"TAB1",#N/A,TRUE,"GENERAL";"TAB2",#N/A,TRUE,"GENERAL";"TAB3",#N/A,TRUE,"GENERAL";"TAB4",#N/A,TRUE,"GENERAL";"TAB5",#N/A,TRUE,"GENERAL"}</definedName>
    <definedName name="__u4" localSheetId="17"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localSheetId="14" hidden="1">{"TAB1",#N/A,TRUE,"GENERAL";"TAB2",#N/A,TRUE,"GENERAL";"TAB3",#N/A,TRUE,"GENERAL";"TAB4",#N/A,TRUE,"GENERAL";"TAB5",#N/A,TRUE,"GENERAL"}</definedName>
    <definedName name="__u5" localSheetId="16" hidden="1">{"TAB1",#N/A,TRUE,"GENERAL";"TAB2",#N/A,TRUE,"GENERAL";"TAB3",#N/A,TRUE,"GENERAL";"TAB4",#N/A,TRUE,"GENERAL";"TAB5",#N/A,TRUE,"GENERAL"}</definedName>
    <definedName name="__u5" localSheetId="17"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localSheetId="14" hidden="1">{"TAB1",#N/A,TRUE,"GENERAL";"TAB2",#N/A,TRUE,"GENERAL";"TAB3",#N/A,TRUE,"GENERAL";"TAB4",#N/A,TRUE,"GENERAL";"TAB5",#N/A,TRUE,"GENERAL"}</definedName>
    <definedName name="__u6" localSheetId="16" hidden="1">{"TAB1",#N/A,TRUE,"GENERAL";"TAB2",#N/A,TRUE,"GENERAL";"TAB3",#N/A,TRUE,"GENERAL";"TAB4",#N/A,TRUE,"GENERAL";"TAB5",#N/A,TRUE,"GENERAL"}</definedName>
    <definedName name="__u6" localSheetId="17"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3" hidden="1">{"via1",#N/A,TRUE,"general";"via2",#N/A,TRUE,"general";"via3",#N/A,TRUE,"general"}</definedName>
    <definedName name="__u7" localSheetId="14" hidden="1">{"via1",#N/A,TRUE,"general";"via2",#N/A,TRUE,"general";"via3",#N/A,TRUE,"general"}</definedName>
    <definedName name="__u7" localSheetId="16" hidden="1">{"via1",#N/A,TRUE,"general";"via2",#N/A,TRUE,"general";"via3",#N/A,TRUE,"general"}</definedName>
    <definedName name="__u7" localSheetId="17"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localSheetId="14" hidden="1">{"TAB1",#N/A,TRUE,"GENERAL";"TAB2",#N/A,TRUE,"GENERAL";"TAB3",#N/A,TRUE,"GENERAL";"TAB4",#N/A,TRUE,"GENERAL";"TAB5",#N/A,TRUE,"GENERAL"}</definedName>
    <definedName name="__u8" localSheetId="16" hidden="1">{"TAB1",#N/A,TRUE,"GENERAL";"TAB2",#N/A,TRUE,"GENERAL";"TAB3",#N/A,TRUE,"GENERAL";"TAB4",#N/A,TRUE,"GENERAL";"TAB5",#N/A,TRUE,"GENERAL"}</definedName>
    <definedName name="__u8" localSheetId="17"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localSheetId="14" hidden="1">{"TAB1",#N/A,TRUE,"GENERAL";"TAB2",#N/A,TRUE,"GENERAL";"TAB3",#N/A,TRUE,"GENERAL";"TAB4",#N/A,TRUE,"GENERAL";"TAB5",#N/A,TRUE,"GENERAL"}</definedName>
    <definedName name="__u9" localSheetId="16" hidden="1">{"TAB1",#N/A,TRUE,"GENERAL";"TAB2",#N/A,TRUE,"GENERAL";"TAB3",#N/A,TRUE,"GENERAL";"TAB4",#N/A,TRUE,"GENERAL";"TAB5",#N/A,TRUE,"GENERAL"}</definedName>
    <definedName name="__u9" localSheetId="17"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7"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localSheetId="14" hidden="1">{"TAB1",#N/A,TRUE,"GENERAL";"TAB2",#N/A,TRUE,"GENERAL";"TAB3",#N/A,TRUE,"GENERAL";"TAB4",#N/A,TRUE,"GENERAL";"TAB5",#N/A,TRUE,"GENERAL"}</definedName>
    <definedName name="__v3" localSheetId="16" hidden="1">{"TAB1",#N/A,TRUE,"GENERAL";"TAB2",#N/A,TRUE,"GENERAL";"TAB3",#N/A,TRUE,"GENERAL";"TAB4",#N/A,TRUE,"GENERAL";"TAB5",#N/A,TRUE,"GENERAL"}</definedName>
    <definedName name="__v3" localSheetId="17" hidden="1">{"TAB1",#N/A,TRUE,"GENERAL";"TAB2",#N/A,TRUE,"GENERAL";"TAB3",#N/A,TRUE,"GENERAL";"TAB4",#N/A,TRUE,"GENERAL";"TAB5",#N/A,TRUE,"GENERAL"}</definedName>
    <definedName name="__v3" hidden="1">{"TAB1",#N/A,TRUE,"GENERAL";"TAB2",#N/A,TRUE,"GENERAL";"TAB3",#N/A,TRUE,"GENERAL";"TAB4",#N/A,TRUE,"GENERAL";"TAB5",#N/A,TRUE,"GENERAL"}</definedName>
    <definedName name="__v4">#N/A</definedName>
    <definedName name="__v5">#N/A</definedName>
    <definedName name="__v6">#N/A</definedName>
    <definedName name="__v7" localSheetId="2">Scheduled_Payment+Extra_Payment</definedName>
    <definedName name="__v7" localSheetId="3">Scheduled_Payment+Extra_Payment</definedName>
    <definedName name="__v7" localSheetId="19">Scheduled_Payment+Extra_Payment</definedName>
    <definedName name="__v7" localSheetId="10">Scheduled_Payment+Extra_Payment</definedName>
    <definedName name="__v7" localSheetId="14">Scheduled_Payment+Extra_Payment</definedName>
    <definedName name="__v7" localSheetId="16">Scheduled_Payment+Extra_Payment</definedName>
    <definedName name="__v7" localSheetId="17">Scheduled_Payment+Extra_Payment</definedName>
    <definedName name="__v7" localSheetId="7">Scheduled_Payment+Extra_Payment</definedName>
    <definedName name="__v7" localSheetId="1">Scheduled_Payment+Extra_Payment</definedName>
    <definedName name="__v7">Scheduled_Payment+Extra_Payment</definedName>
    <definedName name="__v8">#N/A</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localSheetId="14" hidden="1">{"TAB1",#N/A,TRUE,"GENERAL";"TAB2",#N/A,TRUE,"GENERAL";"TAB3",#N/A,TRUE,"GENERAL";"TAB4",#N/A,TRUE,"GENERAL";"TAB5",#N/A,TRUE,"GENERAL"}</definedName>
    <definedName name="__v9" localSheetId="16" hidden="1">{"TAB1",#N/A,TRUE,"GENERAL";"TAB2",#N/A,TRUE,"GENERAL";"TAB3",#N/A,TRUE,"GENERAL";"TAB4",#N/A,TRUE,"GENERAL";"TAB5",#N/A,TRUE,"GENERAL"}</definedName>
    <definedName name="__v9" localSheetId="17"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3" hidden="1">{"via1",#N/A,TRUE,"general";"via2",#N/A,TRUE,"general";"via3",#N/A,TRUE,"general"}</definedName>
    <definedName name="__vfv4" localSheetId="14" hidden="1">{"via1",#N/A,TRUE,"general";"via2",#N/A,TRUE,"general";"via3",#N/A,TRUE,"general"}</definedName>
    <definedName name="__vfv4" localSheetId="16" hidden="1">{"via1",#N/A,TRUE,"general";"via2",#N/A,TRUE,"general";"via3",#N/A,TRUE,"general"}</definedName>
    <definedName name="__vfv4" localSheetId="17"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2">Scheduled_Payment+Extra_Payment</definedName>
    <definedName name="__w6" localSheetId="3">Scheduled_Payment+Extra_Payment</definedName>
    <definedName name="__w6" localSheetId="19">Scheduled_Payment+Extra_Payment</definedName>
    <definedName name="__w6" localSheetId="10">Scheduled_Payment+Extra_Payment</definedName>
    <definedName name="__w6" localSheetId="14">Scheduled_Payment+Extra_Payment</definedName>
    <definedName name="__w6" localSheetId="16">Scheduled_Payment+Extra_Payment</definedName>
    <definedName name="__w6" localSheetId="17">Scheduled_Payment+Extra_Payment</definedName>
    <definedName name="__w6" localSheetId="7">Scheduled_Payment+Extra_Payment</definedName>
    <definedName name="__w6" localSheetId="1">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2">Scheduled_Payment+Extra_Payment</definedName>
    <definedName name="__X6" localSheetId="3">Scheduled_Payment+Extra_Payment</definedName>
    <definedName name="__X6" localSheetId="19">Scheduled_Payment+Extra_Payment</definedName>
    <definedName name="__X6" localSheetId="10">Scheduled_Payment+Extra_Payment</definedName>
    <definedName name="__X6" localSheetId="14">Scheduled_Payment+Extra_Payment</definedName>
    <definedName name="__X6" localSheetId="16">Scheduled_Payment+Extra_Payment</definedName>
    <definedName name="__X6" localSheetId="17">Scheduled_Payment+Extra_Payment</definedName>
    <definedName name="__X6" localSheetId="7">Scheduled_Payment+Extra_Payment</definedName>
    <definedName name="__X6" localSheetId="1">Scheduled_Payment+Extra_Payment</definedName>
    <definedName name="__X6">Scheduled_Payment+Extra_Payment</definedName>
    <definedName name="__X7">#N/A</definedName>
    <definedName name="__x8" localSheetId="2" hidden="1">{"via1",#N/A,TRUE,"general";"via2",#N/A,TRUE,"general";"via3",#N/A,TRUE,"general"}</definedName>
    <definedName name="__x8" localSheetId="3" hidden="1">{"via1",#N/A,TRUE,"general";"via2",#N/A,TRUE,"general";"via3",#N/A,TRUE,"general"}</definedName>
    <definedName name="__x8" localSheetId="14" hidden="1">{"via1",#N/A,TRUE,"general";"via2",#N/A,TRUE,"general";"via3",#N/A,TRUE,"general"}</definedName>
    <definedName name="__x8" localSheetId="16" hidden="1">{"via1",#N/A,TRUE,"general";"via2",#N/A,TRUE,"general";"via3",#N/A,TRUE,"general"}</definedName>
    <definedName name="__x8" localSheetId="17"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localSheetId="14" hidden="1">{"TAB1",#N/A,TRUE,"GENERAL";"TAB2",#N/A,TRUE,"GENERAL";"TAB3",#N/A,TRUE,"GENERAL";"TAB4",#N/A,TRUE,"GENERAL";"TAB5",#N/A,TRUE,"GENERAL"}</definedName>
    <definedName name="__x9" localSheetId="16" hidden="1">{"TAB1",#N/A,TRUE,"GENERAL";"TAB2",#N/A,TRUE,"GENERAL";"TAB3",#N/A,TRUE,"GENERAL";"TAB4",#N/A,TRUE,"GENERAL";"TAB5",#N/A,TRUE,"GENERAL"}</definedName>
    <definedName name="__x9" localSheetId="17"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 localSheetId="3">#REF!</definedName>
    <definedName name="__xz2" localSheetId="1">#REF!</definedName>
    <definedName name="__xz2">#REF!</definedName>
    <definedName name="__y1">#N/A</definedName>
    <definedName name="__y2">#N/A</definedName>
    <definedName name="__y3">#N/A</definedName>
    <definedName name="__y4">#N/A</definedName>
    <definedName name="__y5">#N/A</definedName>
    <definedName name="__y6" localSheetId="2">Scheduled_Payment+Extra_Payment</definedName>
    <definedName name="__y6" localSheetId="3">Scheduled_Payment+Extra_Payment</definedName>
    <definedName name="__y6" localSheetId="19">Scheduled_Payment+Extra_Payment</definedName>
    <definedName name="__y6" localSheetId="10">Scheduled_Payment+Extra_Payment</definedName>
    <definedName name="__y6" localSheetId="14">Scheduled_Payment+Extra_Payment</definedName>
    <definedName name="__y6" localSheetId="16">Scheduled_Payment+Extra_Payment</definedName>
    <definedName name="__y6" localSheetId="17">Scheduled_Payment+Extra_Payment</definedName>
    <definedName name="__y6" localSheetId="7">Scheduled_Payment+Extra_Payment</definedName>
    <definedName name="__y6" localSheetId="1">Scheduled_Payment+Extra_Payment</definedName>
    <definedName name="__y6">Scheduled_Payment+Extra_Payment</definedName>
    <definedName name="__y7">#N/A</definedName>
    <definedName name="__y8" localSheetId="2" hidden="1">{"via1",#N/A,TRUE,"general";"via2",#N/A,TRUE,"general";"via3",#N/A,TRUE,"general"}</definedName>
    <definedName name="__y8" localSheetId="3" hidden="1">{"via1",#N/A,TRUE,"general";"via2",#N/A,TRUE,"general";"via3",#N/A,TRUE,"general"}</definedName>
    <definedName name="__y8" localSheetId="14" hidden="1">{"via1",#N/A,TRUE,"general";"via2",#N/A,TRUE,"general";"via3",#N/A,TRUE,"general"}</definedName>
    <definedName name="__y8" localSheetId="16" hidden="1">{"via1",#N/A,TRUE,"general";"via2",#N/A,TRUE,"general";"via3",#N/A,TRUE,"general"}</definedName>
    <definedName name="__y8" localSheetId="17"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localSheetId="14" hidden="1">{"TAB1",#N/A,TRUE,"GENERAL";"TAB2",#N/A,TRUE,"GENERAL";"TAB3",#N/A,TRUE,"GENERAL";"TAB4",#N/A,TRUE,"GENERAL";"TAB5",#N/A,TRUE,"GENERAL"}</definedName>
    <definedName name="__y9" localSheetId="16" hidden="1">{"TAB1",#N/A,TRUE,"GENERAL";"TAB2",#N/A,TRUE,"GENERAL";"TAB3",#N/A,TRUE,"GENERAL";"TAB4",#N/A,TRUE,"GENERAL";"TAB5",#N/A,TRUE,"GENERAL"}</definedName>
    <definedName name="__y9" localSheetId="17" hidden="1">{"TAB1",#N/A,TRUE,"GENERAL";"TAB2",#N/A,TRUE,"GENERAL";"TAB3",#N/A,TRUE,"GENERAL";"TAB4",#N/A,TRUE,"GENERAL";"TAB5",#N/A,TRUE,"GENERAL"}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2">Scheduled_Payment+Extra_Payment</definedName>
    <definedName name="__z6" localSheetId="3">Scheduled_Payment+Extra_Payment</definedName>
    <definedName name="__z6" localSheetId="19">Scheduled_Payment+Extra_Payment</definedName>
    <definedName name="__z6" localSheetId="10">Scheduled_Payment+Extra_Payment</definedName>
    <definedName name="__z6" localSheetId="14">Scheduled_Payment+Extra_Payment</definedName>
    <definedName name="__z6" localSheetId="16">Scheduled_Payment+Extra_Payment</definedName>
    <definedName name="__z6" localSheetId="17">Scheduled_Payment+Extra_Payment</definedName>
    <definedName name="__z6" localSheetId="7">Scheduled_Payment+Extra_Payment</definedName>
    <definedName name="__z6" localSheetId="1">Scheduled_Payment+Extra_Payment</definedName>
    <definedName name="__z6">Scheduled_Payment+Extra_Payment</definedName>
    <definedName name="__z7">#N/A</definedName>
    <definedName name="_02_DER_K13_000_–_K13_650" localSheetId="3">[6]EST2!#REF!</definedName>
    <definedName name="_02_DER_K13_000_–_K13_650" localSheetId="14">[6]EST2!#REF!</definedName>
    <definedName name="_02_DER_K13_000_–_K13_650" localSheetId="16">[6]EST2!#REF!</definedName>
    <definedName name="_02_DER_K13_000_–_K13_650" localSheetId="17">[6]EST2!#REF!</definedName>
    <definedName name="_02_DER_K13_000_–_K13_650" localSheetId="1">[6]EST2!#REF!</definedName>
    <definedName name="_02_DER_K13_000_–_K13_650">[6]EST2!#REF!</definedName>
    <definedName name="_02_DER_K15_700_–_K16_100" localSheetId="3">[6]EST2!#REF!</definedName>
    <definedName name="_02_DER_K15_700_–_K16_100" localSheetId="14">[6]EST2!#REF!</definedName>
    <definedName name="_02_DER_K15_700_–_K16_100" localSheetId="16">[6]EST2!#REF!</definedName>
    <definedName name="_02_DER_K15_700_–_K16_100" localSheetId="17">[6]EST2!#REF!</definedName>
    <definedName name="_02_DER_K15_700_–_K16_100" localSheetId="1">[6]EST2!#REF!</definedName>
    <definedName name="_02_DER_K15_700_–_K16_100">[6]EST2!#REF!</definedName>
    <definedName name="_03_K15_140_–_K20_540" localSheetId="3">[6]EST2!#REF!</definedName>
    <definedName name="_03_K15_140_–_K20_540" localSheetId="14">[6]EST2!#REF!</definedName>
    <definedName name="_03_K15_140_–_K20_540" localSheetId="16">[6]EST2!#REF!</definedName>
    <definedName name="_03_K15_140_–_K20_540" localSheetId="17">[6]EST2!#REF!</definedName>
    <definedName name="_03_K15_140_–_K20_540" localSheetId="1">[6]EST2!#REF!</definedName>
    <definedName name="_03_K15_140_–_K20_540">[6]EST2!#REF!</definedName>
    <definedName name="_04" localSheetId="3">[6]EST2!#REF!</definedName>
    <definedName name="_04" localSheetId="14">[6]EST2!#REF!</definedName>
    <definedName name="_04" localSheetId="16">[6]EST2!#REF!</definedName>
    <definedName name="_04" localSheetId="17">[6]EST2!#REF!</definedName>
    <definedName name="_04" localSheetId="1">[6]EST2!#REF!</definedName>
    <definedName name="_04">[6]EST2!#REF!</definedName>
    <definedName name="_05_DER_K35_250_–_K35_605.41" localSheetId="3">[6]EST2!#REF!</definedName>
    <definedName name="_05_DER_K35_250_–_K35_605.41" localSheetId="14">[6]EST2!#REF!</definedName>
    <definedName name="_05_DER_K35_250_–_K35_605.41" localSheetId="16">[6]EST2!#REF!</definedName>
    <definedName name="_05_DER_K35_250_–_K35_605.41" localSheetId="17">[6]EST2!#REF!</definedName>
    <definedName name="_05_DER_K35_250_–_K35_605.41" localSheetId="1">[6]EST2!#REF!</definedName>
    <definedName name="_05_DER_K35_250_–_K35_605.41">[6]EST2!#REF!</definedName>
    <definedName name="_05_IZQ_K25_695_–_K35_327.62" localSheetId="3">[6]EST2!#REF!</definedName>
    <definedName name="_05_IZQ_K25_695_–_K35_327.62" localSheetId="14">[6]EST2!#REF!</definedName>
    <definedName name="_05_IZQ_K25_695_–_K35_327.62" localSheetId="16">[6]EST2!#REF!</definedName>
    <definedName name="_05_IZQ_K25_695_–_K35_327.62" localSheetId="17">[6]EST2!#REF!</definedName>
    <definedName name="_05_IZQ_K25_695_–_K35_327.62" localSheetId="1">[6]EST2!#REF!</definedName>
    <definedName name="_05_IZQ_K25_695_–_K35_327.62">[6]EST2!#REF!</definedName>
    <definedName name="_05_IZQ_K35_420_–_K36_462.29" localSheetId="3">[6]EST2!#REF!</definedName>
    <definedName name="_05_IZQ_K35_420_–_K36_462.29" localSheetId="14">[6]EST2!#REF!</definedName>
    <definedName name="_05_IZQ_K35_420_–_K36_462.29" localSheetId="16">[6]EST2!#REF!</definedName>
    <definedName name="_05_IZQ_K35_420_–_K36_462.29" localSheetId="17">[6]EST2!#REF!</definedName>
    <definedName name="_05_IZQ_K35_420_–_K36_462.29" localSheetId="1">[6]EST2!#REF!</definedName>
    <definedName name="_05_IZQ_K35_420_–_K36_462.29">[6]EST2!#REF!</definedName>
    <definedName name="_06_K41_785.67_–_K48_083.55" localSheetId="3">[6]EST2!#REF!</definedName>
    <definedName name="_06_K41_785.67_–_K48_083.55" localSheetId="14">[6]EST2!#REF!</definedName>
    <definedName name="_06_K41_785.67_–_K48_083.55" localSheetId="16">[6]EST2!#REF!</definedName>
    <definedName name="_06_K41_785.67_–_K48_083.55" localSheetId="17">[6]EST2!#REF!</definedName>
    <definedName name="_06_K41_785.67_–_K48_083.55" localSheetId="1">[6]EST2!#REF!</definedName>
    <definedName name="_06_K41_785.67_–_K48_083.55">[6]EST2!#REF!</definedName>
    <definedName name="_07_DER_K48_000_–_K49_563.19" localSheetId="3">[6]EST2!#REF!</definedName>
    <definedName name="_07_DER_K48_000_–_K49_563.19" localSheetId="14">[6]EST2!#REF!</definedName>
    <definedName name="_07_DER_K48_000_–_K49_563.19" localSheetId="16">[6]EST2!#REF!</definedName>
    <definedName name="_07_DER_K48_000_–_K49_563.19" localSheetId="17">[6]EST2!#REF!</definedName>
    <definedName name="_07_DER_K48_000_–_K49_563.19" localSheetId="1">[6]EST2!#REF!</definedName>
    <definedName name="_07_DER_K48_000_–_K49_563.19">[6]EST2!#REF!</definedName>
    <definedName name="_07_IZQ_K49_320_–_K52_112.74" localSheetId="3">[6]EST2!#REF!</definedName>
    <definedName name="_07_IZQ_K49_320_–_K52_112.74" localSheetId="14">[6]EST2!#REF!</definedName>
    <definedName name="_07_IZQ_K49_320_–_K52_112.74" localSheetId="16">[6]EST2!#REF!</definedName>
    <definedName name="_07_IZQ_K49_320_–_K52_112.74" localSheetId="17">[6]EST2!#REF!</definedName>
    <definedName name="_07_IZQ_K49_320_–_K52_112.74" localSheetId="1">[6]EST2!#REF!</definedName>
    <definedName name="_07_IZQ_K49_320_–_K52_112.74">[6]EST2!#REF!</definedName>
    <definedName name="_08_DER_K57_040_–_K61_476.50" localSheetId="3">[6]EST2!#REF!</definedName>
    <definedName name="_08_DER_K57_040_–_K61_476.50" localSheetId="14">[6]EST2!#REF!</definedName>
    <definedName name="_08_DER_K57_040_–_K61_476.50" localSheetId="16">[6]EST2!#REF!</definedName>
    <definedName name="_08_DER_K57_040_–_K61_476.50" localSheetId="17">[6]EST2!#REF!</definedName>
    <definedName name="_08_DER_K57_040_–_K61_476.50" localSheetId="1">[6]EST2!#REF!</definedName>
    <definedName name="_08_DER_K57_040_–_K61_476.50">[6]EST2!#REF!</definedName>
    <definedName name="_08_IZQ_K52_300_–_K57_577.97" localSheetId="3">[6]EST2!#REF!</definedName>
    <definedName name="_08_IZQ_K52_300_–_K57_577.97" localSheetId="14">[6]EST2!#REF!</definedName>
    <definedName name="_08_IZQ_K52_300_–_K57_577.97" localSheetId="16">[6]EST2!#REF!</definedName>
    <definedName name="_08_IZQ_K52_300_–_K57_577.97" localSheetId="17">[6]EST2!#REF!</definedName>
    <definedName name="_08_IZQ_K52_300_–_K57_577.97" localSheetId="1">[6]EST2!#REF!</definedName>
    <definedName name="_08_IZQ_K52_300_–_K57_577.97">[6]EST2!#REF!</definedName>
    <definedName name="_08_K24_723__A_K55_717.28" localSheetId="3">[6]EST2!#REF!</definedName>
    <definedName name="_08_K24_723__A_K55_717.28" localSheetId="14">[6]EST2!#REF!</definedName>
    <definedName name="_08_K24_723__A_K55_717.28" localSheetId="16">[6]EST2!#REF!</definedName>
    <definedName name="_08_K24_723__A_K55_717.28" localSheetId="17">[6]EST2!#REF!</definedName>
    <definedName name="_08_K24_723__A_K55_717.28" localSheetId="1">[6]EST2!#REF!</definedName>
    <definedName name="_08_K24_723__A_K55_717.28">[6]EST2!#REF!</definedName>
    <definedName name="_09_K61_520_A_K61_144" localSheetId="3">[6]EST2!#REF!</definedName>
    <definedName name="_09_K61_520_A_K61_144" localSheetId="14">[6]EST2!#REF!</definedName>
    <definedName name="_09_K61_520_A_K61_144" localSheetId="16">[6]EST2!#REF!</definedName>
    <definedName name="_09_K61_520_A_K61_144" localSheetId="17">[6]EST2!#REF!</definedName>
    <definedName name="_09_K61_520_A_K61_144" localSheetId="1">[6]EST2!#REF!</definedName>
    <definedName name="_09_K61_520_A_K61_144">[6]EST2!#REF!</definedName>
    <definedName name="_1">#N/A</definedName>
    <definedName name="_1__123Graph_ACart_Utilidad" hidden="1">[3]EVA!$F$104:$I$104</definedName>
    <definedName name="_10_PR64_500_–_PR_69_541.49" localSheetId="3">[6]EST2!#REF!</definedName>
    <definedName name="_10_PR64_500_–_PR_69_541.49" localSheetId="1">[6]EST2!#REF!</definedName>
    <definedName name="_10_PR64_500_–_PR_69_541.49">[6]EST2!#REF!</definedName>
    <definedName name="_1Sin_nombre" localSheetId="3">#REF!</definedName>
    <definedName name="_1Sin_nombre" localSheetId="16">#REF!</definedName>
    <definedName name="_1Sin_nombre" localSheetId="17">#REF!</definedName>
    <definedName name="_1Sin_nombre" localSheetId="1">#REF!</definedName>
    <definedName name="_1Sin_nombre">#REF!</definedName>
    <definedName name="_2">#N/A</definedName>
    <definedName name="_2__123Graph_BCart_Utilidad" hidden="1">[3]EVA!$F$105:$I$105</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14"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hidden="1">{"TAB1",#N/A,TRUE,"GENERAL";"TAB2",#N/A,TRUE,"GENERAL";"TAB3",#N/A,TRUE,"GENERAL";"TAB4",#N/A,TRUE,"GENERAL";"TAB5",#N/A,TRUE,"GENERAL"}</definedName>
    <definedName name="_A17000" localSheetId="3">#REF!</definedName>
    <definedName name="_A17000" localSheetId="1">#REF!</definedName>
    <definedName name="_A17000">#REF!</definedName>
    <definedName name="_A20000" localSheetId="1">#REF!</definedName>
    <definedName name="_A20000">#REF!</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14"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hidden="1">{"TAB1",#N/A,TRUE,"GENERAL";"TAB2",#N/A,TRUE,"GENERAL";"TAB3",#N/A,TRUE,"GENERAL";"TAB4",#N/A,TRUE,"GENERAL";"TAB5",#N/A,TRUE,"GENERAL"}</definedName>
    <definedName name="_A30000" localSheetId="3">#REF!</definedName>
    <definedName name="_A30000" localSheetId="1">#REF!</definedName>
    <definedName name="_A30000">#REF!</definedName>
    <definedName name="_a4" localSheetId="2" hidden="1">{"via1",#N/A,TRUE,"general";"via2",#N/A,TRUE,"general";"via3",#N/A,TRUE,"general"}</definedName>
    <definedName name="_a4" localSheetId="3" hidden="1">{"via1",#N/A,TRUE,"general";"via2",#N/A,TRUE,"general";"via3",#N/A,TRUE,"general"}</definedName>
    <definedName name="_a4" localSheetId="14"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14"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14"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 localSheetId="3">#REF!</definedName>
    <definedName name="_APU221" localSheetId="16">#REF!</definedName>
    <definedName name="_APU221" localSheetId="17">#REF!</definedName>
    <definedName name="_APU221" localSheetId="1">#REF!</definedName>
    <definedName name="_APU221">#REF!</definedName>
    <definedName name="_APU465" localSheetId="19">[4]!absc</definedName>
    <definedName name="_APU465" localSheetId="10">[4]!absc</definedName>
    <definedName name="_APU465" localSheetId="16">[4]!absc</definedName>
    <definedName name="_APU465" localSheetId="17">[4]!absc</definedName>
    <definedName name="_APU465" localSheetId="7">[4]!absc</definedName>
    <definedName name="_APU465" localSheetId="1">[4]!absc</definedName>
    <definedName name="_APU465">[4]!absc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14"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14"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14"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14"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14"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14"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14"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EST1" localSheetId="3">#REF!</definedName>
    <definedName name="_EST1" localSheetId="16">#REF!</definedName>
    <definedName name="_EST1" localSheetId="17">#REF!</definedName>
    <definedName name="_EST1" localSheetId="1">#REF!</definedName>
    <definedName name="_EST1">#REF!</definedName>
    <definedName name="_EST10" localSheetId="16">#REF!</definedName>
    <definedName name="_EST10" localSheetId="17">#REF!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2">'1P'!ERR</definedName>
    <definedName name="_F" localSheetId="3">'2P'!ERR</definedName>
    <definedName name="_F" localSheetId="14">'630.7'!ERR</definedName>
    <definedName name="_F" localSheetId="16">'673.1.1'!ERR</definedName>
    <definedName name="_F" localSheetId="17">'673.2'!ERR</definedName>
    <definedName name="_F">[0]!ERR</definedName>
    <definedName name="_Fill" localSheetId="3" hidden="1">#REF!</definedName>
    <definedName name="_Fill" localSheetId="14" hidden="1">#REF!</definedName>
    <definedName name="_Fill" localSheetId="16" hidden="1">#REF!</definedName>
    <definedName name="_Fill" localSheetId="17" hidden="1">#REF!</definedName>
    <definedName name="_Fill" localSheetId="1" hidden="1">#REF!</definedName>
    <definedName name="_Fill" hidden="1">#REF!</definedName>
    <definedName name="_xlnm._FilterDatabase" localSheetId="3" hidden="1">'[7]46W9'!#REF!</definedName>
    <definedName name="_xlnm._FilterDatabase" localSheetId="14" hidden="1">'[7]46W9'!#REF!</definedName>
    <definedName name="_xlnm._FilterDatabase" localSheetId="16" hidden="1">'[7]46W9'!#REF!</definedName>
    <definedName name="_xlnm._FilterDatabase" localSheetId="17" hidden="1">'[7]46W9'!#REF!</definedName>
    <definedName name="_xlnm._FilterDatabase" localSheetId="1" hidden="1">'[7]46W9'!#REF!</definedName>
    <definedName name="_xlnm._FilterDatabase" hidden="1">'[7]46W9'!#REF!</definedName>
    <definedName name="_FS01" localSheetId="2">'1P'!ERR</definedName>
    <definedName name="_FS01" localSheetId="3">'2P'!ERR</definedName>
    <definedName name="_FS01" localSheetId="14">'630.7'!ERR</definedName>
    <definedName name="_FS01" localSheetId="16">'673.1.1'!ERR</definedName>
    <definedName name="_FS01" localSheetId="17">'673.2'!ERR</definedName>
    <definedName name="_FS01">[0]!ERR</definedName>
    <definedName name="_G1">#N/A</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14"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14"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14"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14"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14"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14"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14"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14"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14"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14"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14"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14"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14"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14"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14"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14"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14"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14"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14"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14"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14"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hidden="1">{"TAB1",#N/A,TRUE,"GENERAL";"TAB2",#N/A,TRUE,"GENERAL";"TAB3",#N/A,TRUE,"GENERAL";"TAB4",#N/A,TRUE,"GENERAL";"TAB5",#N/A,TRUE,"GENERAL"}</definedName>
    <definedName name="_IPC2002" localSheetId="3">#REF!</definedName>
    <definedName name="_IPC2002" localSheetId="1">#REF!</definedName>
    <definedName name="_IPC2002">#REF!</definedName>
    <definedName name="_jor2">'[8]Cuadr.'!$H$16</definedName>
    <definedName name="_jor3">'[8]Cuadr.'!$H$26</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14"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14"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14"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14"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14"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14"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14"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hidden="1">{"TAB1",#N/A,TRUE,"GENERAL";"TAB2",#N/A,TRUE,"GENERAL";"TAB3",#N/A,TRUE,"GENERAL";"TAB4",#N/A,TRUE,"GENERAL";"TAB5",#N/A,TRUE,"GENERAL"}</definedName>
    <definedName name="_key" localSheetId="1" hidden="1">#REF!</definedName>
    <definedName name="_key" hidden="1">#REF!</definedName>
    <definedName name="_Key1" localSheetId="3" hidden="1">#REF!</definedName>
    <definedName name="_Key1" localSheetId="1" hidden="1">#REF!</definedName>
    <definedName name="_Key1" hidden="1">#REF!</definedName>
    <definedName name="_Key2" localSheetId="3" hidden="1">#REF!</definedName>
    <definedName name="_Key2" localSheetId="1" hidden="1">#REF!</definedName>
    <definedName name="_Key2"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1">#REF!</definedName>
    <definedName name="_lar03">#REF!</definedName>
    <definedName name="_m3" localSheetId="2" hidden="1">{"via1",#N/A,TRUE,"general";"via2",#N/A,TRUE,"general";"via3",#N/A,TRUE,"general"}</definedName>
    <definedName name="_m3" localSheetId="3" hidden="1">{"via1",#N/A,TRUE,"general";"via2",#N/A,TRUE,"general";"via3",#N/A,TRUE,"general"}</definedName>
    <definedName name="_m3" localSheetId="14"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14"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14"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14"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14"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14"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14"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hidden="1">{"via1",#N/A,TRUE,"general";"via2",#N/A,TRUE,"general";"via3",#N/A,TRUE,"general"}</definedName>
    <definedName name="_MA2" localSheetId="3">#REF!</definedName>
    <definedName name="_MA2" localSheetId="1">#REF!</definedName>
    <definedName name="_MA2">#REF!</definedName>
    <definedName name="_mun2" localSheetId="3">[5]PESOS!#REF!</definedName>
    <definedName name="_mun2" localSheetId="1">[5]PESOS!#REF!</definedName>
    <definedName name="_mun2">[5]PESOS!#REF!</definedName>
    <definedName name="_Mux2">[9]CALCULO!$E$19</definedName>
    <definedName name="_Mux3">[9]CALCULO!$H$19</definedName>
    <definedName name="_Muy1">[9]CALCULO!$B$20</definedName>
    <definedName name="_Muy2">[9]CALCULO!$E$20</definedName>
    <definedName name="_Muy3">[9]CALCULO!$H$20</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14"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14"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14"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hidden="1">{"TAB1",#N/A,TRUE,"GENERAL";"TAB2",#N/A,TRUE,"GENERAL";"TAB3",#N/A,TRUE,"GENERAL";"TAB4",#N/A,TRUE,"GENERAL";"TAB5",#N/A,TRUE,"GENERAL"}</definedName>
    <definedName name="_num10" localSheetId="3">#REF!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14"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14"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14"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14"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14"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14"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14"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hidden="1">{"TAB1",#N/A,TRUE,"GENERAL";"TAB2",#N/A,TRUE,"GENERAL";"TAB3",#N/A,TRUE,"GENERAL";"TAB4",#N/A,TRUE,"GENERAL";"TAB5",#N/A,TRUE,"GENERAL"}</definedName>
    <definedName name="_oa55" localSheetId="3">#REF!</definedName>
    <definedName name="_oa55" localSheetId="1">#REF!</definedName>
    <definedName name="_oa55">#REF!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localSheetId="14"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14"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14"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hidden="1">{"TAB1",#N/A,TRUE,"GENERAL";"TAB2",#N/A,TRUE,"GENERAL";"TAB3",#N/A,TRUE,"GENERAL";"TAB4",#N/A,TRUE,"GENERAL";"TAB5",#N/A,TRUE,"GENERAL"}</definedName>
    <definedName name="_Parse_Out" localSheetId="3" hidden="1">#REF!</definedName>
    <definedName name="_Parse_Out" localSheetId="1" hidden="1">#REF!</definedName>
    <definedName name="_Parse_Out" hidden="1">#REF!</definedName>
    <definedName name="_PJ50" localSheetId="3">#REF!</definedName>
    <definedName name="_PJ50" localSheetId="1">#REF!</definedName>
    <definedName name="_PJ50">#REF!</definedName>
    <definedName name="_pj51" localSheetId="1">#REF!</definedName>
    <definedName name="_pj51">#REF!</definedName>
    <definedName name="_PRE1" localSheetId="1">#REF!</definedName>
    <definedName name="_PRE1">#REF!</definedName>
    <definedName name="_Pu2">[9]CALCULO!$E$18</definedName>
    <definedName name="_Pu3">[9]CALCULO!$H$18</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14"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14"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hidden="1">{"via1",#N/A,TRUE,"general";"via2",#N/A,TRUE,"general";"via3",#N/A,TRUE,"general"}</definedName>
    <definedName name="_ref4" localSheetId="3">#REF!</definedName>
    <definedName name="_ref4" localSheetId="1">#REF!</definedName>
    <definedName name="_ref4">#REF!</definedName>
    <definedName name="_rf8" localSheetId="1">#REF!</definedName>
    <definedName name="_rf8">#REF!</definedName>
    <definedName name="_RF9" localSheetId="1">#REF!</definedName>
    <definedName name="_RF9">#REF!</definedName>
    <definedName name="_rtu6" localSheetId="2" hidden="1">{"via1",#N/A,TRUE,"general";"via2",#N/A,TRUE,"general";"via3",#N/A,TRUE,"general"}</definedName>
    <definedName name="_rtu6" localSheetId="3" hidden="1">{"via1",#N/A,TRUE,"general";"via2",#N/A,TRUE,"general";"via3",#N/A,TRUE,"general"}</definedName>
    <definedName name="_rtu6" localSheetId="14"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14"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14"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14"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14"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14"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14"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14"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hidden="1">{"via1",#N/A,TRUE,"general";"via2",#N/A,TRUE,"general";"via3",#N/A,TRUE,"general"}</definedName>
    <definedName name="_SBC1">[2]INV!$A$12:$D$15</definedName>
    <definedName name="_SBC3">[2]INV!$F$12:$I$15</definedName>
    <definedName name="_SBC5">[2]INV!$K$12:$N$15</definedName>
    <definedName name="_Sort" localSheetId="3" hidden="1">#REF!</definedName>
    <definedName name="_Sort" localSheetId="16" hidden="1">#REF!</definedName>
    <definedName name="_Sort" localSheetId="17" hidden="1">#REF!</definedName>
    <definedName name="_Sort" localSheetId="1" hidden="1">#REF!</definedName>
    <definedName name="_Sort" hidden="1">#REF!</definedName>
    <definedName name="_srn001" localSheetId="3">#REF!</definedName>
    <definedName name="_srn001" localSheetId="1">#REF!</definedName>
    <definedName name="_srn001">#REF!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14"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14"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14"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14"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14"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14"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14"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14"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14"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hidden="1">{"via1",#N/A,TRUE,"general";"via2",#N/A,TRUE,"general";"via3",#N/A,TRUE,"general"}</definedName>
    <definedName name="_tab1" localSheetId="3">#REF!</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14"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14"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14"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14"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14"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14"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3" hidden="1">{"via1",#N/A,TRUE,"general";"via2",#N/A,TRUE,"general";"via3",#N/A,TRUE,"general"}</definedName>
    <definedName name="_v2" localSheetId="14"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14"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14"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14"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14"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14"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14"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14"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3" hidden="1">{"via1",#N/A,TRUE,"general";"via2",#N/A,TRUE,"general";"via3",#N/A,TRUE,"general"}</definedName>
    <definedName name="_vfv4" localSheetId="14"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hidden="1">{"via1",#N/A,TRUE,"general";"via2",#N/A,TRUE,"general";"via3",#N/A,TRUE,"general"}</definedName>
    <definedName name="_Vu2">[9]CALCULO!$E$23</definedName>
    <definedName name="_Vu3">[9]CALCULO!$H$23</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3">Scheduled_Payment+Extra_Payment</definedName>
    <definedName name="_w6" localSheetId="19">Scheduled_Payment+Extra_Payment</definedName>
    <definedName name="_w6" localSheetId="10">Scheduled_Payment+Extra_Payment</definedName>
    <definedName name="_w6" localSheetId="14">Scheduled_Payment+Extra_Payment</definedName>
    <definedName name="_w6" localSheetId="16">Scheduled_Payment+Extra_Payment</definedName>
    <definedName name="_w6" localSheetId="17">Scheduled_Payment+Extra_Payment</definedName>
    <definedName name="_w6" localSheetId="7">Scheduled_Payment+Extra_Payment</definedName>
    <definedName name="_w6" localSheetId="1">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14"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14"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14"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14"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14"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14"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14"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14"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14"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hidden="1">{"TAB1",#N/A,TRUE,"GENERAL";"TAB2",#N/A,TRUE,"GENERAL";"TAB3",#N/A,TRUE,"GENERAL";"TAB4",#N/A,TRUE,"GENERAL";"TAB5",#N/A,TRUE,"GENERAL"}</definedName>
    <definedName name="_xz2" localSheetId="3">#REF!</definedName>
    <definedName name="_xz2" localSheetId="1">#REF!</definedName>
    <definedName name="_xz2">#REF!</definedName>
    <definedName name="_y1">#N/A</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14"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14"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14"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14"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14"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14"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14"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14"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14"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14"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14"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14"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14"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14"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3">#REF!</definedName>
    <definedName name="a" localSheetId="1">'[10]DUB-823'!#REF!</definedName>
    <definedName name="a">'[10]DUB-823'!#REF!</definedName>
    <definedName name="A_impresión_IM" localSheetId="3">#REF!</definedName>
    <definedName name="A_impresión_IM" localSheetId="16">#REF!</definedName>
    <definedName name="A_impresión_IM" localSheetId="17">#REF!</definedName>
    <definedName name="A_impresión_IM" localSheetId="1">#REF!</definedName>
    <definedName name="A_impresión_IM">#REF!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14"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hidden="1">{"TAB1",#N/A,TRUE,"GENERAL";"TAB2",#N/A,TRUE,"GENERAL";"TAB3",#N/A,TRUE,"GENERAL";"TAB4",#N/A,TRUE,"GENERAL";"TAB5",#N/A,TRUE,"GENERAL"}</definedName>
    <definedName name="aa" localSheetId="2">'1P'!ERR</definedName>
    <definedName name="aa" localSheetId="3">'2P'!ERR</definedName>
    <definedName name="aa" localSheetId="14">'630.7'!ERR</definedName>
    <definedName name="aa" localSheetId="16">'673.1.1'!ERR</definedName>
    <definedName name="aa" localSheetId="17">'673.2'!ERR</definedName>
    <definedName name="aa">[0]!ERR</definedName>
    <definedName name="AAA" localSheetId="2">'1P'!ERR</definedName>
    <definedName name="AAA" localSheetId="3">'2P'!ERR</definedName>
    <definedName name="AAA" localSheetId="14">'630.7'!ERR</definedName>
    <definedName name="AAA" localSheetId="16">'673.1.1'!ERR</definedName>
    <definedName name="AAA" localSheetId="17">'673.2'!ERR</definedName>
    <definedName name="AAA">[0]!ERR</definedName>
    <definedName name="AAAAA" localSheetId="3">#REF!</definedName>
    <definedName name="AAAAA" localSheetId="14">#REF!</definedName>
    <definedName name="AAAAA" localSheetId="16">#REF!</definedName>
    <definedName name="AAAAA" localSheetId="17">#REF!</definedName>
    <definedName name="AAAAA" localSheetId="1">#REF!</definedName>
    <definedName name="AAAAA">#REF!</definedName>
    <definedName name="aaaaaa">[11]otros!$C$5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14"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hidden="1">{"TAB1",#N/A,TRUE,"GENERAL";"TAB2",#N/A,TRUE,"GENERAL";"TAB3",#N/A,TRUE,"GENERAL";"TAB4",#N/A,TRUE,"GENERAL";"TAB5",#N/A,TRUE,"GENERAL"}</definedName>
    <definedName name="abc" localSheetId="3">#REF!</definedName>
    <definedName name="abc" localSheetId="1">#REF!</definedName>
    <definedName name="abc">#REF!</definedName>
    <definedName name="ABG">[2]AASHTO!$A$2:$F$5</definedName>
    <definedName name="absc" localSheetId="3">#N/A</definedName>
    <definedName name="absc" localSheetId="19">[12]!absc</definedName>
    <definedName name="absc" localSheetId="10">[12]!absc</definedName>
    <definedName name="absc" localSheetId="16">[12]!absc</definedName>
    <definedName name="absc" localSheetId="17">[12]!absc</definedName>
    <definedName name="absc" localSheetId="7">[12]!absc</definedName>
    <definedName name="absc" localSheetId="1">[12]!absc</definedName>
    <definedName name="absc">[12]!absc</definedName>
    <definedName name="absc_" localSheetId="3">[13]!absc</definedName>
    <definedName name="absc_" localSheetId="19">[13]!absc</definedName>
    <definedName name="absc_" localSheetId="10">[13]!absc</definedName>
    <definedName name="absc_" localSheetId="16">[13]!absc</definedName>
    <definedName name="absc_" localSheetId="17">[13]!absc</definedName>
    <definedName name="absc_" localSheetId="7">[13]!absc</definedName>
    <definedName name="absc_" localSheetId="1">[13]!absc</definedName>
    <definedName name="absc_">[13]!absc</definedName>
    <definedName name="absc_1" localSheetId="3">[13]!absc</definedName>
    <definedName name="absc_1" localSheetId="19">[13]!absc</definedName>
    <definedName name="absc_1" localSheetId="10">[13]!absc</definedName>
    <definedName name="absc_1" localSheetId="16">[13]!absc</definedName>
    <definedName name="absc_1" localSheetId="17">[13]!absc</definedName>
    <definedName name="absc_1" localSheetId="7">[13]!absc</definedName>
    <definedName name="absc_1" localSheetId="1">[13]!absc</definedName>
    <definedName name="absc_1">[13]!absc</definedName>
    <definedName name="absc1" localSheetId="19">[14]!absc</definedName>
    <definedName name="absc1" localSheetId="10">[14]!absc</definedName>
    <definedName name="absc1" localSheetId="16">[14]!absc</definedName>
    <definedName name="absc1" localSheetId="17">[14]!absc</definedName>
    <definedName name="absc1" localSheetId="7">[14]!absc</definedName>
    <definedName name="absc1" localSheetId="1">[14]!absc</definedName>
    <definedName name="absc1">[14]!absc</definedName>
    <definedName name="AC">#N/A</definedName>
    <definedName name="AccessDatabase" hidden="1">"C:\C-314\VOLUMENES\volfin4.mdb"</definedName>
    <definedName name="ACT" localSheetId="3">'[1]CUAD-DIURNA'!#REF!</definedName>
    <definedName name="ACT" localSheetId="1">'[1]CUAD-DIURNA'!#REF!</definedName>
    <definedName name="ACT">'[1]CUAD-DIURNA'!#REF!</definedName>
    <definedName name="ad" localSheetId="3">#REF!</definedName>
    <definedName name="ad" localSheetId="1">#REF!</definedName>
    <definedName name="ad">#REF!</definedName>
    <definedName name="ADFGSDB" localSheetId="2" hidden="1">{"via1",#N/A,TRUE,"general";"via2",#N/A,TRUE,"general";"via3",#N/A,TRUE,"general"}</definedName>
    <definedName name="ADFGSDB" localSheetId="3" hidden="1">{"via1",#N/A,TRUE,"general";"via2",#N/A,TRUE,"general";"via3",#N/A,TRUE,"general"}</definedName>
    <definedName name="ADFGSDB" localSheetId="14"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hidden="1">{"via1",#N/A,TRUE,"general";"via2",#N/A,TRUE,"general";"via3",#N/A,TRUE,"general"}</definedName>
    <definedName name="ADI" localSheetId="3">#REF!</definedName>
    <definedName name="ADI" localSheetId="1">#REF!</definedName>
    <definedName name="ADI">#REF!</definedName>
    <definedName name="ADM">[11]otros!$C$2</definedName>
    <definedName name="administrador">[15]Informacion!$B$15</definedName>
    <definedName name="ADMINISTRADOR_VIAL__ARMANDO_SANCHEZ_SANCHEZ">[16]INDICMICROEMP!$A$20</definedName>
    <definedName name="ADMON">'[17]Formulario N° 4'!$F$129</definedName>
    <definedName name="adoc1" localSheetId="19">[14]!absc</definedName>
    <definedName name="adoc1" localSheetId="10">[14]!absc</definedName>
    <definedName name="adoc1" localSheetId="16">[14]!absc</definedName>
    <definedName name="adoc1" localSheetId="17">[14]!absc</definedName>
    <definedName name="adoc1" localSheetId="7">[14]!absc</definedName>
    <definedName name="adoc1" localSheetId="1">[14]!absc</definedName>
    <definedName name="adoc1">[14]!absc</definedName>
    <definedName name="ADOC125" localSheetId="19">[14]!absc</definedName>
    <definedName name="ADOC125" localSheetId="10">[14]!absc</definedName>
    <definedName name="ADOC125" localSheetId="16">[14]!absc</definedName>
    <definedName name="ADOC125" localSheetId="17">[14]!absc</definedName>
    <definedName name="ADOC125" localSheetId="7">[14]!absc</definedName>
    <definedName name="ADOC125" localSheetId="1">[14]!absc</definedName>
    <definedName name="ADOC125">[14]!absc</definedName>
    <definedName name="adoq" localSheetId="19">[18]!absc</definedName>
    <definedName name="adoq" localSheetId="10">[18]!absc</definedName>
    <definedName name="adoq" localSheetId="16">[18]!absc</definedName>
    <definedName name="adoq" localSheetId="17">[18]!absc</definedName>
    <definedName name="adoq" localSheetId="7">[18]!absc</definedName>
    <definedName name="adoq" localSheetId="1">[18]!absc</definedName>
    <definedName name="adoq">[18]!absc</definedName>
    <definedName name="ads" localSheetId="3">#REF!</definedName>
    <definedName name="ads" localSheetId="16">#REF!</definedName>
    <definedName name="ads" localSheetId="17">#REF!</definedName>
    <definedName name="ads" localSheetId="1">#REF!</definedName>
    <definedName name="ads">#REF!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14"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hidden="1">{"TAB1",#N/A,TRUE,"GENERAL";"TAB2",#N/A,TRUE,"GENERAL";"TAB3",#N/A,TRUE,"GENERAL";"TAB4",#N/A,TRUE,"GENERAL";"TAB5",#N/A,TRUE,"GENERAL"}</definedName>
    <definedName name="afir" localSheetId="1" hidden="1">#REF!</definedName>
    <definedName name="afir" hidden="1">#REF!</definedName>
    <definedName name="afirmado" localSheetId="2">Scheduled_Payment+Extra_Payment</definedName>
    <definedName name="afirmado" localSheetId="19">Scheduled_Payment+Extra_Payment</definedName>
    <definedName name="afirmado" localSheetId="10">Scheduled_Payment+Extra_Payment</definedName>
    <definedName name="afirmado" localSheetId="14">Scheduled_Payment+Extra_Payment</definedName>
    <definedName name="afirmado" localSheetId="16">Scheduled_Payment+Extra_Payment</definedName>
    <definedName name="afirmado" localSheetId="17">Scheduled_Payment+Extra_Payment</definedName>
    <definedName name="afirmado" localSheetId="7">Scheduled_Payment+Extra_Payment</definedName>
    <definedName name="afirmado" localSheetId="1">Scheduled_Payment+Extra_Payment</definedName>
    <definedName name="afirmado">Scheduled_Payment+Extra_Payment</definedName>
    <definedName name="agdsgg" localSheetId="2" hidden="1">{"via1",#N/A,TRUE,"general";"via2",#N/A,TRUE,"general";"via3",#N/A,TRUE,"general"}</definedName>
    <definedName name="agdsgg" localSheetId="3" hidden="1">{"via1",#N/A,TRUE,"general";"via2",#N/A,TRUE,"general";"via3",#N/A,TRUE,"general"}</definedName>
    <definedName name="agdsgg" localSheetId="14"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hidden="1">{"via1",#N/A,TRUE,"general";"via2",#N/A,TRUE,"general";"via3",#N/A,TRUE,"general"}</definedName>
    <definedName name="AIU" localSheetId="3">#REF!</definedName>
    <definedName name="AIU" localSheetId="1">#REF!</definedName>
    <definedName name="AIU">#REF!</definedName>
    <definedName name="AjustDelAIU" localSheetId="1">#REF!</definedName>
    <definedName name="AjustDelAIU">#REF!</definedName>
    <definedName name="alc" localSheetId="19">[19]!absc</definedName>
    <definedName name="alc" localSheetId="10">[19]!absc</definedName>
    <definedName name="alc" localSheetId="16">[19]!absc</definedName>
    <definedName name="alc" localSheetId="17">[19]!absc</definedName>
    <definedName name="alc" localSheetId="7">[19]!absc</definedName>
    <definedName name="alc" localSheetId="1">[19]!absc</definedName>
    <definedName name="alc">[19]!absc</definedName>
    <definedName name="ANCLAJE" localSheetId="3">'[20]MC SF GAVIONES'!#REF!</definedName>
    <definedName name="ANCLAJE" localSheetId="1">'[20]MC SF GAVIONES'!#REF!</definedName>
    <definedName name="ANCLAJE">'[20]MC SF GAVIONES'!#REF!</definedName>
    <definedName name="ANE" localSheetId="1">'[21]ANEXO 7'!#REF!</definedName>
    <definedName name="ANE">'[21]ANEXO 7'!#REF!</definedName>
    <definedName name="anscount" hidden="1">1</definedName>
    <definedName name="Antic">[22]BASES!$B$33</definedName>
    <definedName name="ANTICIPO">[23]BASES!$B$33</definedName>
    <definedName name="AÑO">[11]PRESUPUESTO!$D$13</definedName>
    <definedName name="AÑOWUIE">'[24]Res-Accide-10'!$R$2:$R$7</definedName>
    <definedName name="APU" localSheetId="3">[14]!absc</definedName>
    <definedName name="APU" localSheetId="19">[25]!absc</definedName>
    <definedName name="APU" localSheetId="10">[25]!absc</definedName>
    <definedName name="APU" localSheetId="16">[25]!absc</definedName>
    <definedName name="APU" localSheetId="17">[25]!absc</definedName>
    <definedName name="APU" localSheetId="7">[25]!absc</definedName>
    <definedName name="APU" localSheetId="1">[25]!absc</definedName>
    <definedName name="APU">[25]!absc</definedName>
    <definedName name="APU_directos" localSheetId="3">#REF!</definedName>
    <definedName name="APU_directos" localSheetId="16">#REF!</definedName>
    <definedName name="APU_directos" localSheetId="17">#REF!</definedName>
    <definedName name="APU_directos" localSheetId="1">#REF!</definedName>
    <definedName name="APU_directos">#REF!</definedName>
    <definedName name="APU221.1" localSheetId="3">#REF!</definedName>
    <definedName name="APU221.1" localSheetId="1">#REF!</definedName>
    <definedName name="APU221.1">#REF!</definedName>
    <definedName name="APU221.2" localSheetId="1">#REF!</definedName>
    <definedName name="APU221.2">#REF!</definedName>
    <definedName name="aq" localSheetId="2">'1P'!ERR</definedName>
    <definedName name="aq" localSheetId="3">'2P'!ERR</definedName>
    <definedName name="aq" localSheetId="14">'630.7'!ERR</definedName>
    <definedName name="aq" localSheetId="16">'673.1.1'!ERR</definedName>
    <definedName name="aq" localSheetId="17">'673.2'!ERR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hidden="1">{"TAB1",#N/A,TRUE,"GENERAL";"TAB2",#N/A,TRUE,"GENERAL";"TAB3",#N/A,TRUE,"GENERAL";"TAB4",#N/A,TRUE,"GENERAL";"TAB5",#N/A,TRUE,"GENERAL"}</definedName>
    <definedName name="_xlnm.Extract" localSheetId="1">'[26]AC2-AG96'!#REF!</definedName>
    <definedName name="_xlnm.Extract">'[26]AC2-AG96'!#REF!</definedName>
    <definedName name="_xlnm.Print_Area" localSheetId="8">'102.1P'!$A$1:$N$91</definedName>
    <definedName name="_xlnm.Print_Area" localSheetId="2">'1P'!$B$1:$N$83</definedName>
    <definedName name="_xlnm.Print_Area" localSheetId="3">'2P'!$A$1:$E$27</definedName>
    <definedName name="_xlnm.Print_Area" localSheetId="18">'310.1'!$A$1:$O$98</definedName>
    <definedName name="_xlnm.Print_Area" localSheetId="19">'311,1'!$A$1:$O$96</definedName>
    <definedName name="_xlnm.Print_Area" localSheetId="12">'630.4P'!$B$1:$N$101</definedName>
    <definedName name="_xlnm.Print_Area" localSheetId="11">'661.1'!$A$1:$O$87</definedName>
    <definedName name="_xlnm.Print_Area" localSheetId="0">'PRESUPUESTO OFICIAL'!$A$1:$J$87</definedName>
    <definedName name="_xlnm.Print_Area" localSheetId="1">'PROPUESTA ECONOMICA OK '!$A$1:$J$87</definedName>
    <definedName name="_xlnm.Print_Area">#REF!</definedName>
    <definedName name="ARENA">[17]MATERIALES!$D$2</definedName>
    <definedName name="armuve" localSheetId="2">'1P'!ERR</definedName>
    <definedName name="armuve" localSheetId="3">'2P'!ERR</definedName>
    <definedName name="armuve" localSheetId="14">'630.7'!ERR</definedName>
    <definedName name="armuve" localSheetId="16">'673.1.1'!ERR</definedName>
    <definedName name="armuve" localSheetId="17">'673.2'!ERR</definedName>
    <definedName name="armuve">[0]!ERR</definedName>
    <definedName name="as" localSheetId="2">'1P'!ERR</definedName>
    <definedName name="as" localSheetId="3">'2P'!ERR</definedName>
    <definedName name="as" localSheetId="14">'630.7'!ERR</definedName>
    <definedName name="as" localSheetId="16">'673.1.1'!ERR</definedName>
    <definedName name="as" localSheetId="17">'673.2'!ERR</definedName>
    <definedName name="as">[0]!ERR</definedName>
    <definedName name="asasdasd">#N/A</definedName>
    <definedName name="ASB">[2]AASHTO!$A$8:$F$11</definedName>
    <definedName name="ASD" localSheetId="2" hidden="1">{"via1",#N/A,TRUE,"general";"via2",#N/A,TRUE,"general";"via3",#N/A,TRUE,"general"}</definedName>
    <definedName name="ASD" localSheetId="3" hidden="1">{"via1",#N/A,TRUE,"general";"via2",#N/A,TRUE,"general";"via3",#N/A,TRUE,"general"}</definedName>
    <definedName name="ASD" localSheetId="14"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14"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14"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14"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hidden="1">{"via1",#N/A,TRUE,"general";"via2",#N/A,TRUE,"general";"via3",#N/A,TRUE,"general"}</definedName>
    <definedName name="ASDFGHJKLÑ" localSheetId="2">'1P'!ERR</definedName>
    <definedName name="ASDFGHJKLÑ" localSheetId="3">'2P'!ERR</definedName>
    <definedName name="ASDFGHJKLÑ" localSheetId="14">'630.7'!ERR</definedName>
    <definedName name="ASDFGHJKLÑ" localSheetId="16">'673.1.1'!ERR</definedName>
    <definedName name="ASDFGHJKLÑ" localSheetId="17">'673.2'!ERR</definedName>
    <definedName name="ASDFGHJKLÑ">[0]!ERR</definedName>
    <definedName name="asdfñk" localSheetId="3">[12]!absc</definedName>
    <definedName name="asdfñk">#N/A</definedName>
    <definedName name="ASFALTO">'[27]5.2'!$D$21</definedName>
    <definedName name="asfasd" localSheetId="2" hidden="1">{"via1",#N/A,TRUE,"general";"via2",#N/A,TRUE,"general";"via3",#N/A,TRUE,"general"}</definedName>
    <definedName name="asfasd" localSheetId="3" hidden="1">{"via1",#N/A,TRUE,"general";"via2",#N/A,TRUE,"general";"via3",#N/A,TRUE,"general"}</definedName>
    <definedName name="asfasd" localSheetId="14"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14"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14"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hidden="1">{"TAB1",#N/A,TRUE,"GENERAL";"TAB2",#N/A,TRUE,"GENERAL";"TAB3",#N/A,TRUE,"GENERAL";"TAB4",#N/A,TRUE,"GENERAL";"TAB5",#N/A,TRUE,"GENERAL"}</definedName>
    <definedName name="auto1" localSheetId="3">#REF!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22" localSheetId="1">#REF!</definedName>
    <definedName name="AUTO22">#REF!</definedName>
    <definedName name="AW" localSheetId="1">#REF!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#REF!</definedName>
    <definedName name="B" localSheetId="14"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hidden="1">{"via1",#N/A,TRUE,"general";"via2",#N/A,TRUE,"general";"via3",#N/A,TRUE,"general"}</definedName>
    <definedName name="B_impresión_IM" localSheetId="3">#REF!</definedName>
    <definedName name="B_impresión_IM" localSheetId="1">#REF!</definedName>
    <definedName name="B_impresión_IM">#REF!</definedName>
    <definedName name="base" localSheetId="1">#REF!</definedName>
    <definedName name="base">#REF!</definedName>
    <definedName name="base_VaR" localSheetId="1">#REF!</definedName>
    <definedName name="base_VaR">#REF!</definedName>
    <definedName name="BASEDATOS" localSheetId="1">#REF!</definedName>
    <definedName name="BASEDATOS">#REF!</definedName>
    <definedName name="_xlnm.Database" localSheetId="1">#REF!</definedName>
    <definedName name="_xlnm.Database">#REF!</definedName>
    <definedName name="BB" localSheetId="2">'1P'!ERR</definedName>
    <definedName name="BB" localSheetId="3">'2P'!ERR</definedName>
    <definedName name="BB" localSheetId="14">'630.7'!ERR</definedName>
    <definedName name="BB" localSheetId="16">'673.1.1'!ERR</definedName>
    <definedName name="BB" localSheetId="17">'673.2'!ERR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localSheetId="14"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14"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hidden="1">{"TAB1",#N/A,TRUE,"GENERAL";"TAB2",#N/A,TRUE,"GENERAL";"TAB3",#N/A,TRUE,"GENERAL";"TAB4",#N/A,TRUE,"GENERAL";"TAB5",#N/A,TRUE,"GENERAL"}</definedName>
    <definedName name="BD" localSheetId="3">#REF!</definedName>
    <definedName name="BD" localSheetId="1">#REF!</definedName>
    <definedName name="BD">#REF!</definedName>
    <definedName name="BDFB" localSheetId="2" hidden="1">{"via1",#N/A,TRUE,"general";"via2",#N/A,TRUE,"general";"via3",#N/A,TRUE,"general"}</definedName>
    <definedName name="BDFB" localSheetId="3" hidden="1">{"via1",#N/A,TRUE,"general";"via2",#N/A,TRUE,"general";"via3",#N/A,TRUE,"general"}</definedName>
    <definedName name="BDFB" localSheetId="14"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14"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hidden="1">{"TAB1",#N/A,TRUE,"GENERAL";"TAB2",#N/A,TRUE,"GENERAL";"TAB3",#N/A,TRUE,"GENERAL";"TAB4",#N/A,TRUE,"GENERAL";"TAB5",#N/A,TRUE,"GENERAL"}</definedName>
    <definedName name="Beg_Bal" localSheetId="3">#REF!</definedName>
    <definedName name="Beg_Bal" localSheetId="1">#REF!</definedName>
    <definedName name="Beg_Bal">#REF!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14"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14"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14"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14"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hidden="1">{"via1",#N/A,TRUE,"general";"via2",#N/A,TRUE,"general";"via3",#N/A,TRUE,"general"}</definedName>
    <definedName name="bimestre">'[28]ESTADO RED'!$E$8</definedName>
    <definedName name="bn" localSheetId="3">#REF!</definedName>
    <definedName name="bn" localSheetId="16">#REF!</definedName>
    <definedName name="bn" localSheetId="17">#REF!</definedName>
    <definedName name="bn" localSheetId="1">#REF!</definedName>
    <definedName name="bn">#REF!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14"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3" hidden="1">{"via1",#N/A,TRUE,"general";"via2",#N/A,TRUE,"general";"via3",#N/A,TRUE,"general"}</definedName>
    <definedName name="bsb" localSheetId="14"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3" hidden="1">{"via1",#N/A,TRUE,"general";"via2",#N/A,TRUE,"general";"via3",#N/A,TRUE,"general"}</definedName>
    <definedName name="bt" localSheetId="14"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3">#REF!</definedName>
    <definedName name="BuiltIn_Print_Area" localSheetId="1">#REF!</definedName>
    <definedName name="BuiltIn_Print_Area">#REF!</definedName>
    <definedName name="BuiltIn_Print_Titles" localSheetId="1">#REF!</definedName>
    <definedName name="BuiltIn_Print_Titles">#REF!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14"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14"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14"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hidden="1">{"via1",#N/A,TRUE,"general";"via2",#N/A,TRUE,"general";"via3",#N/A,TRUE,"general"}</definedName>
    <definedName name="C_" localSheetId="3">#REF!</definedName>
    <definedName name="C_" localSheetId="1">#REF!</definedName>
    <definedName name="C_">#REF!</definedName>
    <definedName name="CAB" localSheetId="1">#REF!</definedName>
    <definedName name="CAB">#REF!</definedName>
    <definedName name="CANT" localSheetId="1">#REF!</definedName>
    <definedName name="CANT">#REF!</definedName>
    <definedName name="CAPÍTULO">[29]Hoja1!$A$12:$B$21</definedName>
    <definedName name="CAPITULO_I" localSheetId="3">#REF!</definedName>
    <definedName name="CAPITULO_I" localSheetId="16">#REF!</definedName>
    <definedName name="CAPITULO_I" localSheetId="17">#REF!</definedName>
    <definedName name="CAPITULO_I" localSheetId="1">#REF!</definedName>
    <definedName name="CAPITULO_I">#REF!</definedName>
    <definedName name="CAPÍTULO_I" localSheetId="16">#REF!</definedName>
    <definedName name="CAPÍTULO_I" localSheetId="17">#REF!</definedName>
    <definedName name="CAPÍTULO_I" localSheetId="1">#REF!</definedName>
    <definedName name="CAPÍTULO_I">#REF!</definedName>
    <definedName name="CAPÍTULO_II" localSheetId="1">#REF!</definedName>
    <definedName name="CAPÍTULO_II">#REF!</definedName>
    <definedName name="CAPITULOI" localSheetId="1">#REF!</definedName>
    <definedName name="CAPITULOI">#REF!</definedName>
    <definedName name="CAPÍTULOS" localSheetId="1">#REF!</definedName>
    <definedName name="CAPÍTULOS">#REF!</definedName>
    <definedName name="CARGADOR">[17]EQUIPO!$D$10</definedName>
    <definedName name="Category" localSheetId="3">#REF!</definedName>
    <definedName name="Category" localSheetId="16">#REF!</definedName>
    <definedName name="Category" localSheetId="17">#REF!</definedName>
    <definedName name="Category" localSheetId="1">#REF!</definedName>
    <definedName name="Category">#REF!</definedName>
    <definedName name="CategoryArea">'[30]Civil work'!$16:$19,'[30]Civil work'!$29:$39,'[30]Civil work'!$49:$60,'[30]Civil work'!$70:$71,'[30]Civil work'!$81:$87</definedName>
    <definedName name="causa" localSheetId="3">#REF!</definedName>
    <definedName name="causa" localSheetId="16">#REF!</definedName>
    <definedName name="causa" localSheetId="17">#REF!</definedName>
    <definedName name="causa" localSheetId="1">#REF!</definedName>
    <definedName name="causa">#REF!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hidden="1">{"TAB1",#N/A,TRUE,"GENERAL";"TAB2",#N/A,TRUE,"GENERAL";"TAB3",#N/A,TRUE,"GENERAL";"TAB4",#N/A,TRUE,"GENERAL";"TAB5",#N/A,TRUE,"GENERAL"}</definedName>
    <definedName name="CCCCCC" localSheetId="1">'[31]A. P. U.'!#REF!</definedName>
    <definedName name="CCCCCC">'[31]A. P. U.'!#REF!</definedName>
    <definedName name="ccto210" localSheetId="3">#REF!</definedName>
    <definedName name="ccto210" localSheetId="16">#REF!</definedName>
    <definedName name="ccto210" localSheetId="17">#REF!</definedName>
    <definedName name="ccto210" localSheetId="1">#REF!</definedName>
    <definedName name="ccto210">#REF!</definedName>
    <definedName name="cd">[32]Hoja1!$C$81</definedName>
    <definedName name="cdcdc" localSheetId="2" hidden="1">{"via1",#N/A,TRUE,"general";"via2",#N/A,TRUE,"general";"via3",#N/A,TRUE,"general"}</definedName>
    <definedName name="cdcdc" localSheetId="3" hidden="1">{"via1",#N/A,TRUE,"general";"via2",#N/A,TRUE,"general";"via3",#N/A,TRUE,"general"}</definedName>
    <definedName name="cdcdc" localSheetId="14"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hidden="1">{"via1",#N/A,TRUE,"general";"via2",#N/A,TRUE,"general";"via3",#N/A,TRUE,"general"}</definedName>
    <definedName name="CDctrl">[22]CDItem!$G$8</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hidden="1">{"TAB1",#N/A,TRUE,"GENERAL";"TAB2",#N/A,TRUE,"GENERAL";"TAB3",#N/A,TRUE,"GENERAL";"TAB4",#N/A,TRUE,"GENERAL";"TAB5",#N/A,TRUE,"GENERAL"}</definedName>
    <definedName name="CEMENTO">[33]Insum!$A$3:$H$63</definedName>
    <definedName name="CIP" localSheetId="3">#REF!</definedName>
    <definedName name="CIP" localSheetId="16">#REF!</definedName>
    <definedName name="CIP" localSheetId="17">#REF!</definedName>
    <definedName name="CIP" localSheetId="1">#REF!</definedName>
    <definedName name="CIP">#REF!</definedName>
    <definedName name="CIRCUITOS">[34]Circuitos!$C$2:$C$891</definedName>
    <definedName name="clase" localSheetId="3">#REF!</definedName>
    <definedName name="clase" localSheetId="16">#REF!</definedName>
    <definedName name="clase" localSheetId="17">#REF!</definedName>
    <definedName name="clase" localSheetId="1">#REF!</definedName>
    <definedName name="clase">#REF!</definedName>
    <definedName name="cod" localSheetId="16">#REF!</definedName>
    <definedName name="cod" localSheetId="17">#REF!</definedName>
    <definedName name="cod" localSheetId="1">#REF!</definedName>
    <definedName name="cod">#REF!</definedName>
    <definedName name="COMPRESOR">[17]EQUIPO!$D$5</definedName>
    <definedName name="COMPROBANTE_DE_PAGO" localSheetId="3">#REF!</definedName>
    <definedName name="COMPROBANTE_DE_PAGO" localSheetId="16">#REF!</definedName>
    <definedName name="COMPROBANTE_DE_PAGO" localSheetId="17">#REF!</definedName>
    <definedName name="COMPROBANTE_DE_PAGO" localSheetId="1">#REF!</definedName>
    <definedName name="COMPROBANTE_DE_PAGO">#REF!</definedName>
    <definedName name="concreto" localSheetId="16">#REF!</definedName>
    <definedName name="concreto" localSheetId="17">#REF!</definedName>
    <definedName name="concreto" localSheetId="1">#REF!</definedName>
    <definedName name="concreto">#REF!</definedName>
    <definedName name="concreto_21" localSheetId="1">#REF!</definedName>
    <definedName name="concreto_21">#REF!</definedName>
    <definedName name="Consultor" localSheetId="3">'[35]Datos básicos'!$B$2</definedName>
    <definedName name="Consultor">'[35]Datos básicos'!$B$2</definedName>
    <definedName name="Contratante" localSheetId="3">'[35]Datos básicos'!$B$1</definedName>
    <definedName name="Contratante">'[35]Datos básicos'!$B$1</definedName>
    <definedName name="Contrato" localSheetId="3">'[35]Datos básicos'!$B$3</definedName>
    <definedName name="Contrato">'[35]Datos básicos'!$B$3</definedName>
    <definedName name="COPIA" localSheetId="2">'1P'!ERR</definedName>
    <definedName name="COPIA" localSheetId="3">'2P'!ERR</definedName>
    <definedName name="COPIA" localSheetId="14">'630.7'!ERR</definedName>
    <definedName name="COPIA" localSheetId="16">'673.1.1'!ERR</definedName>
    <definedName name="COPIA" localSheetId="17">'673.2'!ERR</definedName>
    <definedName name="COPIA">[0]!ERR</definedName>
    <definedName name="copiao4" localSheetId="2">'1P'!ERR</definedName>
    <definedName name="copiao4" localSheetId="3">'2P'!ERR</definedName>
    <definedName name="copiao4" localSheetId="14">'630.7'!ERR</definedName>
    <definedName name="copiao4" localSheetId="16">'673.1.1'!ERR</definedName>
    <definedName name="copiao4" localSheetId="17">'673.2'!ERR</definedName>
    <definedName name="copiao4">[0]!ERR</definedName>
    <definedName name="corri" localSheetId="2">'1P'!ERR</definedName>
    <definedName name="corri" localSheetId="3">'2P'!ERR</definedName>
    <definedName name="corri" localSheetId="14">'630.7'!ERR</definedName>
    <definedName name="corri" localSheetId="16">'673.1.1'!ERR</definedName>
    <definedName name="corri" localSheetId="17">'673.2'!ERR</definedName>
    <definedName name="corri">[0]!ERR</definedName>
    <definedName name="COSTODIRECTO" localSheetId="3">#REF!</definedName>
    <definedName name="COSTODIRECTO" localSheetId="14">#REF!</definedName>
    <definedName name="COSTODIRECTO" localSheetId="16">#REF!</definedName>
    <definedName name="COSTODIRECTO" localSheetId="17">#REF!</definedName>
    <definedName name="COSTODIRECTO" localSheetId="1">#REF!</definedName>
    <definedName name="COSTODIRECTO">#REF!</definedName>
    <definedName name="COSTOS">[36]TARIFAS!$A$1:$F$52</definedName>
    <definedName name="_xlnm.Criteria" localSheetId="3">'[26]AC2-AG96'!#REF!</definedName>
    <definedName name="_xlnm.Criteria" localSheetId="1">'[26]AC2-AG96'!#REF!</definedName>
    <definedName name="_xlnm.Criteria">'[26]AC2-AG96'!#REF!</definedName>
    <definedName name="Criticos" localSheetId="3">#REF!</definedName>
    <definedName name="Criticos" localSheetId="16">#REF!</definedName>
    <definedName name="Criticos" localSheetId="17">#REF!</definedName>
    <definedName name="Criticos" localSheetId="1">#REF!</definedName>
    <definedName name="Criticos">#REF!</definedName>
    <definedName name="CTA" localSheetId="16">#REF!</definedName>
    <definedName name="CTA" localSheetId="17">#REF!</definedName>
    <definedName name="CTA" localSheetId="1">#REF!</definedName>
    <definedName name="CTA">#REF!</definedName>
    <definedName name="ctipo2">'[37]Cuadr.'!$B$19</definedName>
    <definedName name="ctipo3">'[38]Cuadr.'!$B$26</definedName>
    <definedName name="cuad1" localSheetId="3">#REF!</definedName>
    <definedName name="cuad1" localSheetId="16">#REF!</definedName>
    <definedName name="cuad1" localSheetId="17">#REF!</definedName>
    <definedName name="cuad1" localSheetId="1">#REF!</definedName>
    <definedName name="cuad1">#REF!</definedName>
    <definedName name="cuad2" localSheetId="16">#REF!</definedName>
    <definedName name="cuad2" localSheetId="17">#REF!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L" localSheetId="2">'1P'!ERR</definedName>
    <definedName name="CUAL" localSheetId="3">'2P'!ERR</definedName>
    <definedName name="CUAL" localSheetId="14">'630.7'!ERR</definedName>
    <definedName name="CUAL" localSheetId="16">'673.1.1'!ERR</definedName>
    <definedName name="CUAL" localSheetId="17">'673.2'!ERR</definedName>
    <definedName name="CUAL">[0]!ERR</definedName>
    <definedName name="CUBS" localSheetId="3">#REF!</definedName>
    <definedName name="CUBS" localSheetId="14">#REF!</definedName>
    <definedName name="CUBS" localSheetId="16">#REF!</definedName>
    <definedName name="CUBS" localSheetId="17">#REF!</definedName>
    <definedName name="CUBS" localSheetId="1">#REF!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14"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hidden="1">{"via1",#N/A,TRUE,"general";"via2",#N/A,TRUE,"general";"via3",#N/A,TRUE,"general"}</definedName>
    <definedName name="cv" localSheetId="3">#REF!</definedName>
    <definedName name="cv" localSheetId="1">#REF!</definedName>
    <definedName name="cv">#REF!</definedName>
    <definedName name="cv_51" localSheetId="1">#REF!</definedName>
    <definedName name="cv_51">#REF!</definedName>
    <definedName name="cvfvd" localSheetId="2" hidden="1">{"via1",#N/A,TRUE,"general";"via2",#N/A,TRUE,"general";"via3",#N/A,TRUE,"general"}</definedName>
    <definedName name="cvfvd" localSheetId="3" hidden="1">{"via1",#N/A,TRUE,"general";"via2",#N/A,TRUE,"general";"via3",#N/A,TRUE,"general"}</definedName>
    <definedName name="cvfvd" localSheetId="14"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14"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14"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14"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hidden="1">{"TAB1",#N/A,TRUE,"GENERAL";"TAB2",#N/A,TRUE,"GENERAL";"TAB3",#N/A,TRUE,"GENERAL";"TAB4",#N/A,TRUE,"GENERAL";"TAB5",#N/A,TRUE,"GENERAL"}</definedName>
    <definedName name="d_percápita">[39]Sanitario!$AC$9:$AD$9</definedName>
    <definedName name="dario" localSheetId="3">'[10]GPI 526'!#REF!</definedName>
    <definedName name="dario" localSheetId="1">'[10]GPI 526'!#REF!</definedName>
    <definedName name="dario">'[10]GPI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hidden="1">{"TAB1",#N/A,TRUE,"GENERAL";"TAB2",#N/A,TRUE,"GENERAL";"TAB3",#N/A,TRUE,"GENERAL";"TAB4",#N/A,TRUE,"GENERAL";"TAB5",#N/A,TRUE,"GENERAL"}</definedName>
    <definedName name="DAT" localSheetId="3">#REF!</definedName>
    <definedName name="DAT" localSheetId="1">#REF!</definedName>
    <definedName name="DAT">#REF!</definedName>
    <definedName name="Data" localSheetId="1">#REF!</definedName>
    <definedName name="Data">#REF!</definedName>
    <definedName name="Datos" localSheetId="1">#REF!</definedName>
    <definedName name="Datos">#REF!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1">#REF!</definedName>
    <definedName name="Dbgcm">#REF!</definedName>
    <definedName name="Dcacm" localSheetId="1">#REF!</definedName>
    <definedName name="Dcacm">#REF!</definedName>
    <definedName name="DCSDCTV" localSheetId="2" hidden="1">{"via1",#N/A,TRUE,"general";"via2",#N/A,TRUE,"general";"via3",#N/A,TRUE,"general"}</definedName>
    <definedName name="DCSDCTV" localSheetId="3" hidden="1">{"via1",#N/A,TRUE,"general";"via2",#N/A,TRUE,"general";"via3",#N/A,TRUE,"general"}</definedName>
    <definedName name="DCSDCTV" localSheetId="14"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hidden="1">{"via1",#N/A,TRUE,"general";"via2",#N/A,TRUE,"general";"via3",#N/A,TRUE,"general"}</definedName>
    <definedName name="DD" localSheetId="3">#REF!</definedName>
    <definedName name="dd" localSheetId="1">#REF!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14"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hidden="1">{"via1",#N/A,TRUE,"general";"via2",#N/A,TRUE,"general";"via3",#N/A,TRUE,"general"}</definedName>
    <definedName name="DDDD">#N/A</definedName>
    <definedName name="ddddt" localSheetId="2" hidden="1">{"via1",#N/A,TRUE,"general";"via2",#N/A,TRUE,"general";"via3",#N/A,TRUE,"general"}</definedName>
    <definedName name="ddddt" localSheetId="3" hidden="1">{"via1",#N/A,TRUE,"general";"via2",#N/A,TRUE,"general";"via3",#N/A,TRUE,"general"}</definedName>
    <definedName name="ddddt" localSheetId="14"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hidden="1">{"via1",#N/A,TRUE,"general";"via2",#N/A,TRUE,"general";"via3",#N/A,TRUE,"general"}</definedName>
    <definedName name="ddee" localSheetId="3">#REF!</definedName>
    <definedName name="ddee" localSheetId="1">#REF!</definedName>
    <definedName name="ddee">#REF!</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14"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hidden="1">{"via1",#N/A,TRUE,"general";"via2",#N/A,TRUE,"general";"via3",#N/A,TRUE,"general"}</definedName>
    <definedName name="DEFLEXION_GG" localSheetId="1">TRUNC(ABS(#REF!))</definedName>
    <definedName name="DEFLEXION_GG">TRUNC(ABS(#REF!))</definedName>
    <definedName name="DEFLEXION_ID" localSheetId="3">IF(#REF!&lt;0,"I","D")</definedName>
    <definedName name="DEFLEXION_ID" localSheetId="1">IF(#REF!&lt;0,"I","D")</definedName>
    <definedName name="DEFLEXION_ID">IF(#REF!&lt;0,"I","D")</definedName>
    <definedName name="DEFLEXION_MM" localSheetId="2">TRUNC(60*(ABS(#REF!)-DEFLEXION_GG))</definedName>
    <definedName name="DEFLEXION_MM" localSheetId="3">TRUNC(60*(ABS(#REF!)-DEFLEXION_GG))</definedName>
    <definedName name="DEFLEXION_MM" localSheetId="14">TRUNC(60*(ABS(#REF!)-DEFLEXION_GG))</definedName>
    <definedName name="DEFLEXION_MM" localSheetId="16">TRUNC(60*(ABS(#REF!)-DEFLEXION_GG))</definedName>
    <definedName name="DEFLEXION_MM" localSheetId="17">TRUNC(60*(ABS(#REF!)-DEFLEXION_GG))</definedName>
    <definedName name="DEFLEXION_MM" localSheetId="1">TRUNC(60*(ABS(#REF!)-'PROPUESTA ECONOMICA OK '!DEFLEXION_GG))</definedName>
    <definedName name="DEFLEXION_MM">TRUNC(60*(ABS(#REF!)-DEFLEXION_GG))</definedName>
    <definedName name="DEFLEXION_SS" localSheetId="2">ROUND(3600*(ABS(#REF!)-DEFLEXION_GG-'1P'!DEFLEXION_MM/60),0)</definedName>
    <definedName name="DEFLEXION_SS" localSheetId="3">ROUND(3600*(ABS(#REF!)-DEFLEXION_GG-'2P'!DEFLEXION_MM/60),0)</definedName>
    <definedName name="DEFLEXION_SS" localSheetId="14">ROUND(3600*(ABS(#REF!)-DEFLEXION_GG-'630.7'!DEFLEXION_MM/60),0)</definedName>
    <definedName name="DEFLEXION_SS" localSheetId="16">ROUND(3600*(ABS(#REF!)-DEFLEXION_GG-'673.1.1'!DEFLEXION_MM/60),0)</definedName>
    <definedName name="DEFLEXION_SS" localSheetId="17">ROUND(3600*(ABS(#REF!)-DEFLEXION_GG-'673.2'!DEFLEXION_MM/60),0)</definedName>
    <definedName name="DEFLEXION_SS" localSheetId="1">ROUND(3600*(ABS(#REF!)-'PROPUESTA ECONOMICA OK '!DEFLEXION_GG-'PROPUESTA ECONOMICA OK '!DEFLEXION_MM/60),0)</definedName>
    <definedName name="DEFLEXION_SS">ROUND(3600*(ABS(#REF!)-DEFLEXION_GG-DEFLEXION_MM/60),0)</definedName>
    <definedName name="demanto" localSheetId="3">#REF!</definedName>
    <definedName name="demanto" localSheetId="1">#REF!</definedName>
    <definedName name="demanto">#REF!</definedName>
    <definedName name="demanto_51" localSheetId="1">#REF!</definedName>
    <definedName name="demanto_51">#REF!</definedName>
    <definedName name="demolicion" localSheetId="1">#REF!</definedName>
    <definedName name="demolicion">#REF!</definedName>
    <definedName name="Department" localSheetId="1">#REF!</definedName>
    <definedName name="Department">#REF!</definedName>
    <definedName name="DER" localSheetId="3">[40]DIST!$C$7:$D$2942</definedName>
    <definedName name="DER">[40]DIST!$C$7:$D$2942</definedName>
    <definedName name="DEX" localSheetId="3">#REF!</definedName>
    <definedName name="DEX" localSheetId="16">#REF!</definedName>
    <definedName name="DEX" localSheetId="17">#REF!</definedName>
    <definedName name="DEX" localSheetId="1">#REF!</definedName>
    <definedName name="DEX">#REF!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14"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14"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14"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14"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14"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14"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14"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14"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14"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14"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14"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14"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14"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14"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14"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14"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14"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14"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14"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hidden="1">{"via1",#N/A,TRUE,"general";"via2",#N/A,TRUE,"general";"via3",#N/A,TRUE,"general"}</definedName>
    <definedName name="dgsdggh" localSheetId="3">#REF!</definedName>
    <definedName name="dgsdggh" localSheetId="1">#REF!</definedName>
    <definedName name="dgsdggh">#REF!</definedName>
    <definedName name="DH" localSheetId="2" hidden="1">{"via1",#N/A,TRUE,"general";"via2",#N/A,TRUE,"general";"via3",#N/A,TRUE,"general"}</definedName>
    <definedName name="DH" localSheetId="3" hidden="1">{"via1",#N/A,TRUE,"general";"via2",#N/A,TRUE,"general";"via3",#N/A,TRUE,"general"}</definedName>
    <definedName name="DH" localSheetId="14"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14"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hidden="1">{"via1",#N/A,TRUE,"general";"via2",#N/A,TRUE,"general";"via3",#N/A,TRUE,"general"}</definedName>
    <definedName name="DIA">[11]PRESUPUESTO!$B$13</definedName>
    <definedName name="diego" localSheetId="3">#REF!</definedName>
    <definedName name="diego" localSheetId="16">#REF!</definedName>
    <definedName name="diego" localSheetId="17">#REF!</definedName>
    <definedName name="diego" localSheetId="1">#REF!</definedName>
    <definedName name="diego">#REF!</definedName>
    <definedName name="diego1" localSheetId="16">#REF!</definedName>
    <definedName name="diego1" localSheetId="17">#REF!</definedName>
    <definedName name="diego1" localSheetId="1">#REF!</definedName>
    <definedName name="diego1">#REF!</definedName>
    <definedName name="DISEÑOMARSHALL" localSheetId="1">#REF!</definedName>
    <definedName name="DISEÑOMARSHALL">#REF!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3">#REF!</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p">[39]Sanitario!$AC$8:$AD$8</definedName>
    <definedName name="dry" localSheetId="2" hidden="1">{"via1",#N/A,TRUE,"general";"via2",#N/A,TRUE,"general";"via3",#N/A,TRUE,"general"}</definedName>
    <definedName name="dry" localSheetId="3" hidden="1">{"via1",#N/A,TRUE,"general";"via2",#N/A,TRUE,"general";"via3",#N/A,TRUE,"general"}</definedName>
    <definedName name="dry" localSheetId="14"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14"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1">#REF!</definedName>
    <definedName name="Dsbcm">#REF!</definedName>
    <definedName name="DSD" localSheetId="2" hidden="1">{"via1",#N/A,TRUE,"general";"via2",#N/A,TRUE,"general";"via3",#N/A,TRUE,"general"}</definedName>
    <definedName name="DSD" localSheetId="3" hidden="1">{"via1",#N/A,TRUE,"general";"via2",#N/A,TRUE,"general";"via3",#N/A,TRUE,"general"}</definedName>
    <definedName name="DSD" localSheetId="14"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14"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14"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14"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14"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14"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hidden="1">{"via1",#N/A,TRUE,"general";"via2",#N/A,TRUE,"general";"via3",#N/A,TRUE,"general"}</definedName>
    <definedName name="Dv">[39]Sanitario!$AC$7:$AD$7</definedName>
    <definedName name="dxfgg" localSheetId="2" hidden="1">{"via1",#N/A,TRUE,"general";"via2",#N/A,TRUE,"general";"via3",#N/A,TRUE,"general"}</definedName>
    <definedName name="dxfgg" localSheetId="3" hidden="1">{"via1",#N/A,TRUE,"general";"via2",#N/A,TRUE,"general";"via3",#N/A,TRUE,"general"}</definedName>
    <definedName name="dxfgg" localSheetId="14"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hidden="1">{"via1",#N/A,TRUE,"general";"via2",#N/A,TRUE,"general";"via3",#N/A,TRUE,"general"}</definedName>
    <definedName name="E_03" localSheetId="3">#REF!</definedName>
    <definedName name="E_03" localSheetId="1">#REF!</definedName>
    <definedName name="E_03">#REF!</definedName>
    <definedName name="e3e33" localSheetId="2" hidden="1">{"via1",#N/A,TRUE,"general";"via2",#N/A,TRUE,"general";"via3",#N/A,TRUE,"general"}</definedName>
    <definedName name="e3e33" localSheetId="3" hidden="1">{"via1",#N/A,TRUE,"general";"via2",#N/A,TRUE,"general";"via3",#N/A,TRUE,"general"}</definedName>
    <definedName name="e3e33" localSheetId="14"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14"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hidden="1">{"via1",#N/A,TRUE,"general";"via2",#N/A,TRUE,"general";"via3",#N/A,TRUE,"general"}</definedName>
    <definedName name="EE" localSheetId="2">'1P'!ERR</definedName>
    <definedName name="EE" localSheetId="3">'2P'!ERR</definedName>
    <definedName name="EE" localSheetId="14">'630.7'!ERR</definedName>
    <definedName name="EE" localSheetId="16">'673.1.1'!ERR</definedName>
    <definedName name="EE" localSheetId="17">'673.2'!ERR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14"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14"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hidden="1">{"TAB1",#N/A,TRUE,"GENERAL";"TAB2",#N/A,TRUE,"GENERAL";"TAB3",#N/A,TRUE,"GENERAL";"TAB4",#N/A,TRUE,"GENERAL";"TAB5",#N/A,TRUE,"GENERAL"}</definedName>
    <definedName name="EJEC">[11]PRESUPUESTO!$E$7</definedName>
    <definedName name="emanto" localSheetId="3">#REF!</definedName>
    <definedName name="emanto" localSheetId="16">#REF!</definedName>
    <definedName name="emanto" localSheetId="17">#REF!</definedName>
    <definedName name="emanto" localSheetId="1">#REF!</definedName>
    <definedName name="emanto">#REF!</definedName>
    <definedName name="emanto_51" localSheetId="16">#REF!</definedName>
    <definedName name="emanto_51" localSheetId="17">#REF!</definedName>
    <definedName name="emanto_51" localSheetId="1">#REF!</definedName>
    <definedName name="emanto_51">#REF!</definedName>
    <definedName name="eme" localSheetId="2">'1P'!ERR</definedName>
    <definedName name="eme" localSheetId="3">'2P'!ERR</definedName>
    <definedName name="eme" localSheetId="14">'630.7'!ERR</definedName>
    <definedName name="eme" localSheetId="16">'673.1.1'!ERR</definedName>
    <definedName name="eme" localSheetId="17">'673.2'!ERR</definedName>
    <definedName name="eme">[0]!ERR</definedName>
    <definedName name="End_Bal" localSheetId="3">#REF!</definedName>
    <definedName name="End_Bal" localSheetId="14">#REF!</definedName>
    <definedName name="End_Bal" localSheetId="16">#REF!</definedName>
    <definedName name="End_Bal" localSheetId="17">#REF!</definedName>
    <definedName name="End_Bal" localSheetId="1">#REF!</definedName>
    <definedName name="End_Bal">#REF!</definedName>
    <definedName name="ENSAYOSLAB">'[41]Formato Presupuesto Consultoria'!$Z$1139:$AC$1267</definedName>
    <definedName name="ENTRADASP" localSheetId="3">#REF!</definedName>
    <definedName name="ENTRADASP" localSheetId="16">#REF!</definedName>
    <definedName name="ENTRADASP" localSheetId="17">#REF!</definedName>
    <definedName name="ENTRADASP" localSheetId="1">#REF!</definedName>
    <definedName name="ENTRADASP">#REF!</definedName>
    <definedName name="EQUI">[42]EQUIPOS!$1:$1048576</definedName>
    <definedName name="EQUIPO" localSheetId="3">#REF!</definedName>
    <definedName name="equipo">[43]Equipo!$A$7:$A$65536</definedName>
    <definedName name="EQUIPOS">'[41]Formato Presupuesto Consultoria'!$Z$1116:$AB$1131</definedName>
    <definedName name="eqw" localSheetId="2" hidden="1">{"via1",#N/A,TRUE,"general";"via2",#N/A,TRUE,"general";"via3",#N/A,TRUE,"general"}</definedName>
    <definedName name="eqw" localSheetId="3" hidden="1">{"via1",#N/A,TRUE,"general";"via2",#N/A,TRUE,"general";"via3",#N/A,TRUE,"general"}</definedName>
    <definedName name="eqw" localSheetId="14"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hidden="1">{"via1",#N/A,TRUE,"general";"via2",#N/A,TRUE,"general";"via3",#N/A,TRUE,"general"}</definedName>
    <definedName name="erds" localSheetId="1" hidden="1">#REF!</definedName>
    <definedName name="erds" hidden="1">#REF!</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14"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14"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14"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14"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14"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14"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14"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hidden="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14">{"TAB1",#N/A,TRUE,"GENERAL";"TAB2",#N/A,TRUE,"GENERAL";"TAB3",#N/A,TRUE,"GENERAL";"TAB4",#N/A,TRUE,"GENERAL";"TAB5",#N/A,TRUE,"GENERAL"}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{"TAB1",#N/A,TRUE,"GENERAL";"TAB2",#N/A,TRUE,"GENERAL";"TAB3",#N/A,TRUE,"GENERAL";"TAB4",#N/A,TRUE,"GENERAL";"TAB5",#N/A,TRUE,"GENERAL"}</definedName>
    <definedName name="ERROR" localSheetId="3">#REF!</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[44]TARIF2002!#REF!</definedName>
    <definedName name="ERROR3">[44]TARIF2002!#REF!</definedName>
    <definedName name="ERROR5" localSheetId="1">[44]TARIF2002!#REF!</definedName>
    <definedName name="ERROR5">[44]TARIF2002!#REF!</definedName>
    <definedName name="ert" localSheetId="2" hidden="1">{"via1",#N/A,TRUE,"general";"via2",#N/A,TRUE,"general";"via3",#N/A,TRUE,"general"}</definedName>
    <definedName name="ert" localSheetId="3" hidden="1">{"via1",#N/A,TRUE,"general";"via2",#N/A,TRUE,"general";"via3",#N/A,TRUE,"general"}</definedName>
    <definedName name="ert" localSheetId="14"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14"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14"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14"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14"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14"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14"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14"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14"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14"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14"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14"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14"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14"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14"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14"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hidden="1">{"via1",#N/A,TRUE,"general";"via2",#N/A,TRUE,"general";"via3",#N/A,TRUE,"general"}</definedName>
    <definedName name="ES" localSheetId="2">'1P'!ERR</definedName>
    <definedName name="ES" localSheetId="3">'2P'!ERR</definedName>
    <definedName name="ES" localSheetId="14">'630.7'!ERR</definedName>
    <definedName name="ES" localSheetId="16">'673.1.1'!ERR</definedName>
    <definedName name="ES" localSheetId="17">'673.2'!ERR</definedName>
    <definedName name="ES">[0]!ERR</definedName>
    <definedName name="esd" localSheetId="14">#REF!</definedName>
    <definedName name="esd" localSheetId="16">#REF!</definedName>
    <definedName name="esd" localSheetId="17">#REF!</definedName>
    <definedName name="esd" localSheetId="1">#REF!</definedName>
    <definedName name="esd">#REF!</definedName>
    <definedName name="ESP" localSheetId="3">#REF!</definedName>
    <definedName name="ESP" localSheetId="16">#REF!</definedName>
    <definedName name="ESP" localSheetId="17">#REF!</definedName>
    <definedName name="ESP" localSheetId="1">#REF!</definedName>
    <definedName name="ESP">#REF!</definedName>
    <definedName name="ESPECIFICACION" localSheetId="1">#REF!</definedName>
    <definedName name="ESPECIFICACION">#REF!</definedName>
    <definedName name="Especificación" localSheetId="1">#REF!</definedName>
    <definedName name="Especificación">#REF!</definedName>
    <definedName name="etertgg" localSheetId="2" hidden="1">{"via1",#N/A,TRUE,"general";"via2",#N/A,TRUE,"general";"via3",#N/A,TRUE,"general"}</definedName>
    <definedName name="etertgg" localSheetId="3" hidden="1">{"via1",#N/A,TRUE,"general";"via2",#N/A,TRUE,"general";"via3",#N/A,TRUE,"general"}</definedName>
    <definedName name="etertgg" localSheetId="14"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14"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14"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14"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14"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14"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hidden="1">{"TAB1",#N/A,TRUE,"GENERAL";"TAB2",#N/A,TRUE,"GENERAL";"TAB3",#N/A,TRUE,"GENERAL";"TAB4",#N/A,TRUE,"GENERAL";"TAB5",#N/A,TRUE,"GENERAL"}</definedName>
    <definedName name="EXC" localSheetId="3">#REF!</definedName>
    <definedName name="EXC" localSheetId="1">#REF!</definedName>
    <definedName name="EXC">#REF!</definedName>
    <definedName name="exCEL" localSheetId="1">#REF!</definedName>
    <definedName name="exCEL">#REF!</definedName>
    <definedName name="exCEL_51" localSheetId="1">#REF!</definedName>
    <definedName name="exCEL_51">#REF!</definedName>
    <definedName name="Excel_BuiltIn_Print_Area_3" localSheetId="1">#REF!</definedName>
    <definedName name="Excel_BuiltIn_Print_Area_3">#REF!</definedName>
    <definedName name="Excel_BuiltIn_Print_Area_3_51" localSheetId="1">#REF!</definedName>
    <definedName name="Excel_BuiltIn_Print_Area_3_51">#REF!</definedName>
    <definedName name="Excel_BuiltIn_Print_Area_3_X" localSheetId="1">#REF!</definedName>
    <definedName name="Excel_BuiltIn_Print_Area_3_X">#REF!</definedName>
    <definedName name="Excel_BuiltIn_Print_Area_3_X_51" localSheetId="1">#REF!</definedName>
    <definedName name="Excel_BuiltIn_Print_Area_3_X_51">#REF!</definedName>
    <definedName name="Excel_BuiltIn_Print_Titles_10" localSheetId="1">[10]SKJ452!#REF!</definedName>
    <definedName name="Excel_BuiltIn_Print_Titles_10">[10]SKJ452!#REF!</definedName>
    <definedName name="Excel_BuiltIn_Print_Titles_10_51" localSheetId="3">#REF!</definedName>
    <definedName name="Excel_BuiltIn_Print_Titles_10_51" localSheetId="16">#REF!</definedName>
    <definedName name="Excel_BuiltIn_Print_Titles_10_51" localSheetId="17">#REF!</definedName>
    <definedName name="Excel_BuiltIn_Print_Titles_10_51" localSheetId="1">#REF!</definedName>
    <definedName name="Excel_BuiltIn_Print_Titles_10_51">#REF!</definedName>
    <definedName name="Excel_BuiltIn_Print_Titles_11" localSheetId="3">[10]ITA878!#REF!</definedName>
    <definedName name="Excel_BuiltIn_Print_Titles_11" localSheetId="16">[10]ITA878!#REF!</definedName>
    <definedName name="Excel_BuiltIn_Print_Titles_11" localSheetId="17">[10]ITA878!#REF!</definedName>
    <definedName name="Excel_BuiltIn_Print_Titles_11" localSheetId="1">[10]ITA878!#REF!</definedName>
    <definedName name="Excel_BuiltIn_Print_Titles_11">[10]ITA878!#REF!</definedName>
    <definedName name="Excel_BuiltIn_Print_Titles_11_51" localSheetId="3">#REF!</definedName>
    <definedName name="Excel_BuiltIn_Print_Titles_11_51" localSheetId="16">#REF!</definedName>
    <definedName name="Excel_BuiltIn_Print_Titles_11_51" localSheetId="17">#REF!</definedName>
    <definedName name="Excel_BuiltIn_Print_Titles_11_51" localSheetId="1">#REF!</definedName>
    <definedName name="Excel_BuiltIn_Print_Titles_11_51">#REF!</definedName>
    <definedName name="Excel_BuiltIn_Print_Titles_12" localSheetId="3">'[10]AEA-944'!#REF!</definedName>
    <definedName name="Excel_BuiltIn_Print_Titles_12" localSheetId="16">'[10]AEA-944'!#REF!</definedName>
    <definedName name="Excel_BuiltIn_Print_Titles_12" localSheetId="17">'[10]AEA-944'!#REF!</definedName>
    <definedName name="Excel_BuiltIn_Print_Titles_12" localSheetId="1">'[10]AEA-944'!#REF!</definedName>
    <definedName name="Excel_BuiltIn_Print_Titles_12">'[10]AEA-944'!#REF!</definedName>
    <definedName name="Excel_BuiltIn_Print_Titles_12_51" localSheetId="3">#REF!</definedName>
    <definedName name="Excel_BuiltIn_Print_Titles_12_51" localSheetId="16">#REF!</definedName>
    <definedName name="Excel_BuiltIn_Print_Titles_12_51" localSheetId="17">#REF!</definedName>
    <definedName name="Excel_BuiltIn_Print_Titles_12_51" localSheetId="1">#REF!</definedName>
    <definedName name="Excel_BuiltIn_Print_Titles_12_51">#REF!</definedName>
    <definedName name="Excel_BuiltIn_Print_Titles_13" localSheetId="3">'[10]DUB-823'!#REF!</definedName>
    <definedName name="Excel_BuiltIn_Print_Titles_13" localSheetId="16">'[10]DUB-823'!#REF!</definedName>
    <definedName name="Excel_BuiltIn_Print_Titles_13" localSheetId="17">'[10]DUB-823'!#REF!</definedName>
    <definedName name="Excel_BuiltIn_Print_Titles_13" localSheetId="1">'[10]DUB-823'!#REF!</definedName>
    <definedName name="Excel_BuiltIn_Print_Titles_13">'[10]DUB-823'!#REF!</definedName>
    <definedName name="Excel_BuiltIn_Print_Titles_13_51" localSheetId="3">#REF!</definedName>
    <definedName name="Excel_BuiltIn_Print_Titles_13_51" localSheetId="16">#REF!</definedName>
    <definedName name="Excel_BuiltIn_Print_Titles_13_51" localSheetId="17">#REF!</definedName>
    <definedName name="Excel_BuiltIn_Print_Titles_13_51" localSheetId="1">#REF!</definedName>
    <definedName name="Excel_BuiltIn_Print_Titles_13_51">#REF!</definedName>
    <definedName name="Excel_BuiltIn_Print_Titles_14" localSheetId="3">'[10]GPI 526'!#REF!</definedName>
    <definedName name="Excel_BuiltIn_Print_Titles_14" localSheetId="16">'[10]GPI 526'!#REF!</definedName>
    <definedName name="Excel_BuiltIn_Print_Titles_14" localSheetId="17">'[10]GPI 526'!#REF!</definedName>
    <definedName name="Excel_BuiltIn_Print_Titles_14" localSheetId="1">'[10]GPI 526'!#REF!</definedName>
    <definedName name="Excel_BuiltIn_Print_Titles_14">'[10]GPI 526'!#REF!</definedName>
    <definedName name="Excel_BuiltIn_Print_Titles_14_51" localSheetId="3">#REF!</definedName>
    <definedName name="Excel_BuiltIn_Print_Titles_14_51" localSheetId="16">#REF!</definedName>
    <definedName name="Excel_BuiltIn_Print_Titles_14_51" localSheetId="17">#REF!</definedName>
    <definedName name="Excel_BuiltIn_Print_Titles_14_51" localSheetId="1">#REF!</definedName>
    <definedName name="Excel_BuiltIn_Print_Titles_14_51">#REF!</definedName>
    <definedName name="Excel_BuiltIn_Print_Titles_15" localSheetId="16">#REF!</definedName>
    <definedName name="Excel_BuiltIn_Print_Titles_15" localSheetId="17">#REF!</definedName>
    <definedName name="Excel_BuiltIn_Print_Titles_15" localSheetId="1">#REF!</definedName>
    <definedName name="Excel_BuiltIn_Print_Titles_15">#REF!</definedName>
    <definedName name="Excel_BuiltIn_Print_Titles_15_51" localSheetId="1">#REF!</definedName>
    <definedName name="Excel_BuiltIn_Print_Titles_15_51">#REF!</definedName>
    <definedName name="Excel_BuiltIn_Print_Titles_16" localSheetId="1">#REF!</definedName>
    <definedName name="Excel_BuiltIn_Print_Titles_16">#REF!</definedName>
    <definedName name="Excel_BuiltIn_Print_Titles_16_51" localSheetId="1">#REF!</definedName>
    <definedName name="Excel_BuiltIn_Print_Titles_16_51">#REF!</definedName>
    <definedName name="Excel_BuiltIn_Print_Titles_17" localSheetId="1">#REF!</definedName>
    <definedName name="Excel_BuiltIn_Print_Titles_17">#REF!</definedName>
    <definedName name="Excel_BuiltIn_Print_Titles_17_51" localSheetId="1">#REF!</definedName>
    <definedName name="Excel_BuiltIn_Print_Titles_17_51">#REF!</definedName>
    <definedName name="Excel_BuiltIn_Print_Titles_18" localSheetId="1">#REF!</definedName>
    <definedName name="Excel_BuiltIn_Print_Titles_18">#REF!</definedName>
    <definedName name="Excel_BuiltIn_Print_Titles_18_51" localSheetId="1">#REF!</definedName>
    <definedName name="Excel_BuiltIn_Print_Titles_18_51">#REF!</definedName>
    <definedName name="Excel_BuiltIn_Print_Titles_19" localSheetId="1">[10]XXJ617!#REF!</definedName>
    <definedName name="Excel_BuiltIn_Print_Titles_19">[10]XXJ617!#REF!</definedName>
    <definedName name="Excel_BuiltIn_Print_Titles_19_51" localSheetId="3">#REF!</definedName>
    <definedName name="Excel_BuiltIn_Print_Titles_19_51" localSheetId="16">#REF!</definedName>
    <definedName name="Excel_BuiltIn_Print_Titles_19_51" localSheetId="17">#REF!</definedName>
    <definedName name="Excel_BuiltIn_Print_Titles_19_51" localSheetId="1">#REF!</definedName>
    <definedName name="Excel_BuiltIn_Print_Titles_19_51">#REF!</definedName>
    <definedName name="Excel_BuiltIn_Print_Titles_20" localSheetId="16">#REF!</definedName>
    <definedName name="Excel_BuiltIn_Print_Titles_20" localSheetId="17">#REF!</definedName>
    <definedName name="Excel_BuiltIn_Print_Titles_20" localSheetId="1">#REF!</definedName>
    <definedName name="Excel_BuiltIn_Print_Titles_20">#REF!</definedName>
    <definedName name="Excel_BuiltIn_Print_Titles_20_51" localSheetId="1">#REF!</definedName>
    <definedName name="Excel_BuiltIn_Print_Titles_20_51">#REF!</definedName>
    <definedName name="Excel_BuiltIn_Print_Titles_21" localSheetId="1">[10]SNG_855!#REF!</definedName>
    <definedName name="Excel_BuiltIn_Print_Titles_21">[10]SNG_855!#REF!</definedName>
    <definedName name="Excel_BuiltIn_Print_Titles_21_51" localSheetId="3">#REF!</definedName>
    <definedName name="Excel_BuiltIn_Print_Titles_21_51" localSheetId="16">#REF!</definedName>
    <definedName name="Excel_BuiltIn_Print_Titles_21_51" localSheetId="17">#REF!</definedName>
    <definedName name="Excel_BuiltIn_Print_Titles_21_51" localSheetId="1">#REF!</definedName>
    <definedName name="Excel_BuiltIn_Print_Titles_21_51">#REF!</definedName>
    <definedName name="Excel_BuiltIn_Print_Titles_23" localSheetId="16">#REF!</definedName>
    <definedName name="Excel_BuiltIn_Print_Titles_23" localSheetId="17">#REF!</definedName>
    <definedName name="Excel_BuiltIn_Print_Titles_23" localSheetId="1">#REF!</definedName>
    <definedName name="Excel_BuiltIn_Print_Titles_23">#REF!</definedName>
    <definedName name="Excel_BuiltIn_Print_Titles_23_51" localSheetId="1">#REF!</definedName>
    <definedName name="Excel_BuiltIn_Print_Titles_23_51">#REF!</definedName>
    <definedName name="Excel_BuiltIn_Print_Titles_3" localSheetId="1">#REF!</definedName>
    <definedName name="Excel_BuiltIn_Print_Titles_3">#REF!</definedName>
    <definedName name="Excel_BuiltIn_Print_Titles_3_51" localSheetId="1">#REF!</definedName>
    <definedName name="Excel_BuiltIn_Print_Titles_3_51">#REF!</definedName>
    <definedName name="Excel_BuiltIn_Print_Titles_5" localSheetId="1">'[10]VEA 374'!#REF!</definedName>
    <definedName name="Excel_BuiltIn_Print_Titles_5">'[10]VEA 374'!#REF!</definedName>
    <definedName name="Excel_BuiltIn_Print_Titles_5_51" localSheetId="3">#REF!</definedName>
    <definedName name="Excel_BuiltIn_Print_Titles_5_51" localSheetId="16">#REF!</definedName>
    <definedName name="Excel_BuiltIn_Print_Titles_5_51" localSheetId="17">#REF!</definedName>
    <definedName name="Excel_BuiltIn_Print_Titles_5_51" localSheetId="1">#REF!</definedName>
    <definedName name="Excel_BuiltIn_Print_Titles_5_51">#REF!</definedName>
    <definedName name="Excel_BuiltIn_Print_Titles_5_XX" localSheetId="3">'[10]VEA 374'!#REF!</definedName>
    <definedName name="Excel_BuiltIn_Print_Titles_5_XX" localSheetId="16">'[10]VEA 374'!#REF!</definedName>
    <definedName name="Excel_BuiltIn_Print_Titles_5_XX" localSheetId="17">'[10]VEA 374'!#REF!</definedName>
    <definedName name="Excel_BuiltIn_Print_Titles_5_XX" localSheetId="1">'[10]VEA 374'!#REF!</definedName>
    <definedName name="Excel_BuiltIn_Print_Titles_5_XX">'[10]VEA 374'!#REF!</definedName>
    <definedName name="Excel_BuiltIn_Print_Titles_5_XX_51" localSheetId="3">#REF!</definedName>
    <definedName name="Excel_BuiltIn_Print_Titles_5_XX_51" localSheetId="16">#REF!</definedName>
    <definedName name="Excel_BuiltIn_Print_Titles_5_XX_51" localSheetId="17">#REF!</definedName>
    <definedName name="Excel_BuiltIn_Print_Titles_5_XX_51" localSheetId="1">#REF!</definedName>
    <definedName name="Excel_BuiltIn_Print_Titles_5_XX_51">#REF!</definedName>
    <definedName name="Excel_BuiltIn_Print_Titles_6" localSheetId="16">#REF!</definedName>
    <definedName name="Excel_BuiltIn_Print_Titles_6" localSheetId="17">#REF!</definedName>
    <definedName name="Excel_BuiltIn_Print_Titles_6" localSheetId="1">#REF!</definedName>
    <definedName name="Excel_BuiltIn_Print_Titles_6">#REF!</definedName>
    <definedName name="Excel_BuiltIn_Print_Titles_6_51" localSheetId="1">#REF!</definedName>
    <definedName name="Excel_BuiltIn_Print_Titles_6_51">#REF!</definedName>
    <definedName name="Excel_BuiltIn_Print_Titles_7" localSheetId="1">[10]HFB024!#REF!</definedName>
    <definedName name="Excel_BuiltIn_Print_Titles_7">[10]HFB024!#REF!</definedName>
    <definedName name="Excel_BuiltIn_Print_Titles_7_51" localSheetId="3">#REF!</definedName>
    <definedName name="Excel_BuiltIn_Print_Titles_7_51" localSheetId="16">#REF!</definedName>
    <definedName name="Excel_BuiltIn_Print_Titles_7_51" localSheetId="17">#REF!</definedName>
    <definedName name="Excel_BuiltIn_Print_Titles_7_51" localSheetId="1">#REF!</definedName>
    <definedName name="Excel_BuiltIn_Print_Titles_7_51">#REF!</definedName>
    <definedName name="Excel_BuiltIn_Print_Titles_8" localSheetId="16">#REF!</definedName>
    <definedName name="Excel_BuiltIn_Print_Titles_8" localSheetId="17">#REF!</definedName>
    <definedName name="Excel_BuiltIn_Print_Titles_8" localSheetId="1">#REF!</definedName>
    <definedName name="Excel_BuiltIn_Print_Titles_8">#REF!</definedName>
    <definedName name="Excel_BuiltIn_Print_Titles_8_51" localSheetId="1">#REF!</definedName>
    <definedName name="Excel_BuiltIn_Print_Titles_8_51">#REF!</definedName>
    <definedName name="Excel_BuiltIn_Print_Titles_9" localSheetId="1">[10]PAJ825!#REF!</definedName>
    <definedName name="Excel_BuiltIn_Print_Titles_9">[10]PAJ825!#REF!</definedName>
    <definedName name="Excel_BuiltIn_Print_Titles_9_51" localSheetId="3">#REF!</definedName>
    <definedName name="Excel_BuiltIn_Print_Titles_9_51" localSheetId="16">#REF!</definedName>
    <definedName name="Excel_BuiltIn_Print_Titles_9_51" localSheetId="17">#REF!</definedName>
    <definedName name="Excel_BuiltIn_Print_Titles_9_51" localSheetId="1">#REF!</definedName>
    <definedName name="Excel_BuiltIn_Print_Titles_9_51">#REF!</definedName>
    <definedName name="EXCROC" localSheetId="3">'[45]Análisis de precios'!$H$52</definedName>
    <definedName name="EXCROC">'[46]Análisis de precios'!$H$52</definedName>
    <definedName name="Extra_Pay" localSheetId="3">#REF!</definedName>
    <definedName name="Extra_Pay" localSheetId="16">#REF!</definedName>
    <definedName name="Extra_Pay" localSheetId="17">#REF!</definedName>
    <definedName name="Extra_Pay" localSheetId="1">#REF!</definedName>
    <definedName name="Extra_Pay">#REF!</definedName>
    <definedName name="FAC" localSheetId="16" hidden="1">#REF!</definedName>
    <definedName name="FAC" localSheetId="17" hidden="1">#REF!</definedName>
    <definedName name="FAC" localSheetId="1" hidden="1">#REF!</definedName>
    <definedName name="FAC" hidden="1">#REF!</definedName>
    <definedName name="FAC_PRU" localSheetId="1">#REF!</definedName>
    <definedName name="FAC_PRU">#REF!</definedName>
    <definedName name="FD" localSheetId="2">'1P'!ERR</definedName>
    <definedName name="fd" localSheetId="3">'[31]A. P. U.'!#REF!</definedName>
    <definedName name="FD" localSheetId="14">'630.7'!ERR</definedName>
    <definedName name="FD" localSheetId="16">'673.1.1'!ERR</definedName>
    <definedName name="FD" localSheetId="17">'673.2'!ERR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14"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14"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14"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14"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14"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14"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hidden="1">{"TAB1",#N/A,TRUE,"GENERAL";"TAB2",#N/A,TRUE,"GENERAL";"TAB3",#N/A,TRUE,"GENERAL";"TAB4",#N/A,TRUE,"GENERAL";"TAB5",#N/A,TRUE,"GENERAL"}</definedName>
    <definedName name="Fecha" localSheetId="3">[35]Datos!$B$5</definedName>
    <definedName name="Fecha">[35]Datos!$B$5</definedName>
    <definedName name="fer" localSheetId="3">'[24]Res-Accide-10'!#REF!</definedName>
    <definedName name="fer" localSheetId="1">'[24]Res-Accide-10'!#REF!</definedName>
    <definedName name="fer">'[24]Res-Accide-10'!#REF!</definedName>
    <definedName name="ferfer" localSheetId="2" hidden="1">{"via1",#N/A,TRUE,"general";"via2",#N/A,TRUE,"general";"via3",#N/A,TRUE,"general"}</definedName>
    <definedName name="ferfer" localSheetId="3" hidden="1">{"via1",#N/A,TRUE,"general";"via2",#N/A,TRUE,"general";"via3",#N/A,TRUE,"general"}</definedName>
    <definedName name="ferfer" localSheetId="14"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hidden="1">{"via1",#N/A,TRUE,"general";"via2",#N/A,TRUE,"general";"via3",#N/A,TRUE,"general"}</definedName>
    <definedName name="ff" localSheetId="2">'1P'!ERR</definedName>
    <definedName name="ff" localSheetId="3">'2P'!ERR</definedName>
    <definedName name="ff" localSheetId="14">'630.7'!ERR</definedName>
    <definedName name="ff" localSheetId="16">'673.1.1'!ERR</definedName>
    <definedName name="ff" localSheetId="17">'673.2'!ERR</definedName>
    <definedName name="ff">[0]!ERR</definedName>
    <definedName name="fff" localSheetId="2" hidden="1">{"via1",#N/A,TRUE,"general";"via2",#N/A,TRUE,"general";"via3",#N/A,TRUE,"general"}</definedName>
    <definedName name="fff" localSheetId="3" hidden="1">{"via1",#N/A,TRUE,"general";"via2",#N/A,TRUE,"general";"via3",#N/A,TRUE,"general"}</definedName>
    <definedName name="fff" localSheetId="14"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hidden="1">{"via1",#N/A,TRUE,"general";"via2",#N/A,TRUE,"general";"via3",#N/A,TRUE,"general"}</definedName>
    <definedName name="FFFF" localSheetId="3" hidden="1">#REF!</definedName>
    <definedName name="FFFF" localSheetId="1" hidden="1">#REF!</definedName>
    <definedName name="FFFF" hidden="1">#REF!</definedName>
    <definedName name="ffffd" localSheetId="2" hidden="1">{"via1",#N/A,TRUE,"general";"via2",#N/A,TRUE,"general";"via3",#N/A,TRUE,"general"}</definedName>
    <definedName name="ffffd" localSheetId="3" hidden="1">{"via1",#N/A,TRUE,"general";"via2",#N/A,TRUE,"general";"via3",#N/A,TRUE,"general"}</definedName>
    <definedName name="ffffd" localSheetId="14"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14"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hidden="1">{"TAB1",#N/A,TRUE,"GENERAL";"TAB2",#N/A,TRUE,"GENERAL";"TAB3",#N/A,TRUE,"GENERAL";"TAB4",#N/A,TRUE,"GENERAL";"TAB5",#N/A,TRUE,"GENERAL"}</definedName>
    <definedName name="fg" localSheetId="2">'1P'!ERR</definedName>
    <definedName name="fg" localSheetId="3">'2P'!ERR</definedName>
    <definedName name="fg" localSheetId="14">'630.7'!ERR</definedName>
    <definedName name="fg" localSheetId="16">'673.1.1'!ERR</definedName>
    <definedName name="fg" localSheetId="17">'673.2'!ERR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14"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14"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14"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14"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14"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14"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14"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14"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14"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14"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hidden="1">{"via1",#N/A,TRUE,"general";"via2",#N/A,TRUE,"general";"via3",#N/A,TRUE,"general"}</definedName>
    <definedName name="FINANCIACION" localSheetId="2">'1P'!ERR</definedName>
    <definedName name="FINANCIACION" localSheetId="3">'2P'!ERR</definedName>
    <definedName name="FINANCIACION" localSheetId="14">'630.7'!ERR</definedName>
    <definedName name="FINANCIACION" localSheetId="16">'673.1.1'!ERR</definedName>
    <definedName name="FINANCIACION" localSheetId="17">'673.2'!ERR</definedName>
    <definedName name="FINANCIACION">[0]!ERR</definedName>
    <definedName name="fm" localSheetId="3">#REF!</definedName>
    <definedName name="fm" localSheetId="14">#REF!</definedName>
    <definedName name="fm" localSheetId="16">#REF!</definedName>
    <definedName name="fm" localSheetId="17">#REF!</definedName>
    <definedName name="fm" localSheetId="1">#REF!</definedName>
    <definedName name="fm">#REF!</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14"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14"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hidden="1">{"TAB1",#N/A,TRUE,"GENERAL";"TAB2",#N/A,TRUE,"GENERAL";"TAB3",#N/A,TRUE,"GENERAL";"TAB4",#N/A,TRUE,"GENERAL";"TAB5",#N/A,TRUE,"GENERAL"}</definedName>
    <definedName name="fu" localSheetId="2">'1P'!ERR</definedName>
    <definedName name="fu" localSheetId="3">'2P'!ERR</definedName>
    <definedName name="fu" localSheetId="14">'630.7'!ERR</definedName>
    <definedName name="fu" localSheetId="16">'673.1.1'!ERR</definedName>
    <definedName name="fu" localSheetId="17">'673.2'!ERR</definedName>
    <definedName name="fu">[0]!ERR</definedName>
    <definedName name="Fub">[47]Cálculo!$B$36</definedName>
    <definedName name="Full_Print" localSheetId="3">#REF!</definedName>
    <definedName name="Full_Print" localSheetId="16">#REF!</definedName>
    <definedName name="Full_Print" localSheetId="17">#REF!</definedName>
    <definedName name="Full_Print" localSheetId="1">#REF!</definedName>
    <definedName name="Full_Print">#REF!</definedName>
    <definedName name="Fup">[47]Cálculo!$B$38</definedName>
    <definedName name="fwff" localSheetId="2" hidden="1">{"via1",#N/A,TRUE,"general";"via2",#N/A,TRUE,"general";"via3",#N/A,TRUE,"general"}</definedName>
    <definedName name="fwff" localSheetId="3" hidden="1">{"via1",#N/A,TRUE,"general";"via2",#N/A,TRUE,"general";"via3",#N/A,TRUE,"general"}</definedName>
    <definedName name="fwff" localSheetId="14"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14"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hidden="1">{"via1",#N/A,TRUE,"general";"via2",#N/A,TRUE,"general";"via3",#N/A,TRUE,"general"}</definedName>
    <definedName name="Fyp">[47]Cálculo!$B$37</definedName>
    <definedName name="g" localSheetId="3">#REF!</definedName>
    <definedName name="g" localSheetId="16">#REF!</definedName>
    <definedName name="g" localSheetId="17">#REF!</definedName>
    <definedName name="g" localSheetId="1">#REF!</definedName>
    <definedName name="g">#REF!</definedName>
    <definedName name="GAJ" localSheetId="16">#REF!</definedName>
    <definedName name="GAJ" localSheetId="17">#REF!</definedName>
    <definedName name="GAJ" localSheetId="1">#REF!</definedName>
    <definedName name="GAJ">#REF!</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hidden="1">{"TAB1",#N/A,TRUE,"GENERAL";"TAB2",#N/A,TRUE,"GENERAL";"TAB3",#N/A,TRUE,"GENERAL";"TAB4",#N/A,TRUE,"GENERAL";"TAB5",#N/A,TRUE,"GENERAL"}</definedName>
    <definedName name="gddfgdfgdf" localSheetId="3">#REF!</definedName>
    <definedName name="gddfgdfgdf" localSheetId="1">#REF!</definedName>
    <definedName name="gddfgdfgdf">#REF!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14"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3" hidden="1">{"via1",#N/A,TRUE,"general";"via2",#N/A,TRUE,"general";"via3",#N/A,TRUE,"general"}</definedName>
    <definedName name="geg" localSheetId="14"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hidden="1">{"via1",#N/A,TRUE,"general";"via2",#N/A,TRUE,"general";"via3",#N/A,TRUE,"general"}</definedName>
    <definedName name="Geotex" localSheetId="3">#REF!</definedName>
    <definedName name="Geotex" localSheetId="1">#REF!</definedName>
    <definedName name="Geotex">#REF!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14"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14"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14"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14"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14"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14"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14"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14"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14"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hidden="1">{"TAB1",#N/A,TRUE,"GENERAL";"TAB2",#N/A,TRUE,"GENERAL";"TAB3",#N/A,TRUE,"GENERAL";"TAB4",#N/A,TRUE,"GENERAL";"TAB5",#N/A,TRUE,"GENERAL"}</definedName>
    <definedName name="GGG" localSheetId="2">'1P'!ERR</definedName>
    <definedName name="GGG" localSheetId="3">'2P'!ERR</definedName>
    <definedName name="GGG" localSheetId="14">'630.7'!ERR</definedName>
    <definedName name="GGG" localSheetId="16">'673.1.1'!ERR</definedName>
    <definedName name="GGG" localSheetId="17">'673.2'!ERR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14"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14"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14"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14"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hidden="1">{"via1",#N/A,TRUE,"general";"via2",#N/A,TRUE,"general";"via3",#N/A,TRUE,"general"}</definedName>
    <definedName name="GH">#N/A</definedName>
    <definedName name="ghdghuy" localSheetId="2" hidden="1">{"via1",#N/A,TRUE,"general";"via2",#N/A,TRUE,"general";"via3",#N/A,TRUE,"general"}</definedName>
    <definedName name="ghdghuy" localSheetId="3" hidden="1">{"via1",#N/A,TRUE,"general";"via2",#N/A,TRUE,"general";"via3",#N/A,TRUE,"general"}</definedName>
    <definedName name="ghdghuy" localSheetId="14"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14"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14"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hidden="1">{"TAB1",#N/A,TRUE,"GENERAL";"TAB2",#N/A,TRUE,"GENERAL";"TAB3",#N/A,TRUE,"GENERAL";"TAB4",#N/A,TRUE,"GENERAL";"TAB5",#N/A,TRUE,"GENERAL"}</definedName>
    <definedName name="GI" localSheetId="2">MATCH(0.01,End_Bal,-1)+1</definedName>
    <definedName name="GI" localSheetId="3">MATCH(0.01,'2P'!End_Bal,-1)+1</definedName>
    <definedName name="GI" localSheetId="14">MATCH(0.01,'630.7'!End_Bal,-1)+1</definedName>
    <definedName name="GI" localSheetId="16">MATCH(0.01,'673.1.1'!End_Bal,-1)+1</definedName>
    <definedName name="GI" localSheetId="17">MATCH(0.01,'673.2'!End_Bal,-1)+1</definedName>
    <definedName name="GI" localSheetId="1">MATCH(0.01,'PROPUESTA ECONOMICA OK '!End_Bal,-1)+1</definedName>
    <definedName name="GI">MATCH(0.01,End_Bal,-1)+1</definedName>
    <definedName name="GJ">#N/A</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14"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hidden="1">{"via1",#N/A,TRUE,"general";"via2",#N/A,TRUE,"general";"via3",#N/A,TRUE,"general"}</definedName>
    <definedName name="GKJDGDIJZ">"Imagen 3"</definedName>
    <definedName name="GL" localSheetId="2">Scheduled_Payment+Extra_Payment</definedName>
    <definedName name="GL" localSheetId="3">Scheduled_Payment+Extra_Payment</definedName>
    <definedName name="GL" localSheetId="19">Scheduled_Payment+Extra_Payment</definedName>
    <definedName name="GL" localSheetId="10">Scheduled_Payment+Extra_Payment</definedName>
    <definedName name="GL" localSheetId="14">Scheduled_Payment+Extra_Payment</definedName>
    <definedName name="GL" localSheetId="16">Scheduled_Payment+Extra_Payment</definedName>
    <definedName name="GL" localSheetId="17">Scheduled_Payment+Extra_Payment</definedName>
    <definedName name="GL" localSheetId="7">Scheduled_Payment+Extra_Payment</definedName>
    <definedName name="GL" localSheetId="1">Scheduled_Payment+Extra_Payment</definedName>
    <definedName name="GL">Scheduled_Payment+Extra_Payment</definedName>
    <definedName name="GM">#N/A</definedName>
    <definedName name="GRAF1ANO" localSheetId="2" hidden="1">{"via1",#N/A,TRUE,"general";"via2",#N/A,TRUE,"general";"via3",#N/A,TRUE,"general"}</definedName>
    <definedName name="GRAF1ANO" localSheetId="3" hidden="1">{"via1",#N/A,TRUE,"general";"via2",#N/A,TRUE,"general";"via3",#N/A,TRUE,"general"}</definedName>
    <definedName name="GRAF1ANO" localSheetId="14"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1">#REF!</definedName>
    <definedName name="GRAF2">#REF!</definedName>
    <definedName name="GRAF3" localSheetId="1">#REF!</definedName>
    <definedName name="GRAF3">#REF!</definedName>
    <definedName name="GRAVILLA">[17]MATERIALES!$D$3</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14"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14"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hidden="1">{"via1",#N/A,TRUE,"general";"via2",#N/A,TRUE,"general";"via3",#N/A,TRUE,"general"}</definedName>
    <definedName name="GT">[48]BASE!$C$4:$H$255</definedName>
    <definedName name="gtgt" localSheetId="2" hidden="1">{"via1",#N/A,TRUE,"general";"via2",#N/A,TRUE,"general";"via3",#N/A,TRUE,"general"}</definedName>
    <definedName name="gtgt" localSheetId="3" hidden="1">{"via1",#N/A,TRUE,"general";"via2",#N/A,TRUE,"general";"via3",#N/A,TRUE,"general"}</definedName>
    <definedName name="gtgt" localSheetId="14"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14"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14"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hidden="1">{"TAB1",#N/A,TRUE,"GENERAL";"TAB2",#N/A,TRUE,"GENERAL";"TAB3",#N/A,TRUE,"GENERAL";"TAB4",#N/A,TRUE,"GENERAL";"TAB5",#N/A,TRUE,"GENERAL"}</definedName>
    <definedName name="GTRE" localSheetId="3">#REF!</definedName>
    <definedName name="GTRE" localSheetId="1">#REF!</definedName>
    <definedName name="GTRE">#REF!</definedName>
    <definedName name="h">[39]perfil!$AG$10:$AG$111</definedName>
    <definedName name="h9h" localSheetId="2" hidden="1">{"via1",#N/A,TRUE,"general";"via2",#N/A,TRUE,"general";"via3",#N/A,TRUE,"general"}</definedName>
    <definedName name="h9h" localSheetId="3" hidden="1">{"via1",#N/A,TRUE,"general";"via2",#N/A,TRUE,"general";"via3",#N/A,TRUE,"general"}</definedName>
    <definedName name="h9h" localSheetId="14"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hidden="1">{"via1",#N/A,TRUE,"general";"via2",#N/A,TRUE,"general";"via3",#N/A,TRUE,"general"}</definedName>
    <definedName name="hab___viv">[39]Sanitario!$AC$6:$AD$6</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14"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14"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fgh" localSheetId="2" hidden="1">{"via1",#N/A,TRUE,"general";"via2",#N/A,TRUE,"general";"via3",#N/A,TRUE,"general"}</definedName>
    <definedName name="hfgh" localSheetId="3" hidden="1">{"via1",#N/A,TRUE,"general";"via2",#N/A,TRUE,"general";"via3",#N/A,TRUE,"general"}</definedName>
    <definedName name="hfgh" localSheetId="14"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14"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14"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14"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14"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14"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14"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14"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hidden="1">{"TAB1",#N/A,TRUE,"GENERAL";"TAB2",#N/A,TRUE,"GENERAL";"TAB3",#N/A,TRUE,"GENERAL";"TAB4",#N/A,TRUE,"GENERAL";"TAB5",#N/A,TRUE,"GENERAL"}</definedName>
    <definedName name="hh" localSheetId="2">'1P'!ERR</definedName>
    <definedName name="hh" localSheetId="3">'2P'!ERR</definedName>
    <definedName name="hh" localSheetId="14">'630.7'!ERR</definedName>
    <definedName name="hh" localSheetId="16">'673.1.1'!ERR</definedName>
    <definedName name="hh" localSheetId="17">'673.2'!ERR</definedName>
    <definedName name="hh">[0]!ERR</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14"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14"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14"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14"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14"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14"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14"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hidden="1">{"via1",#N/A,TRUE,"general";"via2",#N/A,TRUE,"general";"via3",#N/A,TRUE,"general"}</definedName>
    <definedName name="HK" localSheetId="2">'1P'!ERR</definedName>
    <definedName name="HK" localSheetId="3">'2P'!ERR</definedName>
    <definedName name="HK" localSheetId="14">'630.7'!ERR</definedName>
    <definedName name="HK" localSheetId="16">'673.1.1'!ERR</definedName>
    <definedName name="HK" localSheetId="17">'673.2'!ERR</definedName>
    <definedName name="HK">[0]!ERR</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14"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1">#REF!</definedName>
    <definedName name="HOJA1">#REF!</definedName>
    <definedName name="horat" localSheetId="3">'[49]Itemes Renovación'!#REF!</definedName>
    <definedName name="horat" localSheetId="1">'[49]Itemes Renovación'!#REF!</definedName>
    <definedName name="horat">'[49]Itemes Renovación'!#REF!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hidden="1">{"TAB1",#N/A,TRUE,"GENERAL";"TAB2",#N/A,TRUE,"GENERAL";"TAB3",#N/A,TRUE,"GENERAL";"TAB4",#N/A,TRUE,"GENERAL";"TAB5",#N/A,TRUE,"GENERAL"}</definedName>
    <definedName name="hs" localSheetId="3">#REF!</definedName>
    <definedName name="hs" localSheetId="1">#REF!</definedName>
    <definedName name="hs">#REF!</definedName>
    <definedName name="hsfg" localSheetId="2" hidden="1">{"via1",#N/A,TRUE,"general";"via2",#N/A,TRUE,"general";"via3",#N/A,TRUE,"general"}</definedName>
    <definedName name="hsfg" localSheetId="3" hidden="1">{"via1",#N/A,TRUE,"general";"via2",#N/A,TRUE,"general";"via3",#N/A,TRUE,"general"}</definedName>
    <definedName name="hsfg" localSheetId="14"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3" hidden="1">{"via1",#N/A,TRUE,"general";"via2",#N/A,TRUE,"general";"via3",#N/A,TRUE,"general"}</definedName>
    <definedName name="htryrt7" localSheetId="14"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hidden="1">{"via1",#N/A,TRUE,"general";"via2",#N/A,TRUE,"general";"via3",#N/A,TRUE,"general"}</definedName>
    <definedName name="HU" localSheetId="3">#REF!</definedName>
    <definedName name="HU" localSheetId="1">#REF!</definedName>
    <definedName name="HU">#REF!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14"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hidden="1">{"via1",#N/A,TRUE,"general";"via2",#N/A,TRUE,"general";"via3",#N/A,TRUE,"general"}</definedName>
    <definedName name="I" localSheetId="3">#REF!</definedName>
    <definedName name="I" localSheetId="1">#REF!</definedName>
    <definedName name="I">#REF!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14"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hidden="1">{"TAB1",#N/A,TRUE,"GENERAL";"TAB2",#N/A,TRUE,"GENERAL";"TAB3",#N/A,TRUE,"GENERAL";"TAB4",#N/A,TRUE,"GENERAL";"TAB5",#N/A,TRUE,"GENERAL"}</definedName>
    <definedName name="ID" localSheetId="2">'1P'!ERR</definedName>
    <definedName name="ID" localSheetId="3">'2P'!ERR</definedName>
    <definedName name="ID" localSheetId="14">'630.7'!ERR</definedName>
    <definedName name="ID" localSheetId="16">'673.1.1'!ERR</definedName>
    <definedName name="ID" localSheetId="17">'673.2'!ERR</definedName>
    <definedName name="ID">[0]!ERR</definedName>
    <definedName name="IF" localSheetId="3">'[31]A. P. U.'!#REF!</definedName>
    <definedName name="IF" localSheetId="14">'[31]A. P. U.'!#REF!</definedName>
    <definedName name="IF" localSheetId="16">'[31]A. P. U.'!#REF!</definedName>
    <definedName name="IF" localSheetId="17">'[31]A. P. U.'!#REF!</definedName>
    <definedName name="IF" localSheetId="1">'[31]A. P. U.'!#REF!</definedName>
    <definedName name="IF">'[31]A. P. U.'!#REF!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14"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14"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14"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14"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hidden="1">{"TAB1",#N/A,TRUE,"GENERAL";"TAB2",#N/A,TRUE,"GENERAL";"TAB3",#N/A,TRUE,"GENERAL";"TAB4",#N/A,TRUE,"GENERAL";"TAB5",#N/A,TRUE,"GENERAL"}</definedName>
    <definedName name="IMP">[11]otros!$C$3</definedName>
    <definedName name="IMPREVISTOS">'[17]Formulario N° 4'!$F$130</definedName>
    <definedName name="INDI" localSheetId="3">[50]Indice!$1:$1048576</definedName>
    <definedName name="INDI">[50]Indice!$1:$1048576</definedName>
    <definedName name="INDICE" localSheetId="3">#REF!</definedName>
    <definedName name="INDICE" localSheetId="16">#REF!</definedName>
    <definedName name="INDICE" localSheetId="17">#REF!</definedName>
    <definedName name="INDICE" localSheetId="1">#REF!</definedName>
    <definedName name="INDICE">#REF!</definedName>
    <definedName name="ÍNDICE">[29]Hoja1!$A$35:$D$129</definedName>
    <definedName name="inf" localSheetId="3">#REF!</definedName>
    <definedName name="inf" localSheetId="16">#REF!</definedName>
    <definedName name="inf" localSheetId="17">#REF!</definedName>
    <definedName name="inf" localSheetId="1">#REF!</definedName>
    <definedName name="inf">#REF!</definedName>
    <definedName name="INFG" localSheetId="16">#REF!</definedName>
    <definedName name="INFG" localSheetId="17">#REF!</definedName>
    <definedName name="INFG" localSheetId="1">#REF!</definedName>
    <definedName name="INFG">#REF!</definedName>
    <definedName name="Inicio">[22]BASES!$E$26</definedName>
    <definedName name="Insumos_auxiliares" localSheetId="3">[51]Insumos!#REF!</definedName>
    <definedName name="Insumos_auxiliares" localSheetId="1">[51]Insumos!#REF!</definedName>
    <definedName name="Insumos_auxiliares">[51]Insumos!#REF!</definedName>
    <definedName name="Insumos_basicos" localSheetId="3">#REF!</definedName>
    <definedName name="Insumos_basicos" localSheetId="16">#REF!</definedName>
    <definedName name="Insumos_basicos" localSheetId="17">#REF!</definedName>
    <definedName name="Insumos_basicos" localSheetId="1">#REF!</definedName>
    <definedName name="Insumos_basicos">#REF!</definedName>
    <definedName name="Int" localSheetId="16">#REF!</definedName>
    <definedName name="Int" localSheetId="17">#REF!</definedName>
    <definedName name="Int" localSheetId="1">#REF!</definedName>
    <definedName name="Int">#REF!</definedName>
    <definedName name="Interest_Rate" localSheetId="1">#REF!</definedName>
    <definedName name="Interest_Rate">#REF!</definedName>
    <definedName name="INV" localSheetId="1">#REF!</definedName>
    <definedName name="INV">#REF!</definedName>
    <definedName name="INV_11" localSheetId="3">'[52]PR 1'!$A$2:$N$655</definedName>
    <definedName name="INV_11">'[53]PR 1'!$A$2:$N$655</definedName>
    <definedName name="Io" localSheetId="3">#REF!</definedName>
    <definedName name="Io" localSheetId="16">#REF!</definedName>
    <definedName name="Io" localSheetId="17">#REF!</definedName>
    <definedName name="Io" localSheetId="1">#REF!</definedName>
    <definedName name="Io">#REF!</definedName>
    <definedName name="io0ioprhyi0i90ryi90" localSheetId="16">#REF!</definedName>
    <definedName name="io0ioprhyi0i90ryi90" localSheetId="17">#REF!</definedName>
    <definedName name="io0ioprhyi0i90ryi90" localSheetId="1">#REF!</definedName>
    <definedName name="io0ioprhyi0i90ryi90">#REF!</definedName>
    <definedName name="IOUHH" localSheetId="2">'1P'!ERR</definedName>
    <definedName name="IOUHH" localSheetId="3">'2P'!ERR</definedName>
    <definedName name="IOUHH" localSheetId="14">'630.7'!ERR</definedName>
    <definedName name="IOUHH" localSheetId="16">'673.1.1'!ERR</definedName>
    <definedName name="IOUHH" localSheetId="17">'673.2'!ERR</definedName>
    <definedName name="IOUHH">[0]!ERR</definedName>
    <definedName name="ITEM" localSheetId="3">#REF!</definedName>
    <definedName name="ITEM">[48]BASE!$C$4:$H$255</definedName>
    <definedName name="ITEM1" localSheetId="3">#REF!</definedName>
    <definedName name="ITEM1" localSheetId="16">#REF!</definedName>
    <definedName name="ITEM1" localSheetId="17">#REF!</definedName>
    <definedName name="ITEM1" localSheetId="1">#REF!</definedName>
    <definedName name="ITEM1">#REF!</definedName>
    <definedName name="ITEM1_133" localSheetId="16">#REF!</definedName>
    <definedName name="ITEM1_133" localSheetId="17">#REF!</definedName>
    <definedName name="ITEM1_133" localSheetId="1">#REF!</definedName>
    <definedName name="ITEM1_133">#REF!</definedName>
    <definedName name="ITEM1_149" localSheetId="1">#REF!</definedName>
    <definedName name="ITEM1_149">#REF!</definedName>
    <definedName name="ITEM1_186" localSheetId="1">#REF!</definedName>
    <definedName name="ITEM1_186">#REF!</definedName>
    <definedName name="ITEM1_187" localSheetId="1">#REF!</definedName>
    <definedName name="ITEM1_187">#REF!</definedName>
    <definedName name="ITEM15" localSheetId="1">#REF!</definedName>
    <definedName name="ITEM15">#REF!</definedName>
    <definedName name="ITEM15_133" localSheetId="1">#REF!</definedName>
    <definedName name="ITEM15_133">#REF!</definedName>
    <definedName name="ITEM15_149" localSheetId="1">#REF!</definedName>
    <definedName name="ITEM15_149">#REF!</definedName>
    <definedName name="ITEM15_186" localSheetId="1">#REF!</definedName>
    <definedName name="ITEM15_186">#REF!</definedName>
    <definedName name="ITEM15_187" localSheetId="1">#REF!</definedName>
    <definedName name="ITEM15_187">#REF!</definedName>
    <definedName name="ITEM2" localSheetId="1">#REF!</definedName>
    <definedName name="ITEM2">#REF!</definedName>
    <definedName name="ITEM2_133" localSheetId="1">#REF!</definedName>
    <definedName name="ITEM2_133">#REF!</definedName>
    <definedName name="ITEM2_149" localSheetId="1">#REF!</definedName>
    <definedName name="ITEM2_149">#REF!</definedName>
    <definedName name="ITEM2_186" localSheetId="1">#REF!</definedName>
    <definedName name="ITEM2_186">#REF!</definedName>
    <definedName name="ITEM2_187" localSheetId="1">#REF!</definedName>
    <definedName name="ITEM2_187">#REF!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_133" localSheetId="1">#REF!</definedName>
    <definedName name="ITEM3_133">#REF!</definedName>
    <definedName name="ITEM3_149" localSheetId="1">#REF!</definedName>
    <definedName name="ITEM3_149">#REF!</definedName>
    <definedName name="ITEM3_186" localSheetId="1">#REF!</definedName>
    <definedName name="ITEM3_186">#REF!</definedName>
    <definedName name="ITEM3_187" localSheetId="1">#REF!</definedName>
    <definedName name="ITEM3_187">#REF!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14"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14"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14"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hidden="1">{"TAB1",#N/A,TRUE,"GENERAL";"TAB2",#N/A,TRUE,"GENERAL";"TAB3",#N/A,TRUE,"GENERAL";"TAB4",#N/A,TRUE,"GENERAL";"TAB5",#N/A,TRUE,"GENERAL"}</definedName>
    <definedName name="IV" localSheetId="3">#REF!</definedName>
    <definedName name="IV" localSheetId="1">#REF!</definedName>
    <definedName name="IV">#REF!</definedName>
    <definedName name="IVA" localSheetId="1">#REF!</definedName>
    <definedName name="IVA">#REF!</definedName>
    <definedName name="iyuiuyi" localSheetId="2" hidden="1">{"via1",#N/A,TRUE,"general";"via2",#N/A,TRUE,"general";"via3",#N/A,TRUE,"general"}</definedName>
    <definedName name="iyuiuyi" localSheetId="3" hidden="1">{"via1",#N/A,TRUE,"general";"via2",#N/A,TRUE,"general";"via3",#N/A,TRUE,"general"}</definedName>
    <definedName name="iyuiuyi" localSheetId="14"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hidden="1">{"via1",#N/A,TRUE,"general";"via2",#N/A,TRUE,"general";"via3",#N/A,TRUE,"general"}</definedName>
    <definedName name="IZQ" localSheetId="3">[40]DIST!$G$7:$H$2413</definedName>
    <definedName name="IZQ">[40]DIST!$G$7:$H$2413</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14"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hidden="1">{"TAB1",#N/A,TRUE,"GENERAL";"TAB2",#N/A,TRUE,"GENERAL";"TAB3",#N/A,TRUE,"GENERAL";"TAB4",#N/A,TRUE,"GENERAL";"TAB5",#N/A,TRUE,"GENERAL"}</definedName>
    <definedName name="JA" localSheetId="3">#REF!</definedName>
    <definedName name="JA" localSheetId="1">#REF!</definedName>
    <definedName name="JA">#REF!</definedName>
    <definedName name="jd" localSheetId="2" hidden="1">{"via1",#N/A,TRUE,"general";"via2",#N/A,TRUE,"general";"via3",#N/A,TRUE,"general"}</definedName>
    <definedName name="jd" localSheetId="3" hidden="1">{"via1",#N/A,TRUE,"general";"via2",#N/A,TRUE,"general";"via3",#N/A,TRUE,"general"}</definedName>
    <definedName name="jd" localSheetId="14"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14"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14"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14"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14"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hidden="1">{"TAB1",#N/A,TRUE,"GENERAL";"TAB2",#N/A,TRUE,"GENERAL";"TAB3",#N/A,TRUE,"GENERAL";"TAB4",#N/A,TRUE,"GENERAL";"TAB5",#N/A,TRUE,"GENERAL"}</definedName>
    <definedName name="jhgf" localSheetId="2">Scheduled_Payment+Extra_Payment</definedName>
    <definedName name="jhgf" localSheetId="19">Scheduled_Payment+Extra_Payment</definedName>
    <definedName name="jhgf" localSheetId="10">Scheduled_Payment+Extra_Payment</definedName>
    <definedName name="jhgf" localSheetId="14">Scheduled_Payment+Extra_Payment</definedName>
    <definedName name="jhgf" localSheetId="16">Scheduled_Payment+Extra_Payment</definedName>
    <definedName name="jhgf" localSheetId="17">Scheduled_Payment+Extra_Payment</definedName>
    <definedName name="jhgf" localSheetId="7">Scheduled_Payment+Extra_Payment</definedName>
    <definedName name="jhgf" localSheetId="1">Scheduled_Payment+Extra_Payment</definedName>
    <definedName name="jhgf">Scheduled_Payment+Extra_Payment</definedName>
    <definedName name="jhjyj" localSheetId="2" hidden="1">{"via1",#N/A,TRUE,"general";"via2",#N/A,TRUE,"general";"via3",#N/A,TRUE,"general"}</definedName>
    <definedName name="jhjyj" localSheetId="3" hidden="1">{"via1",#N/A,TRUE,"general";"via2",#N/A,TRUE,"general";"via3",#N/A,TRUE,"general"}</definedName>
    <definedName name="jhjyj" localSheetId="14"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14"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hidden="1">{"TAB1",#N/A,TRUE,"GENERAL";"TAB2",#N/A,TRUE,"GENERAL";"TAB3",#N/A,TRUE,"GENERAL";"TAB4",#N/A,TRUE,"GENERAL";"TAB5",#N/A,TRUE,"GENERAL"}</definedName>
    <definedName name="jj" localSheetId="2">'1P'!ERR</definedName>
    <definedName name="jj" localSheetId="3">'2P'!ERR</definedName>
    <definedName name="jj" localSheetId="14">'630.7'!ERR</definedName>
    <definedName name="jj" localSheetId="16">'673.1.1'!ERR</definedName>
    <definedName name="jj" localSheetId="17">'673.2'!ERR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localSheetId="14"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14"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14"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14"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14"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2">'1P'!ERR</definedName>
    <definedName name="JOHNNY" localSheetId="3">'2P'!ERR</definedName>
    <definedName name="JOHNNY" localSheetId="14">'630.7'!ERR</definedName>
    <definedName name="JOHNNY" localSheetId="16">'673.1.1'!ERR</definedName>
    <definedName name="JOHNNY" localSheetId="17">'673.2'!ERR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localSheetId="14"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localSheetId="14"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14"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14"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1">#REF!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14"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14"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14"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14"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14"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hidden="1">{"via1",#N/A,TRUE,"general";"via2",#N/A,TRUE,"general";"via3",#N/A,TRUE,"general"}</definedName>
    <definedName name="K0F1" localSheetId="3">#REF!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localSheetId="2" hidden="1">{"via1",#N/A,TRUE,"general";"via2",#N/A,TRUE,"general";"via3",#N/A,TRUE,"general"}</definedName>
    <definedName name="KHGGH" localSheetId="3" hidden="1">{"via1",#N/A,TRUE,"general";"via2",#N/A,TRUE,"general";"via3",#N/A,TRUE,"general"}</definedName>
    <definedName name="KHGGH" localSheetId="14"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14"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14"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14"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14"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14"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hidden="1">{"TAB1",#N/A,TRUE,"GENERAL";"TAB2",#N/A,TRUE,"GENERAL";"TAB3",#N/A,TRUE,"GENERAL";"TAB4",#N/A,TRUE,"GENERAL";"TAB5",#N/A,TRUE,"GENERAL"}</definedName>
    <definedName name="kl" localSheetId="2">'1P'!ERR</definedName>
    <definedName name="kl" localSheetId="3">'2P'!ERR</definedName>
    <definedName name="kl" localSheetId="14">'630.7'!ERR</definedName>
    <definedName name="kl" localSheetId="16">'673.1.1'!ERR</definedName>
    <definedName name="kl" localSheetId="17">'673.2'!ERR</definedName>
    <definedName name="kl">[0]!ERR</definedName>
    <definedName name="klklk" localSheetId="3">#REF!</definedName>
    <definedName name="klklk" localSheetId="14">#REF!</definedName>
    <definedName name="klklk" localSheetId="16">#REF!</definedName>
    <definedName name="klklk" localSheetId="17">#REF!</definedName>
    <definedName name="klklk" localSheetId="1">#REF!</definedName>
    <definedName name="klklk">#REF!</definedName>
    <definedName name="krtrk" localSheetId="2" hidden="1">{"via1",#N/A,TRUE,"general";"via2",#N/A,TRUE,"general";"via3",#N/A,TRUE,"general"}</definedName>
    <definedName name="krtrk" localSheetId="3" hidden="1">{"via1",#N/A,TRUE,"general";"via2",#N/A,TRUE,"general";"via3",#N/A,TRUE,"general"}</definedName>
    <definedName name="krtrk" localSheetId="14"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14"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hidden="1">{"TAB1",#N/A,TRUE,"GENERAL";"TAB2",#N/A,TRUE,"GENERAL";"TAB3",#N/A,TRUE,"GENERAL";"TAB4",#N/A,TRUE,"GENERAL";"TAB5",#N/A,TRUE,"GENERAL"}</definedName>
    <definedName name="L" localSheetId="3">#REF!</definedName>
    <definedName name="L" localSheetId="1">#REF!</definedName>
    <definedName name="L">#REF!</definedName>
    <definedName name="L_L">#N/A</definedName>
    <definedName name="Last_Row">#N/A</definedName>
    <definedName name="Leo" localSheetId="3">'[49]Itemes Renovación'!#REF!</definedName>
    <definedName name="Leo" localSheetId="1">'[49]Itemes Renovación'!#REF!</definedName>
    <definedName name="Leo">'[49]Itemes Renovación'!#REF!</definedName>
    <definedName name="LICITACION" localSheetId="3">#REF!</definedName>
    <definedName name="LICITACION" localSheetId="16">#REF!</definedName>
    <definedName name="LICITACION" localSheetId="17">#REF!</definedName>
    <definedName name="LICITACION" localSheetId="1">#REF!</definedName>
    <definedName name="LICITACION">#REF!</definedName>
    <definedName name="LINEA" localSheetId="3">[54]CONT_ADI!#REF!</definedName>
    <definedName name="LINEA" localSheetId="16">[54]CONT_ADI!#REF!</definedName>
    <definedName name="LINEA" localSheetId="17">[54]CONT_ADI!#REF!</definedName>
    <definedName name="LINEA" localSheetId="1">[54]CONT_ADI!#REF!</definedName>
    <definedName name="LINEA">[54]CONT_ADI!#REF!</definedName>
    <definedName name="listequi" localSheetId="3">#REF!</definedName>
    <definedName name="listequi" localSheetId="16">#REF!</definedName>
    <definedName name="listequi" localSheetId="17">#REF!</definedName>
    <definedName name="listequi" localSheetId="1">#REF!</definedName>
    <definedName name="listequi">#REF!</definedName>
    <definedName name="listmat" localSheetId="16">#REF!</definedName>
    <definedName name="listmat" localSheetId="17">#REF!</definedName>
    <definedName name="listmat" localSheetId="1">#REF!</definedName>
    <definedName name="listmat">#REF!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14"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hidden="1">{"TAB1",#N/A,TRUE,"GENERAL";"TAB2",#N/A,TRUE,"GENERAL";"TAB3",#N/A,TRUE,"GENERAL";"TAB4",#N/A,TRUE,"GENERAL";"TAB5",#N/A,TRUE,"GENERAL"}</definedName>
    <definedName name="LLLL" localSheetId="3">#REF!</definedName>
    <definedName name="LLLL" localSheetId="1">#REF!</definedName>
    <definedName name="LLLL">#REF!</definedName>
    <definedName name="lllllh" localSheetId="2" hidden="1">{"via1",#N/A,TRUE,"general";"via2",#N/A,TRUE,"general";"via3",#N/A,TRUE,"general"}</definedName>
    <definedName name="lllllh" localSheetId="3" hidden="1">{"via1",#N/A,TRUE,"general";"via2",#N/A,TRUE,"general";"via3",#N/A,TRUE,"general"}</definedName>
    <definedName name="lllllh" localSheetId="14"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14"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hidden="1">{"via1",#N/A,TRUE,"general";"via2",#N/A,TRUE,"general";"via3",#N/A,TRUE,"general"}</definedName>
    <definedName name="Loan_Amount" localSheetId="3">#REF!</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9">[14]!absc</definedName>
    <definedName name="LOCA" localSheetId="10">[14]!absc</definedName>
    <definedName name="LOCA" localSheetId="16">[14]!absc</definedName>
    <definedName name="LOCA" localSheetId="17">[14]!absc</definedName>
    <definedName name="LOCA" localSheetId="7">[14]!absc</definedName>
    <definedName name="LOCA" localSheetId="1">[14]!absc</definedName>
    <definedName name="LOCA">[14]!absc</definedName>
    <definedName name="LOCA1" localSheetId="3">[14]!absc</definedName>
    <definedName name="LOCA1" localSheetId="19">[25]!absc</definedName>
    <definedName name="LOCA1" localSheetId="10">[25]!absc</definedName>
    <definedName name="LOCA1" localSheetId="16">[25]!absc</definedName>
    <definedName name="LOCA1" localSheetId="17">[25]!absc</definedName>
    <definedName name="LOCA1" localSheetId="7">[25]!absc</definedName>
    <definedName name="LOCA1" localSheetId="1">[25]!absc</definedName>
    <definedName name="LOCA1">[25]!absc</definedName>
    <definedName name="LOCALIZACION_Y_REPLANTEO" localSheetId="3">#REF!</definedName>
    <definedName name="LOCALIZACION_Y_REPLANTEO" localSheetId="16">#REF!</definedName>
    <definedName name="LOCALIZACION_Y_REPLANTEO" localSheetId="17">#REF!</definedName>
    <definedName name="LOCALIZACION_Y_REPLANTEO" localSheetId="1">#REF!</definedName>
    <definedName name="LOCALIZACION_Y_REPLANTEO">#REF!</definedName>
    <definedName name="LOGO" localSheetId="2">'1P'!ERR</definedName>
    <definedName name="LOGO" localSheetId="3">'2P'!ERR</definedName>
    <definedName name="LOGO" localSheetId="14">'630.7'!ERR</definedName>
    <definedName name="LOGO" localSheetId="16">'673.1.1'!ERR</definedName>
    <definedName name="LOGO" localSheetId="17">'673.2'!ERR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hidden="1">{"TAB1",#N/A,TRUE,"GENERAL";"TAB2",#N/A,TRUE,"GENERAL";"TAB3",#N/A,TRUE,"GENERAL";"TAB4",#N/A,TRUE,"GENERAL";"TAB5",#N/A,TRUE,"GENERAL"}</definedName>
    <definedName name="Longitud" localSheetId="3">#REF!</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ongitudTubo" localSheetId="3">IF(COUNT([55]GENERAL!$A$8)=0,0,ABS([55]GENERAL!$A$8))</definedName>
    <definedName name="LongitudTubo">IF(COUNT([55]GENERAL!$A$8)=0,0,ABS([55]GENERAL!$A$8))</definedName>
    <definedName name="lplpl" localSheetId="2" hidden="1">{"via1",#N/A,TRUE,"general";"via2",#N/A,TRUE,"general";"via3",#N/A,TRUE,"general"}</definedName>
    <definedName name="lplpl" localSheetId="3" hidden="1">{"via1",#N/A,TRUE,"general";"via2",#N/A,TRUE,"general";"via3",#N/A,TRUE,"general"}</definedName>
    <definedName name="lplpl" localSheetId="14"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hidden="1">{"via1",#N/A,TRUE,"general";"via2",#N/A,TRUE,"general";"via3",#N/A,TRUE,"general"}</definedName>
    <definedName name="lsttros" localSheetId="3">#REF!</definedName>
    <definedName name="lsttros" localSheetId="1">#REF!</definedName>
    <definedName name="lsttros">#REF!</definedName>
    <definedName name="lun" localSheetId="3">'[24]Res-Accide-10'!#REF!</definedName>
    <definedName name="lun" localSheetId="1">'[24]Res-Accide-10'!#REF!</definedName>
    <definedName name="lun">'[24]Res-Accide-10'!#REF!</definedName>
    <definedName name="MA" localSheetId="3">'[24]Res-Accide-10'!#REF!</definedName>
    <definedName name="MA" localSheetId="1">'[24]Res-Accide-10'!#REF!</definedName>
    <definedName name="MA">'[24]Res-Accide-10'!#REF!</definedName>
    <definedName name="mafdsf" localSheetId="2" hidden="1">{"via1",#N/A,TRUE,"general";"via2",#N/A,TRUE,"general";"via3",#N/A,TRUE,"general"}</definedName>
    <definedName name="mafdsf" localSheetId="3" hidden="1">{"via1",#N/A,TRUE,"general";"via2",#N/A,TRUE,"general";"via3",#N/A,TRUE,"general"}</definedName>
    <definedName name="mafdsf" localSheetId="14"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hidden="1">{"via1",#N/A,TRUE,"general";"via2",#N/A,TRUE,"general";"via3",#N/A,TRUE,"general"}</definedName>
    <definedName name="MAL" localSheetId="3">'[56]Estado Resumen'!#REF!&lt;2.5</definedName>
    <definedName name="MAL" localSheetId="1">'[57]Estado Resumen'!#REF!&lt;2.5</definedName>
    <definedName name="MAL">'[57]Estado Resumen'!#REF!&lt;2.5</definedName>
    <definedName name="MALO" localSheetId="3">'[58]ESTADO VÍA-CRIT.TECNICO'!#REF!&lt;2.5</definedName>
    <definedName name="MALO" localSheetId="1">'[59]ESTADO VÍA-CRIT.TECNICO'!#REF!&lt;2.5</definedName>
    <definedName name="MALO">'[59]ESTADO VÍA-CRIT.TECNICO'!#REF!&lt;2.5</definedName>
    <definedName name="ManoObra">[60]Insum!$A$104:$E$116</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14"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14"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hidden="1">{"via1",#N/A,TRUE,"general";"via2",#N/A,TRUE,"general";"via3",#N/A,TRUE,"general"}</definedName>
    <definedName name="MAQUINAR">[33]Insum!$A$68:$H$98</definedName>
    <definedName name="Maquinaria">[60]Insum!$A$76:$E$99</definedName>
    <definedName name="mar" localSheetId="3">'[24]Res-Accide-10'!#REF!</definedName>
    <definedName name="mar" localSheetId="1">'[24]Res-Accide-10'!#REF!</definedName>
    <definedName name="mar">'[24]Res-Accide-10'!#REF!</definedName>
    <definedName name="masor" localSheetId="2" hidden="1">{"via1",#N/A,TRUE,"general";"via2",#N/A,TRUE,"general";"via3",#N/A,TRUE,"general"}</definedName>
    <definedName name="masor" localSheetId="3" hidden="1">{"via1",#N/A,TRUE,"general";"via2",#N/A,TRUE,"general";"via3",#N/A,TRUE,"general"}</definedName>
    <definedName name="masor" localSheetId="14"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hidden="1">{"via1",#N/A,TRUE,"general";"via2",#N/A,TRUE,"general";"via3",#N/A,TRUE,"general"}</definedName>
    <definedName name="MAT" localSheetId="3">#REF!</definedName>
    <definedName name="MAT" localSheetId="1">#REF!</definedName>
    <definedName name="MAT">#REF!</definedName>
    <definedName name="mate">[42]MATERIALES!$1:$1048576</definedName>
    <definedName name="materiales">[43]materiales!$A$7:$A$1317</definedName>
    <definedName name="MATRIZRICS">'[61]RICS NUEVA HOJA DIARIA'!$A$1:$AB$42</definedName>
    <definedName name="MAX">[62]INDICE!$1:$1048576</definedName>
    <definedName name="mdd" localSheetId="2" hidden="1">{"via1",#N/A,TRUE,"general";"via2",#N/A,TRUE,"general";"via3",#N/A,TRUE,"general"}</definedName>
    <definedName name="mdd" localSheetId="3" hidden="1">{"via1",#N/A,TRUE,"general";"via2",#N/A,TRUE,"general";"via3",#N/A,TRUE,"general"}</definedName>
    <definedName name="mdd" localSheetId="14"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14"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hidden="1">{"TAB1",#N/A,TRUE,"GENERAL";"TAB2",#N/A,TRUE,"GENERAL";"TAB3",#N/A,TRUE,"GENERAL";"TAB4",#N/A,TRUE,"GENERAL";"TAB5",#N/A,TRUE,"GENERAL"}</definedName>
    <definedName name="MES">[11]PRESUPUESTO!$C$13</definedName>
    <definedName name="MESES" localSheetId="3">#REF!</definedName>
    <definedName name="MESES" localSheetId="16">#REF!</definedName>
    <definedName name="MESES" localSheetId="17">#REF!</definedName>
    <definedName name="MESES" localSheetId="1">#REF!</definedName>
    <definedName name="MESES">#REF!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14"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hidden="1">{"via1",#N/A,TRUE,"general";"via2",#N/A,TRUE,"general";"via3",#N/A,TRUE,"general"}</definedName>
    <definedName name="MIO">[63]INDICE!$1:$1048576</definedName>
    <definedName name="mjh" localSheetId="16">#REF!</definedName>
    <definedName name="mjh" localSheetId="17">#REF!</definedName>
    <definedName name="mjh" localSheetId="1">#REF!</definedName>
    <definedName name="mjh">#REF!</definedName>
    <definedName name="mjmj" localSheetId="2" hidden="1">{"via1",#N/A,TRUE,"general";"via2",#N/A,TRUE,"general";"via3",#N/A,TRUE,"general"}</definedName>
    <definedName name="mjmj" localSheetId="3" hidden="1">{"via1",#N/A,TRUE,"general";"via2",#N/A,TRUE,"general";"via3",#N/A,TRUE,"general"}</definedName>
    <definedName name="mjmj" localSheetId="14"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14"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14"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hidden="1">{"via1",#N/A,TRUE,"general";"via2",#N/A,TRUE,"general";"via3",#N/A,TRUE,"general"}</definedName>
    <definedName name="mkljlk" localSheetId="3">#REF!</definedName>
    <definedName name="mkljlk" localSheetId="1">#REF!</definedName>
    <definedName name="mkljlk">#REF!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14"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14"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14"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14"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hidden="1">{"via1",#N/A,TRUE,"general";"via2",#N/A,TRUE,"general";"via3",#N/A,TRUE,"general"}</definedName>
    <definedName name="MONTAJE" localSheetId="3">#REF!</definedName>
    <definedName name="MONTAJE" localSheetId="1">#REF!</definedName>
    <definedName name="MONTAJE">#REF!</definedName>
    <definedName name="n" localSheetId="2" hidden="1">{"via1",#N/A,TRUE,"general";"via2",#N/A,TRUE,"general";"via3",#N/A,TRUE,"general"}</definedName>
    <definedName name="n" localSheetId="3" hidden="1">{"via1",#N/A,TRUE,"general";"via2",#N/A,TRUE,"general";"via3",#N/A,TRUE,"general"}</definedName>
    <definedName name="n" localSheetId="14"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14"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hidden="1">{"TAB1",#N/A,TRUE,"GENERAL";"TAB2",#N/A,TRUE,"GENERAL";"TAB3",#N/A,TRUE,"GENERAL";"TAB4",#N/A,TRUE,"GENERAL";"TAB5",#N/A,TRUE,"GENERAL"}</definedName>
    <definedName name="nece.cab" localSheetId="3">#REF!</definedName>
    <definedName name="nece.cab" localSheetId="1">#REF!</definedName>
    <definedName name="nece.cab">#REF!</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14"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14"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14"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14"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14"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14"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hidden="1">{"via1",#N/A,TRUE,"general";"via2",#N/A,TRUE,"general";"via3",#N/A,TRUE,"general"}</definedName>
    <definedName name="NM" localSheetId="3">#REF!</definedName>
    <definedName name="NM" localSheetId="1">#REF!</definedName>
    <definedName name="NM">#REF!</definedName>
    <definedName name="nmmmm" localSheetId="2" hidden="1">{"via1",#N/A,TRUE,"general";"via2",#N/A,TRUE,"general";"via3",#N/A,TRUE,"general"}</definedName>
    <definedName name="nmmmm" localSheetId="3" hidden="1">{"via1",#N/A,TRUE,"general";"via2",#N/A,TRUE,"general";"via3",#N/A,TRUE,"general"}</definedName>
    <definedName name="nmmmm" localSheetId="14"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14"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[4]!absc</definedName>
    <definedName name="nnn" localSheetId="14"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14"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14"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14"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hidden="1">{"via1",#N/A,TRUE,"general";"via2",#N/A,TRUE,"general";"via3",#N/A,TRUE,"general"}</definedName>
    <definedName name="NO" localSheetId="2">'1P'!ERR</definedName>
    <definedName name="NO" localSheetId="3">'2P'!ERR</definedName>
    <definedName name="NO" localSheetId="14">'630.7'!ERR</definedName>
    <definedName name="NO" localSheetId="16">'673.1.1'!ERR</definedName>
    <definedName name="NO" localSheetId="17">'673.2'!ERR</definedName>
    <definedName name="NO">[0]!ERR</definedName>
    <definedName name="NOMBRE" localSheetId="3">#REF!</definedName>
    <definedName name="NOMBRE" localSheetId="14">#REF!</definedName>
    <definedName name="NOMBRE" localSheetId="16">#REF!</definedName>
    <definedName name="NOMBRE" localSheetId="17">#REF!</definedName>
    <definedName name="NOMBRE" localSheetId="1">#REF!</definedName>
    <definedName name="NOMBRE">#REF!</definedName>
    <definedName name="NUEVO" localSheetId="16">#REF!</definedName>
    <definedName name="NUEVO" localSheetId="17">#REF!</definedName>
    <definedName name="NUEVO" localSheetId="1">#REF!</definedName>
    <definedName name="NUEVO">#REF!</definedName>
    <definedName name="Num_Pmt_Per_Year" localSheetId="1">#REF!</definedName>
    <definedName name="Num_Pmt_Per_Year">#REF!</definedName>
    <definedName name="Number_of_Payments" localSheetId="2">MATCH(0.01,End_Bal,-1)+1</definedName>
    <definedName name="Number_of_Payments" localSheetId="3">MATCH(0.01,'2P'!End_Bal,-1)+1</definedName>
    <definedName name="Number_of_Payments" localSheetId="14">MATCH(0.01,'630.7'!End_Bal,-1)+1</definedName>
    <definedName name="Number_of_Payments" localSheetId="16">MATCH(0.01,'673.1.1'!End_Bal,-1)+1</definedName>
    <definedName name="Number_of_Payments" localSheetId="17">MATCH(0.01,'673.2'!End_Bal,-1)+1</definedName>
    <definedName name="Number_of_Payments" localSheetId="1">MATCH(0.01,'PROPUESTA ECONOMICA OK '!End_Bal,-1)+1</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localSheetId="14"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14"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hidden="1">{"via1",#N/A,TRUE,"general";"via2",#N/A,TRUE,"general";"via3",#N/A,TRUE,"general"}</definedName>
    <definedName name="o">'[64]APU Expo Terrestre'!$J$10</definedName>
    <definedName name="º1" localSheetId="3">#REF!</definedName>
    <definedName name="º1" localSheetId="16">#REF!</definedName>
    <definedName name="º1" localSheetId="17">#REF!</definedName>
    <definedName name="º1" localSheetId="1">#REF!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14"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hidden="1">{"via1",#N/A,TRUE,"general";"via2",#N/A,TRUE,"general";"via3",#N/A,TRUE,"general"}</definedName>
    <definedName name="OBJ">[11]PRESUPUESTO!$C$10</definedName>
    <definedName name="Objeto" localSheetId="3">'[35]Datos básicos'!$B$4</definedName>
    <definedName name="Objeto">'[35]Datos básicos'!$B$4</definedName>
    <definedName name="Obra" localSheetId="3">#REF!</definedName>
    <definedName name="Obra" localSheetId="16">#REF!</definedName>
    <definedName name="Obra" localSheetId="17">#REF!</definedName>
    <definedName name="Obra" localSheetId="1">#REF!</definedName>
    <definedName name="Obra">#REF!</definedName>
    <definedName name="OF" localSheetId="16">#REF!</definedName>
    <definedName name="OF" localSheetId="17">#REF!</definedName>
    <definedName name="OF" localSheetId="1">#REF!</definedName>
    <definedName name="OF">#REF!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14"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localSheetId="3">#REF!</definedName>
    <definedName name="ooo" localSheetId="14"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14"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hidden="1">{"via1",#N/A,TRUE,"general";"via2",#N/A,TRUE,"general";"via3",#N/A,TRUE,"general"}</definedName>
    <definedName name="OPERARIO">'[41]Formato Presupuesto Consultoria'!$Z$1058:$AA$1111</definedName>
    <definedName name="OTR" localSheetId="3">[65]Otros!#REF!</definedName>
    <definedName name="OTR" localSheetId="1">[65]Otros!#REF!</definedName>
    <definedName name="OTR">[65]Otros!#REF!</definedName>
    <definedName name="OTRO">[42]OTROS!$1:$1048576</definedName>
    <definedName name="otros">[43]otros!$A$6:$A$1235</definedName>
    <definedName name="P" localSheetId="3">#REF!</definedName>
    <definedName name="P" localSheetId="16">#REF!</definedName>
    <definedName name="P" localSheetId="17">#REF!</definedName>
    <definedName name="P" localSheetId="1">#REF!</definedName>
    <definedName name="P">#REF!</definedName>
    <definedName name="P_1">#N/A</definedName>
    <definedName name="P_2" localSheetId="3">'[1]CUAD-DIURNA'!#REF!</definedName>
    <definedName name="P_2" localSheetId="16">'[1]CUAD-DIURNA'!#REF!</definedName>
    <definedName name="P_2" localSheetId="17">'[1]CUAD-DIURNA'!#REF!</definedName>
    <definedName name="P_2" localSheetId="1">'[1]CUAD-DIURNA'!#REF!</definedName>
    <definedName name="P_2">'[1]CUAD-DIURNA'!#REF!</definedName>
    <definedName name="p0p0" localSheetId="2" hidden="1">{"via1",#N/A,TRUE,"general";"via2",#N/A,TRUE,"general";"via3",#N/A,TRUE,"general"}</definedName>
    <definedName name="p0p0" localSheetId="3" hidden="1">{"via1",#N/A,TRUE,"general";"via2",#N/A,TRUE,"general";"via3",#N/A,TRUE,"general"}</definedName>
    <definedName name="p0p0" localSheetId="14"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hidden="1">{"via1",#N/A,TRUE,"general";"via2",#N/A,TRUE,"general";"via3",#N/A,TRUE,"general"}</definedName>
    <definedName name="Page" localSheetId="3">#REF!</definedName>
    <definedName name="Page" localSheetId="1">#REF!</definedName>
    <definedName name="Page">#REF!</definedName>
    <definedName name="Pay_Date" localSheetId="1">#REF!</definedName>
    <definedName name="Pay_Date">#REF!</definedName>
    <definedName name="Pay_Num" localSheetId="1">#REF!</definedName>
    <definedName name="Pay_Num">#REF!</definedName>
    <definedName name="Payment_Date" localSheetId="2">DATE(YEAR(Loan_Start),MONTH(Loan_Start)+Payment_Number,DAY(Loan_Start))</definedName>
    <definedName name="Payment_Date" localSheetId="3">DATE(YEAR(Loan_Start),MONTH(Loan_Start)+Payment_Number,DAY(Loan_Start))</definedName>
    <definedName name="Payment_Date" localSheetId="19">DATE(YEAR([0]!Loan_Start),MONTH([0]!Loan_Start)+Payment_Number,DAY([0]!Loan_Start))</definedName>
    <definedName name="Payment_Date" localSheetId="10">DATE(YEAR([0]!Loan_Start),MONTH([0]!Loan_Start)+Payment_Number,DAY([0]!Loan_Start))</definedName>
    <definedName name="Payment_Date" localSheetId="14">DATE(YEAR(Loan_Start),MONTH(Loan_Start)+Payment_Number,DAY(Loan_Start))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7">DATE(YEAR([0]!Loan_Start),MONTH([0]!Loan_Start)+Payment_Number,DAY([0]!Loan_Start))</definedName>
    <definedName name="Payment_Date" localSheetId="1">DATE(YEAR('PROPUESTA ECONOMICA OK '!Loan_Start),MONTH('PROPUESTA ECONOMICA OK '!Loan_Start)+Payment_Number,DAY('PROPUESTA ECONOMICA OK '!Loan_Start))</definedName>
    <definedName name="Payment_Date">DATE(YEAR(Loan_Start),MONTH(Loan_Start)+Payment_Number,DAY(Loan_Start))</definedName>
    <definedName name="PEPE" localSheetId="2">'1P'!ERR</definedName>
    <definedName name="PEPE" localSheetId="3">'2P'!ERR</definedName>
    <definedName name="PEPE" localSheetId="14">'630.7'!ERR</definedName>
    <definedName name="PEPE" localSheetId="16">'673.1.1'!ERR</definedName>
    <definedName name="PEPE" localSheetId="17">'673.2'!ERR</definedName>
    <definedName name="PEPE">[0]!ERR</definedName>
    <definedName name="PERRD" localSheetId="3">#REF!</definedName>
    <definedName name="PERRD" localSheetId="14">#REF!</definedName>
    <definedName name="PERRD" localSheetId="16">#REF!</definedName>
    <definedName name="PERRD" localSheetId="17">#REF!</definedName>
    <definedName name="PERRD" localSheetId="1">#REF!</definedName>
    <definedName name="PERRD">#REF!</definedName>
    <definedName name="pk" localSheetId="16">#REF!</definedName>
    <definedName name="pk" localSheetId="17">#REF!</definedName>
    <definedName name="pk" localSheetId="1">#REF!</definedName>
    <definedName name="pk">#REF!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14"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hidden="1">{"TAB1",#N/A,TRUE,"GENERAL";"TAB2",#N/A,TRUE,"GENERAL";"TAB3",#N/A,TRUE,"GENERAL";"TAB4",#N/A,TRUE,"GENERAL";"TAB5",#N/A,TRUE,"GENERAL"}</definedName>
    <definedName name="Plazo">[22]BASES!$E$27</definedName>
    <definedName name="PlazoAIU" localSheetId="3">#REF!</definedName>
    <definedName name="PlazoAIU" localSheetId="16">#REF!</definedName>
    <definedName name="PlazoAIU" localSheetId="17">#REF!</definedName>
    <definedName name="PlazoAIU" localSheetId="1">#REF!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hidden="1">{"TAB1",#N/A,TRUE,"GENERAL";"TAB2",#N/A,TRUE,"GENERAL";"TAB3",#N/A,TRUE,"GENERAL";"TAB4",#N/A,TRUE,"GENERAL";"TAB5",#N/A,TRUE,"GENERAL"}</definedName>
    <definedName name="POCETAS" localSheetId="3">#REF!</definedName>
    <definedName name="POCETAS" localSheetId="1">#REF!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localSheetId="14"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14"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14"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hidden="1">{"via1",#N/A,TRUE,"general";"via2",#N/A,TRUE,"general";"via3",#N/A,TRUE,"general"}</definedName>
    <definedName name="popu" localSheetId="3">#REF!</definedName>
    <definedName name="popu" localSheetId="1">#REF!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1">#REF!</definedName>
    <definedName name="porc">#REF!</definedName>
    <definedName name="PORCE">[23]BASES!$E$26</definedName>
    <definedName name="pouig" localSheetId="2" hidden="1">{"via1",#N/A,TRUE,"general";"via2",#N/A,TRUE,"general";"via3",#N/A,TRUE,"general"}</definedName>
    <definedName name="pouig" localSheetId="3" hidden="1">{"via1",#N/A,TRUE,"general";"via2",#N/A,TRUE,"general";"via3",#N/A,TRUE,"general"}</definedName>
    <definedName name="pouig" localSheetId="14"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14"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3" hidden="1">{"via1",#N/A,TRUE,"general";"via2",#N/A,TRUE,"general";"via3",#N/A,TRUE,"general"}</definedName>
    <definedName name="pqroj" localSheetId="14"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hidden="1">{"via1",#N/A,TRUE,"general";"via2",#N/A,TRUE,"general";"via3",#N/A,TRUE,"general"}</definedName>
    <definedName name="PRE" localSheetId="3">#REF!</definedName>
    <definedName name="PRE" localSheetId="1">#REF!</definedName>
    <definedName name="PRE">#REF!</definedName>
    <definedName name="PRECIO">[66]PRECIOS!$A$5:$M$191</definedName>
    <definedName name="PreciosMP">'[67]PRECIOS ACTUALIZADOS FERRASA'!$A$2:$D$1316</definedName>
    <definedName name="PREST" localSheetId="3">#REF!</definedName>
    <definedName name="PREST" localSheetId="16">#REF!</definedName>
    <definedName name="PREST" localSheetId="17">#REF!</definedName>
    <definedName name="PREST" localSheetId="1">#REF!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localSheetId="14"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hidden="1">{"via1",#N/A,TRUE,"general";"via2",#N/A,TRUE,"general";"via3",#N/A,TRUE,"general"}</definedName>
    <definedName name="PRIMERO" localSheetId="3">#REF!</definedName>
    <definedName name="PRIMERO" localSheetId="1">#REF!</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hidden="1">{"TAB1",#N/A,TRUE,"GENERAL";"TAB2",#N/A,TRUE,"GENERAL";"TAB3",#N/A,TRUE,"GENERAL";"TAB4",#N/A,TRUE,"GENERAL";"TAB5",#N/A,TRUE,"GENERAL"}</definedName>
    <definedName name="Princ" localSheetId="3">#REF!</definedName>
    <definedName name="Princ" localSheetId="1">#REF!</definedName>
    <definedName name="Princ">#REF!</definedName>
    <definedName name="PRINT_AREA">#N/A</definedName>
    <definedName name="Print_Area_MI" localSheetId="3">#REF!</definedName>
    <definedName name="Print_Area_MI" localSheetId="1">#REF!</definedName>
    <definedName name="Print_Area_MI">#REF!</definedName>
    <definedName name="Print_Area_Reset" localSheetId="2">OFFSET(Full_Print,0,0,Last_Row)</definedName>
    <definedName name="Print_Area_Reset" localSheetId="3">OFFSET('2P'!Full_Print,0,0,Last_Row)</definedName>
    <definedName name="Print_Area_Reset" localSheetId="14">OFFSET(Full_Print,0,0,Last_Row)</definedName>
    <definedName name="Print_Area_Reset" localSheetId="16">OFFSET('673.1.1'!Full_Print,0,0,Last_Row)</definedName>
    <definedName name="Print_Area_Reset" localSheetId="17">OFFSET('673.2'!Full_Print,0,0,Last_Row)</definedName>
    <definedName name="Print_Area_Reset" localSheetId="1">OFFSET('PROPUESTA ECONOMICA OK '!Full_Print,0,0,[0]!Last_Row)</definedName>
    <definedName name="Print_Area_Reset">OFFSET(Full_Print,0,0,Last_Row)</definedName>
    <definedName name="PRINT_TITLES">#N/A</definedName>
    <definedName name="PRINT_TITLES_MI">#N/A</definedName>
    <definedName name="PROFESIONAL">'[41]Formato Presupuesto Consultoria'!$Z$1002:$AA$1039</definedName>
    <definedName name="PrOfic">[22]BASES!$B$31</definedName>
    <definedName name="PROG" localSheetId="3" hidden="1">#REF!</definedName>
    <definedName name="PROG" localSheetId="16" hidden="1">#REF!</definedName>
    <definedName name="PROG" localSheetId="17" hidden="1">#REF!</definedName>
    <definedName name="PROG" localSheetId="1" hidden="1">#REF!</definedName>
    <definedName name="PROG" hidden="1">#REF!</definedName>
    <definedName name="programainv" localSheetId="2">'1P'!ERR</definedName>
    <definedName name="programainv" localSheetId="3">'2P'!ERR</definedName>
    <definedName name="programainv" localSheetId="14">'630.7'!ERR</definedName>
    <definedName name="programainv" localSheetId="16">'673.1.1'!ERR</definedName>
    <definedName name="programainv" localSheetId="17">'673.2'!ERR</definedName>
    <definedName name="programainv">[0]!ERR</definedName>
    <definedName name="Proponente" localSheetId="3">#REF!</definedName>
    <definedName name="Proponente" localSheetId="14">#REF!</definedName>
    <definedName name="Proponente" localSheetId="16">#REF!</definedName>
    <definedName name="Proponente" localSheetId="17">#REF!</definedName>
    <definedName name="Proponente" localSheetId="1">#REF!</definedName>
    <definedName name="Proponente">#REF!</definedName>
    <definedName name="PRUEBA" localSheetId="19">[68]!absc</definedName>
    <definedName name="PRUEBA" localSheetId="10">[68]!absc</definedName>
    <definedName name="PRUEBA" localSheetId="16">[68]!absc</definedName>
    <definedName name="PRUEBA" localSheetId="17">[68]!absc</definedName>
    <definedName name="PRUEBA" localSheetId="7">[68]!absc</definedName>
    <definedName name="PRUEBA" localSheetId="1">[68]!absc</definedName>
    <definedName name="PRUEBA">[68]!absc</definedName>
    <definedName name="prueba1" localSheetId="19">[68]!absc</definedName>
    <definedName name="prueba1" localSheetId="10">[68]!absc</definedName>
    <definedName name="prueba1" localSheetId="16">[68]!absc</definedName>
    <definedName name="prueba1" localSheetId="17">[68]!absc</definedName>
    <definedName name="prueba1" localSheetId="7">[68]!absc</definedName>
    <definedName name="prueba1" localSheetId="1">[68]!absc</definedName>
    <definedName name="prueba1">[68]!absc</definedName>
    <definedName name="PRUEBA2" localSheetId="3">#REF!</definedName>
    <definedName name="PRUEBA2" localSheetId="16">#REF!</definedName>
    <definedName name="PRUEBA2" localSheetId="17">#REF!</definedName>
    <definedName name="PRUEBA2" localSheetId="1">#REF!</definedName>
    <definedName name="PRUEBA2">#REF!</definedName>
    <definedName name="PRUEBAS" localSheetId="16">#REF!</definedName>
    <definedName name="PRUEBAS" localSheetId="17">#REF!</definedName>
    <definedName name="PRUEBAS" localSheetId="1">#REF!</definedName>
    <definedName name="PRUEBAS">#REF!</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14"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hidden="1">{"via1",#N/A,TRUE,"general";"via2",#N/A,TRUE,"general";"via3",#N/A,TRUE,"general"}</definedName>
    <definedName name="PUENTE">[29]Hoja1!$A$2:$A$10</definedName>
    <definedName name="PUENTES">[29]Hoja1!$A$1:$C$10</definedName>
    <definedName name="Q" localSheetId="16">#REF!</definedName>
    <definedName name="Q" localSheetId="17">#REF!</definedName>
    <definedName name="Q" localSheetId="1">#REF!</definedName>
    <definedName name="Q">#REF!</definedName>
    <definedName name="q1q1q" localSheetId="2" hidden="1">{"via1",#N/A,TRUE,"general";"via2",#N/A,TRUE,"general";"via3",#N/A,TRUE,"general"}</definedName>
    <definedName name="q1q1q" localSheetId="3" hidden="1">{"via1",#N/A,TRUE,"general";"via2",#N/A,TRUE,"general";"via3",#N/A,TRUE,"general"}</definedName>
    <definedName name="q1q1q" localSheetId="14"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14"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14"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14"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hidden="1">{"via1",#N/A,TRUE,"general";"via2",#N/A,TRUE,"general";"via3",#N/A,TRUE,"general"}</definedName>
    <definedName name="qaz" localSheetId="3">#REF!</definedName>
    <definedName name="qaz" localSheetId="1">#REF!</definedName>
    <definedName name="qaz">#REF!</definedName>
    <definedName name="QE" localSheetId="3">[44]TARIF2002!#REF!</definedName>
    <definedName name="QE" localSheetId="1">[44]TARIF2002!#REF!</definedName>
    <definedName name="QE">[44]TARIF2002!#REF!</definedName>
    <definedName name="QE_TE" localSheetId="3">[44]TARIF2002!#REF!</definedName>
    <definedName name="QE_TE" localSheetId="1">[44]TARIF2002!#REF!</definedName>
    <definedName name="QE_TE">[44]TARIF2002!#REF!</definedName>
    <definedName name="qedcd" localSheetId="2" hidden="1">{"via1",#N/A,TRUE,"general";"via2",#N/A,TRUE,"general";"via3",#N/A,TRUE,"general"}</definedName>
    <definedName name="qedcd" localSheetId="3" hidden="1">{"via1",#N/A,TRUE,"general";"via2",#N/A,TRUE,"general";"via3",#N/A,TRUE,"general"}</definedName>
    <definedName name="qedcd" localSheetId="14"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14"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hidden="1">{"via1",#N/A,TRUE,"general";"via2",#N/A,TRUE,"general";"via3",#N/A,TRUE,"general"}</definedName>
    <definedName name="QI" localSheetId="1">[44]TARIF2002!#REF!</definedName>
    <definedName name="QI">[44]TARIF2002!#REF!</definedName>
    <definedName name="QI_TI" localSheetId="1">[44]TARIF2002!#REF!</definedName>
    <definedName name="QI_TI">[44]TARIF2002!#REF!</definedName>
    <definedName name="QN" localSheetId="1">[44]TARIF2002!#REF!</definedName>
    <definedName name="QN">[44]TARIF2002!#REF!</definedName>
    <definedName name="QN_QI" localSheetId="1">[44]TARIF2002!#REF!</definedName>
    <definedName name="QN_QI">[44]TARIF2002!#REF!</definedName>
    <definedName name="QNS" localSheetId="1">[69]TARIF2002!#REF!</definedName>
    <definedName name="QNS">[69]TARIF2002!#REF!</definedName>
    <definedName name="QQQ" localSheetId="2">DATE(YEAR(Loan_Start),MONTH(Loan_Start)+Payment_Number,DAY(Loan_Start))</definedName>
    <definedName name="QQQ" localSheetId="3">DATE(YEAR(Loan_Start),MONTH(Loan_Start)+Payment_Number,DAY(Loan_Start))</definedName>
    <definedName name="QQQ" localSheetId="19">DATE(YEAR([0]!Loan_Start),MONTH([0]!Loan_Start)+Payment_Number,DAY([0]!Loan_Start))</definedName>
    <definedName name="QQQ" localSheetId="10">DATE(YEAR([0]!Loan_Start),MONTH([0]!Loan_Start)+Payment_Number,DAY([0]!Loan_Start))</definedName>
    <definedName name="QQQ" localSheetId="14">DATE(YEAR(Loan_Start),MONTH(Loan_Start)+Payment_Number,DAY(Loan_Start))</definedName>
    <definedName name="QQQ" localSheetId="16">DATE(YEAR([0]!Loan_Start),MONTH([0]!Loan_Start)+Payment_Number,DAY([0]!Loan_Start))</definedName>
    <definedName name="QQQ" localSheetId="17">DATE(YEAR([0]!Loan_Start),MONTH([0]!Loan_Start)+Payment_Number,DAY([0]!Loan_Start))</definedName>
    <definedName name="QQQ" localSheetId="7">DATE(YEAR([0]!Loan_Start),MONTH([0]!Loan_Start)+Payment_Number,DAY([0]!Loan_Start))</definedName>
    <definedName name="QQQ" localSheetId="1">DATE(YEAR('PROPUESTA ECONOMICA OK '!Loan_Start),MONTH('PROPUESTA ECONOMICA OK '!Loan_Start)+Payment_Number,DAY('PROPUESTA ECONOMICA OK '!Loan_Start))</definedName>
    <definedName name="QQQ">DATE(YEAR(Loan_Start),MONTH(Loan_Start)+Payment_Number,DAY(Loan_Start))</definedName>
    <definedName name="qqqqqw" localSheetId="2" hidden="1">{"via1",#N/A,TRUE,"general";"via2",#N/A,TRUE,"general";"via3",#N/A,TRUE,"general"}</definedName>
    <definedName name="qqqqqw" localSheetId="3" hidden="1">{"via1",#N/A,TRUE,"general";"via2",#N/A,TRUE,"general";"via3",#N/A,TRUE,"general"}</definedName>
    <definedName name="qqqqqw" localSheetId="14"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14"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14"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hidden="1">{"TAB1",#N/A,TRUE,"GENERAL";"TAB2",#N/A,TRUE,"GENERAL";"TAB3",#N/A,TRUE,"GENERAL";"TAB4",#N/A,TRUE,"GENERAL";"TAB5",#N/A,TRUE,"GENERAL"}</definedName>
    <definedName name="QWERTY" localSheetId="2">'1P'!ERR</definedName>
    <definedName name="QWERTY" localSheetId="3">'2P'!ERR</definedName>
    <definedName name="QWERTY" localSheetId="14">'630.7'!ERR</definedName>
    <definedName name="QWERTY" localSheetId="16">'673.1.1'!ERR</definedName>
    <definedName name="QWERTY" localSheetId="17">'673.2'!ERR</definedName>
    <definedName name="QWERTY">[0]!ERR</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hidden="1">{"TAB1",#N/A,TRUE,"GENERAL";"TAB2",#N/A,TRUE,"GENERAL";"TAB3",#N/A,TRUE,"GENERAL";"TAB4",#N/A,TRUE,"GENERAL";"TAB5",#N/A,TRUE,"GENERAL"}</definedName>
    <definedName name="radios" localSheetId="1">[6]Hoja2!#REF!</definedName>
    <definedName name="radios">[6]Hoja2!#REF!</definedName>
    <definedName name="RE">#N/A</definedName>
    <definedName name="RED">[6]EST2!$AQ$2</definedName>
    <definedName name="REG" localSheetId="3">'[56]Estado Resumen'!XFC1&gt;2.5</definedName>
    <definedName name="REG" localSheetId="16">#REF!</definedName>
    <definedName name="REG" localSheetId="17">#REF!</definedName>
    <definedName name="REG" localSheetId="1">#REF!</definedName>
    <definedName name="REG">#REF!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hidden="1">{"TAB1",#N/A,TRUE,"GENERAL";"TAB2",#N/A,TRUE,"GENERAL";"TAB3",#N/A,TRUE,"GENERAL";"TAB4",#N/A,TRUE,"GENERAL";"TAB5",#N/A,TRUE,"GENERAL"}</definedName>
    <definedName name="regional">[28]CARRETERAS!$A$2</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hidden="1">{"TAB1",#N/A,TRUE,"GENERAL";"TAB2",#N/A,TRUE,"GENERAL";"TAB3",#N/A,TRUE,"GENERAL";"TAB4",#N/A,TRUE,"GENERAL";"TAB5",#N/A,TRUE,"GENERAL"}</definedName>
    <definedName name="REGULAR" localSheetId="3">'[58]ESTADO VÍA-CRIT.TECNICO'!XFC1&gt;2.5</definedName>
    <definedName name="REGULAR" localSheetId="16">#REF!</definedName>
    <definedName name="REGULAR" localSheetId="17">#REF!</definedName>
    <definedName name="REGULAR" localSheetId="1">#REF!</definedName>
    <definedName name="REGULAR">#REF!</definedName>
    <definedName name="REICIO" localSheetId="2">'1P'!ERR</definedName>
    <definedName name="REICIO" localSheetId="3">'2P'!ERR</definedName>
    <definedName name="REICIO" localSheetId="14">'630.7'!ERR</definedName>
    <definedName name="REICIO" localSheetId="16">'673.1.1'!ERR</definedName>
    <definedName name="REICIO" localSheetId="17">'673.2'!ERR</definedName>
    <definedName name="REICIO">[0]!ERR</definedName>
    <definedName name="reinicio" localSheetId="2">'1P'!ERR</definedName>
    <definedName name="reinicio" localSheetId="3">'2P'!ERR</definedName>
    <definedName name="reinicio" localSheetId="14">'630.7'!ERR</definedName>
    <definedName name="reinicio" localSheetId="16">'673.1.1'!ERR</definedName>
    <definedName name="reinicio" localSheetId="17">'673.2'!ERR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localSheetId="14"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hidden="1">{"via1",#N/A,TRUE,"general";"via2",#N/A,TRUE,"general";"via3",#N/A,TRUE,"general"}</definedName>
    <definedName name="rell" localSheetId="3">#REF!</definedName>
    <definedName name="rell" localSheetId="1">#REF!</definedName>
    <definedName name="rell">#REF!</definedName>
    <definedName name="RELLG" localSheetId="1">#REF!</definedName>
    <definedName name="RELLG">#REF!</definedName>
    <definedName name="REPROGRAMACION" localSheetId="1">#REF!</definedName>
    <definedName name="REPROGRAMACION">#REF!</definedName>
    <definedName name="rer" localSheetId="2" hidden="1">{"via1",#N/A,TRUE,"general";"via2",#N/A,TRUE,"general";"via3",#N/A,TRUE,"general"}</definedName>
    <definedName name="rer" localSheetId="3" hidden="1">{"via1",#N/A,TRUE,"general";"via2",#N/A,TRUE,"general";"via3",#N/A,TRUE,"general"}</definedName>
    <definedName name="rer" localSheetId="14"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hidden="1">{"TAB1",#N/A,TRUE,"GENERAL";"TAB2",#N/A,TRUE,"GENERAL";"TAB3",#N/A,TRUE,"GENERAL";"TAB4",#N/A,TRUE,"GENERAL";"TAB5",#N/A,TRUE,"GENERAL"}</definedName>
    <definedName name="residente">'[28]GENERALIDADES '!$E$9</definedName>
    <definedName name="resul" localSheetId="3">#REF!</definedName>
    <definedName name="resul" localSheetId="16">#REF!</definedName>
    <definedName name="resul" localSheetId="17">#REF!</definedName>
    <definedName name="resul" localSheetId="1">#REF!</definedName>
    <definedName name="resul">#REF!</definedName>
    <definedName name="Retenc">[22]BASES!$E$31</definedName>
    <definedName name="retro1">[70]INSUMOS!$A$36</definedName>
    <definedName name="RETTRE" localSheetId="2" hidden="1">{"via1",#N/A,TRUE,"general";"via2",#N/A,TRUE,"general";"via3",#N/A,TRUE,"general"}</definedName>
    <definedName name="RETTRE" localSheetId="3" hidden="1">{"via1",#N/A,TRUE,"general";"via2",#N/A,TRUE,"general";"via3",#N/A,TRUE,"general"}</definedName>
    <definedName name="RETTRE" localSheetId="14"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hidden="1">{"TAB1",#N/A,TRUE,"GENERAL";"TAB2",#N/A,TRUE,"GENERAL";"TAB3",#N/A,TRUE,"GENERAL";"TAB4",#N/A,TRUE,"GENERAL";"TAB5",#N/A,TRUE,"GENERAL"}</definedName>
    <definedName name="REVISIÓN">[29]Hoja1!$C$13:$C$18</definedName>
    <definedName name="rewfreg" localSheetId="2" hidden="1">{"via1",#N/A,TRUE,"general";"via2",#N/A,TRUE,"general";"via3",#N/A,TRUE,"general"}</definedName>
    <definedName name="rewfreg" localSheetId="3" hidden="1">{"via1",#N/A,TRUE,"general";"via2",#N/A,TRUE,"general";"via3",#N/A,TRUE,"general"}</definedName>
    <definedName name="rewfreg" localSheetId="14"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14"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14"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14"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14"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hidden="1">{"via1",#N/A,TRUE,"general";"via2",#N/A,TRUE,"general";"via3",#N/A,TRUE,"general"}</definedName>
    <definedName name="RFEMER" localSheetId="3">#REF!</definedName>
    <definedName name="RFEMER" localSheetId="1">#REF!</definedName>
    <definedName name="RFEMER">#REF!</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14"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14"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14"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14"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14"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14"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14"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14"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hidden="1">{"TAB1",#N/A,TRUE,"GENERAL";"TAB2",#N/A,TRUE,"GENERAL";"TAB3",#N/A,TRUE,"GENERAL";"TAB4",#N/A,TRUE,"GENERAL";"TAB5",#N/A,TRUE,"GENERAL"}</definedName>
    <definedName name="rr" localSheetId="2">'1P'!ERR</definedName>
    <definedName name="rr" localSheetId="3">'2P'!ERR</definedName>
    <definedName name="rr" localSheetId="14">'630.7'!ERR</definedName>
    <definedName name="rr" localSheetId="16">'673.1.1'!ERR</definedName>
    <definedName name="rr" localSheetId="17">'673.2'!ERR</definedName>
    <definedName name="rr">[0]!ERR</definedName>
    <definedName name="rrr" localSheetId="2" hidden="1">{"via1",#N/A,TRUE,"general";"via2",#N/A,TRUE,"general";"via3",#N/A,TRUE,"general"}</definedName>
    <definedName name="rrr" localSheetId="3" hidden="1">{"via1",#N/A,TRUE,"general";"via2",#N/A,TRUE,"general";"via3",#N/A,TRUE,"general"}</definedName>
    <definedName name="rrr" localSheetId="14"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14"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14"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14"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14"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14"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14"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14"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14"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14"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14"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14"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14"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14"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14"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14"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14"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14"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14"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14"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14"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3" hidden="1">{"via1",#N/A,TRUE,"general";"via2",#N/A,TRUE,"general";"via3",#N/A,TRUE,"general"}</definedName>
    <definedName name="rutu" localSheetId="14"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14"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14"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14"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hidden="1">{"via1",#N/A,TRUE,"general";"via2",#N/A,TRUE,"general";"via3",#N/A,TRUE,"general"}</definedName>
    <definedName name="s" localSheetId="2">'1P'!ERR</definedName>
    <definedName name="s" localSheetId="3">'2P'!ERR</definedName>
    <definedName name="s" localSheetId="14">'630.7'!ERR</definedName>
    <definedName name="s" localSheetId="16">'673.1.1'!ERR</definedName>
    <definedName name="s" localSheetId="17">'673.2'!ERR</definedName>
    <definedName name="s">[0]!ERR</definedName>
    <definedName name="SA" localSheetId="3">[6]Hoja2!#REF!</definedName>
    <definedName name="SA" localSheetId="14">[6]Hoja2!#REF!</definedName>
    <definedName name="SA" localSheetId="16">[6]Hoja2!#REF!</definedName>
    <definedName name="SA" localSheetId="17">[6]Hoja2!#REF!</definedName>
    <definedName name="SA" localSheetId="1">[6]Hoja2!#REF!</definedName>
    <definedName name="SA">[6]Hoja2!#REF!</definedName>
    <definedName name="saa" localSheetId="2" hidden="1">{"via1",#N/A,TRUE,"general";"via2",#N/A,TRUE,"general";"via3",#N/A,TRUE,"general"}</definedName>
    <definedName name="saa" localSheetId="3" hidden="1">{"via1",#N/A,TRUE,"general";"via2",#N/A,TRUE,"general";"via3",#N/A,TRUE,"general"}</definedName>
    <definedName name="saa" localSheetId="14"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14"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14"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14"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hidden="1">{"TAB1",#N/A,TRUE,"GENERAL";"TAB2",#N/A,TRUE,"GENERAL";"TAB3",#N/A,TRUE,"GENERAL";"TAB4",#N/A,TRUE,"GENERAL";"TAB5",#N/A,TRUE,"GENERAL"}</definedName>
    <definedName name="salarios" localSheetId="2">'1P'!ERR</definedName>
    <definedName name="salarios" localSheetId="3">'2P'!ERR</definedName>
    <definedName name="salarios" localSheetId="14">'630.7'!ERR</definedName>
    <definedName name="salarios" localSheetId="16">'673.1.1'!ERR</definedName>
    <definedName name="salarios" localSheetId="17">'673.2'!ERR</definedName>
    <definedName name="salarios">[0]!ERR</definedName>
    <definedName name="SalMinimo">[22]BASES!$E$41</definedName>
    <definedName name="Sbf">[9]CALCULO!$E$61</definedName>
    <definedName name="sbgfbgdr" localSheetId="2" hidden="1">{"via1",#N/A,TRUE,"general";"via2",#N/A,TRUE,"general";"via3",#N/A,TRUE,"general"}</definedName>
    <definedName name="sbgfbgdr" localSheetId="3" hidden="1">{"via1",#N/A,TRUE,"general";"via2",#N/A,TRUE,"general";"via3",#N/A,TRUE,"general"}</definedName>
    <definedName name="sbgfbgdr" localSheetId="14"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hidden="1">{"via1",#N/A,TRUE,"general";"via2",#N/A,TRUE,"general";"via3",#N/A,TRUE,"general"}</definedName>
    <definedName name="Sched_Pay" localSheetId="3">#REF!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14"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14"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14"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14"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14"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14"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14"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14"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14"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14"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3" hidden="1">{"via1",#N/A,TRUE,"general";"via2",#N/A,TRUE,"general";"via3",#N/A,TRUE,"general"}</definedName>
    <definedName name="sdfsd4" localSheetId="14"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14"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14"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14"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14"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14"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hidden="1">{"via1",#N/A,TRUE,"general";"via2",#N/A,TRUE,"general";"via3",#N/A,TRUE,"general"}</definedName>
    <definedName name="seccion1" localSheetId="3">#REF!</definedName>
    <definedName name="seccion1" localSheetId="1">#REF!</definedName>
    <definedName name="seccion1">#REF!</definedName>
    <definedName name="seccion2" localSheetId="1">#REF!</definedName>
    <definedName name="seccion2">#REF!</definedName>
    <definedName name="SECTOR" localSheetId="1">#REF!</definedName>
    <definedName name="SECTOR">#REF!</definedName>
    <definedName name="SEGUNDO" localSheetId="1">#REF!</definedName>
    <definedName name="SEGUNDO">#REF!</definedName>
    <definedName name="SERO" localSheetId="2">'1P'!ERR</definedName>
    <definedName name="SERO" localSheetId="3">'2P'!ERR</definedName>
    <definedName name="SERO" localSheetId="14">'630.7'!ERR</definedName>
    <definedName name="SERO" localSheetId="16">'673.1.1'!ERR</definedName>
    <definedName name="SERO" localSheetId="17">'673.2'!ERR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localSheetId="14"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14"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hidden="1">{"via1",#N/A,TRUE,"general";"via2",#N/A,TRUE,"general";"via3",#N/A,TRUE,"general"}</definedName>
    <definedName name="SEVER" localSheetId="3">#REF!</definedName>
    <definedName name="SEVER" localSheetId="1">#REF!</definedName>
    <definedName name="SEVER">#REF!</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14"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hidden="1">{"TAB1",#N/A,TRUE,"GENERAL";"TAB2",#N/A,TRUE,"GENERAL";"TAB3",#N/A,TRUE,"GENERAL";"TAB4",#N/A,TRUE,"GENERAL";"TAB5",#N/A,TRUE,"GENERAL"}</definedName>
    <definedName name="SI" localSheetId="2">'1P'!ERR</definedName>
    <definedName name="SI" localSheetId="3">'2P'!ERR</definedName>
    <definedName name="SI" localSheetId="14">'630.7'!ERR</definedName>
    <definedName name="SI" localSheetId="16">'673.1.1'!ERR</definedName>
    <definedName name="SI" localSheetId="17">'673.2'!ERR</definedName>
    <definedName name="SI">[0]!ERR</definedName>
    <definedName name="SISISIS" localSheetId="2">'1P'!ERR</definedName>
    <definedName name="SISISIS" localSheetId="3">'2P'!ERR</definedName>
    <definedName name="SISISIS" localSheetId="14">'630.7'!ERR</definedName>
    <definedName name="SISISIS" localSheetId="16">'673.1.1'!ERR</definedName>
    <definedName name="SISISIS" localSheetId="17">'673.2'!ERR</definedName>
    <definedName name="SISISIS">[0]!ERR</definedName>
    <definedName name="SOBREANCHO" localSheetId="3">[6]Hoja2!#REF!</definedName>
    <definedName name="SOBREANCHO" localSheetId="14">[6]Hoja2!#REF!</definedName>
    <definedName name="SOBREANCHO" localSheetId="16">[6]Hoja2!#REF!</definedName>
    <definedName name="SOBREANCHO" localSheetId="17">[6]Hoja2!#REF!</definedName>
    <definedName name="SOBREANCHO" localSheetId="1">[6]Hoja2!#REF!</definedName>
    <definedName name="SOBREANCHO">[6]Hoja2!#REF!</definedName>
    <definedName name="SOL" localSheetId="3">#REF!</definedName>
    <definedName name="SOL" localSheetId="14">#REF!</definedName>
    <definedName name="SOL" localSheetId="16">#REF!</definedName>
    <definedName name="SOL" localSheetId="17">#REF!</definedName>
    <definedName name="SOL" localSheetId="1">#REF!</definedName>
    <definedName name="SOL">#REF!</definedName>
    <definedName name="Spanner_Auto_File">"F:\Proyectos\CEI\Tunja-Barbosa\tra2b.x2a"</definedName>
    <definedName name="Spanner_Auto_Select" localSheetId="3">'[71]A-HOR'!#REF!</definedName>
    <definedName name="Spanner_Auto_Select" localSheetId="1">'[71]A-HOR'!#REF!</definedName>
    <definedName name="Spanner_Auto_Select">'[71]A-HOR'!#REF!</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1">#REF!</definedName>
    <definedName name="SS">#REF!</definedName>
    <definedName name="SSSS" localSheetId="2">'1P'!ERR</definedName>
    <definedName name="SSSS" localSheetId="3">'2P'!ERR</definedName>
    <definedName name="SSSS" localSheetId="14">'630.7'!ERR</definedName>
    <definedName name="SSSS" localSheetId="16">'673.1.1'!ERR</definedName>
    <definedName name="SSSS" localSheetId="17">'673.2'!ERR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localSheetId="14"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14"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hidden="1">{"via1",#N/A,TRUE,"general";"via2",#N/A,TRUE,"general";"via3",#N/A,TRUE,"general"}</definedName>
    <definedName name="Structure" localSheetId="3">#REF!</definedName>
    <definedName name="Structure" localSheetId="1">#REF!</definedName>
    <definedName name="Structure">#REF!</definedName>
    <definedName name="stt" localSheetId="2" hidden="1">{"via1",#N/A,TRUE,"general";"via2",#N/A,TRUE,"general";"via3",#N/A,TRUE,"general"}</definedName>
    <definedName name="stt" localSheetId="3" hidden="1">{"via1",#N/A,TRUE,"general";"via2",#N/A,TRUE,"general";"via3",#N/A,TRUE,"general"}</definedName>
    <definedName name="stt" localSheetId="14"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hidden="1">{"via1",#N/A,TRUE,"general";"via2",#N/A,TRUE,"general";"via3",#N/A,TRUE,"general"}</definedName>
    <definedName name="SUBA">'[72]SUB APU'!$A:$D</definedName>
    <definedName name="suma">[32]Hoja1!$F$60</definedName>
    <definedName name="Summary" localSheetId="3">#REF!</definedName>
    <definedName name="Summary" localSheetId="16">#REF!</definedName>
    <definedName name="Summary" localSheetId="17">#REF!</definedName>
    <definedName name="Summary" localSheetId="1">#REF!</definedName>
    <definedName name="Summary">#REF!</definedName>
    <definedName name="sw" localSheetId="2">'1P'!ERR</definedName>
    <definedName name="sw" localSheetId="3">'2P'!ERR</definedName>
    <definedName name="sw" localSheetId="14">'630.7'!ERR</definedName>
    <definedName name="sw" localSheetId="16">'673.1.1'!ERR</definedName>
    <definedName name="sw" localSheetId="17">'673.2'!ERR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localSheetId="14"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hidden="1">{"TAB1",#N/A,TRUE,"GENERAL";"TAB2",#N/A,TRUE,"GENERAL";"TAB3",#N/A,TRUE,"GENERAL";"TAB4",#N/A,TRUE,"GENERAL";"TAB5",#N/A,TRUE,"GENERAL"}</definedName>
    <definedName name="t" localSheetId="19">[4]!absc</definedName>
    <definedName name="t" localSheetId="10">[4]!absc</definedName>
    <definedName name="t" localSheetId="16">[4]!absc</definedName>
    <definedName name="t" localSheetId="17">[4]!absc</definedName>
    <definedName name="t" localSheetId="7">[4]!absc</definedName>
    <definedName name="t" localSheetId="1">[4]!absc</definedName>
    <definedName name="t">[4]!absc</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hidden="1">{"TAB1",#N/A,TRUE,"GENERAL";"TAB2",#N/A,TRUE,"GENERAL";"TAB3",#N/A,TRUE,"GENERAL";"TAB4",#N/A,TRUE,"GENERAL";"TAB5",#N/A,TRUE,"GENERAL"}</definedName>
    <definedName name="TABLA" localSheetId="3">#REF!</definedName>
    <definedName name="TABLA" localSheetId="1">#REF!</definedName>
    <definedName name="TABLA">#REF!</definedName>
    <definedName name="tabla2" localSheetId="1">#REF!</definedName>
    <definedName name="tabla2">#REF!</definedName>
    <definedName name="TANQUES" localSheetId="1">#REF!</definedName>
    <definedName name="TANQUES">#REF!</definedName>
    <definedName name="TARIFA_DE_ALQUILER">'[41]Formato Presupuesto Consultoria'!$AA$1134:$AA$1135</definedName>
    <definedName name="TARIFAS">[73]TARIFAS!$A$1:$F$52</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14"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hidden="1">{"TAB1",#N/A,TRUE,"GENERAL";"TAB2",#N/A,TRUE,"GENERAL";"TAB3",#N/A,TRUE,"GENERAL";"TAB4",#N/A,TRUE,"GENERAL";"TAB5",#N/A,TRUE,"GENERAL"}</definedName>
    <definedName name="TE" localSheetId="1">[44]TARIF2002!#REF!</definedName>
    <definedName name="TE">[44]TARIF2002!#REF!</definedName>
    <definedName name="TECNOLOGO">'[41]Formato Presupuesto Consultoria'!$Z$1043:$AA$1054</definedName>
    <definedName name="TER" localSheetId="2">'1P'!ERR</definedName>
    <definedName name="TER" localSheetId="3">'2P'!ERR</definedName>
    <definedName name="TER" localSheetId="14">'630.7'!ERR</definedName>
    <definedName name="TER" localSheetId="16">'673.1.1'!ERR</definedName>
    <definedName name="TER" localSheetId="17">'673.2'!ERR</definedName>
    <definedName name="TER">[0]!ERR</definedName>
    <definedName name="TERM" localSheetId="2">'1P'!ERR</definedName>
    <definedName name="TERM" localSheetId="3">'2P'!ERR</definedName>
    <definedName name="TERM" localSheetId="14">'630.7'!ERR</definedName>
    <definedName name="TERM" localSheetId="16">'673.1.1'!ERR</definedName>
    <definedName name="TERM" localSheetId="17">'673.2'!ERR</definedName>
    <definedName name="TERM">[0]!ERR</definedName>
    <definedName name="TÉRMINOS" localSheetId="2">'1P'!ERR</definedName>
    <definedName name="TÉRMINOS" localSheetId="3">'2P'!ERR</definedName>
    <definedName name="TÉRMINOS" localSheetId="14">'630.7'!ERR</definedName>
    <definedName name="TÉRMINOS" localSheetId="16">'673.1.1'!ERR</definedName>
    <definedName name="TÉRMINOS" localSheetId="17">'673.2'!ERR</definedName>
    <definedName name="TÉRMINOS">[0]!ERR</definedName>
    <definedName name="TERR">[11]PRESUPUESTO!$I$7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14"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3" hidden="1">{"via1",#N/A,TRUE,"general";"via2",#N/A,TRUE,"general";"via3",#N/A,TRUE,"general"}</definedName>
    <definedName name="thtj" localSheetId="14"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hidden="1">{"via1",#N/A,TRUE,"general";"via2",#N/A,TRUE,"general";"via3",#N/A,TRUE,"general"}</definedName>
    <definedName name="TI" localSheetId="1">[44]TARIF2002!#REF!</definedName>
    <definedName name="TI">[44]TARIF2002!#REF!</definedName>
    <definedName name="TIEMPO">[23]BASES!$E$27</definedName>
    <definedName name="tipo1">'[74]Cuadr.'!$L$7</definedName>
    <definedName name="tipo2">'[37]Cuadr.'!$L$19</definedName>
    <definedName name="tipo3">'[38]Cuadr.'!$L$26</definedName>
    <definedName name="tipov" localSheetId="3">#REF!</definedName>
    <definedName name="tipov" localSheetId="16">#REF!</definedName>
    <definedName name="tipov" localSheetId="17">#REF!</definedName>
    <definedName name="tipov" localSheetId="1">#REF!</definedName>
    <definedName name="tipov">#REF!</definedName>
    <definedName name="TITU" localSheetId="16">#REF!</definedName>
    <definedName name="TITU" localSheetId="17">#REF!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3">#REF!</definedName>
    <definedName name="Títulos_a_imprimir_IM" localSheetId="1">#REF!</definedName>
    <definedName name="Títulos_a_imprimir_IM">#REF!</definedName>
    <definedName name="To" localSheetId="1">#REF!</definedName>
    <definedName name="To">#REF!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14"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hidden="1">{"via1",#N/A,TRUE,"general";"via2",#N/A,TRUE,"general";"via3",#N/A,TRUE,"general"}</definedName>
    <definedName name="TOT" localSheetId="3">#REF!</definedName>
    <definedName name="TOT" localSheetId="1">#REF!</definedName>
    <definedName name="TOT">#REF!</definedName>
    <definedName name="TOTAL" localSheetId="3">#REF!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2">Scheduled_Payment+Extra_Payment</definedName>
    <definedName name="Total_Payment" localSheetId="3">Scheduled_Payment+Extra_Payment</definedName>
    <definedName name="Total_Payment" localSheetId="19">Scheduled_Payment+Extra_Payment</definedName>
    <definedName name="Total_Payment" localSheetId="10">Scheduled_Payment+Extra_Payment</definedName>
    <definedName name="Total_Payment" localSheetId="14">Scheduled_Payment+Extra_Payment</definedName>
    <definedName name="Total_Payment" localSheetId="16">Scheduled_Payment+Extra_Payment</definedName>
    <definedName name="Total_Payment" localSheetId="17">Scheduled_Payment+Extra_Payment</definedName>
    <definedName name="Total_Payment" localSheetId="7">Scheduled_Payment+Extra_Payment</definedName>
    <definedName name="Total_Payment" localSheetId="1">Scheduled_Payment+Extra_Payment</definedName>
    <definedName name="Total_Payment">Scheduled_Payment+Extra_Payment</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14"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hidden="1">{"TAB1",#N/A,TRUE,"GENERAL";"TAB2",#N/A,TRUE,"GENERAL";"TAB3",#N/A,TRUE,"GENERAL";"TAB4",#N/A,TRUE,"GENERAL";"TAB5",#N/A,TRUE,"GENERAL"}</definedName>
    <definedName name="TRANS" localSheetId="1">[6]Hoja2!#REF!</definedName>
    <definedName name="TRANS">[6]Hoja2!#REF!</definedName>
    <definedName name="Transportes">[60]Insum!$A$121:$E$125</definedName>
    <definedName name="TRAT">[75]desmonte!$E$48</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14"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14"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14"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hidden="1">{"via1",#N/A,TRUE,"general";"via2",#N/A,TRUE,"general";"via3",#N/A,TRUE,"general"}</definedName>
    <definedName name="TRM">[76]VrEqpBasica!$I$2</definedName>
    <definedName name="tru" localSheetId="2" hidden="1">{"via1",#N/A,TRUE,"general";"via2",#N/A,TRUE,"general";"via3",#N/A,TRUE,"general"}</definedName>
    <definedName name="tru" localSheetId="3" hidden="1">{"via1",#N/A,TRUE,"general";"via2",#N/A,TRUE,"general";"via3",#N/A,TRUE,"general"}</definedName>
    <definedName name="tru" localSheetId="14"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14"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14"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14"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14"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14"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hidden="1">{"TAB1",#N/A,TRUE,"GENERAL";"TAB2",#N/A,TRUE,"GENERAL";"TAB3",#N/A,TRUE,"GENERAL";"TAB4",#N/A,TRUE,"GENERAL";"TAB5",#N/A,TRUE,"GENERAL"}</definedName>
    <definedName name="TT" localSheetId="3">#REF!</definedName>
    <definedName name="TT" localSheetId="1">#REF!</definedName>
    <definedName name="TT">#REF!</definedName>
    <definedName name="TtCD" localSheetId="1">#REF!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14"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14"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14"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14"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14"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14"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hidden="1">{"via1",#N/A,TRUE,"general";"via2",#N/A,TRUE,"general";"via3",#N/A,TRUE,"general"}</definedName>
    <definedName name="TUBERIAS" localSheetId="3">#REF!</definedName>
    <definedName name="TUBERIAS" localSheetId="1">#REF!</definedName>
    <definedName name="TUBERIAS">#REF!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14"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14"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14"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14"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14"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14"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14"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14"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14"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hidden="1">{"via1",#N/A,TRUE,"general";"via2",#N/A,TRUE,"general";"via3",#N/A,TRUE,"general"}</definedName>
    <definedName name="U" localSheetId="3">#REF!</definedName>
    <definedName name="U" localSheetId="1">#REF!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14"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1">#REF!</definedName>
    <definedName name="Ubicación">#REF!</definedName>
    <definedName name="UI" localSheetId="2" hidden="1">{"via1",#N/A,TRUE,"general";"via2",#N/A,TRUE,"general";"via3",#N/A,TRUE,"general"}</definedName>
    <definedName name="UI" localSheetId="3" hidden="1">{"via1",#N/A,TRUE,"general";"via2",#N/A,TRUE,"general";"via3",#N/A,TRUE,"general"}</definedName>
    <definedName name="UI" localSheetId="14"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14"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14"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14"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14"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hidden="1">{"TAB1",#N/A,TRUE,"GENERAL";"TAB2",#N/A,TRUE,"GENERAL";"TAB3",#N/A,TRUE,"GENERAL";"TAB4",#N/A,TRUE,"GENERAL";"TAB5",#N/A,TRUE,"GENERAL"}</definedName>
    <definedName name="UNITARIO">[77]Unitarios!$A$3:$D$13</definedName>
    <definedName name="Unitarios" localSheetId="3">#REF!</definedName>
    <definedName name="Unitarios" localSheetId="16">#REF!</definedName>
    <definedName name="Unitarios" localSheetId="17">#REF!</definedName>
    <definedName name="Unitarios" localSheetId="1">#REF!</definedName>
    <definedName name="Unitarios">#REF!</definedName>
    <definedName name="uno" localSheetId="2">'1P'!ERR</definedName>
    <definedName name="uno" localSheetId="3">'2P'!ERR</definedName>
    <definedName name="uno" localSheetId="14">'630.7'!ERR</definedName>
    <definedName name="uno" localSheetId="16">'673.1.1'!ERR</definedName>
    <definedName name="uno" localSheetId="17">'673.2'!ERR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hidden="1">{"TAB1",#N/A,TRUE,"GENERAL";"TAB2",#N/A,TRUE,"GENERAL";"TAB3",#N/A,TRUE,"GENERAL";"TAB4",#N/A,TRUE,"GENERAL";"TAB5",#N/A,TRUE,"GENERAL"}</definedName>
    <definedName name="uriel" localSheetId="2">'1P'!ERR</definedName>
    <definedName name="uriel" localSheetId="3">'2P'!ERR</definedName>
    <definedName name="uriel" localSheetId="14">'630.7'!ERR</definedName>
    <definedName name="uriel" localSheetId="16">'673.1.1'!ERR</definedName>
    <definedName name="uriel" localSheetId="17">'673.2'!ERR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hidden="1">{"TAB1",#N/A,TRUE,"GENERAL";"TAB2",#N/A,TRUE,"GENERAL";"TAB3",#N/A,TRUE,"GENERAL";"TAB4",#N/A,TRUE,"GENERAL";"TAB5",#N/A,TRUE,"GENERAL"}</definedName>
    <definedName name="US" localSheetId="3">#REF!</definedName>
    <definedName name="US" localSheetId="1">#REF!</definedName>
    <definedName name="US">#REF!</definedName>
    <definedName name="USd" localSheetId="1">#REF!</definedName>
    <definedName name="USd">#REF!</definedName>
    <definedName name="USr" localSheetId="1">#REF!</definedName>
    <definedName name="USr">#REF!</definedName>
    <definedName name="UTILIDAD">'[17]Formulario N° 4'!$F$131</definedName>
    <definedName name="UTL">[11]otros!$C$4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14"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14"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14"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hidden="1">{"via1",#N/A,TRUE,"general";"via2",#N/A,TRUE,"general";"via3",#N/A,TRUE,"general"}</definedName>
    <definedName name="UVT_2012">'[78]A. Profesional'!$M$3</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14"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14"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hidden="1">{"TAB1",#N/A,TRUE,"GENERAL";"TAB2",#N/A,TRUE,"GENERAL";"TAB3",#N/A,TRUE,"GENERAL";"TAB4",#N/A,TRUE,"GENERAL";"TAB5",#N/A,TRUE,"GENERAL"}</definedName>
    <definedName name="VAL">[79]INF.FINANCIERA!$A$52:$D$66</definedName>
    <definedName name="VALDES" localSheetId="3">#REF!</definedName>
    <definedName name="VALDES" localSheetId="16">#REF!</definedName>
    <definedName name="VALDES" localSheetId="17">#REF!</definedName>
    <definedName name="VALDES" localSheetId="1">#REF!</definedName>
    <definedName name="VALDES">#REF!</definedName>
    <definedName name="VALOR">[79]INF.FINANCIERA!$A$52:$D$61</definedName>
    <definedName name="valor1" localSheetId="3">#REF!</definedName>
    <definedName name="valor1" localSheetId="16">#REF!</definedName>
    <definedName name="valor1" localSheetId="17">#REF!</definedName>
    <definedName name="valor1" localSheetId="1">#REF!</definedName>
    <definedName name="valor1">#REF!</definedName>
    <definedName name="valor2" localSheetId="16">#REF!</definedName>
    <definedName name="valor2" localSheetId="17">#REF!</definedName>
    <definedName name="valor2" localSheetId="1">#REF!</definedName>
    <definedName name="valor2">#REF!</definedName>
    <definedName name="VALOR3" localSheetId="1">#REF!</definedName>
    <definedName name="VALOR3">#REF!</definedName>
    <definedName name="Values_Entered" localSheetId="2">IF(Loan_Amount*Interest_Rate*Loan_Years*Loan_Start&gt;0,1,0)</definedName>
    <definedName name="Values_Entered" localSheetId="3">IF('2P'!Loan_Amount*Interest_Rate*Loan_Years*Loan_Start&gt;0,1,0)</definedName>
    <definedName name="Values_Entered" localSheetId="14">IF(Loan_Amount*Interest_Rate*Loan_Years*Loan_Start&gt;0,1,0)</definedName>
    <definedName name="Values_Entered" localSheetId="16">IF(Loan_Amount*Interest_Rate*Loan_Years*Loan_Start&gt;0,1,0)</definedName>
    <definedName name="Values_Entered" localSheetId="17">IF(Loan_Amount*Interest_Rate*Loan_Years*Loan_Start&gt;0,1,0)</definedName>
    <definedName name="Values_Entered" localSheetId="1">IF('PROPUESTA ECONOMICA OK '!Loan_Amount*'PROPUESTA ECONOMICA OK '!Interest_Rate*'PROPUESTA ECONOMICA OK '!Loan_Years*'PROPUESTA ECONOMICA OK '!Loan_Start&gt;0,1,0)</definedName>
    <definedName name="Values_Entered">IF(Loan_Amount*Interest_Rate*Loan_Years*Loan_Start&gt;0,1,0)</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localSheetId="3" hidden="1">{"via1",#N/A,TRUE,"general";"via2",#N/A,TRUE,"general";"via3",#N/A,TRUE,"general"}</definedName>
    <definedName name="vdfvuio" localSheetId="14"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14"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hidden="1">{"via1",#N/A,TRUE,"general";"via2",#N/A,TRUE,"general";"via3",#N/A,TRUE,"general"}</definedName>
    <definedName name="VentaAiu" localSheetId="3">#REF!</definedName>
    <definedName name="VentaAiu" localSheetId="1">#REF!</definedName>
    <definedName name="VentaAiu">#REF!</definedName>
    <definedName name="Version4OK" localSheetId="2" hidden="1">{"Datos de las Curvas",#N/A,TRUE,"TABLA-CALCULOS"}</definedName>
    <definedName name="Version4OK" localSheetId="3" hidden="1">{"Datos de las Curvas",#N/A,TRUE,"TABLA-CALCULOS"}</definedName>
    <definedName name="Version4OK" localSheetId="14" hidden="1">{"Datos de las Curvas",#N/A,TRUE,"TABLA-CALCULOS"}</definedName>
    <definedName name="Version4OK" localSheetId="16" hidden="1">{"Datos de las Curvas",#N/A,TRUE,"TABLA-CALCULOS"}</definedName>
    <definedName name="Version4OK" localSheetId="17" hidden="1">{"Datos de las Curvas",#N/A,TRUE,"TABLA-CALCULOS"}</definedName>
    <definedName name="Version4OK" hidden="1">{"Datos de las Curvas",#N/A,TRUE,"TABLA-CALCULOS"}</definedName>
    <definedName name="vfbgnhyt" localSheetId="2" hidden="1">{"via1",#N/A,TRUE,"general";"via2",#N/A,TRUE,"general";"via3",#N/A,TRUE,"general"}</definedName>
    <definedName name="vfbgnhyt" localSheetId="3" hidden="1">{"via1",#N/A,TRUE,"general";"via2",#N/A,TRUE,"general";"via3",#N/A,TRUE,"general"}</definedName>
    <definedName name="vfbgnhyt" localSheetId="14"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hidden="1">{"TAB1",#N/A,TRUE,"GENERAL";"TAB2",#N/A,TRUE,"GENERAL";"TAB3",#N/A,TRUE,"GENERAL";"TAB4",#N/A,TRUE,"GENERAL";"TAB5",#N/A,TRUE,"GENERAL"}</definedName>
    <definedName name="VI" localSheetId="3">#REF!</definedName>
    <definedName name="VI" localSheetId="1">#REF!</definedName>
    <definedName name="VI">#REF!</definedName>
    <definedName name="VIBRADOR">[17]EQUIPO!$D$27</definedName>
    <definedName name="VII" localSheetId="3">#REF!</definedName>
    <definedName name="VII" localSheetId="16">#REF!</definedName>
    <definedName name="VII" localSheetId="17">#REF!</definedName>
    <definedName name="VII" localSheetId="1">#REF!</definedName>
    <definedName name="VII">#REF!</definedName>
    <definedName name="villa" localSheetId="16">#REF!</definedName>
    <definedName name="villa" localSheetId="17">#REF!</definedName>
    <definedName name="villa" localSheetId="1">#REF!</definedName>
    <definedName name="villa">#REF!</definedName>
    <definedName name="vk" localSheetId="2" hidden="1">{"via1",#N/A,TRUE,"general";"via2",#N/A,TRUE,"general";"via3",#N/A,TRUE,"general"}</definedName>
    <definedName name="vk" localSheetId="3" hidden="1">{"via1",#N/A,TRUE,"general";"via2",#N/A,TRUE,"general";"via3",#N/A,TRUE,"general"}</definedName>
    <definedName name="vk" localSheetId="14"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14"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3" hidden="1">{"via1",#N/A,TRUE,"general";"via2",#N/A,TRUE,"general";"via3",#N/A,TRUE,"general"}</definedName>
    <definedName name="vsdfj" localSheetId="14"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14"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hidden="1">{"TAB1",#N/A,TRUE,"GENERAL";"TAB2",#N/A,TRUE,"GENERAL";"TAB3",#N/A,TRUE,"GENERAL";"TAB4",#N/A,TRUE,"GENERAL";"TAB5",#N/A,TRUE,"GENERAL"}</definedName>
    <definedName name="VVV" localSheetId="3">#REF!</definedName>
    <definedName name="VVV" localSheetId="1">#REF!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14"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14"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14"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localSheetId="14"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hidden="1">{"via1",#N/A,TRUE,"general";"via2",#N/A,TRUE,"general";"via3",#N/A,TRUE,"general"}</definedName>
    <definedName name="WDFSDF" localSheetId="1">'[24]Res-Accide-10'!#REF!</definedName>
    <definedName name="WDFSDF">'[24]Res-Accide-10'!#REF!</definedName>
    <definedName name="WE">#N/A</definedName>
    <definedName name="WEFWE" localSheetId="1">'[24]Res-Accide-10'!#REF!</definedName>
    <definedName name="WEFWE">'[24]Res-Accide-10'!#REF!</definedName>
    <definedName name="WER">'[24]Res-Accide-10'!$S$2:$S$7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14"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14"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14"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14"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14"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14"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14"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14"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14"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hidden="1">{"via1",#N/A,TRUE,"general";"via2",#N/A,TRUE,"general";"via3",#N/A,TRUE,"general"}</definedName>
    <definedName name="WILSON" localSheetId="1">'[24]Res-Accide-10'!#REF!</definedName>
    <definedName name="WILSON">'[24]Res-Accide-10'!#REF!</definedName>
    <definedName name="WorksheetSubTotal" localSheetId="3">#REF!</definedName>
    <definedName name="WorksheetSubTotal" localSheetId="16">#REF!</definedName>
    <definedName name="WorksheetSubTotal" localSheetId="17">#REF!</definedName>
    <definedName name="WorksheetSubTotal" localSheetId="1">#REF!</definedName>
    <definedName name="WorksheetSubTotal">#REF!</definedName>
    <definedName name="WorksheetTotal" localSheetId="16">#REF!</definedName>
    <definedName name="WorksheetTotal" localSheetId="17">#REF!</definedName>
    <definedName name="WorksheetTotal" localSheetId="1">#REF!</definedName>
    <definedName name="WorksheetTotal">#REF!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hidden="1">{"TAB1",#N/A,TRUE,"GENERAL";"TAB2",#N/A,TRUE,"GENERAL";"TAB3",#N/A,TRUE,"GENERAL";"TAB4",#N/A,TRUE,"GENERAL";"TAB5",#N/A,TRUE,"GENERAL"}</definedName>
    <definedName name="wrn.GENERAL._1" localSheetId="2" hidden="1">{"TAB1",#N/A,TRUE,"GENERAL";"TAB2",#N/A,TRUE,"GENERAL";"TAB3",#N/A,TRUE,"GENERAL";"TAB4",#N/A,TRUE,"GENERAL";"TAB5",#N/A,TRUE,"GENERAL"}</definedName>
    <definedName name="wrn.GENERAL._1" localSheetId="3" hidden="1">{"TAB1",#N/A,TRUE,"GENERAL";"TAB2",#N/A,TRUE,"GENERAL";"TAB3",#N/A,TRUE,"GENERAL";"TAB4",#N/A,TRUE,"GENERAL";"TAB5",#N/A,TRUE,"GENERAL"}</definedName>
    <definedName name="wrn.GENERAL._1" localSheetId="14"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localSheetId="17" hidden="1">{"TAB1",#N/A,TRUE,"GENERAL";"TAB2",#N/A,TRUE,"GENERAL";"TAB3",#N/A,TRUE,"GENERAL";"TAB4",#N/A,TRUE,"GENERAL";"TAB5",#N/A,TRUE,"GENERAL"}</definedName>
    <definedName name="wrn.GENERAL._1" hidden="1">{"TAB1",#N/A,TRUE,"GENERAL";"TAB2",#N/A,TRUE,"GENERAL";"TAB3",#N/A,TRUE,"GENERAL";"TAB4",#N/A,TRUE,"GENERAL";"TAB5",#N/A,TRUE,"GENERAL"}</definedName>
    <definedName name="wrn.Impresion._.Datos._.de._.las._.Curvas." localSheetId="2" hidden="1">{"Datos de las Curvas",#N/A,TRUE,"TABLA-CALCULOS"}</definedName>
    <definedName name="wrn.Impresion._.Datos._.de._.las._.Curvas." localSheetId="3" hidden="1">{"Datos de las Curvas",#N/A,TRUE,"TABLA-CALCULOS"}</definedName>
    <definedName name="wrn.Impresion._.Datos._.de._.las._.Curvas." localSheetId="14" hidden="1">{"Datos de las Curvas",#N/A,TRUE,"TABLA-CALCULOS"}</definedName>
    <definedName name="wrn.Impresion._.Datos._.de._.las._.Curvas." localSheetId="16" hidden="1">{"Datos de las Curvas",#N/A,TRUE,"TABLA-CALCULOS"}</definedName>
    <definedName name="wrn.Impresion._.Datos._.de._.las._.Curvas." localSheetId="17" hidden="1">{"Datos de las Curvas",#N/A,TRUE,"TABLA-CALCULOS"}</definedName>
    <definedName name="wrn.Impresion._.Datos._.de._.las._.Curvas." hidden="1">{"Datos de las Curvas",#N/A,TRUE,"TABLA-CALCULOS"}</definedName>
    <definedName name="wrn.via." localSheetId="2" hidden="1">{"via1",#N/A,TRUE,"general";"via2",#N/A,TRUE,"general";"via3",#N/A,TRUE,"general"}</definedName>
    <definedName name="wrn.via." localSheetId="3" hidden="1">{"via1",#N/A,TRUE,"general";"via2",#N/A,TRUE,"general";"via3",#N/A,TRUE,"general"}</definedName>
    <definedName name="wrn.via." localSheetId="14"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hidden="1">{"via1",#N/A,TRUE,"general";"via2",#N/A,TRUE,"general";"via3",#N/A,TRUE,"general"}</definedName>
    <definedName name="wrn.via._1" localSheetId="2" hidden="1">{"via1",#N/A,TRUE,"general";"via2",#N/A,TRUE,"general";"via3",#N/A,TRUE,"general"}</definedName>
    <definedName name="wrn.via._1" localSheetId="3" hidden="1">{"via1",#N/A,TRUE,"general";"via2",#N/A,TRUE,"general";"via3",#N/A,TRUE,"general"}</definedName>
    <definedName name="wrn.via._1" localSheetId="14" hidden="1">{"via1",#N/A,TRUE,"general";"via2",#N/A,TRUE,"general";"via3",#N/A,TRUE,"general"}</definedName>
    <definedName name="wrn.via._1" localSheetId="16" hidden="1">{"via1",#N/A,TRUE,"general";"via2",#N/A,TRUE,"general";"via3",#N/A,TRUE,"general"}</definedName>
    <definedName name="wrn.via._1" localSheetId="17" hidden="1">{"via1",#N/A,TRUE,"general";"via2",#N/A,TRUE,"general";"via3",#N/A,TRUE,"general"}</definedName>
    <definedName name="wrn.via._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14"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14"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14"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3" hidden="1">{"via1",#N/A,TRUE,"general";"via2",#N/A,TRUE,"general";"via3",#N/A,TRUE,"general"}</definedName>
    <definedName name="wwded3" localSheetId="14"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hidden="1">{"via1",#N/A,TRUE,"general";"via2",#N/A,TRUE,"general";"via3",#N/A,TRUE,"general"}</definedName>
    <definedName name="www">[80]INDICE!$1:$1048576</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14"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hidden="1">{"via1",#N/A,TRUE,"general";"via2",#N/A,TRUE,"general";"via3",#N/A,TRUE,"general"}</definedName>
    <definedName name="x" localSheetId="3">#REF!</definedName>
    <definedName name="x" localSheetId="1">#REF!</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1">#REF!</definedName>
    <definedName name="XX">#REF!</definedName>
    <definedName name="XX_51" localSheetId="1">#REF!</definedName>
    <definedName name="XX_51">#REF!</definedName>
    <definedName name="xxfg" localSheetId="2" hidden="1">{"via1",#N/A,TRUE,"general";"via2",#N/A,TRUE,"general";"via3",#N/A,TRUE,"general"}</definedName>
    <definedName name="xxfg" localSheetId="3" hidden="1">{"via1",#N/A,TRUE,"general";"via2",#N/A,TRUE,"general";"via3",#N/A,TRUE,"general"}</definedName>
    <definedName name="xxfg" localSheetId="14"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hidden="1">{"via1",#N/A,TRUE,"general";"via2",#N/A,TRUE,"general";"via3",#N/A,TRUE,"general"}</definedName>
    <definedName name="xxx" localSheetId="3">#REF!</definedName>
    <definedName name="xxx" localSheetId="1">#REF!</definedName>
    <definedName name="xxx">#REF!</definedName>
    <definedName name="XXXX" localSheetId="1">#REF!</definedName>
    <definedName name="XXXX">#REF!</definedName>
    <definedName name="xxxxx" localSheetId="19">[81]!absc</definedName>
    <definedName name="xxxxx" localSheetId="10">[81]!absc</definedName>
    <definedName name="xxxxx" localSheetId="16">[81]!absc</definedName>
    <definedName name="xxxxx" localSheetId="17">[81]!absc</definedName>
    <definedName name="xxxxx" localSheetId="7">[81]!absc</definedName>
    <definedName name="xxxxx" localSheetId="1">[81]!absc</definedName>
    <definedName name="xxxxx">[81]!absc</definedName>
    <definedName name="xxxxxds" localSheetId="2" hidden="1">{"via1",#N/A,TRUE,"general";"via2",#N/A,TRUE,"general";"via3",#N/A,TRUE,"general"}</definedName>
    <definedName name="xxxxxds" localSheetId="3" hidden="1">{"via1",#N/A,TRUE,"general";"via2",#N/A,TRUE,"general";"via3",#N/A,TRUE,"general"}</definedName>
    <definedName name="xxxxxds" localSheetId="14"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hidden="1">{"via1",#N/A,TRUE,"general";"via2",#N/A,TRUE,"general";"via3",#N/A,TRUE,"general"}</definedName>
    <definedName name="XXXXXXXXXX" localSheetId="3">#REF!</definedName>
    <definedName name="XXXXXXXXXX" localSheetId="1">#REF!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14"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hidden="1">{"via1",#N/A,TRUE,"general";"via2",#N/A,TRUE,"general";"via3",#N/A,TRUE,"general"}</definedName>
    <definedName name="XXXXXXXXXXXX" localSheetId="3">#REF!</definedName>
    <definedName name="XXXXXXXXXXXX" localSheetId="1">#REF!</definedName>
    <definedName name="XXXXXXXXXXXX">#REF!</definedName>
    <definedName name="XZXZV" localSheetId="2" hidden="1">{"via1",#N/A,TRUE,"general";"via2",#N/A,TRUE,"general";"via3",#N/A,TRUE,"general"}</definedName>
    <definedName name="XZXZV" localSheetId="3" hidden="1">{"via1",#N/A,TRUE,"general";"via2",#N/A,TRUE,"general";"via3",#N/A,TRUE,"general"}</definedName>
    <definedName name="XZXZV" localSheetId="14"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hidden="1">{"via1",#N/A,TRUE,"general";"via2",#N/A,TRUE,"general";"via3",#N/A,TRUE,"general"}</definedName>
    <definedName name="Y" localSheetId="19">[14]!absc</definedName>
    <definedName name="Y" localSheetId="10">[14]!absc</definedName>
    <definedName name="Y" localSheetId="16">[14]!absc</definedName>
    <definedName name="Y" localSheetId="17">[14]!absc</definedName>
    <definedName name="Y" localSheetId="7">[14]!absc</definedName>
    <definedName name="Y" localSheetId="1">[14]!absc</definedName>
    <definedName name="Y">[14]!absc</definedName>
    <definedName name="y6y6" localSheetId="2" hidden="1">{"via1",#N/A,TRUE,"general";"via2",#N/A,TRUE,"general";"via3",#N/A,TRUE,"general"}</definedName>
    <definedName name="y6y6" localSheetId="3" hidden="1">{"via1",#N/A,TRUE,"general";"via2",#N/A,TRUE,"general";"via3",#N/A,TRUE,"general"}</definedName>
    <definedName name="y6y6" localSheetId="14"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hidden="1">{"via1",#N/A,TRUE,"general";"via2",#N/A,TRUE,"general";"via3",#N/A,TRUE,"general"}</definedName>
    <definedName name="YA" localSheetId="3">#REF!</definedName>
    <definedName name="YA" localSheetId="1">#REF!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14"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14"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3" hidden="1">{"via1",#N/A,TRUE,"general";"via2",#N/A,TRUE,"general";"via3",#N/A,TRUE,"general"}</definedName>
    <definedName name="yrey" localSheetId="14"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14"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14"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14"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14"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14"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14"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14"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14"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14"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14"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14"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14"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14"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14"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14"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14"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hidden="1">{"via1",#N/A,TRUE,"general";"via2",#N/A,TRUE,"general";"via3",#N/A,TRUE,"general"}</definedName>
    <definedName name="ZDF" localSheetId="3">#REF!</definedName>
    <definedName name="ZDF" localSheetId="1">#REF!</definedName>
    <definedName name="ZDF">#REF!</definedName>
    <definedName name="zx" localSheetId="2">'1P'!ERR</definedName>
    <definedName name="zx" localSheetId="3">'2P'!ERR</definedName>
    <definedName name="zx" localSheetId="14">'630.7'!ERR</definedName>
    <definedName name="zx" localSheetId="16">'673.1.1'!ERR</definedName>
    <definedName name="zx" localSheetId="17">'673.2'!ERR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14"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14"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hidden="1">{"via1",#N/A,TRUE,"general";"via2",#N/A,TRUE,"general";"via3",#N/A,TRUE,"general"}</definedName>
    <definedName name="ZZ" localSheetId="2">MATCH(0.01,End_Bal,-1)+1</definedName>
    <definedName name="ZZ" localSheetId="3">MATCH(0.01,'2P'!End_Bal,-1)+1</definedName>
    <definedName name="ZZ" localSheetId="14">MATCH(0.01,'630.7'!End_Bal,-1)+1</definedName>
    <definedName name="ZZ" localSheetId="16">MATCH(0.01,'673.1.1'!End_Bal,-1)+1</definedName>
    <definedName name="ZZ" localSheetId="17">MATCH(0.01,'673.2'!End_Bal,-1)+1</definedName>
    <definedName name="ZZ" localSheetId="1">MATCH(0.01,'PROPUESTA ECONOMICA OK '!End_Bal,-1)+1</definedName>
    <definedName name="ZZ">MATCH(0.01,End_Bal,-1)+1</definedName>
    <definedName name="ZZZZZZZZZZZ" localSheetId="3">'[31]A. P. U.'!#REF!</definedName>
    <definedName name="ZZZZZZZZZZZ" localSheetId="1">'[31]A. P. U.'!#REF!</definedName>
    <definedName name="ZZZZZZZZZZZ">'[31]A.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40" i="1" l="1"/>
  <c r="I34" i="1"/>
  <c r="I33" i="1"/>
  <c r="I35" i="1" s="1"/>
  <c r="I28" i="1"/>
  <c r="I31" i="1" s="1"/>
  <c r="I29" i="1"/>
  <c r="I30" i="1"/>
  <c r="I23" i="1"/>
  <c r="I26" i="1" s="1"/>
  <c r="I24" i="1"/>
  <c r="I25" i="1"/>
  <c r="I17" i="1"/>
  <c r="I18" i="1"/>
  <c r="I21" i="1" s="1"/>
  <c r="I19" i="1"/>
  <c r="I20" i="1"/>
  <c r="I16" i="1"/>
  <c r="I10" i="1"/>
  <c r="I11" i="1"/>
  <c r="I12" i="1"/>
  <c r="I13" i="1"/>
  <c r="I9" i="1"/>
  <c r="I43" i="1"/>
  <c r="I47" i="1"/>
  <c r="I14" i="1" l="1"/>
  <c r="N58" i="26"/>
  <c r="N52" i="26"/>
  <c r="N55" i="8"/>
  <c r="C17" i="44"/>
  <c r="C16" i="26" s="1"/>
  <c r="B18" i="27"/>
  <c r="B18" i="29"/>
  <c r="C14" i="46"/>
  <c r="C14" i="23"/>
  <c r="C14" i="55"/>
  <c r="C14" i="54"/>
  <c r="C14" i="9"/>
  <c r="B15" i="28"/>
  <c r="C14" i="7" s="1"/>
  <c r="B18" i="28"/>
  <c r="B15" i="27" l="1"/>
  <c r="C14" i="10"/>
  <c r="C14" i="44"/>
  <c r="C14" i="8"/>
  <c r="C14" i="5"/>
  <c r="B15" i="29"/>
  <c r="C14" i="56"/>
  <c r="C13" i="26"/>
  <c r="B1" i="46"/>
  <c r="B1" i="23"/>
  <c r="B1" i="55"/>
  <c r="B1" i="54"/>
  <c r="B1" i="9"/>
  <c r="E11" i="53"/>
  <c r="B1" i="53"/>
  <c r="B1" i="8"/>
  <c r="B1" i="7"/>
  <c r="B1" i="10"/>
  <c r="B1" i="56"/>
  <c r="B1" i="5"/>
  <c r="B1" i="26"/>
  <c r="B1" i="44"/>
  <c r="A1" i="27"/>
  <c r="A1" i="29"/>
  <c r="A1" i="28" l="1"/>
  <c r="E11" i="22"/>
  <c r="I54" i="56" l="1"/>
  <c r="K54" i="56" s="1"/>
  <c r="N54" i="56" s="1"/>
  <c r="L45" i="56"/>
  <c r="K45" i="56"/>
  <c r="N41" i="56"/>
  <c r="K14" i="56"/>
  <c r="E11" i="56"/>
  <c r="C10" i="56"/>
  <c r="N45" i="56" l="1"/>
  <c r="N50" i="56" s="1"/>
  <c r="J54" i="7"/>
  <c r="K54" i="7" s="1"/>
  <c r="N54" i="7" s="1"/>
  <c r="J53" i="7"/>
  <c r="K53" i="7" s="1"/>
  <c r="N53" i="7" s="1"/>
  <c r="M46" i="7"/>
  <c r="N46" i="7" s="1"/>
  <c r="M45" i="7"/>
  <c r="N45" i="7" s="1"/>
  <c r="M44" i="7"/>
  <c r="N44" i="7" s="1"/>
  <c r="M43" i="7"/>
  <c r="N43" i="7" s="1"/>
  <c r="M42" i="7"/>
  <c r="N42" i="7" s="1"/>
  <c r="M41" i="7"/>
  <c r="B5" i="21" l="1"/>
  <c r="I55" i="55"/>
  <c r="K55" i="55" s="1"/>
  <c r="N55" i="55" s="1"/>
  <c r="J47" i="55"/>
  <c r="L40" i="55"/>
  <c r="N40" i="55" s="1"/>
  <c r="N42" i="55" s="1"/>
  <c r="I56" i="54"/>
  <c r="K56" i="54" s="1"/>
  <c r="N56" i="54" s="1"/>
  <c r="N59" i="54" s="1"/>
  <c r="N34" i="54" s="1"/>
  <c r="N36" i="54" s="1"/>
  <c r="L40" i="54"/>
  <c r="N40" i="54" s="1"/>
  <c r="N44" i="54" s="1"/>
  <c r="E11" i="55"/>
  <c r="E11" i="54"/>
  <c r="C10" i="55"/>
  <c r="C10" i="54"/>
  <c r="K47" i="55"/>
  <c r="N47" i="55" s="1"/>
  <c r="N50" i="55" s="1"/>
  <c r="N51" i="54"/>
  <c r="N57" i="55" l="1"/>
  <c r="N33" i="55" s="1"/>
  <c r="N61" i="54"/>
  <c r="L68" i="54" s="1"/>
  <c r="N35" i="55" l="1"/>
  <c r="N59" i="55" s="1"/>
  <c r="L66" i="54"/>
  <c r="L67" i="54"/>
  <c r="L65" i="55" l="1"/>
  <c r="L64" i="55"/>
  <c r="L66" i="55"/>
  <c r="N69" i="54"/>
  <c r="N71" i="54" s="1"/>
  <c r="N67" i="55" l="1"/>
  <c r="N69" i="55" s="1"/>
  <c r="K63" i="53"/>
  <c r="N63" i="53" s="1"/>
  <c r="K62" i="53"/>
  <c r="N62" i="53" s="1"/>
  <c r="K53" i="53"/>
  <c r="N53" i="53" s="1"/>
  <c r="K52" i="53"/>
  <c r="N52" i="53" s="1"/>
  <c r="K51" i="53"/>
  <c r="N51" i="53" s="1"/>
  <c r="N43" i="53"/>
  <c r="N42" i="53"/>
  <c r="N41" i="53"/>
  <c r="N40" i="53"/>
  <c r="N39" i="53"/>
  <c r="N31" i="53"/>
  <c r="N66" i="53" l="1"/>
  <c r="N32" i="53" s="1"/>
  <c r="N34" i="53" s="1"/>
  <c r="N57" i="53"/>
  <c r="N46" i="53"/>
  <c r="N68" i="53" l="1"/>
  <c r="L75" i="53" s="1"/>
  <c r="L73" i="53" l="1"/>
  <c r="L74" i="53"/>
  <c r="N76" i="53" l="1"/>
  <c r="N78" i="53" s="1"/>
  <c r="I59" i="23"/>
  <c r="I60" i="46"/>
  <c r="L47" i="10"/>
  <c r="N31" i="10"/>
  <c r="L49" i="46"/>
  <c r="L51" i="9"/>
  <c r="L45" i="5"/>
  <c r="K40" i="27"/>
  <c r="K42" i="29"/>
  <c r="K42" i="28"/>
  <c r="K60" i="46" l="1"/>
  <c r="N60" i="46" s="1"/>
  <c r="J49" i="46"/>
  <c r="K49" i="46" s="1"/>
  <c r="N49" i="46" s="1"/>
  <c r="N54" i="46" s="1"/>
  <c r="M41" i="46"/>
  <c r="N41" i="46" s="1"/>
  <c r="M40" i="46"/>
  <c r="N40" i="46" s="1"/>
  <c r="N44" i="46" s="1"/>
  <c r="N33" i="46"/>
  <c r="N32" i="46"/>
  <c r="N31" i="46"/>
  <c r="K14" i="46"/>
  <c r="E11" i="46"/>
  <c r="C10" i="46"/>
  <c r="K14" i="23" l="1"/>
  <c r="K14" i="10"/>
  <c r="K14" i="8"/>
  <c r="K14" i="7"/>
  <c r="K14" i="5"/>
  <c r="K14" i="26"/>
  <c r="K15" i="44"/>
  <c r="J16" i="27"/>
  <c r="J16" i="29"/>
  <c r="J16" i="28"/>
  <c r="K14" i="22"/>
  <c r="C10" i="23"/>
  <c r="C10" i="10"/>
  <c r="C10" i="8"/>
  <c r="C10" i="7"/>
  <c r="C10" i="9"/>
  <c r="C10" i="5"/>
  <c r="C10" i="26"/>
  <c r="C11" i="44"/>
  <c r="K14" i="55" l="1"/>
  <c r="K14" i="54"/>
  <c r="N28" i="22"/>
  <c r="N29" i="22"/>
  <c r="N27" i="22"/>
  <c r="K36" i="26" l="1"/>
  <c r="K42" i="26" l="1"/>
  <c r="K41" i="26"/>
  <c r="K39" i="26"/>
  <c r="K38" i="26"/>
  <c r="K37" i="26"/>
  <c r="I51" i="44" l="1"/>
  <c r="K51" i="44" s="1"/>
  <c r="N51" i="44" s="1"/>
  <c r="M35" i="44"/>
  <c r="N35" i="44" s="1"/>
  <c r="N45" i="44"/>
  <c r="N38" i="44" l="1"/>
  <c r="N32" i="9" l="1"/>
  <c r="N32" i="8"/>
  <c r="N33" i="7"/>
  <c r="N32" i="7"/>
  <c r="J46" i="10"/>
  <c r="K43" i="22"/>
  <c r="K44" i="22"/>
  <c r="K42" i="22"/>
  <c r="N37" i="26"/>
  <c r="N38" i="26"/>
  <c r="N39" i="26"/>
  <c r="N40" i="26"/>
  <c r="N41" i="26"/>
  <c r="N42" i="26"/>
  <c r="N43" i="26"/>
  <c r="N36" i="26"/>
  <c r="H45" i="27"/>
  <c r="J45" i="27" s="1"/>
  <c r="M45" i="27" s="1"/>
  <c r="H47" i="29"/>
  <c r="J47" i="29" s="1"/>
  <c r="H47" i="28"/>
  <c r="J47" i="28" s="1"/>
  <c r="M47" i="28" s="1"/>
  <c r="N32" i="5" l="1"/>
  <c r="N31" i="5"/>
  <c r="N32" i="23"/>
  <c r="N33" i="23"/>
  <c r="N31" i="23"/>
  <c r="L42" i="23"/>
  <c r="I62" i="9" l="1"/>
  <c r="M43" i="9"/>
  <c r="N43" i="9" s="1"/>
  <c r="M42" i="9"/>
  <c r="N42" i="9" s="1"/>
  <c r="I60" i="8"/>
  <c r="M43" i="8"/>
  <c r="N43" i="8" s="1"/>
  <c r="M42" i="8"/>
  <c r="N42" i="8" s="1"/>
  <c r="I62" i="7"/>
  <c r="N41" i="7"/>
  <c r="N47" i="8" l="1"/>
  <c r="I55" i="10"/>
  <c r="M40" i="10"/>
  <c r="N40" i="10" s="1"/>
  <c r="M39" i="10"/>
  <c r="N39" i="10" s="1"/>
  <c r="M38" i="10"/>
  <c r="N38" i="10" s="1"/>
  <c r="I54" i="5"/>
  <c r="K30" i="27" l="1"/>
  <c r="K29" i="27"/>
  <c r="M29" i="27" s="1"/>
  <c r="M47" i="27"/>
  <c r="M31" i="27" s="1"/>
  <c r="M40" i="27"/>
  <c r="M42" i="27" s="1"/>
  <c r="M36" i="27"/>
  <c r="M35" i="27"/>
  <c r="M37" i="27" s="1"/>
  <c r="J42" i="29"/>
  <c r="M38" i="29"/>
  <c r="M37" i="29"/>
  <c r="M49" i="28"/>
  <c r="J42" i="28"/>
  <c r="M38" i="28"/>
  <c r="M37" i="28"/>
  <c r="M42" i="29" l="1"/>
  <c r="M44" i="29" s="1"/>
  <c r="M42" i="28"/>
  <c r="M44" i="28" s="1"/>
  <c r="M31" i="28"/>
  <c r="M34" i="28" s="1"/>
  <c r="M39" i="29"/>
  <c r="M39" i="28"/>
  <c r="M47" i="29"/>
  <c r="M49" i="29" s="1"/>
  <c r="M31" i="29" s="1"/>
  <c r="M34" i="29" s="1"/>
  <c r="M30" i="27"/>
  <c r="M32" i="27" s="1"/>
  <c r="M49" i="27" s="1"/>
  <c r="K53" i="27" s="1"/>
  <c r="M51" i="29" l="1"/>
  <c r="K55" i="29" s="1"/>
  <c r="M51" i="28"/>
  <c r="K56" i="28" s="1"/>
  <c r="K55" i="27"/>
  <c r="K54" i="27"/>
  <c r="K57" i="28" l="1"/>
  <c r="K56" i="29"/>
  <c r="K57" i="29"/>
  <c r="K55" i="28"/>
  <c r="M58" i="28" s="1"/>
  <c r="M60" i="28" s="1"/>
  <c r="M56" i="27"/>
  <c r="M58" i="27" s="1"/>
  <c r="M58" i="29" l="1"/>
  <c r="M60" i="29" s="1"/>
  <c r="N29" i="26"/>
  <c r="N31" i="26" s="1"/>
  <c r="N45" i="26" l="1"/>
  <c r="N60" i="26" s="1"/>
  <c r="L65" i="26" l="1"/>
  <c r="N68" i="26" s="1"/>
  <c r="N70" i="26" s="1"/>
  <c r="L67" i="26"/>
  <c r="L66" i="26"/>
  <c r="J47" i="10" l="1"/>
  <c r="K14" i="9"/>
  <c r="K46" i="10" l="1"/>
  <c r="N46" i="10" s="1"/>
  <c r="K59" i="23"/>
  <c r="N59" i="23" s="1"/>
  <c r="K55" i="10"/>
  <c r="N55" i="10" s="1"/>
  <c r="K62" i="9"/>
  <c r="N62" i="9" s="1"/>
  <c r="K60" i="8"/>
  <c r="N60" i="8" s="1"/>
  <c r="K62" i="7"/>
  <c r="N62" i="7" s="1"/>
  <c r="K54" i="5"/>
  <c r="N54" i="5" s="1"/>
  <c r="B46" i="24"/>
  <c r="I55" i="56" s="1"/>
  <c r="K55" i="56" s="1"/>
  <c r="N55" i="56" s="1"/>
  <c r="N58" i="56" l="1"/>
  <c r="N31" i="56" s="1"/>
  <c r="N33" i="56" s="1"/>
  <c r="N60" i="56" s="1"/>
  <c r="I58" i="23"/>
  <c r="K58" i="23" s="1"/>
  <c r="N58" i="23" s="1"/>
  <c r="I59" i="46"/>
  <c r="K59" i="46" s="1"/>
  <c r="N59" i="46" s="1"/>
  <c r="N62" i="46" s="1"/>
  <c r="N34" i="46" s="1"/>
  <c r="I50" i="44"/>
  <c r="K50" i="44" s="1"/>
  <c r="N50" i="44" s="1"/>
  <c r="N54" i="44" s="1"/>
  <c r="N29" i="44" s="1"/>
  <c r="N31" i="44" s="1"/>
  <c r="N56" i="44" s="1"/>
  <c r="I61" i="8"/>
  <c r="K61" i="8" s="1"/>
  <c r="N61" i="8" s="1"/>
  <c r="I63" i="7"/>
  <c r="K63" i="7" s="1"/>
  <c r="N63" i="7" s="1"/>
  <c r="I56" i="10"/>
  <c r="K56" i="10" s="1"/>
  <c r="N56" i="10" s="1"/>
  <c r="I55" i="5"/>
  <c r="K55" i="5" s="1"/>
  <c r="N55" i="5" s="1"/>
  <c r="N57" i="5" s="1"/>
  <c r="E11" i="23"/>
  <c r="E11" i="10"/>
  <c r="E11" i="9"/>
  <c r="E11" i="8"/>
  <c r="E11" i="7"/>
  <c r="E11" i="5"/>
  <c r="L64" i="56" l="1"/>
  <c r="L66" i="56"/>
  <c r="L65" i="56"/>
  <c r="N36" i="46"/>
  <c r="N64" i="46" s="1"/>
  <c r="L61" i="44"/>
  <c r="L63" i="44"/>
  <c r="L62" i="44"/>
  <c r="E12" i="44"/>
  <c r="D12" i="28"/>
  <c r="E11" i="26"/>
  <c r="N42" i="23"/>
  <c r="N45" i="23" s="1"/>
  <c r="N67" i="56" l="1"/>
  <c r="N69" i="56" s="1"/>
  <c r="L70" i="46"/>
  <c r="L69" i="46"/>
  <c r="L71" i="46"/>
  <c r="N64" i="44"/>
  <c r="N66" i="44" s="1"/>
  <c r="D13" i="29"/>
  <c r="D13" i="27"/>
  <c r="N64" i="23"/>
  <c r="N72" i="46" l="1"/>
  <c r="N74" i="46" s="1"/>
  <c r="N35" i="23"/>
  <c r="N37" i="23" l="1"/>
  <c r="N66" i="23" s="1"/>
  <c r="N44" i="22"/>
  <c r="N43" i="22"/>
  <c r="N42" i="22"/>
  <c r="N38" i="22"/>
  <c r="N39" i="22" s="1"/>
  <c r="N34" i="22"/>
  <c r="N35" i="22" s="1"/>
  <c r="D17" i="21"/>
  <c r="D16" i="21"/>
  <c r="D15" i="21"/>
  <c r="D13" i="21"/>
  <c r="D12" i="21"/>
  <c r="D11" i="21"/>
  <c r="D10" i="21"/>
  <c r="D9" i="21"/>
  <c r="D18" i="21" l="1"/>
  <c r="L70" i="23"/>
  <c r="L71" i="23"/>
  <c r="L72" i="23"/>
  <c r="N31" i="22"/>
  <c r="N73" i="23" l="1"/>
  <c r="N75" i="23" s="1"/>
  <c r="D19" i="21"/>
  <c r="N47" i="22"/>
  <c r="L52" i="22" l="1"/>
  <c r="L53" i="22"/>
  <c r="L51" i="22"/>
  <c r="N54" i="22" l="1"/>
  <c r="N56" i="22" s="1"/>
  <c r="K47" i="10" l="1"/>
  <c r="N47" i="10" s="1"/>
  <c r="N51" i="10" s="1"/>
  <c r="K51" i="9"/>
  <c r="N51" i="9" s="1"/>
  <c r="K45" i="5"/>
  <c r="N45" i="5" s="1"/>
  <c r="N39" i="5"/>
  <c r="N41" i="5" s="1"/>
  <c r="I51" i="1" l="1"/>
  <c r="I52" i="1" s="1"/>
  <c r="N58" i="10"/>
  <c r="N50" i="5"/>
  <c r="N58" i="7"/>
  <c r="N46" i="9"/>
  <c r="N57" i="9"/>
  <c r="N65" i="9"/>
  <c r="N42" i="10"/>
  <c r="N64" i="8"/>
  <c r="N48" i="7"/>
  <c r="N66" i="7"/>
  <c r="N32" i="10" l="1"/>
  <c r="N34" i="10" s="1"/>
  <c r="N35" i="8"/>
  <c r="N37" i="8" s="1"/>
  <c r="N66" i="8" s="1"/>
  <c r="N35" i="9"/>
  <c r="N37" i="9" s="1"/>
  <c r="N67" i="9" s="1"/>
  <c r="N34" i="7"/>
  <c r="N36" i="7" s="1"/>
  <c r="N68" i="7" s="1"/>
  <c r="N33" i="5"/>
  <c r="N35" i="5" s="1"/>
  <c r="N59" i="5" s="1"/>
  <c r="N60" i="10" l="1"/>
  <c r="L64" i="10" s="1"/>
  <c r="L65" i="5"/>
  <c r="L63" i="5"/>
  <c r="L64" i="5"/>
  <c r="L74" i="9"/>
  <c r="L73" i="9"/>
  <c r="L72" i="9"/>
  <c r="L73" i="8"/>
  <c r="L72" i="8"/>
  <c r="L71" i="8"/>
  <c r="L75" i="7"/>
  <c r="L74" i="7"/>
  <c r="L73" i="7"/>
  <c r="L65" i="10" l="1"/>
  <c r="L66" i="10"/>
  <c r="N66" i="5"/>
  <c r="N68" i="5" s="1"/>
  <c r="N74" i="8"/>
  <c r="N76" i="8" s="1"/>
  <c r="N75" i="9"/>
  <c r="N77" i="9" s="1"/>
  <c r="N76" i="7"/>
  <c r="N78" i="7" s="1"/>
  <c r="N67" i="10" l="1"/>
  <c r="N69" i="10" s="1"/>
  <c r="I48" i="1"/>
  <c r="I49" i="1" s="1"/>
  <c r="I50" i="1" l="1"/>
  <c r="I53" i="1" s="1"/>
</calcChain>
</file>

<file path=xl/comments1.xml><?xml version="1.0" encoding="utf-8"?>
<comments xmlns="http://schemas.openxmlformats.org/spreadsheetml/2006/main">
  <authors>
    <author>JOANNA</author>
  </authors>
  <commentList>
    <comment ref="K36" authorId="0" shapeId="0">
      <text>
        <r>
          <rPr>
            <b/>
            <sz val="9"/>
            <color indexed="81"/>
            <rFont val="Tahoma"/>
            <family val="2"/>
          </rPr>
          <t>JOANNA:</t>
        </r>
        <r>
          <rPr>
            <sz val="9"/>
            <color indexed="81"/>
            <rFont val="Tahoma"/>
            <family val="2"/>
          </rPr>
          <t xml:space="preserve">
Corresponde  a cantidad de acuerdo a la especificación de la circula 003 X la cantidad de trabajadores(en 
este caso 10) X el numero de meses de sus contrattos.
</t>
        </r>
      </text>
    </comment>
  </commentList>
</comments>
</file>

<file path=xl/sharedStrings.xml><?xml version="1.0" encoding="utf-8"?>
<sst xmlns="http://schemas.openxmlformats.org/spreadsheetml/2006/main" count="2042" uniqueCount="347">
  <si>
    <t xml:space="preserve">CONVENIO No. </t>
  </si>
  <si>
    <t>MUNICIPIO</t>
  </si>
  <si>
    <t>SECCIÓN 1 - ACTIVIDADES DE MEJORAMIENTO</t>
  </si>
  <si>
    <t>No</t>
  </si>
  <si>
    <t>ITEM DE PAGO</t>
  </si>
  <si>
    <t>ESPECIFICACIONES</t>
  </si>
  <si>
    <t>DESCRIPCION</t>
  </si>
  <si>
    <t>UNID</t>
  </si>
  <si>
    <t>CANTIDAD</t>
  </si>
  <si>
    <t>VALOR UNITARIO</t>
  </si>
  <si>
    <t>VALOR TOTAL</t>
  </si>
  <si>
    <t>GENERAL 2018</t>
  </si>
  <si>
    <t>PARTICULAR</t>
  </si>
  <si>
    <t>BOYACA</t>
  </si>
  <si>
    <t>600.1.1</t>
  </si>
  <si>
    <t>EXCAVACIONES VARIAS SIN CLASIFICAR</t>
  </si>
  <si>
    <t>m3</t>
  </si>
  <si>
    <t>640.1</t>
  </si>
  <si>
    <t>ACERO DE REFUERZO FY 4200 MPA.</t>
  </si>
  <si>
    <t>kg</t>
  </si>
  <si>
    <t>610.1</t>
  </si>
  <si>
    <t>RELLENOS PARA ESTRUCTURAS CON SUELO.</t>
  </si>
  <si>
    <t>661.1</t>
  </si>
  <si>
    <t>TUBERÍA DE CONCRETO REFORZADO  21 MPA DE 900 MM DE DIAMETRO INTERIOR</t>
  </si>
  <si>
    <t>m</t>
  </si>
  <si>
    <t xml:space="preserve">m </t>
  </si>
  <si>
    <t>m2</t>
  </si>
  <si>
    <t>SECCIÓN 2 - ACTIVIDADES DE MANTENIMIENTO PERIODICO</t>
  </si>
  <si>
    <t>km</t>
  </si>
  <si>
    <t>1P</t>
  </si>
  <si>
    <t>GL</t>
  </si>
  <si>
    <t>NOTAS</t>
  </si>
  <si>
    <t>311.1</t>
  </si>
  <si>
    <t>AFIRMADO</t>
  </si>
  <si>
    <t>CARACTERIZACIÓN DEL CORREDOR VIAL POSTULADO</t>
  </si>
  <si>
    <t>DE</t>
  </si>
  <si>
    <t>FECHA</t>
  </si>
  <si>
    <t>(Día)</t>
  </si>
  <si>
    <t>(Mes)</t>
  </si>
  <si>
    <t>(Año)</t>
  </si>
  <si>
    <t>ITEMS DE LA PROPUESTA ECONÓMICA</t>
  </si>
  <si>
    <t>□</t>
  </si>
  <si>
    <t>ITEMS NO PREVISTOS</t>
  </si>
  <si>
    <t>DIRECCIÓN TERRITORIAL:</t>
  </si>
  <si>
    <t>CONTRATO No.</t>
  </si>
  <si>
    <t>OBJETO DEL CONTRATO:</t>
  </si>
  <si>
    <t>SECTOR:</t>
  </si>
  <si>
    <t>CONTRATISTA:</t>
  </si>
  <si>
    <t>INTERVENTOR:</t>
  </si>
  <si>
    <t>CTO No.:</t>
  </si>
  <si>
    <t>FECHA CIERRE PROCESO DE SELECCIÓN CONTRATO DE OBRA:</t>
  </si>
  <si>
    <t xml:space="preserve">                                    (Día)</t>
  </si>
  <si>
    <t>DATOS ESPECÍFICOS</t>
  </si>
  <si>
    <t>ITEM</t>
  </si>
  <si>
    <t>DESCRIPCIÓN</t>
  </si>
  <si>
    <t>GRUPO DE AJUSTE</t>
  </si>
  <si>
    <t>UNIDAD</t>
  </si>
  <si>
    <t>Excavaciones Varias sin Clasificar</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</si>
  <si>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</si>
  <si>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</si>
  <si>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</si>
  <si>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</si>
  <si>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</si>
  <si>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</si>
  <si>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</si>
  <si>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</si>
  <si>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</si>
  <si>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</si>
  <si>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</si>
  <si>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</si>
  <si>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</si>
  <si>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</si>
  <si>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</si>
  <si>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m3km</t>
  </si>
  <si>
    <t>IV. MANO DE OBRA</t>
  </si>
  <si>
    <t>TRABAJADOR</t>
  </si>
  <si>
    <t>JORNAL</t>
  </si>
  <si>
    <t>PRESTACIONES (%)</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</si>
  <si>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</si>
  <si>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</si>
  <si>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</si>
  <si>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</si>
  <si>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</si>
  <si>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</si>
  <si>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</si>
  <si>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</si>
  <si>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</si>
  <si>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</si>
  <si>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</si>
  <si>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</si>
  <si>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</si>
  <si>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</si>
  <si>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</si>
  <si>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</si>
  <si>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</si>
  <si>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</si>
  <si>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</si>
  <si>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</si>
  <si>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m3k</t>
  </si>
  <si>
    <t>Acero de Refuerzo Fy 4200 MPa.</t>
  </si>
  <si>
    <t>Rellenos para Estructuras con Suelo.</t>
  </si>
  <si>
    <t>Tubería de Concreto Reforzado  21 Mpa de 900 mm de diametro interior</t>
  </si>
  <si>
    <t>kgk</t>
  </si>
  <si>
    <t>PERSONAL PROFESIONAL</t>
  </si>
  <si>
    <t>HONORARIO MENSUAL /
 Vr. Unitario</t>
  </si>
  <si>
    <t>PARTICIPACIÓN          (h-mes)</t>
  </si>
  <si>
    <t>VALOR PARCIAL ($)</t>
  </si>
  <si>
    <t>Especialista en vías y tránsito</t>
  </si>
  <si>
    <t>Especialista ambiental</t>
  </si>
  <si>
    <t>Especialista en estructuras</t>
  </si>
  <si>
    <t>Especialista en hidráulica e hidrología</t>
  </si>
  <si>
    <t>COSTOS DE ALQUILER DE EQUIPOS Y OFICINA</t>
  </si>
  <si>
    <t>Camioneta o campero de más de 2000 c. c. modelo 2012 a 2017 (incluye conductor, peajes y combustible)</t>
  </si>
  <si>
    <t>Trabajo de topografía (incluye personal, equipo y transporte)</t>
  </si>
  <si>
    <t>Ensayos de laboratorio de suelos, pavimentos y concretos</t>
  </si>
  <si>
    <t>TOTAL COSTOS</t>
  </si>
  <si>
    <t>TOTAL</t>
  </si>
  <si>
    <t>CORREDOR:</t>
  </si>
  <si>
    <t>MUNICIPIO:</t>
  </si>
  <si>
    <t>Caracterización Vial</t>
  </si>
  <si>
    <t>Km</t>
  </si>
  <si>
    <t>TARIFA/DIA</t>
  </si>
  <si>
    <t>EQUIPO DE COMPUTO (Receptora y Post-Proceso)</t>
  </si>
  <si>
    <t>CAMIONETA (Superior a 2000 c.c.)</t>
  </si>
  <si>
    <t>Topógrafo</t>
  </si>
  <si>
    <t>Cadenero</t>
  </si>
  <si>
    <t>Profesional SIG</t>
  </si>
  <si>
    <t>310.1</t>
  </si>
  <si>
    <t>CONFORMACIÓN DE LA CALZADA EXISTENTE</t>
  </si>
  <si>
    <t>insumos</t>
  </si>
  <si>
    <t>vr unitario</t>
  </si>
  <si>
    <t>jornales</t>
  </si>
  <si>
    <t>obrero</t>
  </si>
  <si>
    <t>oficial</t>
  </si>
  <si>
    <t>arena lavada</t>
  </si>
  <si>
    <t>gravilla</t>
  </si>
  <si>
    <t>concreto 21</t>
  </si>
  <si>
    <t>tuberia 36</t>
  </si>
  <si>
    <t>cemento</t>
  </si>
  <si>
    <t>subbase</t>
  </si>
  <si>
    <t>afirmado</t>
  </si>
  <si>
    <t xml:space="preserve">Carrotanque de agua(1000 Galones) </t>
  </si>
  <si>
    <t>Motoniveladora  potencia 215 HP, ancho de cuchilla 4,27 m, peso 18 ton.</t>
  </si>
  <si>
    <t xml:space="preserve">Vibrocompatador, potencia 153 HP, peso 10 Ton. </t>
  </si>
  <si>
    <t>Agua</t>
  </si>
  <si>
    <t>lt</t>
  </si>
  <si>
    <t>Obrero (8)</t>
  </si>
  <si>
    <t>Oficial</t>
  </si>
  <si>
    <t>Obrero (2)</t>
  </si>
  <si>
    <t>Compresor 120 HP, con martillo.</t>
  </si>
  <si>
    <t>Retroexcavadora sobre oruga, potencia 138 HP, balde de 1,5 m3.</t>
  </si>
  <si>
    <t>Vibrador de concreto, Motor de 3 hp a 18.000 rpm Mangueras de 4 mt</t>
  </si>
  <si>
    <t>Cizalla manual de 90 cm.</t>
  </si>
  <si>
    <t>Compactador manual (SALTARIN) Peso de operación (Kg.) 52, Fuerza de impacto por golpe (KN) 12.</t>
  </si>
  <si>
    <t>Retroexcavadora A25C</t>
  </si>
  <si>
    <t>Antisol blanco (presentación 20 kg)</t>
  </si>
  <si>
    <t xml:space="preserve">Formaleta (gaviones, juntas de bordillos, juntas de cunetas, muros, concretos clase D,E, F y G)
</t>
  </si>
  <si>
    <t>Acero PDR-60</t>
  </si>
  <si>
    <t>Alambre Negro Para Amarre</t>
  </si>
  <si>
    <t xml:space="preserve">Material seleccionado para Relleno
</t>
  </si>
  <si>
    <t>Mortero 1:3 Para Anillos</t>
  </si>
  <si>
    <t>Material para solado y atraque</t>
  </si>
  <si>
    <t xml:space="preserve">Tubo concreto reforzado 900mm (tipo 1)
</t>
  </si>
  <si>
    <t xml:space="preserve">Material  de afirmado de la Zona </t>
  </si>
  <si>
    <t>Transporte de material de excavación</t>
  </si>
  <si>
    <t>Transporte de material seleccionado para relleno</t>
  </si>
  <si>
    <t>Transporte de Tubería de Concreto Reforzado</t>
  </si>
  <si>
    <t>Transporte de Material de Solado y Atraque Tubería de Concreto Reforzado</t>
  </si>
  <si>
    <t xml:space="preserve">Transporte de Material de Afirmado de la Zona </t>
  </si>
  <si>
    <t>Obrero (6)</t>
  </si>
  <si>
    <t xml:space="preserve">Obrero </t>
  </si>
  <si>
    <t>Obrero (3)</t>
  </si>
  <si>
    <t>Obrero (4)</t>
  </si>
  <si>
    <t>distancia a la cantera (km)</t>
  </si>
  <si>
    <t>1.1</t>
  </si>
  <si>
    <t>1.2</t>
  </si>
  <si>
    <t xml:space="preserve">DISTANCIA INSUMOS </t>
  </si>
  <si>
    <t>SECCIÓN 3 - ACTIVIDADES DE MANTENIMIENTO RUTINARIO</t>
  </si>
  <si>
    <t>3P</t>
  </si>
  <si>
    <t>4P</t>
  </si>
  <si>
    <t>5P</t>
  </si>
  <si>
    <t>Limpieza de Alcantarillas con diametro menor o igual a 36", incluye rectificación de descoles</t>
  </si>
  <si>
    <t>Limpieza de cunetas en tierra con rectificación de salidas y descoles</t>
  </si>
  <si>
    <t>Rocería a cada lado de la vía y/o zonas necesarias para buena visibilidad</t>
  </si>
  <si>
    <t>UND</t>
  </si>
  <si>
    <t>ML</t>
  </si>
  <si>
    <t>HA</t>
  </si>
  <si>
    <t>102.1P</t>
  </si>
  <si>
    <t>IMPLEMENTACION  DEL PROTOCOLO DE BIOSEGURIDAD POR COVID -19</t>
  </si>
  <si>
    <t>SUB-TOTAL BÁSICO DE OBRA = (A)</t>
  </si>
  <si>
    <t>OBRAS DE COMPENSACIÓN AMBIENTAL Y/O COMPLEMENTARIAS  = ( B )</t>
  </si>
  <si>
    <t>VALOR BASICO ACTIVIDADES DE CONSULTORIA-SECCION 4  = ( D )</t>
  </si>
  <si>
    <t>VALOR IVA ACTIVIDADES DE CONSULTORIA (19% *D =  ( E )</t>
  </si>
  <si>
    <t xml:space="preserve">VALOR TOTAL  = C+D+ E
( AIU = 30%, I = 5%, U = 5%)  </t>
  </si>
  <si>
    <t>600-13</t>
  </si>
  <si>
    <t>661-13</t>
  </si>
  <si>
    <t>630-13</t>
  </si>
  <si>
    <t>640-13</t>
  </si>
  <si>
    <t>610-13</t>
  </si>
  <si>
    <t>310-13</t>
  </si>
  <si>
    <t>300-13</t>
  </si>
  <si>
    <t>2P</t>
  </si>
  <si>
    <t>ITEM: 2P</t>
  </si>
  <si>
    <t>SECCIÓN 4 - PROTOCOLO BIOSEGURIDAD</t>
  </si>
  <si>
    <t>SECCIÓN 5 - ACTIVIDADES DE CONSULTORIA</t>
  </si>
  <si>
    <t xml:space="preserve"> IMPLEMENTACIÓN DEL PROTOCOLO BIOSEGURIDAD POR COVID-19</t>
  </si>
  <si>
    <t>(20 personas)</t>
  </si>
  <si>
    <t>II. INSUMOS</t>
  </si>
  <si>
    <t>Tapabocas reutilizable en tela</t>
  </si>
  <si>
    <t>und</t>
  </si>
  <si>
    <t xml:space="preserve">Jabón líquido antibacterial </t>
  </si>
  <si>
    <t>Gel  Antibacterial</t>
  </si>
  <si>
    <t>Alcohol desinfectante al 70%</t>
  </si>
  <si>
    <t>Guantes Nitrilo por 100 und</t>
  </si>
  <si>
    <t>par</t>
  </si>
  <si>
    <t>Termómetro clínico infrarrojo Digital</t>
  </si>
  <si>
    <t>Hipoclorito de uso doméstico</t>
  </si>
  <si>
    <t>Bomba de espalda</t>
  </si>
  <si>
    <t>Material Desmontado</t>
  </si>
  <si>
    <t>m3/km</t>
  </si>
  <si>
    <t>Obrero (1)</t>
  </si>
  <si>
    <t>Guadañadora</t>
  </si>
  <si>
    <t>Motosierra</t>
  </si>
  <si>
    <t>5.P</t>
  </si>
  <si>
    <t>Herramienta Menor (%)</t>
  </si>
  <si>
    <t xml:space="preserve">Especialista en Geotecnia y Pavimentos </t>
  </si>
  <si>
    <t>GPS DE PRECISIÓN SUBMETRICA</t>
  </si>
  <si>
    <t>Tuberia drenaje 4"</t>
  </si>
  <si>
    <t>Material drenante</t>
  </si>
  <si>
    <t>Triturado</t>
  </si>
  <si>
    <t>Piedra para ciclopedo</t>
  </si>
  <si>
    <t>Solado</t>
  </si>
  <si>
    <t>Agregado concr hidraulico</t>
  </si>
  <si>
    <t>Formaleta</t>
  </si>
  <si>
    <t>Alambre negro</t>
  </si>
  <si>
    <t>Antisol Blanco</t>
  </si>
  <si>
    <t>Mortero 1:3</t>
  </si>
  <si>
    <t>Material de Relleno</t>
  </si>
  <si>
    <t>1.3</t>
  </si>
  <si>
    <t>Cemento Asfaltico 60-70</t>
  </si>
  <si>
    <t>concreto 14 MPA</t>
  </si>
  <si>
    <t>6P</t>
  </si>
  <si>
    <t>ml</t>
  </si>
  <si>
    <t>SUMINISTRO E INSTALACION DE TUBERIA PVC DIAMETRO 4" DRENAJE SIN FILTRO</t>
  </si>
  <si>
    <t>TUBERÍA DRENAJE 4`` PVC CORR</t>
  </si>
  <si>
    <t>Oficial (1)</t>
  </si>
  <si>
    <t>LIMPIEZA DE ALCANTARILLAS CON DIAMETRO MENOR O IGUAL A 36", INCLUYE RECTIFICACION DE DESCOLES</t>
  </si>
  <si>
    <t>LIMPIEZA DE CUNETAS EN TIERRA CON RECTIFICACION DE SALIDAS Y DESCOLES</t>
  </si>
  <si>
    <t>ROCERIA A CADA LADO DE LA VIA y/o ZONAS NECESARIAS PARA BUENA VISIBILIDAD</t>
  </si>
  <si>
    <t>REVISION  y/o AJUSTE DE ESTUDIOS Y DISEÑOS BASE</t>
  </si>
  <si>
    <t>14. El ítem de Afirmado, 311.1, en la especificacion general INVIAS y en el presente APU, considera en el costo la conformación de la calzada existente respectiva al sector donde se aplica el Afirmado</t>
  </si>
  <si>
    <t>Geotextil NT-2000  m2</t>
  </si>
  <si>
    <t xml:space="preserve">Material de Sub- Base </t>
  </si>
  <si>
    <t xml:space="preserve">Material de base </t>
  </si>
  <si>
    <t>VALOR m3/Km</t>
  </si>
  <si>
    <t xml:space="preserve"> Disposición de materiales
</t>
  </si>
  <si>
    <t>Emulsion Asfaltica</t>
  </si>
  <si>
    <t>Mezcla Semidensa en Caliente MSC-19</t>
  </si>
  <si>
    <t xml:space="preserve">Rastrilleros </t>
  </si>
  <si>
    <t>Esferas reflectivas</t>
  </si>
  <si>
    <t>Pintura acrílica pura para tráfico</t>
  </si>
  <si>
    <t>Disolvente para pintura Trafico (acrílico)</t>
  </si>
  <si>
    <t>Poste en angulo de 2*2*1/4 de 3,5m para señal</t>
  </si>
  <si>
    <t>Señal (grupo 1). Tablero en lámina galvanizada de 75cm*75cm, calibre 16, reflectivo tipo 1/ incluye poste )</t>
  </si>
  <si>
    <t>VILLA DE LEYVA GACHANTIVA</t>
  </si>
  <si>
    <t>SUMINISTRO E INSTALACIÓN TUBERIA PVC D=4"</t>
  </si>
  <si>
    <t>FINCA CAMPANARIO- ALTO DE LOS MIGUELES- POZO DE LA VIEJA</t>
  </si>
  <si>
    <t>CONCRETO RESISTENCIA 14MPA (G) (CICLOPEO)</t>
  </si>
  <si>
    <t>SUBTOTAL</t>
  </si>
  <si>
    <t>2104 de 2020</t>
  </si>
  <si>
    <t>CONSTRUCCIÓN DE 1 BOX COULVERT: 3.0X3.0, L= 6 m</t>
  </si>
  <si>
    <t>630.7</t>
  </si>
  <si>
    <t>Concreto Resistencia 14MPa  (G) (Ciclopeo)</t>
  </si>
  <si>
    <t>Mezcladora de concreto 1 bulto</t>
  </si>
  <si>
    <t>Agregado para concreto hidráulico</t>
  </si>
  <si>
    <t xml:space="preserve">Piedra para concreto ciclópeo (rajón o canto rodado)
</t>
  </si>
  <si>
    <t>Arena lavada</t>
  </si>
  <si>
    <t xml:space="preserve">Cemento gris
</t>
  </si>
  <si>
    <t>Transporte de arena</t>
  </si>
  <si>
    <t>Transporte de material triturado</t>
  </si>
  <si>
    <t>Transporte de piedra para Ciclópeo</t>
  </si>
  <si>
    <t>1.4</t>
  </si>
  <si>
    <t>673.2</t>
  </si>
  <si>
    <t>673.1.1</t>
  </si>
  <si>
    <t>Geotextil Tipo NT-2500 o similar no tejido</t>
  </si>
  <si>
    <t>Geotextil Nt-2500 O Similar (Proveedores, Pavco, Geomatrix, Tensar, Omnes U Otros)</t>
  </si>
  <si>
    <t>Material granular drenante</t>
  </si>
  <si>
    <t>Material drenante (3´´)</t>
  </si>
  <si>
    <t>Transporte de Material Drenante</t>
  </si>
  <si>
    <t>m1/km</t>
  </si>
  <si>
    <t>CONSTRUCCIÓN DE 19 ALCANTARILLA.</t>
  </si>
  <si>
    <t>CONVENIO No.</t>
  </si>
  <si>
    <t>630.4P</t>
  </si>
  <si>
    <t>630-4P</t>
  </si>
  <si>
    <t>CONCRETO RESISTENCIA 21MPA (D) FABRICADO EN SITU</t>
  </si>
  <si>
    <t>Concreto Resistencia 21MPa (D) Fabricado In Situ</t>
  </si>
  <si>
    <t xml:space="preserve">Cemento gris </t>
  </si>
  <si>
    <t>Gravilla 3/4"</t>
  </si>
  <si>
    <t>600.1.1P</t>
  </si>
  <si>
    <t>EXCAVACION MANUAL</t>
  </si>
  <si>
    <t>CONSTRUCCION 200 m FILTRO DRENAJE</t>
  </si>
  <si>
    <t>VALOR BASICO OBRA      A+B   =   ( C )</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</si>
  <si>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</si>
  <si>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</si>
  <si>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</si>
  <si>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</si>
  <si>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</si>
  <si>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</si>
  <si>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</si>
  <si>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</si>
  <si>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</si>
  <si>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</si>
  <si>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</si>
  <si>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</si>
  <si>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MUNICIPIO DE VILLA DE LEYVA – BOYACÁ 
NIT. 891.801.268-7
MONUMENTO NACIONAL 
PRESUPUESTO OFICIAL</t>
  </si>
  <si>
    <t xml:space="preserve">ENTIDAD  EJECUTORA: </t>
  </si>
  <si>
    <t xml:space="preserve">MUNICIPIO DE VILLA DE LEYVA </t>
  </si>
  <si>
    <t>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t>
  </si>
  <si>
    <t xml:space="preserve">Matricula No. :  </t>
  </si>
  <si>
    <t xml:space="preserve">Nombre: </t>
  </si>
  <si>
    <t xml:space="preserve">MUNICIPIO DE VILLA DE LEYVA – BOYACÁ 
NIT. 891.801.268-7
MONUMENTO NACIONAL </t>
  </si>
  <si>
    <t xml:space="preserve">Matricula No. :   </t>
  </si>
  <si>
    <t xml:space="preserve">Profesional </t>
  </si>
  <si>
    <t xml:space="preserve">VILLA DE LEYVA </t>
  </si>
  <si>
    <t>FINCA CAMPANARIO - ALTO DE LOS MIGUELES - POZO DE LA VIEJA</t>
  </si>
  <si>
    <t>Nombre R/L:</t>
  </si>
  <si>
    <t>7P</t>
  </si>
  <si>
    <t>CONSTRUCCION DE FILTROS A CUALQUIER PROFUNDIDAD, CON MATERIAL FILTRANTE SEGUN NORMA INVIAS, SIN EXCAVACION, INCLUYE GEOTEXTIL NT 2500</t>
  </si>
  <si>
    <t>CONSTRUCCION 310 m CUNETAS EN CONCRETO</t>
  </si>
  <si>
    <r>
      <t xml:space="preserve">1. </t>
    </r>
    <r>
      <rPr>
        <sz val="11"/>
        <rFont val="Calibri"/>
        <family val="2"/>
        <scheme val="minor"/>
      </rPr>
      <t xml:space="preserve">En la SECCIÓN 1 y SECCION 2, se presentan las actividades de mejoramiento y de  mantenimiento periodico, teniendo en cuenta el valor asignado para cada una en el convenio. </t>
    </r>
  </si>
  <si>
    <r>
      <t xml:space="preserve">2. </t>
    </r>
    <r>
      <rPr>
        <sz val="11"/>
        <rFont val="Calibri"/>
        <family val="2"/>
        <scheme val="minor"/>
      </rPr>
      <t>En la SECCIÓN 4, se presenta el rubro disponible para IMPLEMENTACION DEL PROTOCOLO DE BIOSEGURIDAD POR COVID -19 (REEMBOLSO DE GASTOS). La provisión de recursos para la implementación del protocolo de bioseguridad requerido para contratos de obra en la CIRCULAR CONJUNTA 003 del 8 de abril de 2020, adoptada por INVIAS mediante Circular Externa No.02 del 13 de abril de 2010, es un valor fijo; es decir, no puede ser modificado. Su ejecución se realizará de acuerdo con lo establecido en la Circular Externa No.003 de fecha 7 de mayo y su complemento del 13 de mayo de 2020. El pago por este concepto se incluirá en las actas parciales de obra, de acuerdo con lo que se establece en la especificación particular INVIAS 102.1P Implementación del Protocolo de Bioseguridad.</t>
    </r>
  </si>
  <si>
    <r>
      <t xml:space="preserve">3. </t>
    </r>
    <r>
      <rPr>
        <sz val="11"/>
        <rFont val="Calibri"/>
        <family val="2"/>
        <scheme val="minor"/>
      </rPr>
      <t>En la SECCIÓN 5, se presentan las actividades de CONSULTORIA, que incluye:
a.- Caracterización vial del corredor, conforme a la Resolución vigente, para la longitud postulada.
b.- Revisión y/o Ajuste de Estudios y Diseños Base, calculado en forma particular según las obras que lo requieran, tales como: Construcción de alcantarillas, filtros, Box Culvert y cunetas.</t>
    </r>
  </si>
  <si>
    <r>
      <t xml:space="preserve">4. </t>
    </r>
    <r>
      <rPr>
        <sz val="11"/>
        <rFont val="Calibri"/>
        <family val="2"/>
        <scheme val="minor"/>
      </rPr>
      <t xml:space="preserve">El valor del item de “IMPLEMENTACION DEL PROTOCOLO DE BIOSEGURIDAD POR COVID -19 (REEMBOLSO DE GASTOS)", se suma con el básico de obra, porque tiene la misma característica de estar exento de IVA. </t>
    </r>
  </si>
  <si>
    <r>
      <t xml:space="preserve">5. </t>
    </r>
    <r>
      <rPr>
        <sz val="11"/>
        <rFont val="Calibri"/>
        <family val="2"/>
        <scheme val="minor"/>
      </rPr>
      <t xml:space="preserve">Los valores calculados para los ítems: "Revisión y/o ajuste de estudios y diseños base", "Obras de compensación ambiental y/o complementarias", e "Implementación del protocolo de Bioseguridad por covid-19, </t>
    </r>
    <r>
      <rPr>
        <b/>
        <sz val="11"/>
        <rFont val="Calibri"/>
        <family val="2"/>
        <scheme val="minor"/>
      </rPr>
      <t>son fijos, no se pueden modificar.</t>
    </r>
  </si>
  <si>
    <r>
      <t>6.</t>
    </r>
    <r>
      <rPr>
        <sz val="11"/>
        <rFont val="Calibri"/>
        <family val="2"/>
        <scheme val="minor"/>
      </rPr>
      <t xml:space="preserve"> El valor de cada item incluye costo directo + indirecto (AIU del 30%, I= 5%, U=5%), excepto el item de implementación del Protocolo de Bioseguridad en el que solo se considera el 2,5% por administración, tal como lo especifica la Circular externa No.03 del 7 de mayo, el complemento del 13 de mayo</t>
    </r>
  </si>
  <si>
    <r>
      <t xml:space="preserve">7. </t>
    </r>
    <r>
      <rPr>
        <sz val="11"/>
        <rFont val="Calibri"/>
        <family val="2"/>
        <scheme val="minor"/>
      </rPr>
      <t>Los valores de los materiales de obra y tarifas de maquinaria y equipos se revisan y proponen de acuerdo con los que se manejan comercialmente en la zona objeto del contrato.</t>
    </r>
    <r>
      <rPr>
        <b/>
        <sz val="11"/>
        <rFont val="Calibri"/>
        <family val="2"/>
        <scheme val="minor"/>
      </rPr>
      <t xml:space="preserve">
</t>
    </r>
  </si>
  <si>
    <r>
      <rPr>
        <b/>
        <sz val="11"/>
        <rFont val="Calibri"/>
        <family val="2"/>
        <scheme val="minor"/>
      </rPr>
      <t>8.</t>
    </r>
    <r>
      <rPr>
        <sz val="11"/>
        <rFont val="Calibri"/>
        <family val="2"/>
        <scheme val="minor"/>
      </rPr>
      <t xml:space="preserve"> Para el transporte de materiales se toma la distancia de acarreo a las fuentes de materiales autorizadas en la zona, que para el caso particular transporte de agregados de concreto(, gravilla y piedra )  y sub base  26,5 km (Cucaita), Arena lavada = 9,0 km(Depositos casco urbano Villa De Leyva), transporte del afirmado de la zona 1 km, el transporte de la tuberia de concreto reforzado se tomo desde Tunja 48,7 km.</t>
    </r>
  </si>
  <si>
    <r>
      <t xml:space="preserve">9. </t>
    </r>
    <r>
      <rPr>
        <sz val="11"/>
        <rFont val="Calibri"/>
        <family val="2"/>
        <scheme val="minor"/>
      </rPr>
      <t>El valor de las obras de compensación ambiental y/o complementarias, corresponden aproximadamente al 1% sobre el valor básico de obra.</t>
    </r>
  </si>
  <si>
    <r>
      <t xml:space="preserve">10. </t>
    </r>
    <r>
      <rPr>
        <sz val="11"/>
        <rFont val="Calibri"/>
        <family val="2"/>
        <scheme val="minor"/>
      </rPr>
      <t>Según Art. 100 de la Ley 21 de 1992, la contratación de obra por parte de los Entes Territoriales está excluida de IVA, razón por la cual no se incluye IVA de obra en el presente presupuesto.</t>
    </r>
  </si>
  <si>
    <r>
      <t>11.</t>
    </r>
    <r>
      <rPr>
        <sz val="11"/>
        <rFont val="Calibri"/>
        <family val="2"/>
        <scheme val="minor"/>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</si>
  <si>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t>12.</t>
    </r>
    <r>
      <rPr>
        <sz val="11"/>
        <rFont val="Calibri"/>
        <family val="2"/>
        <scheme val="minor"/>
      </rPr>
      <t xml:space="preserve"> El control de tráfico temporal (controladores de tráfico) y la señalización provisional necesarios para la ejecución de las obras será por cuenta y riesgo del Contratista. </t>
    </r>
  </si>
  <si>
    <r>
      <t>13</t>
    </r>
    <r>
      <rPr>
        <sz val="11"/>
        <color theme="1"/>
        <rFont val="Calibri"/>
        <family val="2"/>
        <scheme val="minor"/>
      </rPr>
      <t>. El ítem de Conformación de calzada existente, 310,1, es para sectores diferentes al destinado para el ítem de Afirmado.</t>
    </r>
  </si>
  <si>
    <r>
      <rPr>
        <b/>
        <sz val="11"/>
        <color theme="1"/>
        <rFont val="Calibri"/>
        <family val="2"/>
        <scheme val="minor"/>
      </rPr>
      <t>15</t>
    </r>
    <r>
      <rPr>
        <sz val="11"/>
        <color theme="1"/>
        <rFont val="Calibri"/>
        <family val="2"/>
        <scheme val="minor"/>
      </rPr>
      <t xml:space="preserve">. Las obras de drenaje deberán ser localizadas previo al inicio de las actividades por los profesionales de obra e interventoría de acuerdo a las necesidades identificadas por las partes. </t>
    </r>
  </si>
  <si>
    <r>
      <rPr>
        <b/>
        <sz val="11"/>
        <color theme="1"/>
        <rFont val="Calibri"/>
        <family val="2"/>
        <scheme val="minor"/>
      </rPr>
      <t>16</t>
    </r>
    <r>
      <rPr>
        <sz val="11"/>
        <color theme="1"/>
        <rFont val="Calibri"/>
        <family val="2"/>
        <scheme val="minor"/>
      </rPr>
      <t>. Las abscisas de las obras a ejecutar son aproximadas, por tanto, deberán ser revisadas y replanteadas en sitio por los profesionales de obra e interventoría, para lo cual deberá tenerse en cuenta las necesidades reales de la vía al momento de iniciar la ejecución de las obras.</t>
    </r>
  </si>
  <si>
    <r>
      <rPr>
        <b/>
        <sz val="11"/>
        <color theme="1"/>
        <rFont val="Calibri"/>
        <family val="2"/>
        <scheme val="minor"/>
      </rPr>
      <t>17.</t>
    </r>
    <r>
      <rPr>
        <sz val="11"/>
        <color theme="1"/>
        <rFont val="Calibri"/>
        <family val="2"/>
        <scheme val="minor"/>
      </rPr>
      <t xml:space="preserve"> La sección hidráulica de filtro y demás obras de drenaje deberá ser determinada  en  la etapa de revisión  y ajuste a los estudios y diseños, por los profesionales de obra e interventoría de acuerdo a las necesidades identificadas por las partes, las alcantarillas contempladas para el proyecto son mínimo de 36”.</t>
    </r>
  </si>
  <si>
    <t xml:space="preserve">MUNICIPIO DE VILLA DE LEYVA – BOYACÁ 
NIT. 891.801.268-7
MONUMENTO NACIONAL 
PROPUESTA ECONOMICA </t>
  </si>
  <si>
    <t xml:space="preserve">VALOR TOTAL  = C+D+ 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</si>
</sst>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 #,##0_-;\-&quot;$&quot;\ * #,##0_-;_-&quot;$&quot;\ * &quot;-&quot;_-;_-@_-"/>
    <numFmt numFmtId="43" formatCode="_-* #,##0.00_-;\-* #,##0.00_-;_-* &quot;-&quot;??_-;_-@_-"/>
    <numFmt numFmtId="164" formatCode="_(&quot;$&quot;* #,##0.00_);_(&quot;$&quot;* \(#,##0.00\);_(&quot;$&quot;* &quot;-&quot;??_);_(@_)"/>
    <numFmt numFmtId="165" formatCode="_(* #,##0.00_);_(* \(#,##0.00\);_(* &quot;-&quot;??_);_(@_)"/>
    <numFmt numFmtId="166" formatCode="_-* #,##0\ &quot;€&quot;_-;\-* #,##0\ &quot;€&quot;_-;_-* &quot;-&quot;\ &quot;€&quot;_-;_-@_-"/>
    <numFmt numFmtId="167" formatCode="&quot;$&quot;#,##0;[Red]\-&quot;$&quot;#,##0"/>
    <numFmt numFmtId="168" formatCode="_-&quot;$&quot;* #,##0.00_-;\-&quot;$&quot;* #,##0.00_-;_-&quot;$&quot;* &quot;-&quot;??_-;_-@_-"/>
    <numFmt numFmtId="169" formatCode="&quot;$&quot;\ #,##0.00"/>
    <numFmt numFmtId="170" formatCode="_(&quot;$&quot;\ * #,##0.00_);_(&quot;$&quot;\ * \(#,##0.00\);_(&quot;$&quot;\ * &quot;-&quot;??_);_(@_)"/>
    <numFmt numFmtId="171" formatCode="_([$$-240A]\ * #,##0_);_([$$-240A]\ * \(#,##0\);_([$$-240A]\ * &quot;-&quot;_);_(@_)"/>
    <numFmt numFmtId="172" formatCode="&quot;$&quot;\ #,##0.00;[Red]&quot;$&quot;\ \-#,##0.00"/>
    <numFmt numFmtId="173" formatCode="_([$$-240A]\ * #,##0.00_);_([$$-240A]\ * \(#,##0.00\);_([$$-240A]\ * &quot;-&quot;??_);_(@_)"/>
    <numFmt numFmtId="174" formatCode="0.000"/>
    <numFmt numFmtId="175" formatCode="_(* #,##0_);_(* \(#,##0\);_(* &quot;-&quot;??_);_(@_)"/>
    <numFmt numFmtId="176" formatCode="0.0"/>
    <numFmt numFmtId="177" formatCode="&quot;$&quot;#,##0.0000;[Red]\-&quot;$&quot;#,##0.0000"/>
    <numFmt numFmtId="178" formatCode="&quot;$&quot;#,##0.00000;[Red]\-&quot;$&quot;#,##0.00000"/>
    <numFmt numFmtId="179" formatCode="0.0%"/>
    <numFmt numFmtId="180" formatCode="0.0000"/>
    <numFmt numFmtId="181" formatCode="_ * #,##0.00_ ;_ * \-#,##0.00_ ;_ * &quot;-&quot;??_ ;_ @_ "/>
    <numFmt numFmtId="182" formatCode="&quot;$&quot;\ #,##0"/>
    <numFmt numFmtId="183" formatCode="#,##0_ ;[Red]\-#,##0\ "/>
    <numFmt numFmtId="184" formatCode="&quot;$&quot;#,##0.00;[Red]\-&quot;$&quot;#,##0.00"/>
    <numFmt numFmtId="185" formatCode="_-&quot;$&quot;\ * #,##0.00_-;\-&quot;$&quot;\ * #,##0.00_-;_-&quot;$&quot;\ * &quot;-&quot;_-;_-@_-"/>
    <numFmt numFmtId="186" formatCode="0#.00\ \L\t"/>
    <numFmt numFmtId="187" formatCode="_-[$$-240A]\ * #,##0.00_ ;_-[$$-240A]\ * \-#,##0.00\ ;_-[$$-240A]\ * &quot;-&quot;??_ ;_-@_ "/>
  </numFmts>
  <fonts count="5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sz val="11"/>
      <name val="Arial Narrow"/>
      <family val="2"/>
    </font>
    <font>
      <b/>
      <sz val="12"/>
      <name val="Arial"/>
      <family val="2"/>
    </font>
    <font>
      <sz val="10"/>
      <name val="Arial Narrow"/>
      <family val="2"/>
    </font>
    <font>
      <sz val="12"/>
      <name val="Arial"/>
      <family val="2"/>
    </font>
    <font>
      <b/>
      <sz val="9"/>
      <name val="Arial"/>
      <family val="2"/>
    </font>
    <font>
      <sz val="11"/>
      <name val="Calibri"/>
      <family val="2"/>
      <scheme val="minor"/>
    </font>
    <font>
      <u/>
      <sz val="10"/>
      <color indexed="12"/>
      <name val="Arial"/>
      <family val="2"/>
    </font>
    <font>
      <sz val="11"/>
      <color rgb="FF000000"/>
      <name val="Calibri"/>
      <family val="2"/>
    </font>
    <font>
      <b/>
      <sz val="10"/>
      <name val="Arial"/>
      <family val="2"/>
    </font>
    <font>
      <b/>
      <sz val="28"/>
      <name val="Calibri"/>
      <family val="2"/>
    </font>
    <font>
      <sz val="28"/>
      <name val="Calibri"/>
      <family val="2"/>
    </font>
    <font>
      <sz val="10"/>
      <color rgb="FF7030A0"/>
      <name val="Arial"/>
      <family val="2"/>
    </font>
    <font>
      <sz val="8"/>
      <name val="Arial"/>
      <family val="2"/>
    </font>
    <font>
      <sz val="11"/>
      <color theme="1"/>
      <name val="Arial Narrow"/>
      <family val="2"/>
    </font>
    <font>
      <b/>
      <sz val="9"/>
      <color theme="1"/>
      <name val="Arial Narrow"/>
      <family val="2"/>
    </font>
    <font>
      <sz val="9"/>
      <color theme="1"/>
      <name val="Arial Narrow"/>
      <family val="2"/>
    </font>
    <font>
      <sz val="11"/>
      <name val="Arial"/>
      <family val="2"/>
    </font>
    <font>
      <b/>
      <sz val="11"/>
      <name val="Arial"/>
      <family val="2"/>
    </font>
    <font>
      <b/>
      <sz val="11"/>
      <name val="Calibri"/>
      <family val="2"/>
    </font>
    <font>
      <sz val="11"/>
      <name val="Calibri"/>
      <family val="2"/>
    </font>
    <font>
      <sz val="11"/>
      <color rgb="FF7030A0"/>
      <name val="Arial"/>
      <family val="2"/>
    </font>
    <font>
      <b/>
      <sz val="12"/>
      <color theme="0"/>
      <name val="Arial"/>
      <family val="2"/>
    </font>
    <font>
      <b/>
      <sz val="11"/>
      <color theme="0"/>
      <name val="Arial"/>
      <family val="2"/>
    </font>
    <font>
      <sz val="12"/>
      <name val="Tahoma"/>
      <family val="2"/>
    </font>
    <font>
      <sz val="8"/>
      <color theme="1"/>
      <name val="Calibri"/>
      <family val="2"/>
      <scheme val="minor"/>
    </font>
    <font>
      <sz val="12"/>
      <color indexed="16"/>
      <name val="Arial"/>
      <family val="2"/>
    </font>
    <font>
      <sz val="8"/>
      <name val="Calibri"/>
      <family val="2"/>
      <scheme val="minor"/>
    </font>
    <font>
      <b/>
      <sz val="8"/>
      <name val="Calibri"/>
      <family val="2"/>
      <scheme val="minor"/>
    </font>
    <font>
      <b/>
      <sz val="9"/>
      <color theme="1"/>
      <name val="Calibri"/>
      <family val="2"/>
      <scheme val="minor"/>
    </font>
    <font>
      <sz val="9"/>
      <color theme="1"/>
      <name val="Calibri"/>
      <family val="2"/>
      <scheme val="minor"/>
    </font>
    <font>
      <b/>
      <sz val="10"/>
      <color rgb="FFFF0000"/>
      <name val="Arial"/>
      <family val="2"/>
    </font>
    <font>
      <sz val="10"/>
      <color indexed="8"/>
      <name val="Arial Narrow"/>
      <family val="2"/>
    </font>
    <font>
      <b/>
      <sz val="9"/>
      <color indexed="81"/>
      <name val="Tahoma"/>
      <family val="2"/>
    </font>
    <font>
      <sz val="9"/>
      <color indexed="81"/>
      <name val="Tahoma"/>
      <family val="2"/>
    </font>
    <font>
      <b/>
      <sz val="13"/>
      <name val="Arial"/>
      <family val="2"/>
    </font>
    <font>
      <sz val="11"/>
      <color rgb="FF000000"/>
      <name val="Arial"/>
      <family val="2"/>
    </font>
    <font>
      <b/>
      <sz val="9"/>
      <name val="Calibri"/>
      <family val="2"/>
      <scheme val="minor"/>
    </font>
    <font>
      <sz val="11"/>
      <color rgb="FFFF0000"/>
      <name val="Arial"/>
      <family val="2"/>
    </font>
    <font>
      <sz val="10"/>
      <color rgb="FFFF0000"/>
      <name val="Arial"/>
      <family val="2"/>
    </font>
    <font>
      <u/>
      <sz val="11"/>
      <color rgb="FF000000"/>
      <name val="Calibri"/>
      <family val="2"/>
    </font>
    <font>
      <sz val="10"/>
      <color theme="1"/>
      <name val="Calibri"/>
      <family val="2"/>
      <scheme val="minor"/>
    </font>
    <font>
      <sz val="11"/>
      <color rgb="FF000000"/>
      <name val="Calibri"/>
      <family val="2"/>
      <scheme val="minor"/>
    </font>
    <font>
      <sz val="12"/>
      <color theme="1"/>
      <name val="Arial Narrow"/>
      <family val="2"/>
    </font>
    <font>
      <sz val="12"/>
      <color rgb="FF000000"/>
      <name val="Calibri"/>
      <family val="2"/>
    </font>
    <font>
      <b/>
      <sz val="11"/>
      <name val="Calibri"/>
      <family val="2"/>
      <scheme val="minor"/>
    </font>
  </fonts>
  <fills count="32">
    <fill>
      <patternFill patternType="none"/>
    </fill>
    <fill>
      <patternFill patternType="gray125"/>
    </fill>
    <fill>
      <patternFill patternType="solid">
        <fgColor indexed="9"/>
        <bgColor indexed="64"/>
      </patternFill>
    </fill>
    <fill>
      <patternFill patternType="solid">
        <fgColor rgb="FFE2EFDA"/>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EFE4B0"/>
        <bgColor indexed="64"/>
      </patternFill>
    </fill>
    <fill>
      <patternFill patternType="solid">
        <fgColor rgb="FF02826D"/>
        <bgColor indexed="64"/>
      </patternFill>
    </fill>
    <fill>
      <patternFill patternType="solid">
        <fgColor rgb="FF02826D"/>
        <bgColor rgb="FF000000"/>
      </patternFill>
    </fill>
    <fill>
      <patternFill patternType="solid">
        <fgColor rgb="FFC1EAFF"/>
        <bgColor rgb="FF000000"/>
      </patternFill>
    </fill>
    <fill>
      <patternFill patternType="solid">
        <fgColor theme="0"/>
        <bgColor rgb="FF000000"/>
      </patternFill>
    </fill>
    <fill>
      <patternFill patternType="solid">
        <fgColor theme="9" tint="0.59999389629810485"/>
        <bgColor indexed="64"/>
      </patternFill>
    </fill>
    <fill>
      <patternFill patternType="solid">
        <fgColor rgb="FFC1EAFF"/>
        <bgColor indexed="64"/>
      </patternFill>
    </fill>
    <fill>
      <patternFill patternType="solid">
        <fgColor rgb="FFE2EFDA"/>
        <bgColor rgb="FF000000"/>
      </patternFill>
    </fill>
    <fill>
      <patternFill patternType="solid">
        <fgColor theme="4" tint="0.59999389629810485"/>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FFFF00"/>
        <bgColor rgb="FF000000"/>
      </patternFill>
    </fill>
    <fill>
      <patternFill patternType="solid">
        <fgColor theme="0" tint="-0.249977111117893"/>
        <bgColor indexed="64"/>
      </patternFill>
    </fill>
  </fills>
  <borders count="6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42">
    <xf numFmtId="0" fontId="0" fillId="0" borderId="0"/>
    <xf numFmtId="0" fontId="3" fillId="0" borderId="0"/>
    <xf numFmtId="0" fontId="1" fillId="0" borderId="0"/>
    <xf numFmtId="165" fontId="3" fillId="0" borderId="0" applyFont="0" applyFill="0" applyBorder="0" applyAlignment="0" applyProtection="0"/>
    <xf numFmtId="0" fontId="3" fillId="0" borderId="0"/>
    <xf numFmtId="0" fontId="11" fillId="0" borderId="0" applyNumberFormat="0" applyFill="0" applyBorder="0" applyAlignment="0" applyProtection="0">
      <alignment vertical="top"/>
      <protection locked="0"/>
    </xf>
    <xf numFmtId="0" fontId="3" fillId="0" borderId="0"/>
    <xf numFmtId="170" fontId="3" fillId="0" borderId="0" applyFont="0" applyFill="0" applyBorder="0" applyAlignment="0" applyProtection="0"/>
    <xf numFmtId="171" fontId="3" fillId="0" borderId="0"/>
    <xf numFmtId="172" fontId="3" fillId="0" borderId="0" applyFont="0" applyFill="0" applyBorder="0" applyAlignment="0" applyProtection="0"/>
    <xf numFmtId="9" fontId="3" fillId="0" borderId="0" applyFont="0" applyFill="0" applyBorder="0" applyAlignment="0" applyProtection="0"/>
    <xf numFmtId="0" fontId="12" fillId="0" borderId="0" applyNumberFormat="0" applyBorder="0" applyAlignment="0"/>
    <xf numFmtId="9" fontId="12" fillId="0" borderId="0" applyFont="0" applyFill="0" applyBorder="0" applyAlignment="0" applyProtection="0"/>
    <xf numFmtId="170" fontId="12" fillId="0" borderId="0" applyFont="0" applyFill="0" applyBorder="0" applyAlignment="0" applyProtection="0"/>
    <xf numFmtId="9" fontId="3" fillId="0" borderId="0" applyFont="0" applyFill="0" applyBorder="0" applyAlignment="0" applyProtection="0"/>
    <xf numFmtId="165" fontId="12" fillId="0" borderId="0" applyFont="0" applyFill="0" applyBorder="0" applyAlignment="0" applyProtection="0"/>
    <xf numFmtId="0" fontId="18" fillId="0" borderId="0"/>
    <xf numFmtId="43" fontId="1" fillId="0" borderId="0" applyFont="0" applyFill="0" applyBorder="0" applyAlignment="0" applyProtection="0"/>
    <xf numFmtId="168" fontId="1" fillId="0" borderId="0" applyFont="0" applyFill="0" applyBorder="0" applyAlignment="0" applyProtection="0"/>
    <xf numFmtId="166" fontId="30" fillId="0" borderId="0" applyFont="0" applyFill="0" applyBorder="0" applyAlignment="0" applyProtection="0">
      <alignment vertical="center"/>
    </xf>
    <xf numFmtId="0" fontId="3" fillId="0" borderId="0"/>
    <xf numFmtId="170" fontId="3" fillId="0" borderId="0" applyFont="0" applyFill="0" applyBorder="0" applyAlignment="0" applyProtection="0"/>
    <xf numFmtId="9" fontId="1" fillId="0" borderId="0" applyFont="0" applyFill="0" applyBorder="0" applyAlignment="0" applyProtection="0"/>
    <xf numFmtId="0" fontId="3" fillId="0" borderId="0"/>
    <xf numFmtId="165" fontId="3" fillId="0" borderId="0" applyFont="0" applyFill="0" applyBorder="0" applyAlignment="0" applyProtection="0"/>
    <xf numFmtId="42" fontId="1" fillId="0" borderId="0" applyFont="0" applyFill="0" applyBorder="0" applyAlignment="0" applyProtection="0"/>
    <xf numFmtId="165" fontId="3" fillId="0" borderId="0" applyFont="0" applyFill="0" applyBorder="0" applyAlignment="0" applyProtection="0"/>
    <xf numFmtId="181" fontId="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43" fontId="1" fillId="0" borderId="0" applyFont="0" applyFill="0" applyBorder="0" applyAlignment="0" applyProtection="0"/>
    <xf numFmtId="166" fontId="30" fillId="0" borderId="0" applyFont="0" applyFill="0" applyBorder="0" applyAlignment="0" applyProtection="0">
      <alignment vertical="center"/>
    </xf>
    <xf numFmtId="43" fontId="3"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2" fontId="1" fillId="0" borderId="0" applyFont="0" applyFill="0" applyBorder="0" applyAlignment="0" applyProtection="0"/>
    <xf numFmtId="0" fontId="3" fillId="0" borderId="0"/>
    <xf numFmtId="0" fontId="1" fillId="0" borderId="0"/>
    <xf numFmtId="186" fontId="3" fillId="0" borderId="0" applyFont="0" applyFill="0" applyBorder="0" applyAlignment="0" applyProtection="0"/>
    <xf numFmtId="0" fontId="3" fillId="0" borderId="0"/>
    <xf numFmtId="164" fontId="1" fillId="0" borderId="0" applyFont="0" applyFill="0" applyBorder="0" applyAlignment="0" applyProtection="0"/>
  </cellStyleXfs>
  <cellXfs count="1403">
    <xf numFmtId="0" fontId="0" fillId="0" borderId="0" xfId="0"/>
    <xf numFmtId="0" fontId="5" fillId="0" borderId="0" xfId="2" applyFont="1"/>
    <xf numFmtId="0" fontId="7" fillId="0" borderId="0" xfId="2" applyFont="1"/>
    <xf numFmtId="0" fontId="2" fillId="0" borderId="0" xfId="0" applyFont="1"/>
    <xf numFmtId="4" fontId="0" fillId="0" borderId="0" xfId="0" applyNumberFormat="1"/>
    <xf numFmtId="0" fontId="0" fillId="0" borderId="8" xfId="0" applyBorder="1"/>
    <xf numFmtId="0" fontId="0" fillId="0" borderId="8" xfId="0" applyFill="1" applyBorder="1"/>
    <xf numFmtId="0" fontId="12" fillId="0" borderId="0" xfId="11"/>
    <xf numFmtId="0" fontId="3" fillId="4" borderId="39" xfId="11" applyFont="1" applyFill="1" applyBorder="1" applyAlignment="1">
      <alignment horizontal="center"/>
    </xf>
    <xf numFmtId="0" fontId="13" fillId="4" borderId="4" xfId="11" applyFont="1" applyFill="1" applyBorder="1" applyAlignment="1">
      <alignment horizontal="center"/>
    </xf>
    <xf numFmtId="0" fontId="13" fillId="4" borderId="4" xfId="11" applyFont="1" applyFill="1" applyBorder="1" applyAlignment="1">
      <alignment horizontal="left"/>
    </xf>
    <xf numFmtId="0" fontId="3" fillId="4" borderId="4" xfId="11" applyFont="1" applyFill="1" applyBorder="1" applyAlignment="1">
      <alignment horizontal="center" vertical="center"/>
    </xf>
    <xf numFmtId="0" fontId="3" fillId="4" borderId="2" xfId="11" applyFont="1" applyFill="1" applyBorder="1" applyAlignment="1">
      <alignment horizontal="center" vertical="center"/>
    </xf>
    <xf numFmtId="0" fontId="3" fillId="4" borderId="6" xfId="11" applyFont="1" applyFill="1" applyBorder="1" applyAlignment="1">
      <alignment horizontal="center" vertical="center"/>
    </xf>
    <xf numFmtId="0" fontId="3" fillId="4" borderId="21" xfId="11" applyFont="1" applyFill="1" applyBorder="1" applyAlignment="1">
      <alignment horizontal="center"/>
    </xf>
    <xf numFmtId="0" fontId="13" fillId="4" borderId="0" xfId="11" applyFont="1" applyFill="1" applyBorder="1" applyAlignment="1">
      <alignment horizontal="center"/>
    </xf>
    <xf numFmtId="0" fontId="13" fillId="4" borderId="0" xfId="11" applyFont="1" applyFill="1" applyBorder="1" applyAlignment="1">
      <alignment horizontal="left"/>
    </xf>
    <xf numFmtId="0" fontId="3" fillId="4" borderId="0" xfId="11" applyFont="1" applyFill="1" applyBorder="1" applyAlignment="1">
      <alignment horizontal="right" vertical="center"/>
    </xf>
    <xf numFmtId="0" fontId="3" fillId="4" borderId="0" xfId="11" applyFont="1" applyFill="1" applyBorder="1" applyAlignment="1">
      <alignment horizontal="center" vertical="center"/>
    </xf>
    <xf numFmtId="0" fontId="3" fillId="4" borderId="22" xfId="11" applyFont="1" applyFill="1" applyBorder="1" applyAlignment="1">
      <alignment horizontal="center" vertical="center"/>
    </xf>
    <xf numFmtId="0" fontId="14" fillId="4" borderId="0" xfId="11" applyFont="1" applyFill="1" applyBorder="1" applyAlignment="1">
      <alignment horizontal="center"/>
    </xf>
    <xf numFmtId="0" fontId="3" fillId="4" borderId="0" xfId="11" applyFont="1" applyFill="1" applyBorder="1"/>
    <xf numFmtId="0" fontId="15" fillId="4" borderId="0" xfId="11" applyFont="1" applyFill="1" applyBorder="1" applyAlignment="1">
      <alignment horizontal="left" vertical="center"/>
    </xf>
    <xf numFmtId="0" fontId="3" fillId="6" borderId="0" xfId="11" applyFont="1" applyFill="1" applyBorder="1" applyAlignment="1">
      <alignment horizontal="right"/>
    </xf>
    <xf numFmtId="0" fontId="3" fillId="6" borderId="0" xfId="11" applyFont="1" applyFill="1" applyBorder="1"/>
    <xf numFmtId="0" fontId="13" fillId="6" borderId="0" xfId="11" applyFont="1" applyFill="1" applyBorder="1" applyAlignment="1">
      <alignment horizontal="right"/>
    </xf>
    <xf numFmtId="0" fontId="3" fillId="6" borderId="22" xfId="11" applyFont="1" applyFill="1" applyBorder="1" applyAlignment="1">
      <alignment horizontal="center"/>
    </xf>
    <xf numFmtId="0" fontId="3" fillId="6" borderId="40" xfId="11" applyFont="1" applyFill="1" applyBorder="1" applyAlignment="1">
      <alignment horizontal="left"/>
    </xf>
    <xf numFmtId="0" fontId="3" fillId="6" borderId="23" xfId="11" applyFont="1" applyFill="1" applyBorder="1" applyAlignment="1">
      <alignment horizontal="right"/>
    </xf>
    <xf numFmtId="0" fontId="3" fillId="6" borderId="23" xfId="11" applyFont="1" applyFill="1" applyBorder="1" applyAlignment="1">
      <alignment horizontal="center"/>
    </xf>
    <xf numFmtId="0" fontId="3" fillId="0" borderId="39" xfId="11" applyFont="1" applyBorder="1"/>
    <xf numFmtId="0" fontId="3" fillId="0" borderId="4" xfId="11" applyFont="1" applyBorder="1"/>
    <xf numFmtId="0" fontId="3" fillId="0" borderId="28" xfId="11" applyFont="1" applyBorder="1"/>
    <xf numFmtId="0" fontId="3" fillId="0" borderId="0" xfId="11" applyFont="1" applyBorder="1"/>
    <xf numFmtId="0" fontId="3" fillId="0" borderId="0" xfId="11" applyFont="1" applyBorder="1" applyProtection="1">
      <protection locked="0"/>
    </xf>
    <xf numFmtId="0" fontId="3" fillId="0" borderId="22" xfId="11" applyFont="1" applyBorder="1"/>
    <xf numFmtId="0" fontId="13" fillId="0" borderId="21" xfId="11" applyFont="1" applyBorder="1" applyProtection="1">
      <protection locked="0"/>
    </xf>
    <xf numFmtId="0" fontId="13" fillId="0" borderId="0" xfId="11" applyFont="1" applyBorder="1"/>
    <xf numFmtId="0" fontId="13" fillId="0" borderId="13" xfId="11" applyFont="1" applyBorder="1"/>
    <xf numFmtId="0" fontId="3" fillId="0" borderId="0" xfId="11" applyFont="1" applyBorder="1" applyAlignment="1" applyProtection="1">
      <alignment horizontal="center"/>
      <protection locked="0"/>
    </xf>
    <xf numFmtId="0" fontId="3" fillId="0" borderId="22" xfId="11" applyFont="1" applyBorder="1" applyAlignment="1" applyProtection="1">
      <alignment horizontal="center"/>
      <protection locked="0"/>
    </xf>
    <xf numFmtId="0" fontId="3" fillId="0" borderId="13" xfId="11" applyFont="1" applyBorder="1"/>
    <xf numFmtId="0" fontId="3" fillId="0" borderId="13" xfId="11" applyFont="1" applyBorder="1" applyAlignment="1">
      <alignment horizontal="center"/>
    </xf>
    <xf numFmtId="0" fontId="3" fillId="0" borderId="29" xfId="11" applyFont="1" applyBorder="1" applyAlignment="1">
      <alignment horizontal="center"/>
    </xf>
    <xf numFmtId="0" fontId="3" fillId="0" borderId="0" xfId="11" applyFont="1" applyBorder="1" applyAlignment="1">
      <alignment horizontal="center"/>
    </xf>
    <xf numFmtId="0" fontId="3" fillId="0" borderId="22" xfId="11" applyFont="1" applyBorder="1" applyAlignment="1">
      <alignment horizontal="center"/>
    </xf>
    <xf numFmtId="0" fontId="13" fillId="7" borderId="0" xfId="11" applyFont="1" applyFill="1" applyBorder="1" applyAlignment="1">
      <alignment horizontal="center"/>
    </xf>
    <xf numFmtId="0" fontId="3" fillId="7" borderId="13" xfId="11" applyFont="1" applyFill="1" applyBorder="1" applyAlignment="1">
      <alignment horizontal="center"/>
    </xf>
    <xf numFmtId="0" fontId="16" fillId="7" borderId="29" xfId="11" applyFont="1" applyFill="1" applyBorder="1" applyAlignment="1">
      <alignment horizontal="center"/>
    </xf>
    <xf numFmtId="0" fontId="3" fillId="0" borderId="0" xfId="11" applyFont="1" applyBorder="1" applyAlignment="1">
      <alignment horizontal="center" vertical="center"/>
    </xf>
    <xf numFmtId="0" fontId="3" fillId="0" borderId="13" xfId="11" applyFont="1" applyBorder="1" applyAlignment="1">
      <alignment horizontal="center" vertical="center"/>
    </xf>
    <xf numFmtId="0" fontId="13" fillId="0" borderId="21" xfId="11" applyFont="1" applyBorder="1" applyAlignment="1" applyProtection="1">
      <alignment vertical="top"/>
      <protection locked="0"/>
    </xf>
    <xf numFmtId="0" fontId="13" fillId="0" borderId="0" xfId="11" applyFont="1" applyBorder="1" applyAlignment="1">
      <alignment vertical="top"/>
    </xf>
    <xf numFmtId="0" fontId="3" fillId="0" borderId="0" xfId="11" applyFont="1" applyBorder="1" applyAlignment="1">
      <alignment horizontal="center" vertical="top"/>
    </xf>
    <xf numFmtId="0" fontId="3" fillId="0" borderId="0" xfId="11" applyFont="1" applyBorder="1" applyAlignment="1">
      <alignment vertical="top"/>
    </xf>
    <xf numFmtId="0" fontId="3" fillId="0" borderId="22" xfId="11" applyFont="1" applyBorder="1" applyAlignment="1">
      <alignment horizontal="center" vertical="top"/>
    </xf>
    <xf numFmtId="0" fontId="3" fillId="0" borderId="21" xfId="11" applyFont="1" applyBorder="1"/>
    <xf numFmtId="0" fontId="3" fillId="7" borderId="21" xfId="11" applyFont="1" applyFill="1" applyBorder="1"/>
    <xf numFmtId="0" fontId="3" fillId="7" borderId="0" xfId="11" applyFont="1" applyFill="1" applyBorder="1"/>
    <xf numFmtId="0" fontId="3" fillId="7" borderId="22" xfId="11" applyFont="1" applyFill="1" applyBorder="1"/>
    <xf numFmtId="0" fontId="13" fillId="9" borderId="41" xfId="11" applyFont="1" applyFill="1" applyBorder="1" applyAlignment="1">
      <alignment horizontal="center" vertical="center"/>
    </xf>
    <xf numFmtId="0" fontId="13" fillId="10" borderId="43" xfId="11" applyFont="1" applyFill="1" applyBorder="1" applyAlignment="1">
      <alignment horizontal="center" vertical="center" wrapText="1"/>
    </xf>
    <xf numFmtId="0" fontId="13" fillId="10" borderId="44" xfId="11" applyFont="1" applyFill="1" applyBorder="1" applyAlignment="1">
      <alignment horizontal="center" vertical="center" wrapText="1"/>
    </xf>
    <xf numFmtId="0" fontId="3" fillId="10" borderId="5" xfId="11" applyFont="1" applyFill="1" applyBorder="1"/>
    <xf numFmtId="0" fontId="13" fillId="11" borderId="46" xfId="11" applyFont="1" applyFill="1" applyBorder="1"/>
    <xf numFmtId="0" fontId="13" fillId="11" borderId="47" xfId="11" applyFont="1" applyFill="1" applyBorder="1" applyAlignment="1"/>
    <xf numFmtId="0" fontId="13" fillId="11" borderId="48" xfId="11" applyFont="1" applyFill="1" applyBorder="1" applyAlignment="1"/>
    <xf numFmtId="0" fontId="13" fillId="11" borderId="44" xfId="11" applyFont="1" applyFill="1" applyBorder="1" applyAlignment="1"/>
    <xf numFmtId="0" fontId="13" fillId="11" borderId="48" xfId="11" applyFont="1" applyFill="1" applyBorder="1" applyAlignment="1">
      <alignment horizontal="right"/>
    </xf>
    <xf numFmtId="0" fontId="13" fillId="11" borderId="49" xfId="11" applyFont="1" applyFill="1" applyBorder="1" applyAlignment="1">
      <alignment horizontal="right"/>
    </xf>
    <xf numFmtId="0" fontId="13" fillId="11" borderId="46" xfId="11" applyFont="1" applyFill="1" applyBorder="1" applyAlignment="1"/>
    <xf numFmtId="0" fontId="3" fillId="12" borderId="21" xfId="11" applyFont="1" applyFill="1" applyBorder="1"/>
    <xf numFmtId="0" fontId="3" fillId="12" borderId="0" xfId="11" applyFont="1" applyFill="1" applyBorder="1"/>
    <xf numFmtId="0" fontId="3" fillId="12" borderId="22" xfId="11" applyFont="1" applyFill="1" applyBorder="1"/>
    <xf numFmtId="0" fontId="13" fillId="11" borderId="50" xfId="11" applyFont="1" applyFill="1" applyBorder="1"/>
    <xf numFmtId="0" fontId="3" fillId="11" borderId="20" xfId="11" applyFont="1" applyFill="1" applyBorder="1"/>
    <xf numFmtId="0" fontId="3" fillId="11" borderId="32" xfId="11" applyFont="1" applyFill="1" applyBorder="1"/>
    <xf numFmtId="0" fontId="13" fillId="11" borderId="21" xfId="11" applyFont="1" applyFill="1" applyBorder="1"/>
    <xf numFmtId="0" fontId="3" fillId="11" borderId="0" xfId="11" applyFont="1" applyFill="1" applyBorder="1"/>
    <xf numFmtId="0" fontId="3" fillId="11" borderId="23" xfId="11" applyFont="1" applyFill="1" applyBorder="1"/>
    <xf numFmtId="0" fontId="3" fillId="11" borderId="22" xfId="11" applyFont="1" applyFill="1" applyBorder="1"/>
    <xf numFmtId="0" fontId="13" fillId="9" borderId="2" xfId="11" applyFont="1" applyFill="1" applyBorder="1" applyAlignment="1">
      <alignment horizontal="center"/>
    </xf>
    <xf numFmtId="0" fontId="13" fillId="9" borderId="6" xfId="11" applyFont="1" applyFill="1" applyBorder="1" applyAlignment="1">
      <alignment horizontal="center"/>
    </xf>
    <xf numFmtId="0" fontId="10" fillId="0" borderId="0" xfId="11" applyFont="1" applyAlignment="1">
      <alignment horizontal="left" vertical="top" wrapText="1"/>
    </xf>
    <xf numFmtId="0" fontId="13" fillId="7" borderId="12" xfId="11" applyFont="1" applyFill="1" applyBorder="1" applyAlignment="1">
      <alignment horizontal="center"/>
    </xf>
    <xf numFmtId="0" fontId="13" fillId="7" borderId="14" xfId="11" applyFont="1" applyFill="1" applyBorder="1" applyAlignment="1">
      <alignment horizontal="center"/>
    </xf>
    <xf numFmtId="173" fontId="3" fillId="7" borderId="25" xfId="11" applyNumberFormat="1" applyFont="1" applyFill="1" applyBorder="1" applyAlignment="1">
      <alignment horizontal="right"/>
    </xf>
    <xf numFmtId="174" fontId="3" fillId="7" borderId="12" xfId="11" applyNumberFormat="1" applyFont="1" applyFill="1" applyBorder="1" applyAlignment="1">
      <alignment horizontal="right"/>
    </xf>
    <xf numFmtId="174" fontId="3" fillId="7" borderId="14" xfId="11" applyNumberFormat="1" applyFont="1" applyFill="1" applyBorder="1" applyAlignment="1">
      <alignment horizontal="right"/>
    </xf>
    <xf numFmtId="173" fontId="3" fillId="7" borderId="53" xfId="11" applyNumberFormat="1" applyFont="1" applyFill="1" applyBorder="1" applyAlignment="1">
      <alignment horizontal="right"/>
    </xf>
    <xf numFmtId="0" fontId="13" fillId="7" borderId="17" xfId="11" applyFont="1" applyFill="1" applyBorder="1" applyAlignment="1">
      <alignment horizontal="center"/>
    </xf>
    <xf numFmtId="0" fontId="13" fillId="7" borderId="16" xfId="11" applyFont="1" applyFill="1" applyBorder="1" applyAlignment="1">
      <alignment horizontal="center"/>
    </xf>
    <xf numFmtId="174" fontId="3" fillId="7" borderId="17" xfId="11" applyNumberFormat="1" applyFont="1" applyFill="1" applyBorder="1" applyAlignment="1">
      <alignment horizontal="right"/>
    </xf>
    <xf numFmtId="174" fontId="3" fillId="7" borderId="16" xfId="11" applyNumberFormat="1" applyFont="1" applyFill="1" applyBorder="1" applyAlignment="1">
      <alignment horizontal="right"/>
    </xf>
    <xf numFmtId="0" fontId="3" fillId="7" borderId="15" xfId="11" applyFont="1" applyFill="1" applyBorder="1" applyAlignment="1">
      <alignment horizontal="left"/>
    </xf>
    <xf numFmtId="0" fontId="3" fillId="7" borderId="18" xfId="11" applyFont="1" applyFill="1" applyBorder="1" applyAlignment="1">
      <alignment horizontal="left"/>
    </xf>
    <xf numFmtId="0" fontId="3" fillId="7" borderId="20" xfId="11" applyFont="1" applyFill="1" applyBorder="1" applyAlignment="1">
      <alignment horizontal="left"/>
    </xf>
    <xf numFmtId="0" fontId="13" fillId="7" borderId="9" xfId="11" applyFont="1" applyFill="1" applyBorder="1" applyAlignment="1">
      <alignment horizontal="center"/>
    </xf>
    <xf numFmtId="0" fontId="3" fillId="7" borderId="31" xfId="11" applyFont="1" applyFill="1" applyBorder="1" applyAlignment="1"/>
    <xf numFmtId="0" fontId="3" fillId="7" borderId="26" xfId="11" applyFont="1" applyFill="1" applyBorder="1" applyAlignment="1"/>
    <xf numFmtId="174" fontId="3" fillId="7" borderId="31" xfId="11" applyNumberFormat="1" applyFont="1" applyFill="1" applyBorder="1" applyAlignment="1">
      <alignment horizontal="right"/>
    </xf>
    <xf numFmtId="174" fontId="3" fillId="7" borderId="26" xfId="11" applyNumberFormat="1" applyFont="1" applyFill="1" applyBorder="1" applyAlignment="1">
      <alignment horizontal="right"/>
    </xf>
    <xf numFmtId="0" fontId="3" fillId="7" borderId="18" xfId="11" applyFont="1" applyFill="1" applyBorder="1" applyAlignment="1">
      <alignment horizontal="center"/>
    </xf>
    <xf numFmtId="0" fontId="3" fillId="7" borderId="20" xfId="11" applyFont="1" applyFill="1" applyBorder="1" applyAlignment="1">
      <alignment horizontal="center"/>
    </xf>
    <xf numFmtId="0" fontId="3" fillId="7" borderId="26" xfId="11" applyFont="1" applyFill="1" applyBorder="1" applyAlignment="1">
      <alignment horizontal="center"/>
    </xf>
    <xf numFmtId="2" fontId="3" fillId="7" borderId="8" xfId="11" applyNumberFormat="1" applyFont="1" applyFill="1" applyBorder="1"/>
    <xf numFmtId="9" fontId="3" fillId="7" borderId="26" xfId="12" applyFont="1" applyFill="1" applyBorder="1" applyAlignment="1">
      <alignment horizontal="left"/>
    </xf>
    <xf numFmtId="4" fontId="3" fillId="7" borderId="11" xfId="4" applyNumberFormat="1" applyFill="1" applyBorder="1"/>
    <xf numFmtId="0" fontId="3" fillId="7" borderId="34" xfId="11" applyFont="1" applyFill="1" applyBorder="1"/>
    <xf numFmtId="4" fontId="3" fillId="7" borderId="35" xfId="11" applyNumberFormat="1" applyFont="1" applyFill="1" applyBorder="1"/>
    <xf numFmtId="173" fontId="3" fillId="7" borderId="44" xfId="11" applyNumberFormat="1" applyFont="1" applyFill="1" applyBorder="1"/>
    <xf numFmtId="0" fontId="13" fillId="7" borderId="21" xfId="11" applyFont="1" applyFill="1" applyBorder="1"/>
    <xf numFmtId="0" fontId="13" fillId="11" borderId="15" xfId="11" applyFont="1" applyFill="1" applyBorder="1"/>
    <xf numFmtId="0" fontId="3" fillId="11" borderId="18" xfId="11" applyFont="1" applyFill="1" applyBorder="1"/>
    <xf numFmtId="0" fontId="3" fillId="11" borderId="19" xfId="11" applyFont="1" applyFill="1" applyBorder="1"/>
    <xf numFmtId="0" fontId="3" fillId="11" borderId="40" xfId="11" applyFont="1" applyFill="1" applyBorder="1"/>
    <xf numFmtId="0" fontId="13" fillId="13" borderId="52" xfId="11" applyFont="1" applyFill="1" applyBorder="1" applyAlignment="1">
      <alignment horizontal="center"/>
    </xf>
    <xf numFmtId="0" fontId="13" fillId="13" borderId="2" xfId="11" applyFont="1" applyFill="1" applyBorder="1" applyAlignment="1">
      <alignment horizontal="center"/>
    </xf>
    <xf numFmtId="0" fontId="13" fillId="13" borderId="6" xfId="11" applyFont="1" applyFill="1" applyBorder="1" applyAlignment="1">
      <alignment horizontal="center"/>
    </xf>
    <xf numFmtId="0" fontId="17" fillId="0" borderId="0" xfId="11" applyFont="1" applyAlignment="1">
      <alignment horizontal="left" vertical="top" wrapText="1"/>
    </xf>
    <xf numFmtId="0" fontId="3" fillId="7" borderId="56" xfId="11" applyFont="1" applyFill="1" applyBorder="1" applyAlignment="1">
      <alignment horizontal="left"/>
    </xf>
    <xf numFmtId="0" fontId="13" fillId="7" borderId="13" xfId="11" applyFont="1" applyFill="1" applyBorder="1" applyAlignment="1">
      <alignment horizontal="center"/>
    </xf>
    <xf numFmtId="174" fontId="3" fillId="7" borderId="25" xfId="11" applyNumberFormat="1" applyFont="1" applyFill="1" applyBorder="1" applyAlignment="1">
      <alignment horizontal="right"/>
    </xf>
    <xf numFmtId="170" fontId="3" fillId="7" borderId="14" xfId="13" applyFont="1" applyFill="1" applyBorder="1" applyAlignment="1">
      <alignment horizontal="right"/>
    </xf>
    <xf numFmtId="0" fontId="13" fillId="7" borderId="18" xfId="11" applyFont="1" applyFill="1" applyBorder="1" applyAlignment="1">
      <alignment horizontal="center"/>
    </xf>
    <xf numFmtId="0" fontId="3" fillId="7" borderId="8" xfId="11" applyFont="1" applyFill="1" applyBorder="1" applyAlignment="1">
      <alignment horizontal="center"/>
    </xf>
    <xf numFmtId="174" fontId="3" fillId="7" borderId="8" xfId="11" applyNumberFormat="1" applyFont="1" applyFill="1" applyBorder="1" applyAlignment="1">
      <alignment horizontal="right"/>
    </xf>
    <xf numFmtId="170" fontId="3" fillId="7" borderId="16" xfId="13" applyFont="1" applyFill="1" applyBorder="1" applyAlignment="1">
      <alignment horizontal="right"/>
    </xf>
    <xf numFmtId="173" fontId="3" fillId="7" borderId="11" xfId="11" applyNumberFormat="1" applyFont="1" applyFill="1" applyBorder="1" applyAlignment="1">
      <alignment horizontal="right"/>
    </xf>
    <xf numFmtId="0" fontId="3" fillId="7" borderId="21" xfId="11" applyFont="1" applyFill="1" applyBorder="1" applyAlignment="1">
      <alignment horizontal="left"/>
    </xf>
    <xf numFmtId="0" fontId="3" fillId="7" borderId="0" xfId="11" applyFont="1" applyFill="1" applyBorder="1" applyAlignment="1">
      <alignment horizontal="center"/>
    </xf>
    <xf numFmtId="174" fontId="3" fillId="7" borderId="57" xfId="11" applyNumberFormat="1" applyFont="1" applyFill="1" applyBorder="1" applyAlignment="1">
      <alignment horizontal="right"/>
    </xf>
    <xf numFmtId="170" fontId="3" fillId="7" borderId="10" xfId="13" applyFont="1" applyFill="1" applyBorder="1" applyAlignment="1">
      <alignment horizontal="right"/>
    </xf>
    <xf numFmtId="173" fontId="3" fillId="7" borderId="58" xfId="11" applyNumberFormat="1" applyFont="1" applyFill="1" applyBorder="1" applyAlignment="1">
      <alignment horizontal="right"/>
    </xf>
    <xf numFmtId="0" fontId="3" fillId="7" borderId="47" xfId="11" applyFont="1" applyFill="1" applyBorder="1" applyAlignment="1"/>
    <xf numFmtId="0" fontId="3" fillId="7" borderId="48" xfId="11" applyFont="1" applyFill="1" applyBorder="1" applyAlignment="1"/>
    <xf numFmtId="0" fontId="3" fillId="7" borderId="59" xfId="11" applyFont="1" applyFill="1" applyBorder="1"/>
    <xf numFmtId="0" fontId="3" fillId="7" borderId="54" xfId="11" applyFont="1" applyFill="1" applyBorder="1" applyAlignment="1">
      <alignment horizontal="center"/>
    </xf>
    <xf numFmtId="0" fontId="3" fillId="7" borderId="60" xfId="11" applyFont="1" applyFill="1" applyBorder="1"/>
    <xf numFmtId="0" fontId="3" fillId="11" borderId="21" xfId="11" applyFont="1" applyFill="1" applyBorder="1"/>
    <xf numFmtId="0" fontId="13" fillId="13" borderId="42" xfId="11" applyFont="1" applyFill="1" applyBorder="1" applyAlignment="1">
      <alignment horizontal="center"/>
    </xf>
    <xf numFmtId="0" fontId="13" fillId="13" borderId="43" xfId="11" applyFont="1" applyFill="1" applyBorder="1" applyAlignment="1">
      <alignment horizontal="center"/>
    </xf>
    <xf numFmtId="0" fontId="13" fillId="13" borderId="2" xfId="11" applyFont="1" applyFill="1" applyBorder="1" applyAlignment="1">
      <alignment horizontal="center" vertical="center"/>
    </xf>
    <xf numFmtId="0" fontId="13" fillId="13" borderId="2" xfId="11" applyFont="1" applyFill="1" applyBorder="1" applyAlignment="1">
      <alignment horizontal="center" vertical="center" wrapText="1"/>
    </xf>
    <xf numFmtId="0" fontId="13" fillId="13" borderId="43" xfId="11" applyFont="1" applyFill="1" applyBorder="1" applyAlignment="1">
      <alignment horizontal="center" vertical="center" wrapText="1"/>
    </xf>
    <xf numFmtId="0" fontId="13" fillId="13" borderId="6" xfId="11" applyFont="1" applyFill="1" applyBorder="1" applyAlignment="1">
      <alignment horizontal="center" vertical="center"/>
    </xf>
    <xf numFmtId="0" fontId="3" fillId="0" borderId="15" xfId="4" applyBorder="1"/>
    <xf numFmtId="0" fontId="3" fillId="7" borderId="18" xfId="11" applyFont="1" applyFill="1" applyBorder="1" applyAlignment="1"/>
    <xf numFmtId="2" fontId="3" fillId="7" borderId="18" xfId="11" applyNumberFormat="1" applyFont="1" applyFill="1" applyBorder="1"/>
    <xf numFmtId="173" fontId="3" fillId="7" borderId="11" xfId="11" applyNumberFormat="1" applyFont="1" applyFill="1" applyBorder="1"/>
    <xf numFmtId="0" fontId="3" fillId="7" borderId="20" xfId="11" applyFont="1" applyFill="1" applyBorder="1" applyAlignment="1"/>
    <xf numFmtId="0" fontId="3" fillId="7" borderId="30" xfId="11" applyFont="1" applyFill="1" applyBorder="1" applyAlignment="1">
      <alignment horizontal="center"/>
    </xf>
    <xf numFmtId="2" fontId="3" fillId="7" borderId="31" xfId="11" applyNumberFormat="1" applyFont="1" applyFill="1" applyBorder="1" applyAlignment="1">
      <alignment horizontal="right"/>
    </xf>
    <xf numFmtId="2" fontId="3" fillId="7" borderId="26" xfId="11" applyNumberFormat="1" applyFont="1" applyFill="1" applyBorder="1" applyAlignment="1">
      <alignment horizontal="right"/>
    </xf>
    <xf numFmtId="2" fontId="3" fillId="7" borderId="11" xfId="11" applyNumberFormat="1" applyFont="1" applyFill="1" applyBorder="1"/>
    <xf numFmtId="0" fontId="3" fillId="7" borderId="59" xfId="11" applyFont="1" applyFill="1" applyBorder="1" applyAlignment="1"/>
    <xf numFmtId="173" fontId="3" fillId="7" borderId="61" xfId="11" applyNumberFormat="1" applyFont="1" applyFill="1" applyBorder="1"/>
    <xf numFmtId="0" fontId="13" fillId="13" borderId="6" xfId="11" applyFont="1" applyFill="1" applyBorder="1" applyAlignment="1">
      <alignment horizontal="center" vertical="center" wrapText="1"/>
    </xf>
    <xf numFmtId="49" fontId="17" fillId="0" borderId="0" xfId="11" applyNumberFormat="1" applyFont="1" applyAlignment="1">
      <alignment horizontal="left" vertical="top" wrapText="1"/>
    </xf>
    <xf numFmtId="0" fontId="3" fillId="7" borderId="50" xfId="11" applyFont="1" applyFill="1" applyBorder="1" applyAlignment="1"/>
    <xf numFmtId="173" fontId="3" fillId="7" borderId="8" xfId="11" applyNumberFormat="1" applyFont="1" applyFill="1" applyBorder="1"/>
    <xf numFmtId="1" fontId="3" fillId="0" borderId="8" xfId="14" applyNumberFormat="1" applyFont="1" applyFill="1" applyBorder="1" applyAlignment="1">
      <alignment horizontal="center"/>
    </xf>
    <xf numFmtId="173" fontId="3" fillId="0" borderId="8" xfId="13" applyNumberFormat="1" applyFont="1" applyFill="1" applyBorder="1"/>
    <xf numFmtId="0" fontId="3" fillId="7" borderId="12" xfId="11" applyFont="1" applyFill="1" applyBorder="1" applyAlignment="1">
      <alignment horizontal="center"/>
    </xf>
    <xf numFmtId="165" fontId="3" fillId="0" borderId="16" xfId="15" applyFont="1" applyFill="1" applyBorder="1" applyAlignment="1" applyProtection="1">
      <alignment horizontal="right" vertical="top" wrapText="1"/>
    </xf>
    <xf numFmtId="173" fontId="3" fillId="0" borderId="11" xfId="4" applyNumberFormat="1" applyBorder="1"/>
    <xf numFmtId="173" fontId="12" fillId="0" borderId="0" xfId="11" applyNumberFormat="1"/>
    <xf numFmtId="165" fontId="3" fillId="0" borderId="0" xfId="15" applyFont="1" applyFill="1" applyBorder="1" applyAlignment="1" applyProtection="1">
      <alignment horizontal="right" vertical="top" wrapText="1"/>
    </xf>
    <xf numFmtId="9" fontId="3" fillId="0" borderId="8" xfId="14" applyFont="1" applyFill="1" applyBorder="1" applyAlignment="1">
      <alignment horizontal="center"/>
    </xf>
    <xf numFmtId="4" fontId="3" fillId="0" borderId="8" xfId="4" applyNumberFormat="1" applyBorder="1"/>
    <xf numFmtId="2" fontId="3" fillId="7" borderId="18" xfId="11" applyNumberFormat="1" applyFont="1" applyFill="1" applyBorder="1" applyAlignment="1">
      <alignment horizontal="right"/>
    </xf>
    <xf numFmtId="4" fontId="3" fillId="0" borderId="11" xfId="4" applyNumberFormat="1" applyBorder="1"/>
    <xf numFmtId="0" fontId="3" fillId="7" borderId="11" xfId="11" applyFont="1" applyFill="1" applyBorder="1"/>
    <xf numFmtId="4" fontId="3" fillId="0" borderId="44" xfId="4" applyNumberFormat="1" applyBorder="1"/>
    <xf numFmtId="4" fontId="3" fillId="7" borderId="44" xfId="11" applyNumberFormat="1" applyFont="1" applyFill="1" applyBorder="1"/>
    <xf numFmtId="0" fontId="13" fillId="13" borderId="51" xfId="11" applyFont="1" applyFill="1" applyBorder="1" applyAlignment="1">
      <alignment horizontal="center" wrapText="1"/>
    </xf>
    <xf numFmtId="0" fontId="13" fillId="13" borderId="2" xfId="11" applyFont="1" applyFill="1" applyBorder="1" applyAlignment="1">
      <alignment horizontal="center" wrapText="1"/>
    </xf>
    <xf numFmtId="0" fontId="13" fillId="13" borderId="6" xfId="11" applyFont="1" applyFill="1" applyBorder="1" applyAlignment="1">
      <alignment horizontal="center" wrapText="1"/>
    </xf>
    <xf numFmtId="165" fontId="13" fillId="14" borderId="18" xfId="15" applyFont="1" applyFill="1" applyBorder="1"/>
    <xf numFmtId="9" fontId="13" fillId="14" borderId="16" xfId="12" applyFont="1" applyFill="1" applyBorder="1"/>
    <xf numFmtId="9" fontId="3" fillId="0" borderId="16" xfId="4" applyNumberFormat="1" applyBorder="1"/>
    <xf numFmtId="165" fontId="3" fillId="7" borderId="11" xfId="15" applyFont="1" applyFill="1" applyBorder="1"/>
    <xf numFmtId="0" fontId="13" fillId="14" borderId="50" xfId="11" applyFont="1" applyFill="1" applyBorder="1" applyAlignment="1"/>
    <xf numFmtId="0" fontId="13" fillId="14" borderId="20" xfId="11" applyFont="1" applyFill="1" applyBorder="1" applyAlignment="1"/>
    <xf numFmtId="0" fontId="13" fillId="14" borderId="47" xfId="11" applyFont="1" applyFill="1" applyBorder="1" applyAlignment="1"/>
    <xf numFmtId="0" fontId="13" fillId="14" borderId="48" xfId="11" applyFont="1" applyFill="1" applyBorder="1" applyAlignment="1"/>
    <xf numFmtId="165" fontId="13" fillId="14" borderId="48" xfId="15" applyFont="1" applyFill="1" applyBorder="1"/>
    <xf numFmtId="9" fontId="13" fillId="14" borderId="55" xfId="12" applyFont="1" applyFill="1" applyBorder="1"/>
    <xf numFmtId="9" fontId="3" fillId="0" borderId="59" xfId="4" applyNumberFormat="1" applyBorder="1"/>
    <xf numFmtId="165" fontId="3" fillId="7" borderId="44" xfId="11" applyNumberFormat="1" applyFont="1" applyFill="1" applyBorder="1"/>
    <xf numFmtId="175" fontId="3" fillId="7" borderId="44" xfId="11" applyNumberFormat="1" applyFont="1" applyFill="1" applyBorder="1"/>
    <xf numFmtId="0" fontId="13" fillId="0" borderId="42" xfId="11" applyFont="1" applyBorder="1"/>
    <xf numFmtId="0" fontId="3" fillId="0" borderId="43" xfId="11" applyFont="1" applyBorder="1"/>
    <xf numFmtId="0" fontId="3" fillId="0" borderId="45" xfId="11" applyFont="1" applyBorder="1"/>
    <xf numFmtId="0" fontId="3" fillId="0" borderId="15" xfId="11" applyFont="1" applyBorder="1" applyAlignment="1"/>
    <xf numFmtId="0" fontId="3" fillId="0" borderId="18" xfId="11" applyFont="1" applyBorder="1" applyAlignment="1"/>
    <xf numFmtId="0" fontId="3" fillId="0" borderId="19" xfId="11" applyFont="1" applyBorder="1" applyAlignment="1"/>
    <xf numFmtId="0" fontId="3" fillId="0" borderId="47" xfId="11" applyFont="1" applyBorder="1" applyAlignment="1"/>
    <xf numFmtId="0" fontId="3" fillId="0" borderId="48" xfId="11" applyFont="1" applyBorder="1" applyAlignment="1"/>
    <xf numFmtId="0" fontId="3" fillId="0" borderId="49" xfId="11" applyFont="1" applyBorder="1" applyAlignment="1"/>
    <xf numFmtId="0" fontId="3" fillId="0" borderId="21" xfId="11" applyFont="1" applyBorder="1" applyAlignment="1"/>
    <xf numFmtId="0" fontId="3" fillId="0" borderId="0" xfId="11" applyFont="1" applyBorder="1" applyAlignment="1"/>
    <xf numFmtId="0" fontId="3" fillId="0" borderId="22" xfId="11" applyFont="1" applyBorder="1" applyAlignment="1"/>
    <xf numFmtId="0" fontId="13" fillId="0" borderId="21" xfId="11" applyFont="1" applyBorder="1" applyAlignment="1">
      <alignment horizontal="left"/>
    </xf>
    <xf numFmtId="0" fontId="13" fillId="0" borderId="21" xfId="11" applyFont="1" applyBorder="1" applyAlignment="1">
      <alignment horizontal="justify" vertical="center" wrapText="1"/>
    </xf>
    <xf numFmtId="0" fontId="13" fillId="0" borderId="0" xfId="11" applyFont="1" applyBorder="1" applyAlignment="1">
      <alignment horizontal="justify" vertical="center" wrapText="1"/>
    </xf>
    <xf numFmtId="0" fontId="13" fillId="0" borderId="22" xfId="11" applyFont="1" applyBorder="1" applyAlignment="1">
      <alignment horizontal="justify" vertical="center" wrapText="1"/>
    </xf>
    <xf numFmtId="0" fontId="3" fillId="0" borderId="20" xfId="11" applyFont="1" applyBorder="1"/>
    <xf numFmtId="0" fontId="3" fillId="0" borderId="0" xfId="11" applyFont="1" applyBorder="1" applyAlignment="1">
      <alignment horizontal="left"/>
    </xf>
    <xf numFmtId="0" fontId="3" fillId="0" borderId="21" xfId="11" applyFont="1" applyBorder="1" applyAlignment="1">
      <alignment horizontal="left"/>
    </xf>
    <xf numFmtId="0" fontId="3" fillId="0" borderId="40" xfId="11" applyFont="1" applyBorder="1" applyAlignment="1">
      <alignment horizontal="left"/>
    </xf>
    <xf numFmtId="0" fontId="3" fillId="0" borderId="23" xfId="11" applyFont="1" applyBorder="1" applyAlignment="1">
      <alignment horizontal="left"/>
    </xf>
    <xf numFmtId="0" fontId="3" fillId="0" borderId="23" xfId="11" applyFont="1" applyBorder="1"/>
    <xf numFmtId="0" fontId="3" fillId="7" borderId="26" xfId="11" applyFont="1" applyFill="1" applyBorder="1" applyAlignment="1">
      <alignment horizontal="left"/>
    </xf>
    <xf numFmtId="0" fontId="3" fillId="7" borderId="25" xfId="11" applyFont="1" applyFill="1" applyBorder="1" applyAlignment="1">
      <alignment horizontal="center"/>
    </xf>
    <xf numFmtId="0" fontId="3" fillId="7" borderId="59" xfId="11" applyFont="1" applyFill="1" applyBorder="1" applyAlignment="1">
      <alignment horizontal="center"/>
    </xf>
    <xf numFmtId="165" fontId="3" fillId="0" borderId="14" xfId="15" applyFont="1" applyFill="1" applyBorder="1" applyAlignment="1" applyProtection="1">
      <alignment horizontal="right" vertical="top" wrapText="1"/>
    </xf>
    <xf numFmtId="4" fontId="3" fillId="0" borderId="61" xfId="4" applyNumberFormat="1" applyBorder="1"/>
    <xf numFmtId="0" fontId="13" fillId="6" borderId="48" xfId="11" applyFont="1" applyFill="1" applyBorder="1" applyAlignment="1">
      <alignment horizontal="center"/>
    </xf>
    <xf numFmtId="0" fontId="13" fillId="6" borderId="44" xfId="11" applyFont="1" applyFill="1" applyBorder="1" applyAlignment="1">
      <alignment horizontal="center"/>
    </xf>
    <xf numFmtId="2" fontId="3" fillId="7" borderId="14" xfId="11" applyNumberFormat="1" applyFont="1" applyFill="1" applyBorder="1" applyAlignment="1">
      <alignment horizontal="right"/>
    </xf>
    <xf numFmtId="2" fontId="3" fillId="7" borderId="53" xfId="11" applyNumberFormat="1" applyFont="1" applyFill="1" applyBorder="1" applyAlignment="1">
      <alignment horizontal="right"/>
    </xf>
    <xf numFmtId="0" fontId="3" fillId="7" borderId="18" xfId="11" applyFont="1" applyFill="1" applyBorder="1"/>
    <xf numFmtId="0" fontId="3" fillId="7" borderId="8" xfId="11" applyFont="1" applyFill="1" applyBorder="1"/>
    <xf numFmtId="4" fontId="3" fillId="0" borderId="18" xfId="4" applyNumberFormat="1" applyBorder="1"/>
    <xf numFmtId="2" fontId="3" fillId="7" borderId="13" xfId="11" applyNumberFormat="1" applyFont="1" applyFill="1" applyBorder="1" applyAlignment="1">
      <alignment horizontal="right"/>
    </xf>
    <xf numFmtId="0" fontId="3" fillId="7" borderId="50" xfId="11" applyFont="1" applyFill="1" applyBorder="1" applyAlignment="1"/>
    <xf numFmtId="0" fontId="3" fillId="7" borderId="20" xfId="11" applyFont="1" applyFill="1" applyBorder="1" applyAlignment="1"/>
    <xf numFmtId="0" fontId="3" fillId="7" borderId="30" xfId="11" applyFont="1" applyFill="1" applyBorder="1" applyAlignment="1">
      <alignment horizontal="center"/>
    </xf>
    <xf numFmtId="2" fontId="3" fillId="7" borderId="31" xfId="11" applyNumberFormat="1" applyFont="1" applyFill="1" applyBorder="1" applyAlignment="1">
      <alignment horizontal="right"/>
    </xf>
    <xf numFmtId="2" fontId="3" fillId="7" borderId="26" xfId="11" applyNumberFormat="1" applyFont="1" applyFill="1" applyBorder="1" applyAlignment="1">
      <alignment horizontal="right"/>
    </xf>
    <xf numFmtId="0" fontId="3" fillId="7" borderId="15" xfId="11" applyFont="1" applyFill="1" applyBorder="1" applyAlignment="1">
      <alignment horizontal="left" wrapText="1"/>
    </xf>
    <xf numFmtId="0" fontId="0" fillId="0" borderId="0" xfId="0" applyFill="1"/>
    <xf numFmtId="0" fontId="13" fillId="0" borderId="21" xfId="11" applyFont="1" applyBorder="1" applyAlignment="1">
      <alignment horizontal="justify" vertical="center" wrapText="1"/>
    </xf>
    <xf numFmtId="0" fontId="13" fillId="0" borderId="0" xfId="11" applyFont="1" applyBorder="1" applyAlignment="1">
      <alignment horizontal="justify" vertical="center" wrapText="1"/>
    </xf>
    <xf numFmtId="0" fontId="13" fillId="0" borderId="22" xfId="11" applyFont="1" applyBorder="1" applyAlignment="1">
      <alignment horizontal="justify" vertical="center" wrapText="1"/>
    </xf>
    <xf numFmtId="0" fontId="3" fillId="7" borderId="47" xfId="11" applyFont="1" applyFill="1" applyBorder="1" applyAlignment="1"/>
    <xf numFmtId="0" fontId="3" fillId="7" borderId="48" xfId="11" applyFont="1" applyFill="1" applyBorder="1" applyAlignment="1"/>
    <xf numFmtId="0" fontId="13" fillId="13" borderId="42" xfId="11" applyFont="1" applyFill="1" applyBorder="1" applyAlignment="1">
      <alignment horizontal="center"/>
    </xf>
    <xf numFmtId="0" fontId="13" fillId="13" borderId="43" xfId="11" applyFont="1" applyFill="1" applyBorder="1" applyAlignment="1">
      <alignment horizontal="center"/>
    </xf>
    <xf numFmtId="0" fontId="13" fillId="13" borderId="51" xfId="11" applyFont="1" applyFill="1" applyBorder="1" applyAlignment="1">
      <alignment horizontal="center" wrapText="1"/>
    </xf>
    <xf numFmtId="0" fontId="13" fillId="13" borderId="52" xfId="11" applyFont="1" applyFill="1" applyBorder="1" applyAlignment="1">
      <alignment horizontal="center"/>
    </xf>
    <xf numFmtId="0" fontId="3" fillId="6" borderId="23" xfId="11" applyFont="1" applyFill="1" applyBorder="1" applyAlignment="1">
      <alignment horizontal="center"/>
    </xf>
    <xf numFmtId="0" fontId="3" fillId="0" borderId="0" xfId="11" applyFont="1" applyBorder="1" applyAlignment="1">
      <alignment horizontal="center" vertical="top"/>
    </xf>
    <xf numFmtId="0" fontId="3" fillId="7" borderId="18" xfId="11" applyFont="1" applyFill="1" applyBorder="1" applyAlignment="1"/>
    <xf numFmtId="0" fontId="3" fillId="7" borderId="17" xfId="11" applyFont="1" applyFill="1" applyBorder="1" applyAlignment="1">
      <alignment horizontal="center"/>
    </xf>
    <xf numFmtId="0" fontId="18" fillId="0" borderId="0" xfId="16"/>
    <xf numFmtId="0" fontId="18" fillId="0" borderId="0" xfId="16" applyAlignment="1">
      <alignment horizontal="right"/>
    </xf>
    <xf numFmtId="0" fontId="19" fillId="15" borderId="8" xfId="16" applyFont="1" applyFill="1" applyBorder="1" applyAlignment="1">
      <alignment horizontal="center" vertical="center" wrapText="1"/>
    </xf>
    <xf numFmtId="43" fontId="18" fillId="0" borderId="0" xfId="17" applyFont="1"/>
    <xf numFmtId="165" fontId="18" fillId="0" borderId="0" xfId="15" applyFont="1"/>
    <xf numFmtId="167" fontId="18" fillId="0" borderId="0" xfId="16" applyNumberFormat="1"/>
    <xf numFmtId="0" fontId="12" fillId="0" borderId="21" xfId="11" applyBorder="1"/>
    <xf numFmtId="0" fontId="22" fillId="18" borderId="21" xfId="11" applyFont="1" applyFill="1" applyBorder="1" applyAlignment="1">
      <alignment horizontal="left"/>
    </xf>
    <xf numFmtId="0" fontId="21" fillId="18" borderId="0" xfId="11" applyFont="1" applyFill="1" applyBorder="1" applyAlignment="1">
      <alignment horizontal="right"/>
    </xf>
    <xf numFmtId="0" fontId="22" fillId="0" borderId="21" xfId="11" applyFont="1" applyBorder="1" applyAlignment="1" applyProtection="1">
      <alignment horizontal="left"/>
      <protection locked="0"/>
    </xf>
    <xf numFmtId="0" fontId="22" fillId="0" borderId="0" xfId="11" applyFont="1" applyBorder="1" applyAlignment="1" applyProtection="1">
      <alignment horizontal="left"/>
      <protection locked="0"/>
    </xf>
    <xf numFmtId="0" fontId="22" fillId="0" borderId="0" xfId="11" applyFont="1" applyBorder="1" applyAlignment="1" applyProtection="1">
      <alignment horizontal="center"/>
      <protection locked="0"/>
    </xf>
    <xf numFmtId="0" fontId="21" fillId="0" borderId="0" xfId="11" applyFont="1" applyBorder="1" applyProtection="1">
      <protection locked="0"/>
    </xf>
    <xf numFmtId="0" fontId="21" fillId="0" borderId="0" xfId="11" applyFont="1" applyBorder="1"/>
    <xf numFmtId="0" fontId="21" fillId="0" borderId="22" xfId="11" applyFont="1" applyBorder="1"/>
    <xf numFmtId="0" fontId="22" fillId="0" borderId="21" xfId="11" applyFont="1" applyBorder="1" applyProtection="1">
      <protection locked="0"/>
    </xf>
    <xf numFmtId="0" fontId="22" fillId="0" borderId="0" xfId="11" applyFont="1" applyBorder="1"/>
    <xf numFmtId="0" fontId="21" fillId="0" borderId="0" xfId="11" applyFont="1" applyBorder="1" applyAlignment="1" applyProtection="1">
      <alignment horizontal="center"/>
      <protection locked="0"/>
    </xf>
    <xf numFmtId="0" fontId="21" fillId="0" borderId="22" xfId="11" applyFont="1" applyBorder="1" applyAlignment="1" applyProtection="1">
      <alignment horizontal="center"/>
      <protection locked="0"/>
    </xf>
    <xf numFmtId="0" fontId="21" fillId="0" borderId="29" xfId="11" applyFont="1" applyBorder="1" applyAlignment="1">
      <alignment horizontal="center"/>
    </xf>
    <xf numFmtId="0" fontId="21" fillId="0" borderId="0" xfId="11" applyFont="1" applyBorder="1" applyAlignment="1">
      <alignment horizontal="center"/>
    </xf>
    <xf numFmtId="0" fontId="21" fillId="0" borderId="22" xfId="11" applyFont="1" applyBorder="1" applyAlignment="1">
      <alignment horizontal="center"/>
    </xf>
    <xf numFmtId="0" fontId="22" fillId="0" borderId="13" xfId="11" applyFont="1" applyBorder="1"/>
    <xf numFmtId="0" fontId="22" fillId="7" borderId="0" xfId="11" applyFont="1" applyFill="1" applyBorder="1" applyAlignment="1">
      <alignment horizontal="center"/>
    </xf>
    <xf numFmtId="0" fontId="21" fillId="7" borderId="13" xfId="11" applyFont="1" applyFill="1" applyBorder="1" applyAlignment="1">
      <alignment horizontal="center"/>
    </xf>
    <xf numFmtId="0" fontId="25" fillId="7" borderId="29" xfId="11" applyFont="1" applyFill="1" applyBorder="1" applyAlignment="1">
      <alignment horizontal="center"/>
    </xf>
    <xf numFmtId="0" fontId="21" fillId="0" borderId="21" xfId="11" applyFont="1" applyBorder="1"/>
    <xf numFmtId="0" fontId="27" fillId="20" borderId="1" xfId="11" applyFont="1" applyFill="1" applyBorder="1" applyAlignment="1">
      <alignment horizontal="center" vertical="center"/>
    </xf>
    <xf numFmtId="0" fontId="27" fillId="19" borderId="51" xfId="11" applyFont="1" applyFill="1" applyBorder="1" applyAlignment="1">
      <alignment horizontal="center" vertical="center" wrapText="1"/>
    </xf>
    <xf numFmtId="0" fontId="27" fillId="20" borderId="8" xfId="11" applyFont="1" applyFill="1" applyBorder="1" applyAlignment="1">
      <alignment horizontal="center" vertical="center"/>
    </xf>
    <xf numFmtId="0" fontId="27" fillId="20" borderId="11" xfId="11" applyFont="1" applyFill="1" applyBorder="1" applyAlignment="1">
      <alignment horizontal="center" vertical="center"/>
    </xf>
    <xf numFmtId="169" fontId="21" fillId="7" borderId="8" xfId="11" applyNumberFormat="1" applyFont="1" applyFill="1" applyBorder="1" applyAlignment="1">
      <alignment vertical="center"/>
    </xf>
    <xf numFmtId="170" fontId="21" fillId="7" borderId="11" xfId="4" applyNumberFormat="1" applyFont="1" applyFill="1" applyBorder="1" applyAlignment="1">
      <alignment vertical="center"/>
    </xf>
    <xf numFmtId="0" fontId="21" fillId="7" borderId="8" xfId="11" applyFont="1" applyFill="1" applyBorder="1" applyAlignment="1">
      <alignment vertical="center"/>
    </xf>
    <xf numFmtId="170" fontId="21" fillId="7" borderId="60" xfId="11" applyNumberFormat="1" applyFont="1" applyFill="1" applyBorder="1" applyAlignment="1">
      <alignment vertical="center"/>
    </xf>
    <xf numFmtId="0" fontId="21" fillId="7" borderId="8" xfId="11" applyFont="1" applyFill="1" applyBorder="1" applyAlignment="1">
      <alignment horizontal="center" vertical="center"/>
    </xf>
    <xf numFmtId="2" fontId="21" fillId="7" borderId="8" xfId="11" applyNumberFormat="1" applyFont="1" applyFill="1" applyBorder="1" applyAlignment="1">
      <alignment horizontal="center" vertical="center"/>
    </xf>
    <xf numFmtId="170" fontId="21" fillId="7" borderId="11" xfId="11" applyNumberFormat="1" applyFont="1" applyFill="1" applyBorder="1" applyAlignment="1">
      <alignment vertical="center"/>
    </xf>
    <xf numFmtId="170" fontId="21" fillId="7" borderId="33" xfId="13" applyFont="1" applyFill="1" applyBorder="1" applyAlignment="1">
      <alignment vertical="center"/>
    </xf>
    <xf numFmtId="0" fontId="27" fillId="20" borderId="8" xfId="11" applyFont="1" applyFill="1" applyBorder="1" applyAlignment="1">
      <alignment horizontal="center" vertical="center" wrapText="1"/>
    </xf>
    <xf numFmtId="176" fontId="21" fillId="7" borderId="8" xfId="11" applyNumberFormat="1" applyFont="1" applyFill="1" applyBorder="1" applyAlignment="1">
      <alignment horizontal="center" vertical="center"/>
    </xf>
    <xf numFmtId="173" fontId="21" fillId="7" borderId="11" xfId="11" applyNumberFormat="1" applyFont="1" applyFill="1" applyBorder="1" applyAlignment="1">
      <alignment vertical="center"/>
    </xf>
    <xf numFmtId="173" fontId="21" fillId="7" borderId="33" xfId="11" applyNumberFormat="1" applyFont="1" applyFill="1" applyBorder="1" applyAlignment="1">
      <alignment vertical="center"/>
    </xf>
    <xf numFmtId="0" fontId="27" fillId="20" borderId="11" xfId="11" applyFont="1" applyFill="1" applyBorder="1" applyAlignment="1">
      <alignment horizontal="center" vertical="center" wrapText="1"/>
    </xf>
    <xf numFmtId="173" fontId="21" fillId="7" borderId="8" xfId="11" applyNumberFormat="1" applyFont="1" applyFill="1" applyBorder="1" applyAlignment="1">
      <alignment vertical="center"/>
    </xf>
    <xf numFmtId="0" fontId="21" fillId="0" borderId="8" xfId="12" applyNumberFormat="1" applyFont="1" applyFill="1" applyBorder="1" applyAlignment="1">
      <alignment horizontal="center" vertical="center"/>
    </xf>
    <xf numFmtId="173" fontId="21" fillId="0" borderId="8" xfId="13" applyNumberFormat="1" applyFont="1" applyFill="1" applyBorder="1" applyAlignment="1">
      <alignment vertical="center"/>
    </xf>
    <xf numFmtId="0" fontId="21" fillId="7" borderId="50" xfId="11" applyFont="1" applyFill="1" applyBorder="1" applyAlignment="1">
      <alignment horizontal="left" vertical="center"/>
    </xf>
    <xf numFmtId="0" fontId="21" fillId="7" borderId="20" xfId="11" applyFont="1" applyFill="1" applyBorder="1" applyAlignment="1">
      <alignment horizontal="left" vertical="center"/>
    </xf>
    <xf numFmtId="0" fontId="21" fillId="7" borderId="26" xfId="11" applyFont="1" applyFill="1" applyBorder="1" applyAlignment="1">
      <alignment horizontal="left" vertical="center"/>
    </xf>
    <xf numFmtId="4" fontId="21" fillId="0" borderId="60" xfId="4" applyNumberFormat="1" applyFont="1" applyBorder="1" applyAlignment="1">
      <alignment vertical="center"/>
    </xf>
    <xf numFmtId="170" fontId="21" fillId="7" borderId="44" xfId="11" applyNumberFormat="1" applyFont="1" applyFill="1" applyBorder="1" applyAlignment="1">
      <alignment vertical="center"/>
    </xf>
    <xf numFmtId="0" fontId="27" fillId="20" borderId="43" xfId="11" applyFont="1" applyFill="1" applyBorder="1" applyAlignment="1">
      <alignment horizontal="center" vertical="center"/>
    </xf>
    <xf numFmtId="0" fontId="27" fillId="20" borderId="51" xfId="11" applyFont="1" applyFill="1" applyBorder="1" applyAlignment="1">
      <alignment horizontal="center" vertical="center" wrapText="1"/>
    </xf>
    <xf numFmtId="0" fontId="27" fillId="20" borderId="2" xfId="11" applyFont="1" applyFill="1" applyBorder="1" applyAlignment="1">
      <alignment horizontal="center" vertical="center" wrapText="1"/>
    </xf>
    <xf numFmtId="0" fontId="27" fillId="20" borderId="6" xfId="11" applyFont="1" applyFill="1" applyBorder="1" applyAlignment="1">
      <alignment horizontal="center" vertical="center" wrapText="1"/>
    </xf>
    <xf numFmtId="9" fontId="21" fillId="0" borderId="16" xfId="4" applyNumberFormat="1" applyFont="1" applyBorder="1" applyAlignment="1">
      <alignment horizontal="center" vertical="center"/>
    </xf>
    <xf numFmtId="165" fontId="21" fillId="7" borderId="11" xfId="15" applyFont="1" applyFill="1" applyBorder="1" applyAlignment="1">
      <alignment vertical="center"/>
    </xf>
    <xf numFmtId="0" fontId="21" fillId="0" borderId="39" xfId="11" applyFont="1" applyBorder="1"/>
    <xf numFmtId="0" fontId="21" fillId="0" borderId="4" xfId="11" applyFont="1" applyBorder="1"/>
    <xf numFmtId="0" fontId="21" fillId="0" borderId="28" xfId="11" applyFont="1" applyBorder="1"/>
    <xf numFmtId="170" fontId="21" fillId="0" borderId="22" xfId="11" applyNumberFormat="1" applyFont="1" applyBorder="1"/>
    <xf numFmtId="0" fontId="21" fillId="0" borderId="13" xfId="11" applyFont="1" applyBorder="1"/>
    <xf numFmtId="0" fontId="12" fillId="0" borderId="0" xfId="11" applyBorder="1"/>
    <xf numFmtId="0" fontId="21" fillId="0" borderId="40" xfId="11" applyFont="1" applyBorder="1"/>
    <xf numFmtId="0" fontId="21" fillId="0" borderId="23" xfId="11" applyFont="1" applyBorder="1"/>
    <xf numFmtId="0" fontId="21" fillId="0" borderId="24" xfId="11" applyFont="1" applyBorder="1"/>
    <xf numFmtId="0" fontId="22" fillId="0" borderId="56" xfId="11" applyFont="1" applyBorder="1"/>
    <xf numFmtId="0" fontId="21" fillId="0" borderId="29" xfId="11" applyFont="1" applyBorder="1"/>
    <xf numFmtId="0" fontId="21" fillId="0" borderId="15" xfId="11" applyFont="1" applyBorder="1" applyAlignment="1"/>
    <xf numFmtId="0" fontId="21" fillId="0" borderId="18" xfId="11" applyFont="1" applyBorder="1" applyAlignment="1"/>
    <xf numFmtId="0" fontId="21" fillId="0" borderId="19" xfId="11" applyFont="1" applyBorder="1" applyAlignment="1"/>
    <xf numFmtId="0" fontId="21" fillId="0" borderId="47" xfId="11" applyFont="1" applyBorder="1" applyAlignment="1"/>
    <xf numFmtId="0" fontId="21" fillId="0" borderId="48" xfId="11" applyFont="1" applyBorder="1" applyAlignment="1"/>
    <xf numFmtId="0" fontId="21" fillId="0" borderId="49" xfId="11" applyFont="1" applyBorder="1" applyAlignment="1"/>
    <xf numFmtId="0" fontId="21" fillId="0" borderId="21" xfId="11" applyFont="1" applyBorder="1" applyAlignment="1"/>
    <xf numFmtId="0" fontId="21" fillId="0" borderId="0" xfId="11" applyFont="1" applyBorder="1" applyAlignment="1"/>
    <xf numFmtId="0" fontId="21" fillId="0" borderId="22" xfId="11" applyFont="1" applyBorder="1" applyAlignment="1"/>
    <xf numFmtId="0" fontId="22" fillId="0" borderId="21" xfId="11" applyFont="1" applyBorder="1" applyAlignment="1">
      <alignment horizontal="left"/>
    </xf>
    <xf numFmtId="0" fontId="22" fillId="0" borderId="21" xfId="11" applyFont="1" applyBorder="1" applyAlignment="1">
      <alignment horizontal="justify" vertical="center" wrapText="1"/>
    </xf>
    <xf numFmtId="0" fontId="22" fillId="0" borderId="0" xfId="11" applyFont="1" applyBorder="1" applyAlignment="1">
      <alignment horizontal="justify" vertical="center" wrapText="1"/>
    </xf>
    <xf numFmtId="0" fontId="22" fillId="0" borderId="22" xfId="11" applyFont="1" applyBorder="1" applyAlignment="1">
      <alignment horizontal="justify" vertical="center" wrapText="1"/>
    </xf>
    <xf numFmtId="0" fontId="21" fillId="0" borderId="20" xfId="11" applyFont="1" applyBorder="1"/>
    <xf numFmtId="0" fontId="21" fillId="0" borderId="0" xfId="11" applyFont="1" applyBorder="1" applyAlignment="1">
      <alignment horizontal="left"/>
    </xf>
    <xf numFmtId="0" fontId="21" fillId="0" borderId="21" xfId="11" applyFont="1" applyBorder="1" applyAlignment="1">
      <alignment horizontal="left"/>
    </xf>
    <xf numFmtId="0" fontId="21" fillId="0" borderId="40" xfId="11" applyFont="1" applyBorder="1" applyAlignment="1">
      <alignment horizontal="left"/>
    </xf>
    <xf numFmtId="0" fontId="21" fillId="0" borderId="23" xfId="11" applyFont="1" applyBorder="1" applyAlignment="1">
      <alignment horizontal="left"/>
    </xf>
    <xf numFmtId="4" fontId="0" fillId="0" borderId="0" xfId="0" applyNumberFormat="1" applyFill="1"/>
    <xf numFmtId="169" fontId="0" fillId="0" borderId="0" xfId="0" applyNumberFormat="1" applyFill="1"/>
    <xf numFmtId="0" fontId="4" fillId="2" borderId="39" xfId="1" applyFont="1" applyFill="1" applyBorder="1" applyAlignment="1">
      <alignment vertical="center"/>
    </xf>
    <xf numFmtId="0" fontId="4" fillId="2" borderId="21" xfId="1" applyFont="1" applyFill="1" applyBorder="1" applyAlignment="1">
      <alignment vertical="center"/>
    </xf>
    <xf numFmtId="0" fontId="4" fillId="0" borderId="22" xfId="1" applyFont="1" applyBorder="1" applyAlignment="1">
      <alignment vertical="center"/>
    </xf>
    <xf numFmtId="0" fontId="21" fillId="0" borderId="0" xfId="11" applyFont="1" applyBorder="1" applyAlignment="1" applyProtection="1">
      <alignment horizontal="center" wrapText="1"/>
      <protection locked="0"/>
    </xf>
    <xf numFmtId="0" fontId="21" fillId="0" borderId="22" xfId="11" applyFont="1" applyBorder="1" applyAlignment="1" applyProtection="1">
      <alignment horizontal="center" wrapText="1"/>
      <protection locked="0"/>
    </xf>
    <xf numFmtId="177" fontId="18" fillId="0" borderId="0" xfId="16" applyNumberFormat="1"/>
    <xf numFmtId="178" fontId="18" fillId="0" borderId="0" xfId="16" applyNumberFormat="1"/>
    <xf numFmtId="169" fontId="0" fillId="0" borderId="8" xfId="0" applyNumberFormat="1" applyBorder="1"/>
    <xf numFmtId="0" fontId="22" fillId="0" borderId="21" xfId="11" applyFont="1" applyBorder="1" applyAlignment="1">
      <alignment horizontal="justify" vertical="center" wrapText="1"/>
    </xf>
    <xf numFmtId="0" fontId="22" fillId="0" borderId="0" xfId="11" applyFont="1" applyBorder="1" applyAlignment="1">
      <alignment horizontal="justify" vertical="center" wrapText="1"/>
    </xf>
    <xf numFmtId="0" fontId="22" fillId="0" borderId="22" xfId="11" applyFont="1" applyBorder="1" applyAlignment="1">
      <alignment horizontal="justify" vertical="center" wrapText="1"/>
    </xf>
    <xf numFmtId="0" fontId="27" fillId="20" borderId="43" xfId="11" applyFont="1" applyFill="1" applyBorder="1" applyAlignment="1">
      <alignment horizontal="center" vertical="center"/>
    </xf>
    <xf numFmtId="0" fontId="27" fillId="20" borderId="51" xfId="11" applyFont="1" applyFill="1" applyBorder="1" applyAlignment="1">
      <alignment horizontal="center" vertical="center" wrapText="1"/>
    </xf>
    <xf numFmtId="0" fontId="27" fillId="20" borderId="8" xfId="11" applyFont="1" applyFill="1" applyBorder="1" applyAlignment="1">
      <alignment horizontal="center" vertical="center" wrapText="1"/>
    </xf>
    <xf numFmtId="2" fontId="21" fillId="7" borderId="8" xfId="11" applyNumberFormat="1" applyFont="1" applyFill="1" applyBorder="1" applyAlignment="1">
      <alignment horizontal="center" vertical="center"/>
    </xf>
    <xf numFmtId="0" fontId="27" fillId="20" borderId="8" xfId="11" applyFont="1" applyFill="1" applyBorder="1" applyAlignment="1">
      <alignment horizontal="center" vertical="center"/>
    </xf>
    <xf numFmtId="0" fontId="21" fillId="7" borderId="17" xfId="11" applyFont="1" applyFill="1" applyBorder="1" applyAlignment="1">
      <alignment horizontal="center" vertical="center"/>
    </xf>
    <xf numFmtId="0" fontId="21" fillId="7" borderId="16" xfId="11" applyFont="1" applyFill="1" applyBorder="1" applyAlignment="1">
      <alignment horizontal="center" vertical="center"/>
    </xf>
    <xf numFmtId="0" fontId="21" fillId="0" borderId="13" xfId="11" applyFont="1" applyBorder="1" applyAlignment="1">
      <alignment horizontal="center"/>
    </xf>
    <xf numFmtId="0" fontId="19" fillId="15" borderId="7" xfId="16" applyFont="1" applyFill="1" applyBorder="1" applyAlignment="1">
      <alignment horizontal="center" vertical="center" wrapText="1"/>
    </xf>
    <xf numFmtId="0" fontId="19" fillId="15" borderId="11" xfId="16" applyFont="1" applyFill="1" applyBorder="1" applyAlignment="1">
      <alignment horizontal="right" vertical="center" wrapText="1"/>
    </xf>
    <xf numFmtId="0" fontId="20" fillId="0" borderId="7" xfId="16" applyFont="1" applyBorder="1" applyAlignment="1">
      <alignment horizontal="justify" vertical="center"/>
    </xf>
    <xf numFmtId="0" fontId="19" fillId="0" borderId="7" xfId="16" applyFont="1" applyBorder="1" applyAlignment="1">
      <alignment horizontal="justify" vertical="center" wrapText="1"/>
    </xf>
    <xf numFmtId="0" fontId="20" fillId="0" borderId="7" xfId="16" applyFont="1" applyBorder="1" applyAlignment="1">
      <alignment horizontal="justify" vertical="center" wrapText="1"/>
    </xf>
    <xf numFmtId="0" fontId="18" fillId="0" borderId="21" xfId="16" applyBorder="1"/>
    <xf numFmtId="0" fontId="18" fillId="0" borderId="40" xfId="16" applyBorder="1"/>
    <xf numFmtId="0" fontId="21" fillId="0" borderId="39" xfId="0" applyFont="1" applyFill="1" applyBorder="1"/>
    <xf numFmtId="0" fontId="21" fillId="0" borderId="4" xfId="0" applyFont="1" applyFill="1" applyBorder="1"/>
    <xf numFmtId="0" fontId="21" fillId="0" borderId="28" xfId="0" applyFont="1" applyFill="1" applyBorder="1"/>
    <xf numFmtId="0" fontId="22" fillId="0" borderId="0" xfId="0" applyFont="1" applyFill="1" applyBorder="1" applyAlignment="1" applyProtection="1">
      <alignment horizontal="center"/>
      <protection locked="0"/>
    </xf>
    <xf numFmtId="0" fontId="21" fillId="0" borderId="0" xfId="0" applyFont="1" applyFill="1" applyBorder="1"/>
    <xf numFmtId="0" fontId="21" fillId="0" borderId="0" xfId="0" applyFont="1" applyFill="1" applyBorder="1" applyProtection="1">
      <protection locked="0"/>
    </xf>
    <xf numFmtId="0" fontId="21" fillId="0" borderId="22" xfId="0" applyFont="1" applyFill="1" applyBorder="1"/>
    <xf numFmtId="0" fontId="22" fillId="0" borderId="21" xfId="0" applyFont="1" applyFill="1" applyBorder="1" applyProtection="1">
      <protection locked="0"/>
    </xf>
    <xf numFmtId="0" fontId="22" fillId="0" borderId="0" xfId="0" applyFont="1" applyFill="1" applyBorder="1"/>
    <xf numFmtId="0" fontId="21" fillId="0" borderId="0" xfId="0" applyFont="1" applyFill="1" applyBorder="1" applyAlignment="1" applyProtection="1">
      <alignment horizontal="center"/>
      <protection locked="0"/>
    </xf>
    <xf numFmtId="0" fontId="21" fillId="0" borderId="22" xfId="0" applyFont="1" applyFill="1" applyBorder="1" applyAlignment="1" applyProtection="1">
      <alignment horizontal="center"/>
      <protection locked="0"/>
    </xf>
    <xf numFmtId="0" fontId="22" fillId="0" borderId="13" xfId="0" applyFont="1" applyFill="1" applyBorder="1"/>
    <xf numFmtId="0" fontId="21" fillId="0" borderId="13" xfId="0" applyFont="1" applyFill="1" applyBorder="1" applyAlignment="1">
      <alignment horizontal="center"/>
    </xf>
    <xf numFmtId="0" fontId="21" fillId="0" borderId="29" xfId="0" applyFont="1" applyFill="1" applyBorder="1" applyAlignment="1">
      <alignment horizontal="center"/>
    </xf>
    <xf numFmtId="0" fontId="21" fillId="0" borderId="0" xfId="0" applyFont="1" applyFill="1" applyBorder="1" applyAlignment="1">
      <alignment horizontal="center"/>
    </xf>
    <xf numFmtId="0" fontId="21" fillId="0" borderId="22" xfId="0" applyFont="1" applyFill="1" applyBorder="1" applyAlignment="1">
      <alignment horizontal="center"/>
    </xf>
    <xf numFmtId="0" fontId="22" fillId="7" borderId="0" xfId="0" applyFont="1" applyFill="1" applyBorder="1" applyAlignment="1">
      <alignment horizontal="center"/>
    </xf>
    <xf numFmtId="0" fontId="21" fillId="7" borderId="13" xfId="0" applyFont="1" applyFill="1" applyBorder="1" applyAlignment="1">
      <alignment horizontal="center"/>
    </xf>
    <xf numFmtId="0" fontId="25" fillId="7" borderId="29" xfId="0" applyFont="1" applyFill="1" applyBorder="1" applyAlignment="1">
      <alignment horizontal="center"/>
    </xf>
    <xf numFmtId="0" fontId="21" fillId="0" borderId="21" xfId="0" applyFont="1" applyFill="1" applyBorder="1"/>
    <xf numFmtId="0" fontId="3" fillId="7" borderId="21" xfId="0" applyFont="1" applyFill="1" applyBorder="1"/>
    <xf numFmtId="0" fontId="3" fillId="7" borderId="0" xfId="0" applyFont="1" applyFill="1" applyBorder="1"/>
    <xf numFmtId="0" fontId="3" fillId="7" borderId="22" xfId="0" applyFont="1" applyFill="1" applyBorder="1"/>
    <xf numFmtId="0" fontId="13" fillId="9" borderId="41" xfId="0" applyFont="1" applyFill="1" applyBorder="1" applyAlignment="1">
      <alignment horizontal="center" vertical="center"/>
    </xf>
    <xf numFmtId="0" fontId="13" fillId="10" borderId="43" xfId="0" applyFont="1" applyFill="1" applyBorder="1" applyAlignment="1">
      <alignment horizontal="center" vertical="center" wrapText="1"/>
    </xf>
    <xf numFmtId="0" fontId="13" fillId="10" borderId="44" xfId="0" applyFont="1" applyFill="1" applyBorder="1" applyAlignment="1">
      <alignment horizontal="center" vertical="center" wrapText="1"/>
    </xf>
    <xf numFmtId="0" fontId="13" fillId="11" borderId="46" xfId="0" applyFont="1" applyFill="1" applyBorder="1"/>
    <xf numFmtId="0" fontId="13" fillId="11" borderId="47" xfId="0" applyFont="1" applyFill="1" applyBorder="1" applyAlignment="1"/>
    <xf numFmtId="0" fontId="13" fillId="11" borderId="48" xfId="0" applyFont="1" applyFill="1" applyBorder="1" applyAlignment="1"/>
    <xf numFmtId="0" fontId="13" fillId="6" borderId="48" xfId="0" applyFont="1" applyFill="1" applyBorder="1" applyAlignment="1">
      <alignment horizontal="center"/>
    </xf>
    <xf numFmtId="0" fontId="13" fillId="6" borderId="44" xfId="0" applyFont="1" applyFill="1" applyBorder="1" applyAlignment="1">
      <alignment horizontal="center"/>
    </xf>
    <xf numFmtId="0" fontId="13" fillId="11" borderId="48" xfId="0" applyFont="1" applyFill="1" applyBorder="1" applyAlignment="1">
      <alignment horizontal="right"/>
    </xf>
    <xf numFmtId="0" fontId="13" fillId="11" borderId="49" xfId="0" applyFont="1" applyFill="1" applyBorder="1" applyAlignment="1">
      <alignment horizontal="right"/>
    </xf>
    <xf numFmtId="0" fontId="35" fillId="11" borderId="46" xfId="0" applyFont="1" applyFill="1" applyBorder="1" applyAlignment="1"/>
    <xf numFmtId="0" fontId="3" fillId="12" borderId="21" xfId="0" applyFont="1" applyFill="1" applyBorder="1"/>
    <xf numFmtId="0" fontId="3" fillId="12" borderId="0" xfId="0" applyFont="1" applyFill="1" applyBorder="1"/>
    <xf numFmtId="0" fontId="3" fillId="12" borderId="22" xfId="0" applyFont="1" applyFill="1" applyBorder="1"/>
    <xf numFmtId="0" fontId="13" fillId="11" borderId="50" xfId="0" applyFont="1" applyFill="1" applyBorder="1"/>
    <xf numFmtId="0" fontId="3" fillId="11" borderId="20" xfId="0" applyFont="1" applyFill="1" applyBorder="1"/>
    <xf numFmtId="0" fontId="3" fillId="11" borderId="32" xfId="0" applyFont="1" applyFill="1" applyBorder="1"/>
    <xf numFmtId="0" fontId="13" fillId="11" borderId="21" xfId="0" applyFont="1" applyFill="1" applyBorder="1"/>
    <xf numFmtId="0" fontId="3" fillId="11" borderId="0" xfId="0" applyFont="1" applyFill="1" applyBorder="1"/>
    <xf numFmtId="0" fontId="3" fillId="11" borderId="23" xfId="0" applyFont="1" applyFill="1" applyBorder="1"/>
    <xf numFmtId="0" fontId="3" fillId="11" borderId="22" xfId="0" applyFont="1" applyFill="1" applyBorder="1"/>
    <xf numFmtId="0" fontId="13" fillId="9" borderId="2" xfId="0" applyFont="1" applyFill="1" applyBorder="1" applyAlignment="1">
      <alignment horizontal="center"/>
    </xf>
    <xf numFmtId="0" fontId="13" fillId="9" borderId="6" xfId="0" applyFont="1" applyFill="1" applyBorder="1" applyAlignment="1">
      <alignment horizontal="center"/>
    </xf>
    <xf numFmtId="0" fontId="13" fillId="7" borderId="12" xfId="0" applyFont="1" applyFill="1" applyBorder="1" applyAlignment="1">
      <alignment horizontal="center"/>
    </xf>
    <xf numFmtId="0" fontId="13" fillId="7" borderId="14" xfId="0" applyFont="1" applyFill="1" applyBorder="1" applyAlignment="1">
      <alignment horizontal="center"/>
    </xf>
    <xf numFmtId="173" fontId="3" fillId="7" borderId="25" xfId="0" applyNumberFormat="1" applyFont="1" applyFill="1" applyBorder="1" applyAlignment="1">
      <alignment horizontal="right"/>
    </xf>
    <xf numFmtId="173" fontId="3" fillId="7" borderId="53" xfId="0" applyNumberFormat="1" applyFont="1" applyFill="1" applyBorder="1" applyAlignment="1">
      <alignment horizontal="right"/>
    </xf>
    <xf numFmtId="0" fontId="3" fillId="7" borderId="31" xfId="0" applyFont="1" applyFill="1" applyBorder="1" applyAlignment="1"/>
    <xf numFmtId="0" fontId="3" fillId="7" borderId="26" xfId="0" applyFont="1" applyFill="1" applyBorder="1" applyAlignment="1"/>
    <xf numFmtId="4" fontId="3" fillId="7" borderId="8" xfId="0" applyNumberFormat="1" applyFont="1" applyFill="1" applyBorder="1" applyAlignment="1">
      <alignment horizontal="right"/>
    </xf>
    <xf numFmtId="174" fontId="3" fillId="7" borderId="31" xfId="0" applyNumberFormat="1" applyFont="1" applyFill="1" applyBorder="1" applyAlignment="1">
      <alignment horizontal="right"/>
    </xf>
    <xf numFmtId="174" fontId="3" fillId="7" borderId="26" xfId="0" applyNumberFormat="1" applyFont="1" applyFill="1" applyBorder="1" applyAlignment="1">
      <alignment horizontal="right"/>
    </xf>
    <xf numFmtId="4" fontId="3" fillId="7" borderId="11" xfId="0" applyNumberFormat="1" applyFont="1" applyFill="1" applyBorder="1" applyAlignment="1">
      <alignment horizontal="right"/>
    </xf>
    <xf numFmtId="0" fontId="3" fillId="7" borderId="18" xfId="0" applyFont="1" applyFill="1" applyBorder="1" applyAlignment="1">
      <alignment horizontal="center"/>
    </xf>
    <xf numFmtId="0" fontId="3" fillId="7" borderId="20" xfId="0" applyFont="1" applyFill="1" applyBorder="1" applyAlignment="1">
      <alignment horizontal="center"/>
    </xf>
    <xf numFmtId="0" fontId="3" fillId="7" borderId="26" xfId="0" applyFont="1" applyFill="1" applyBorder="1" applyAlignment="1">
      <alignment horizontal="center"/>
    </xf>
    <xf numFmtId="2" fontId="3" fillId="7" borderId="8" xfId="0" applyNumberFormat="1" applyFont="1" applyFill="1" applyBorder="1"/>
    <xf numFmtId="4" fontId="3" fillId="7" borderId="11" xfId="4" applyNumberFormat="1" applyFont="1" applyFill="1" applyBorder="1"/>
    <xf numFmtId="0" fontId="3" fillId="7" borderId="34" xfId="0" applyFont="1" applyFill="1" applyBorder="1"/>
    <xf numFmtId="4" fontId="3" fillId="7" borderId="35" xfId="0" applyNumberFormat="1" applyFont="1" applyFill="1" applyBorder="1"/>
    <xf numFmtId="173" fontId="3" fillId="7" borderId="44" xfId="0" applyNumberFormat="1" applyFont="1" applyFill="1" applyBorder="1"/>
    <xf numFmtId="0" fontId="13" fillId="7" borderId="21" xfId="0" applyFont="1" applyFill="1" applyBorder="1"/>
    <xf numFmtId="0" fontId="13" fillId="11" borderId="15" xfId="0" applyFont="1" applyFill="1" applyBorder="1"/>
    <xf numFmtId="0" fontId="3" fillId="11" borderId="18" xfId="0" applyFont="1" applyFill="1" applyBorder="1"/>
    <xf numFmtId="0" fontId="3" fillId="11" borderId="19" xfId="0" applyFont="1" applyFill="1" applyBorder="1"/>
    <xf numFmtId="0" fontId="3" fillId="11" borderId="40" xfId="0" applyFont="1" applyFill="1" applyBorder="1"/>
    <xf numFmtId="0" fontId="13" fillId="13" borderId="52" xfId="0" applyFont="1" applyFill="1" applyBorder="1" applyAlignment="1">
      <alignment horizontal="center"/>
    </xf>
    <xf numFmtId="0" fontId="13" fillId="13" borderId="2" xfId="0" applyFont="1" applyFill="1" applyBorder="1" applyAlignment="1">
      <alignment horizontal="center"/>
    </xf>
    <xf numFmtId="0" fontId="13" fillId="13" borderId="6" xfId="0" applyFont="1" applyFill="1" applyBorder="1" applyAlignment="1">
      <alignment horizontal="center"/>
    </xf>
    <xf numFmtId="0" fontId="36" fillId="0" borderId="25" xfId="23" applyFont="1" applyBorder="1" applyAlignment="1">
      <alignment horizontal="center" vertical="center"/>
    </xf>
    <xf numFmtId="1" fontId="36" fillId="0" borderId="25" xfId="23" applyNumberFormat="1" applyFont="1" applyBorder="1" applyAlignment="1">
      <alignment horizontal="center"/>
    </xf>
    <xf numFmtId="170" fontId="3" fillId="7" borderId="11" xfId="0" applyNumberFormat="1" applyFont="1" applyFill="1" applyBorder="1" applyAlignment="1">
      <alignment vertical="center"/>
    </xf>
    <xf numFmtId="0" fontId="36" fillId="0" borderId="8" xfId="23" applyFont="1" applyBorder="1" applyAlignment="1">
      <alignment horizontal="center" vertical="center"/>
    </xf>
    <xf numFmtId="1" fontId="36" fillId="2" borderId="8" xfId="23" applyNumberFormat="1" applyFont="1" applyFill="1" applyBorder="1" applyAlignment="1">
      <alignment horizontal="center"/>
    </xf>
    <xf numFmtId="175" fontId="36" fillId="0" borderId="8" xfId="24" applyNumberFormat="1" applyFont="1" applyBorder="1" applyAlignment="1">
      <alignment horizontal="center" vertical="center" wrapText="1"/>
    </xf>
    <xf numFmtId="0" fontId="36" fillId="0" borderId="8" xfId="23" applyFont="1" applyBorder="1" applyAlignment="1">
      <alignment horizontal="center" vertical="center" wrapText="1"/>
    </xf>
    <xf numFmtId="1" fontId="36" fillId="0" borderId="8" xfId="23" applyNumberFormat="1" applyFont="1" applyBorder="1" applyAlignment="1">
      <alignment horizontal="center" wrapText="1"/>
    </xf>
    <xf numFmtId="1" fontId="36" fillId="0" borderId="8" xfId="23" applyNumberFormat="1" applyFont="1" applyBorder="1" applyAlignment="1">
      <alignment horizontal="center"/>
    </xf>
    <xf numFmtId="0" fontId="3" fillId="7" borderId="13" xfId="0" applyFont="1" applyFill="1" applyBorder="1"/>
    <xf numFmtId="0" fontId="3" fillId="7" borderId="25" xfId="0" applyFont="1" applyFill="1" applyBorder="1"/>
    <xf numFmtId="0" fontId="3" fillId="7" borderId="11" xfId="0" applyFont="1" applyFill="1" applyBorder="1"/>
    <xf numFmtId="0" fontId="3" fillId="11" borderId="21" xfId="0" applyFont="1" applyFill="1" applyBorder="1"/>
    <xf numFmtId="0" fontId="13" fillId="13" borderId="42" xfId="0" applyFont="1" applyFill="1" applyBorder="1" applyAlignment="1">
      <alignment horizontal="center"/>
    </xf>
    <xf numFmtId="0" fontId="13" fillId="13" borderId="43" xfId="0" applyFont="1" applyFill="1" applyBorder="1" applyAlignment="1">
      <alignment horizontal="center"/>
    </xf>
    <xf numFmtId="0" fontId="13" fillId="13" borderId="2" xfId="0" applyFont="1" applyFill="1" applyBorder="1" applyAlignment="1">
      <alignment horizontal="center" vertical="center"/>
    </xf>
    <xf numFmtId="0" fontId="13" fillId="13" borderId="2" xfId="0" applyFont="1" applyFill="1" applyBorder="1" applyAlignment="1">
      <alignment horizontal="center" vertical="center" wrapText="1"/>
    </xf>
    <xf numFmtId="0" fontId="13" fillId="13" borderId="43" xfId="0" applyFont="1" applyFill="1" applyBorder="1" applyAlignment="1">
      <alignment horizontal="center" vertical="center" wrapText="1"/>
    </xf>
    <xf numFmtId="0" fontId="13" fillId="13" borderId="6" xfId="0" applyFont="1" applyFill="1" applyBorder="1" applyAlignment="1">
      <alignment horizontal="center" vertical="center"/>
    </xf>
    <xf numFmtId="0" fontId="21" fillId="7" borderId="8" xfId="0" applyFont="1" applyFill="1" applyBorder="1" applyAlignment="1">
      <alignment horizontal="center" vertical="center"/>
    </xf>
    <xf numFmtId="2" fontId="21" fillId="7" borderId="8" xfId="0" applyNumberFormat="1" applyFont="1" applyFill="1" applyBorder="1" applyAlignment="1">
      <alignment horizontal="center" vertical="center"/>
    </xf>
    <xf numFmtId="176" fontId="21" fillId="7" borderId="8" xfId="0" applyNumberFormat="1" applyFont="1" applyFill="1" applyBorder="1" applyAlignment="1">
      <alignment horizontal="center" vertical="center"/>
    </xf>
    <xf numFmtId="173" fontId="21" fillId="7" borderId="11" xfId="0" applyNumberFormat="1" applyFont="1" applyFill="1" applyBorder="1" applyAlignment="1">
      <alignment vertical="center"/>
    </xf>
    <xf numFmtId="0" fontId="3" fillId="0" borderId="15" xfId="4" applyFont="1" applyFill="1" applyBorder="1"/>
    <xf numFmtId="0" fontId="3" fillId="7" borderId="20" xfId="0" applyFont="1" applyFill="1" applyBorder="1" applyAlignment="1"/>
    <xf numFmtId="0" fontId="3" fillId="7" borderId="30" xfId="0" applyFont="1" applyFill="1" applyBorder="1" applyAlignment="1">
      <alignment horizontal="center"/>
    </xf>
    <xf numFmtId="2" fontId="3" fillId="7" borderId="31" xfId="0" applyNumberFormat="1" applyFont="1" applyFill="1" applyBorder="1" applyAlignment="1">
      <alignment horizontal="right"/>
    </xf>
    <xf numFmtId="2" fontId="3" fillId="7" borderId="26" xfId="0" applyNumberFormat="1" applyFont="1" applyFill="1" applyBorder="1" applyAlignment="1">
      <alignment horizontal="right"/>
    </xf>
    <xf numFmtId="2" fontId="3" fillId="7" borderId="11" xfId="0" applyNumberFormat="1" applyFont="1" applyFill="1" applyBorder="1"/>
    <xf numFmtId="0" fontId="3" fillId="7" borderId="59" xfId="0" applyFont="1" applyFill="1" applyBorder="1" applyAlignment="1"/>
    <xf numFmtId="0" fontId="3" fillId="7" borderId="59" xfId="0" applyFont="1" applyFill="1" applyBorder="1"/>
    <xf numFmtId="0" fontId="3" fillId="7" borderId="60" xfId="0" applyFont="1" applyFill="1" applyBorder="1"/>
    <xf numFmtId="173" fontId="3" fillId="7" borderId="61" xfId="0" applyNumberFormat="1" applyFont="1" applyFill="1" applyBorder="1"/>
    <xf numFmtId="0" fontId="13" fillId="13" borderId="6" xfId="0" applyFont="1" applyFill="1" applyBorder="1" applyAlignment="1">
      <alignment horizontal="center" vertical="center" wrapText="1"/>
    </xf>
    <xf numFmtId="0" fontId="3" fillId="7" borderId="50" xfId="0" applyFont="1" applyFill="1" applyBorder="1" applyAlignment="1"/>
    <xf numFmtId="0" fontId="3" fillId="7" borderId="12" xfId="0" applyFont="1" applyFill="1" applyBorder="1" applyAlignment="1">
      <alignment horizontal="center"/>
    </xf>
    <xf numFmtId="4" fontId="3" fillId="0" borderId="8" xfId="4" applyNumberFormat="1" applyFont="1" applyFill="1" applyBorder="1"/>
    <xf numFmtId="2" fontId="3" fillId="7" borderId="18" xfId="0" applyNumberFormat="1" applyFont="1" applyFill="1" applyBorder="1" applyAlignment="1">
      <alignment horizontal="right"/>
    </xf>
    <xf numFmtId="4" fontId="3" fillId="0" borderId="11" xfId="4" applyNumberFormat="1" applyFont="1" applyFill="1" applyBorder="1"/>
    <xf numFmtId="4" fontId="3" fillId="0" borderId="44" xfId="4" applyNumberFormat="1" applyFont="1" applyFill="1" applyBorder="1"/>
    <xf numFmtId="4" fontId="3" fillId="7" borderId="44" xfId="0" applyNumberFormat="1" applyFont="1" applyFill="1" applyBorder="1"/>
    <xf numFmtId="0" fontId="13" fillId="13" borderId="51" xfId="0" applyFont="1" applyFill="1" applyBorder="1" applyAlignment="1">
      <alignment horizontal="center" wrapText="1"/>
    </xf>
    <xf numFmtId="0" fontId="13" fillId="13" borderId="2" xfId="0" applyFont="1" applyFill="1" applyBorder="1" applyAlignment="1">
      <alignment horizontal="center" wrapText="1"/>
    </xf>
    <xf numFmtId="0" fontId="13" fillId="13" borderId="6" xfId="0" applyFont="1" applyFill="1" applyBorder="1" applyAlignment="1">
      <alignment horizontal="center" wrapText="1"/>
    </xf>
    <xf numFmtId="179" fontId="3" fillId="0" borderId="16" xfId="4" applyNumberFormat="1" applyFont="1" applyFill="1" applyBorder="1"/>
    <xf numFmtId="0" fontId="13" fillId="14" borderId="50" xfId="0" applyFont="1" applyFill="1" applyBorder="1" applyAlignment="1"/>
    <xf numFmtId="0" fontId="13" fillId="14" borderId="20" xfId="0" applyFont="1" applyFill="1" applyBorder="1" applyAlignment="1"/>
    <xf numFmtId="9" fontId="3" fillId="0" borderId="16" xfId="4" applyNumberFormat="1" applyFont="1" applyFill="1" applyBorder="1"/>
    <xf numFmtId="0" fontId="13" fillId="14" borderId="47" xfId="0" applyFont="1" applyFill="1" applyBorder="1" applyAlignment="1"/>
    <xf numFmtId="0" fontId="13" fillId="14" borderId="48" xfId="0" applyFont="1" applyFill="1" applyBorder="1" applyAlignment="1"/>
    <xf numFmtId="9" fontId="3" fillId="0" borderId="59" xfId="4" applyNumberFormat="1" applyFont="1" applyFill="1" applyBorder="1"/>
    <xf numFmtId="165" fontId="3" fillId="7" borderId="44" xfId="0" applyNumberFormat="1" applyFont="1" applyFill="1" applyBorder="1"/>
    <xf numFmtId="0" fontId="3" fillId="0" borderId="39" xfId="0" applyFont="1" applyFill="1" applyBorder="1"/>
    <xf numFmtId="0" fontId="3" fillId="0" borderId="4" xfId="0" applyFont="1" applyFill="1" applyBorder="1"/>
    <xf numFmtId="0" fontId="3" fillId="0" borderId="28" xfId="0" applyFont="1" applyFill="1" applyBorder="1"/>
    <xf numFmtId="0" fontId="3" fillId="0" borderId="21" xfId="0" applyFont="1" applyFill="1" applyBorder="1"/>
    <xf numFmtId="0" fontId="3" fillId="0" borderId="0" xfId="0" applyFont="1" applyFill="1" applyBorder="1"/>
    <xf numFmtId="0" fontId="3" fillId="0" borderId="22" xfId="0" applyFont="1" applyFill="1" applyBorder="1"/>
    <xf numFmtId="0" fontId="3" fillId="0" borderId="13" xfId="0" applyFont="1" applyFill="1" applyBorder="1"/>
    <xf numFmtId="0" fontId="13" fillId="0" borderId="42" xfId="0" applyFont="1" applyFill="1" applyBorder="1"/>
    <xf numFmtId="0" fontId="3" fillId="0" borderId="43" xfId="0" applyFont="1" applyFill="1" applyBorder="1"/>
    <xf numFmtId="0" fontId="3" fillId="0" borderId="45" xfId="0" applyFont="1" applyFill="1" applyBorder="1"/>
    <xf numFmtId="0" fontId="3" fillId="0" borderId="15" xfId="0" applyFont="1" applyFill="1" applyBorder="1" applyAlignment="1"/>
    <xf numFmtId="0" fontId="3" fillId="0" borderId="18" xfId="0" applyFont="1" applyFill="1" applyBorder="1" applyAlignment="1"/>
    <xf numFmtId="0" fontId="3" fillId="0" borderId="19" xfId="0" applyFont="1" applyFill="1" applyBorder="1" applyAlignment="1"/>
    <xf numFmtId="0" fontId="3" fillId="0" borderId="47" xfId="0" applyFont="1" applyFill="1" applyBorder="1" applyAlignment="1"/>
    <xf numFmtId="0" fontId="3" fillId="0" borderId="48" xfId="0" applyFont="1" applyFill="1" applyBorder="1" applyAlignment="1"/>
    <xf numFmtId="0" fontId="3" fillId="0" borderId="49" xfId="0" applyFont="1" applyFill="1" applyBorder="1" applyAlignment="1"/>
    <xf numFmtId="0" fontId="3" fillId="0" borderId="21" xfId="0" applyFont="1" applyFill="1" applyBorder="1" applyAlignment="1"/>
    <xf numFmtId="0" fontId="3" fillId="0" borderId="0" xfId="0" applyFont="1" applyFill="1" applyBorder="1" applyAlignment="1"/>
    <xf numFmtId="0" fontId="3" fillId="0" borderId="22" xfId="0" applyFont="1" applyFill="1" applyBorder="1" applyAlignment="1"/>
    <xf numFmtId="0" fontId="13" fillId="0" borderId="21" xfId="0" applyFont="1" applyFill="1" applyBorder="1" applyAlignment="1">
      <alignment horizontal="left"/>
    </xf>
    <xf numFmtId="0" fontId="3" fillId="0" borderId="0" xfId="0" applyFont="1" applyFill="1" applyBorder="1" applyAlignment="1">
      <alignment horizontal="center"/>
    </xf>
    <xf numFmtId="0" fontId="3" fillId="0" borderId="22" xfId="0" applyFont="1" applyFill="1" applyBorder="1" applyAlignment="1">
      <alignment horizontal="center"/>
    </xf>
    <xf numFmtId="0" fontId="13" fillId="0" borderId="21" xfId="0" applyFont="1" applyFill="1" applyBorder="1" applyAlignment="1">
      <alignment horizontal="justify" vertical="center" wrapText="1"/>
    </xf>
    <xf numFmtId="0" fontId="13" fillId="0" borderId="0" xfId="0" applyFont="1" applyFill="1" applyBorder="1" applyAlignment="1">
      <alignment horizontal="justify" vertical="center" wrapText="1"/>
    </xf>
    <xf numFmtId="0" fontId="13" fillId="0" borderId="22" xfId="0" applyFont="1" applyFill="1" applyBorder="1" applyAlignment="1">
      <alignment horizontal="justify" vertical="center" wrapText="1"/>
    </xf>
    <xf numFmtId="0" fontId="3" fillId="0" borderId="20" xfId="0" applyFont="1" applyFill="1" applyBorder="1"/>
    <xf numFmtId="0" fontId="3" fillId="0" borderId="0" xfId="0" applyFont="1" applyFill="1" applyBorder="1" applyAlignment="1">
      <alignment horizontal="left"/>
    </xf>
    <xf numFmtId="0" fontId="3" fillId="0" borderId="21" xfId="0" applyFont="1" applyFill="1" applyBorder="1" applyAlignment="1">
      <alignment horizontal="left"/>
    </xf>
    <xf numFmtId="0" fontId="12" fillId="0" borderId="0" xfId="11" applyBorder="1" applyAlignment="1">
      <alignment horizontal="center"/>
    </xf>
    <xf numFmtId="0" fontId="12" fillId="0" borderId="22" xfId="11" applyBorder="1" applyAlignment="1">
      <alignment horizontal="center"/>
    </xf>
    <xf numFmtId="0" fontId="22" fillId="0" borderId="21" xfId="11" applyFont="1" applyBorder="1" applyAlignment="1" applyProtection="1">
      <protection locked="0"/>
    </xf>
    <xf numFmtId="0" fontId="22" fillId="0" borderId="0" xfId="11" applyFont="1" applyBorder="1" applyAlignment="1" applyProtection="1">
      <protection locked="0"/>
    </xf>
    <xf numFmtId="0" fontId="12" fillId="0" borderId="13" xfId="11" applyBorder="1" applyAlignment="1">
      <alignment horizontal="center"/>
    </xf>
    <xf numFmtId="0" fontId="12" fillId="0" borderId="29" xfId="11" applyBorder="1" applyAlignment="1">
      <alignment horizontal="center"/>
    </xf>
    <xf numFmtId="0" fontId="21" fillId="7" borderId="0" xfId="11" applyFont="1" applyFill="1" applyBorder="1" applyAlignment="1">
      <alignment horizontal="center"/>
    </xf>
    <xf numFmtId="0" fontId="25" fillId="7" borderId="22" xfId="11" applyFont="1" applyFill="1" applyBorder="1" applyAlignment="1">
      <alignment horizontal="center"/>
    </xf>
    <xf numFmtId="0" fontId="21" fillId="0" borderId="21" xfId="11" applyFont="1" applyBorder="1" applyAlignment="1">
      <alignment horizontal="center" vertical="center"/>
    </xf>
    <xf numFmtId="0" fontId="21" fillId="0" borderId="0" xfId="11" applyFont="1" applyBorder="1" applyAlignment="1">
      <alignment horizontal="center" vertical="center"/>
    </xf>
    <xf numFmtId="0" fontId="21" fillId="0" borderId="22" xfId="11" applyFont="1" applyBorder="1" applyAlignment="1">
      <alignment horizontal="center" vertical="center"/>
    </xf>
    <xf numFmtId="0" fontId="22" fillId="9" borderId="7" xfId="11" applyFont="1" applyFill="1" applyBorder="1" applyAlignment="1">
      <alignment horizontal="center" vertical="center"/>
    </xf>
    <xf numFmtId="0" fontId="22" fillId="10" borderId="17" xfId="11" applyFont="1" applyFill="1" applyBorder="1" applyAlignment="1">
      <alignment horizontal="center" vertical="center" wrapText="1"/>
    </xf>
    <xf numFmtId="0" fontId="21" fillId="10" borderId="16" xfId="11" applyFont="1" applyFill="1" applyBorder="1" applyAlignment="1">
      <alignment vertical="center"/>
    </xf>
    <xf numFmtId="176" fontId="22" fillId="21" borderId="65" xfId="11" applyNumberFormat="1" applyFont="1" applyFill="1" applyBorder="1" applyAlignment="1">
      <alignment horizontal="center" vertical="center"/>
    </xf>
    <xf numFmtId="0" fontId="21" fillId="7" borderId="30" xfId="11" applyFont="1" applyFill="1" applyBorder="1" applyAlignment="1">
      <alignment horizontal="center" vertical="center"/>
    </xf>
    <xf numFmtId="174" fontId="21" fillId="7" borderId="8" xfId="11" applyNumberFormat="1" applyFont="1" applyFill="1" applyBorder="1" applyAlignment="1">
      <alignment horizontal="center"/>
    </xf>
    <xf numFmtId="2" fontId="21" fillId="7" borderId="30" xfId="11" applyNumberFormat="1" applyFont="1" applyFill="1" applyBorder="1" applyAlignment="1">
      <alignment horizontal="center" vertical="center"/>
    </xf>
    <xf numFmtId="173" fontId="21" fillId="7" borderId="8" xfId="11" applyNumberFormat="1" applyFont="1" applyFill="1" applyBorder="1"/>
    <xf numFmtId="173" fontId="21" fillId="7" borderId="30" xfId="11" applyNumberFormat="1" applyFont="1" applyFill="1" applyBorder="1" applyAlignment="1">
      <alignment vertical="center"/>
    </xf>
    <xf numFmtId="0" fontId="21" fillId="0" borderId="30" xfId="12" applyNumberFormat="1" applyFont="1" applyFill="1" applyBorder="1" applyAlignment="1">
      <alignment horizontal="center" vertical="center"/>
    </xf>
    <xf numFmtId="173" fontId="21" fillId="0" borderId="30" xfId="13" applyNumberFormat="1" applyFont="1" applyFill="1" applyBorder="1" applyAlignment="1">
      <alignment vertical="center"/>
    </xf>
    <xf numFmtId="165" fontId="22" fillId="25" borderId="18" xfId="15" applyFont="1" applyFill="1" applyBorder="1" applyAlignment="1">
      <alignment vertical="center"/>
    </xf>
    <xf numFmtId="9" fontId="22" fillId="25" borderId="16" xfId="12" applyFont="1" applyFill="1" applyBorder="1" applyAlignment="1">
      <alignment vertical="center"/>
    </xf>
    <xf numFmtId="10" fontId="21" fillId="0" borderId="16" xfId="4" applyNumberFormat="1" applyFont="1" applyBorder="1" applyAlignment="1">
      <alignment horizontal="center" vertical="center"/>
    </xf>
    <xf numFmtId="0" fontId="22" fillId="25" borderId="50" xfId="11" applyFont="1" applyFill="1" applyBorder="1" applyAlignment="1">
      <alignment vertical="center"/>
    </xf>
    <xf numFmtId="0" fontId="22" fillId="25" borderId="20" xfId="11" applyFont="1" applyFill="1" applyBorder="1" applyAlignment="1">
      <alignment vertical="center"/>
    </xf>
    <xf numFmtId="0" fontId="22" fillId="25" borderId="47" xfId="11" applyFont="1" applyFill="1" applyBorder="1" applyAlignment="1">
      <alignment vertical="center"/>
    </xf>
    <xf numFmtId="0" fontId="22" fillId="25" borderId="48" xfId="11" applyFont="1" applyFill="1" applyBorder="1" applyAlignment="1">
      <alignment vertical="center"/>
    </xf>
    <xf numFmtId="165" fontId="22" fillId="25" borderId="48" xfId="15" applyFont="1" applyFill="1" applyBorder="1" applyAlignment="1">
      <alignment vertical="center"/>
    </xf>
    <xf numFmtId="9" fontId="22" fillId="25" borderId="55" xfId="12" applyFont="1" applyFill="1" applyBorder="1" applyAlignment="1">
      <alignment vertical="center"/>
    </xf>
    <xf numFmtId="176" fontId="21" fillId="0" borderId="30" xfId="11" applyNumberFormat="1" applyFont="1" applyFill="1" applyBorder="1" applyAlignment="1">
      <alignment horizontal="center" vertical="center"/>
    </xf>
    <xf numFmtId="0" fontId="21" fillId="0" borderId="8" xfId="11" applyFont="1" applyFill="1" applyBorder="1" applyAlignment="1">
      <alignment horizontal="center" vertical="center"/>
    </xf>
    <xf numFmtId="2" fontId="21" fillId="0" borderId="8" xfId="11" applyNumberFormat="1" applyFont="1" applyFill="1" applyBorder="1" applyAlignment="1">
      <alignment horizontal="center" vertical="center"/>
    </xf>
    <xf numFmtId="0" fontId="21" fillId="0" borderId="30" xfId="11" applyFont="1" applyFill="1" applyBorder="1" applyAlignment="1">
      <alignment horizontal="center" vertical="center"/>
    </xf>
    <xf numFmtId="174" fontId="21" fillId="0" borderId="8" xfId="11" applyNumberFormat="1" applyFont="1" applyFill="1" applyBorder="1" applyAlignment="1">
      <alignment horizontal="center"/>
    </xf>
    <xf numFmtId="2" fontId="21" fillId="0" borderId="30" xfId="11" applyNumberFormat="1" applyFont="1" applyFill="1" applyBorder="1" applyAlignment="1">
      <alignment horizontal="center" vertical="center"/>
    </xf>
    <xf numFmtId="0" fontId="0" fillId="26" borderId="7" xfId="0" applyFill="1" applyBorder="1"/>
    <xf numFmtId="0" fontId="2" fillId="26" borderId="8" xfId="0" applyFont="1" applyFill="1" applyBorder="1"/>
    <xf numFmtId="2" fontId="3" fillId="7" borderId="16" xfId="11" applyNumberFormat="1" applyFont="1" applyFill="1" applyBorder="1" applyAlignment="1">
      <alignment horizontal="right"/>
    </xf>
    <xf numFmtId="0" fontId="21" fillId="0" borderId="13" xfId="0" applyFont="1" applyFill="1" applyBorder="1" applyAlignment="1">
      <alignment horizontal="center"/>
    </xf>
    <xf numFmtId="0" fontId="13" fillId="13" borderId="42" xfId="0" applyFont="1" applyFill="1" applyBorder="1" applyAlignment="1">
      <alignment horizontal="center"/>
    </xf>
    <xf numFmtId="0" fontId="13" fillId="13" borderId="43" xfId="0" applyFont="1" applyFill="1" applyBorder="1" applyAlignment="1">
      <alignment horizontal="center"/>
    </xf>
    <xf numFmtId="0" fontId="13" fillId="13" borderId="52" xfId="0" applyFont="1" applyFill="1" applyBorder="1" applyAlignment="1">
      <alignment horizontal="center"/>
    </xf>
    <xf numFmtId="0" fontId="3" fillId="7" borderId="47" xfId="0" applyFont="1" applyFill="1" applyBorder="1" applyAlignment="1"/>
    <xf numFmtId="0" fontId="3" fillId="7" borderId="48" xfId="0" applyFont="1" applyFill="1" applyBorder="1" applyAlignment="1"/>
    <xf numFmtId="0" fontId="13" fillId="13" borderId="51" xfId="0" applyFont="1" applyFill="1" applyBorder="1" applyAlignment="1">
      <alignment horizontal="center" wrapText="1"/>
    </xf>
    <xf numFmtId="0" fontId="13" fillId="0" borderId="21" xfId="0" applyFont="1" applyFill="1" applyBorder="1" applyAlignment="1">
      <alignment horizontal="justify" vertical="center" wrapText="1"/>
    </xf>
    <xf numFmtId="0" fontId="13" fillId="0" borderId="0" xfId="0" applyFont="1" applyFill="1" applyBorder="1" applyAlignment="1">
      <alignment horizontal="justify" vertical="center" wrapText="1"/>
    </xf>
    <xf numFmtId="0" fontId="13" fillId="0" borderId="22" xfId="0" applyFont="1" applyFill="1" applyBorder="1" applyAlignment="1">
      <alignment horizontal="justify" vertical="center" wrapText="1"/>
    </xf>
    <xf numFmtId="2" fontId="0" fillId="0" borderId="8" xfId="0" applyNumberFormat="1" applyBorder="1"/>
    <xf numFmtId="173" fontId="3" fillId="7" borderId="2" xfId="11" applyNumberFormat="1" applyFont="1" applyFill="1" applyBorder="1"/>
    <xf numFmtId="1" fontId="3" fillId="0" borderId="2" xfId="14" applyNumberFormat="1" applyFont="1" applyFill="1" applyBorder="1" applyAlignment="1">
      <alignment horizontal="center"/>
    </xf>
    <xf numFmtId="173" fontId="3" fillId="0" borderId="2" xfId="13" applyNumberFormat="1" applyFont="1" applyFill="1" applyBorder="1"/>
    <xf numFmtId="0" fontId="3" fillId="7" borderId="52" xfId="11" applyFont="1" applyFill="1" applyBorder="1" applyAlignment="1">
      <alignment horizontal="center"/>
    </xf>
    <xf numFmtId="4" fontId="3" fillId="0" borderId="43" xfId="4" applyNumberFormat="1" applyBorder="1"/>
    <xf numFmtId="173" fontId="3" fillId="0" borderId="6" xfId="4" applyNumberFormat="1" applyBorder="1"/>
    <xf numFmtId="0" fontId="0" fillId="28" borderId="0" xfId="0" applyFill="1"/>
    <xf numFmtId="42" fontId="0" fillId="0" borderId="0" xfId="0" applyNumberFormat="1" applyFill="1"/>
    <xf numFmtId="0" fontId="40" fillId="0" borderId="0" xfId="11" applyFont="1"/>
    <xf numFmtId="2" fontId="0" fillId="0" borderId="8" xfId="0" applyNumberFormat="1" applyFill="1" applyBorder="1"/>
    <xf numFmtId="0" fontId="13" fillId="0" borderId="21" xfId="0" applyFont="1" applyFill="1" applyBorder="1" applyAlignment="1" applyProtection="1">
      <alignment horizontal="left"/>
      <protection locked="0"/>
    </xf>
    <xf numFmtId="0" fontId="5" fillId="0" borderId="0" xfId="2" applyFont="1" applyFill="1"/>
    <xf numFmtId="0" fontId="9" fillId="10" borderId="44" xfId="0" applyFont="1" applyFill="1" applyBorder="1" applyAlignment="1">
      <alignment horizontal="center" vertical="center" wrapText="1"/>
    </xf>
    <xf numFmtId="0" fontId="0" fillId="0" borderId="0" xfId="0" applyAlignment="1">
      <alignment vertical="top"/>
    </xf>
    <xf numFmtId="0" fontId="29" fillId="0" borderId="0" xfId="0" applyFont="1" applyAlignment="1">
      <alignment wrapText="1"/>
    </xf>
    <xf numFmtId="4" fontId="0" fillId="0" borderId="0" xfId="0" applyNumberFormat="1" applyBorder="1"/>
    <xf numFmtId="0" fontId="0" fillId="0" borderId="0" xfId="0" applyFill="1" applyBorder="1"/>
    <xf numFmtId="4" fontId="0" fillId="0" borderId="0" xfId="0" applyNumberFormat="1" applyFill="1" applyBorder="1"/>
    <xf numFmtId="0" fontId="7" fillId="0" borderId="0" xfId="2" applyFont="1" applyFill="1" applyBorder="1"/>
    <xf numFmtId="0" fontId="32" fillId="0" borderId="0" xfId="0" applyFont="1" applyAlignment="1">
      <alignment horizontal="left"/>
    </xf>
    <xf numFmtId="169" fontId="2" fillId="0" borderId="0" xfId="0" applyNumberFormat="1" applyFont="1" applyFill="1" applyBorder="1" applyAlignment="1">
      <alignment horizontal="center"/>
    </xf>
    <xf numFmtId="0" fontId="31" fillId="0" borderId="0" xfId="0" applyFont="1" applyFill="1" applyBorder="1" applyAlignment="1">
      <alignment horizontal="left" wrapText="1"/>
    </xf>
    <xf numFmtId="169" fontId="3" fillId="0" borderId="0" xfId="1" applyNumberFormat="1" applyFill="1" applyBorder="1" applyAlignment="1">
      <alignment horizontal="center" vertical="center"/>
    </xf>
    <xf numFmtId="0" fontId="4" fillId="0" borderId="0" xfId="1" applyFont="1" applyFill="1" applyBorder="1" applyAlignment="1">
      <alignment horizontal="center" vertical="center" wrapText="1"/>
    </xf>
    <xf numFmtId="169" fontId="9" fillId="0" borderId="0" xfId="1" applyNumberFormat="1" applyFont="1" applyFill="1" applyBorder="1" applyAlignment="1">
      <alignment horizontal="center" vertical="center"/>
    </xf>
    <xf numFmtId="0" fontId="9" fillId="0" borderId="0" xfId="1" applyFont="1" applyFill="1" applyBorder="1" applyAlignment="1">
      <alignment horizontal="left" vertical="center" wrapText="1"/>
    </xf>
    <xf numFmtId="0" fontId="2" fillId="0" borderId="0" xfId="0" applyFont="1" applyFill="1" applyBorder="1" applyAlignment="1">
      <alignment horizontal="left" wrapText="1"/>
    </xf>
    <xf numFmtId="169" fontId="29" fillId="0" borderId="0" xfId="0" applyNumberFormat="1" applyFont="1" applyFill="1" applyBorder="1"/>
    <xf numFmtId="169" fontId="0" fillId="0" borderId="0" xfId="0" applyNumberFormat="1" applyFill="1" applyBorder="1"/>
    <xf numFmtId="0" fontId="32" fillId="0" borderId="0" xfId="0" applyFont="1" applyFill="1" applyBorder="1" applyAlignment="1">
      <alignment horizontal="left" wrapText="1"/>
    </xf>
    <xf numFmtId="0" fontId="32" fillId="0" borderId="0" xfId="0" applyFont="1" applyFill="1" applyBorder="1" applyAlignment="1">
      <alignment horizontal="left"/>
    </xf>
    <xf numFmtId="0" fontId="33" fillId="0" borderId="0" xfId="0" applyFont="1" applyFill="1" applyBorder="1" applyAlignment="1">
      <alignment horizontal="left"/>
    </xf>
    <xf numFmtId="0" fontId="41" fillId="0" borderId="0" xfId="0" applyFont="1" applyFill="1" applyBorder="1" applyAlignment="1">
      <alignment horizontal="left" vertical="top" wrapText="1"/>
    </xf>
    <xf numFmtId="0" fontId="34" fillId="0" borderId="0" xfId="0" applyFont="1" applyFill="1" applyBorder="1" applyAlignment="1">
      <alignment horizontal="left" wrapText="1"/>
    </xf>
    <xf numFmtId="176" fontId="42" fillId="29" borderId="8" xfId="11" applyNumberFormat="1" applyFont="1" applyFill="1" applyBorder="1" applyAlignment="1">
      <alignment horizontal="center" vertical="center" wrapText="1"/>
    </xf>
    <xf numFmtId="176" fontId="42" fillId="29" borderId="8" xfId="11" applyNumberFormat="1" applyFont="1" applyFill="1" applyBorder="1" applyAlignment="1">
      <alignment horizontal="center" vertical="center"/>
    </xf>
    <xf numFmtId="2" fontId="43" fillId="30" borderId="18" xfId="11" applyNumberFormat="1" applyFont="1" applyFill="1" applyBorder="1"/>
    <xf numFmtId="2" fontId="43" fillId="30" borderId="18" xfId="0" applyNumberFormat="1" applyFont="1" applyFill="1" applyBorder="1"/>
    <xf numFmtId="0" fontId="44" fillId="0" borderId="0" xfId="11" applyFont="1"/>
    <xf numFmtId="0" fontId="22" fillId="0" borderId="0" xfId="0" applyFont="1" applyFill="1" applyBorder="1" applyAlignment="1" applyProtection="1">
      <protection locked="0"/>
    </xf>
    <xf numFmtId="0" fontId="0" fillId="0" borderId="0" xfId="0"/>
    <xf numFmtId="169" fontId="0" fillId="0" borderId="0" xfId="0" applyNumberFormat="1"/>
    <xf numFmtId="0" fontId="0" fillId="0" borderId="8" xfId="0" applyBorder="1"/>
    <xf numFmtId="0" fontId="0" fillId="0" borderId="8" xfId="0" applyFill="1" applyBorder="1"/>
    <xf numFmtId="173" fontId="3" fillId="7" borderId="53" xfId="11" applyNumberFormat="1" applyFont="1" applyFill="1" applyBorder="1" applyAlignment="1">
      <alignment horizontal="right"/>
    </xf>
    <xf numFmtId="0" fontId="3" fillId="7" borderId="56" xfId="11" applyFont="1" applyFill="1" applyBorder="1" applyAlignment="1">
      <alignment horizontal="left"/>
    </xf>
    <xf numFmtId="170" fontId="3" fillId="7" borderId="14" xfId="13" applyFont="1" applyFill="1" applyBorder="1" applyAlignment="1">
      <alignment horizontal="right"/>
    </xf>
    <xf numFmtId="169" fontId="0" fillId="0" borderId="8" xfId="0" applyNumberFormat="1" applyBorder="1"/>
    <xf numFmtId="0" fontId="0" fillId="0" borderId="0" xfId="0" applyBorder="1"/>
    <xf numFmtId="0" fontId="3" fillId="7" borderId="56" xfId="0" applyFont="1" applyFill="1" applyBorder="1" applyAlignment="1">
      <alignment horizontal="left"/>
    </xf>
    <xf numFmtId="0" fontId="3" fillId="7" borderId="8" xfId="0" applyFont="1" applyFill="1" applyBorder="1" applyAlignment="1">
      <alignment horizontal="center"/>
    </xf>
    <xf numFmtId="0" fontId="3" fillId="7" borderId="25" xfId="0" applyFont="1" applyFill="1" applyBorder="1" applyAlignment="1">
      <alignment horizontal="center"/>
    </xf>
    <xf numFmtId="2" fontId="3" fillId="7" borderId="25" xfId="0" applyNumberFormat="1" applyFont="1" applyFill="1" applyBorder="1" applyAlignment="1">
      <alignment horizontal="right"/>
    </xf>
    <xf numFmtId="2" fontId="3" fillId="7" borderId="8" xfId="0" applyNumberFormat="1" applyFont="1" applyFill="1" applyBorder="1" applyAlignment="1">
      <alignment horizontal="right"/>
    </xf>
    <xf numFmtId="169" fontId="0" fillId="0" borderId="0" xfId="0" applyNumberFormat="1" applyFill="1" applyBorder="1" applyAlignment="1">
      <alignment horizontal="center"/>
    </xf>
    <xf numFmtId="0" fontId="3" fillId="7" borderId="56" xfId="0" applyFont="1" applyFill="1" applyBorder="1" applyAlignment="1">
      <alignment horizontal="left" wrapText="1"/>
    </xf>
    <xf numFmtId="0" fontId="21" fillId="0" borderId="13" xfId="11" applyFont="1" applyBorder="1" applyAlignment="1">
      <alignment horizontal="center"/>
    </xf>
    <xf numFmtId="0" fontId="27" fillId="20" borderId="8" xfId="11" applyFont="1" applyFill="1" applyBorder="1" applyAlignment="1">
      <alignment horizontal="center" vertical="center"/>
    </xf>
    <xf numFmtId="0" fontId="21" fillId="7" borderId="17" xfId="11" applyFont="1" applyFill="1" applyBorder="1" applyAlignment="1">
      <alignment horizontal="center" vertical="center"/>
    </xf>
    <xf numFmtId="0" fontId="21" fillId="7" borderId="16" xfId="11" applyFont="1" applyFill="1" applyBorder="1" applyAlignment="1">
      <alignment horizontal="center" vertical="center"/>
    </xf>
    <xf numFmtId="176" fontId="21" fillId="7" borderId="17" xfId="11" applyNumberFormat="1" applyFont="1" applyFill="1" applyBorder="1" applyAlignment="1">
      <alignment horizontal="center" vertical="center"/>
    </xf>
    <xf numFmtId="176" fontId="21" fillId="7" borderId="16" xfId="11" applyNumberFormat="1" applyFont="1" applyFill="1" applyBorder="1" applyAlignment="1">
      <alignment horizontal="center" vertical="center"/>
    </xf>
    <xf numFmtId="0" fontId="27" fillId="20" borderId="8" xfId="11" applyFont="1" applyFill="1" applyBorder="1" applyAlignment="1">
      <alignment horizontal="center" vertical="center" wrapText="1"/>
    </xf>
    <xf numFmtId="2" fontId="21" fillId="7" borderId="8" xfId="11" applyNumberFormat="1" applyFont="1" applyFill="1" applyBorder="1" applyAlignment="1">
      <alignment horizontal="center" vertical="center"/>
    </xf>
    <xf numFmtId="0" fontId="34" fillId="0" borderId="0" xfId="0" applyFont="1" applyBorder="1" applyAlignment="1">
      <alignment horizontal="left" wrapText="1"/>
    </xf>
    <xf numFmtId="0" fontId="32" fillId="0" borderId="0" xfId="0" applyFont="1" applyBorder="1" applyAlignment="1">
      <alignment horizontal="left"/>
    </xf>
    <xf numFmtId="0" fontId="40" fillId="0" borderId="0" xfId="11" applyFont="1" applyBorder="1"/>
    <xf numFmtId="0" fontId="0" fillId="0" borderId="0" xfId="0" applyBorder="1" applyAlignment="1">
      <alignment vertical="top"/>
    </xf>
    <xf numFmtId="0" fontId="29" fillId="0" borderId="0" xfId="0" applyFont="1" applyBorder="1" applyAlignment="1">
      <alignment horizontal="center" vertical="center" wrapText="1"/>
    </xf>
    <xf numFmtId="0" fontId="0" fillId="0" borderId="0" xfId="0" applyBorder="1" applyAlignment="1">
      <alignment horizontal="center"/>
    </xf>
    <xf numFmtId="0" fontId="2" fillId="26" borderId="8" xfId="0" applyFont="1" applyFill="1" applyBorder="1" applyAlignment="1">
      <alignment horizontal="left" vertical="center"/>
    </xf>
    <xf numFmtId="0" fontId="13" fillId="0" borderId="21" xfId="11" applyFont="1" applyBorder="1" applyAlignment="1">
      <alignment horizontal="justify" vertical="center" wrapText="1"/>
    </xf>
    <xf numFmtId="0" fontId="13" fillId="0" borderId="0" xfId="11" applyFont="1" applyBorder="1" applyAlignment="1">
      <alignment horizontal="justify" vertical="center" wrapText="1"/>
    </xf>
    <xf numFmtId="0" fontId="13" fillId="0" borderId="22" xfId="11" applyFont="1" applyBorder="1" applyAlignment="1">
      <alignment horizontal="justify" vertical="center" wrapText="1"/>
    </xf>
    <xf numFmtId="0" fontId="3" fillId="7" borderId="47" xfId="11" applyFont="1" applyFill="1" applyBorder="1" applyAlignment="1"/>
    <xf numFmtId="0" fontId="3" fillId="7" borderId="48" xfId="11" applyFont="1" applyFill="1" applyBorder="1" applyAlignment="1"/>
    <xf numFmtId="0" fontId="3" fillId="7" borderId="59" xfId="11" applyFont="1" applyFill="1" applyBorder="1" applyAlignment="1">
      <alignment horizontal="center"/>
    </xf>
    <xf numFmtId="0" fontId="13" fillId="13" borderId="42" xfId="11" applyFont="1" applyFill="1" applyBorder="1" applyAlignment="1">
      <alignment horizontal="center"/>
    </xf>
    <xf numFmtId="0" fontId="13" fillId="13" borderId="43" xfId="11" applyFont="1" applyFill="1" applyBorder="1" applyAlignment="1">
      <alignment horizontal="center"/>
    </xf>
    <xf numFmtId="0" fontId="13" fillId="13" borderId="51" xfId="11" applyFont="1" applyFill="1" applyBorder="1" applyAlignment="1">
      <alignment horizontal="center" wrapText="1"/>
    </xf>
    <xf numFmtId="0" fontId="13" fillId="13" borderId="52" xfId="11" applyFont="1" applyFill="1" applyBorder="1" applyAlignment="1">
      <alignment horizontal="center"/>
    </xf>
    <xf numFmtId="0" fontId="3" fillId="6" borderId="23" xfId="11" applyFont="1" applyFill="1" applyBorder="1" applyAlignment="1">
      <alignment horizontal="center"/>
    </xf>
    <xf numFmtId="0" fontId="3" fillId="0" borderId="0" xfId="11" applyFont="1" applyBorder="1" applyAlignment="1">
      <alignment horizontal="center" vertical="top"/>
    </xf>
    <xf numFmtId="0" fontId="3" fillId="7" borderId="18" xfId="11" applyFont="1" applyFill="1" applyBorder="1" applyAlignment="1"/>
    <xf numFmtId="174" fontId="3" fillId="7" borderId="16" xfId="11" applyNumberFormat="1" applyFont="1" applyFill="1" applyBorder="1" applyAlignment="1">
      <alignment horizontal="right"/>
    </xf>
    <xf numFmtId="0" fontId="13" fillId="0" borderId="21" xfId="0" applyFont="1" applyBorder="1" applyAlignment="1" applyProtection="1">
      <alignment horizontal="left"/>
      <protection locked="0"/>
    </xf>
    <xf numFmtId="0" fontId="22" fillId="0" borderId="0" xfId="0" applyFont="1" applyProtection="1">
      <protection locked="0"/>
    </xf>
    <xf numFmtId="0" fontId="13" fillId="0" borderId="21" xfId="11" applyFont="1" applyBorder="1" applyAlignment="1">
      <alignment horizontal="justify" vertical="center" wrapText="1"/>
    </xf>
    <xf numFmtId="0" fontId="13" fillId="0" borderId="0" xfId="11" applyFont="1" applyBorder="1" applyAlignment="1">
      <alignment horizontal="justify" vertical="center" wrapText="1"/>
    </xf>
    <xf numFmtId="0" fontId="13" fillId="0" borderId="22" xfId="11" applyFont="1" applyBorder="1" applyAlignment="1">
      <alignment horizontal="justify" vertical="center" wrapText="1"/>
    </xf>
    <xf numFmtId="0" fontId="3" fillId="7" borderId="47" xfId="11" applyFont="1" applyFill="1" applyBorder="1" applyAlignment="1"/>
    <xf numFmtId="0" fontId="3" fillId="7" borderId="48" xfId="11" applyFont="1" applyFill="1" applyBorder="1" applyAlignment="1"/>
    <xf numFmtId="0" fontId="3" fillId="7" borderId="59" xfId="11" applyFont="1" applyFill="1" applyBorder="1" applyAlignment="1">
      <alignment horizontal="center"/>
    </xf>
    <xf numFmtId="0" fontId="13" fillId="13" borderId="42" xfId="11" applyFont="1" applyFill="1" applyBorder="1" applyAlignment="1">
      <alignment horizontal="center"/>
    </xf>
    <xf numFmtId="0" fontId="13" fillId="13" borderId="43" xfId="11" applyFont="1" applyFill="1" applyBorder="1" applyAlignment="1">
      <alignment horizontal="center"/>
    </xf>
    <xf numFmtId="0" fontId="13" fillId="13" borderId="51" xfId="11" applyFont="1" applyFill="1" applyBorder="1" applyAlignment="1">
      <alignment horizontal="center" wrapText="1"/>
    </xf>
    <xf numFmtId="0" fontId="13" fillId="13" borderId="52" xfId="11" applyFont="1" applyFill="1" applyBorder="1" applyAlignment="1">
      <alignment horizontal="center"/>
    </xf>
    <xf numFmtId="0" fontId="3" fillId="7" borderId="15" xfId="11" applyFont="1" applyFill="1" applyBorder="1" applyAlignment="1">
      <alignment horizontal="left"/>
    </xf>
    <xf numFmtId="0" fontId="3" fillId="7" borderId="18" xfId="11" applyFont="1" applyFill="1" applyBorder="1" applyAlignment="1">
      <alignment horizontal="left"/>
    </xf>
    <xf numFmtId="0" fontId="3" fillId="7" borderId="20" xfId="11" applyFont="1" applyFill="1" applyBorder="1" applyAlignment="1">
      <alignment horizontal="left"/>
    </xf>
    <xf numFmtId="0" fontId="3" fillId="6" borderId="23" xfId="11" applyFont="1" applyFill="1" applyBorder="1" applyAlignment="1">
      <alignment horizontal="center"/>
    </xf>
    <xf numFmtId="0" fontId="3" fillId="0" borderId="0" xfId="11" applyFont="1" applyBorder="1" applyAlignment="1">
      <alignment horizontal="center" vertical="top"/>
    </xf>
    <xf numFmtId="174" fontId="3" fillId="7" borderId="17" xfId="11" applyNumberFormat="1" applyFont="1" applyFill="1" applyBorder="1" applyAlignment="1">
      <alignment horizontal="right"/>
    </xf>
    <xf numFmtId="174" fontId="3" fillId="7" borderId="16" xfId="11" applyNumberFormat="1" applyFont="1" applyFill="1" applyBorder="1" applyAlignment="1">
      <alignment horizontal="right"/>
    </xf>
    <xf numFmtId="2" fontId="3" fillId="7" borderId="18" xfId="0" applyNumberFormat="1" applyFont="1" applyFill="1" applyBorder="1"/>
    <xf numFmtId="0" fontId="3" fillId="7" borderId="18" xfId="11" applyFont="1" applyFill="1" applyBorder="1" applyAlignment="1"/>
    <xf numFmtId="174" fontId="3" fillId="7" borderId="17" xfId="11" applyNumberFormat="1" applyFont="1" applyFill="1" applyBorder="1" applyAlignment="1">
      <alignment horizontal="right"/>
    </xf>
    <xf numFmtId="2" fontId="3" fillId="30" borderId="18" xfId="11" applyNumberFormat="1" applyFont="1" applyFill="1" applyBorder="1"/>
    <xf numFmtId="0" fontId="4" fillId="2" borderId="7" xfId="1" applyFont="1" applyFill="1" applyBorder="1" applyAlignment="1">
      <alignment horizontal="center" vertical="center"/>
    </xf>
    <xf numFmtId="0" fontId="13" fillId="0" borderId="21" xfId="11" applyFont="1" applyBorder="1" applyAlignment="1">
      <alignment horizontal="justify" vertical="center" wrapText="1"/>
    </xf>
    <xf numFmtId="0" fontId="13" fillId="0" borderId="0" xfId="11" applyFont="1" applyBorder="1" applyAlignment="1">
      <alignment horizontal="justify" vertical="center" wrapText="1"/>
    </xf>
    <xf numFmtId="0" fontId="13" fillId="0" borderId="22" xfId="11" applyFont="1" applyBorder="1" applyAlignment="1">
      <alignment horizontal="justify" vertical="center" wrapText="1"/>
    </xf>
    <xf numFmtId="0" fontId="3" fillId="7" borderId="47" xfId="11" applyFont="1" applyFill="1" applyBorder="1" applyAlignment="1"/>
    <xf numFmtId="0" fontId="3" fillId="7" borderId="48" xfId="11" applyFont="1" applyFill="1" applyBorder="1" applyAlignment="1"/>
    <xf numFmtId="0" fontId="13" fillId="13" borderId="42" xfId="11" applyFont="1" applyFill="1" applyBorder="1" applyAlignment="1">
      <alignment horizontal="center"/>
    </xf>
    <xf numFmtId="0" fontId="13" fillId="13" borderId="43" xfId="11" applyFont="1" applyFill="1" applyBorder="1" applyAlignment="1">
      <alignment horizontal="center"/>
    </xf>
    <xf numFmtId="0" fontId="13" fillId="13" borderId="51" xfId="11" applyFont="1" applyFill="1" applyBorder="1" applyAlignment="1">
      <alignment horizontal="center" wrapText="1"/>
    </xf>
    <xf numFmtId="0" fontId="13" fillId="13" borderId="52" xfId="11" applyFont="1" applyFill="1" applyBorder="1" applyAlignment="1">
      <alignment horizontal="center"/>
    </xf>
    <xf numFmtId="0" fontId="3" fillId="7" borderId="55" xfId="11" applyFont="1" applyFill="1" applyBorder="1" applyAlignment="1">
      <alignment horizontal="center"/>
    </xf>
    <xf numFmtId="0" fontId="3" fillId="6" borderId="23" xfId="11" applyFont="1" applyFill="1" applyBorder="1" applyAlignment="1">
      <alignment horizontal="center"/>
    </xf>
    <xf numFmtId="0" fontId="3" fillId="0" borderId="0" xfId="11" applyFont="1" applyBorder="1" applyAlignment="1">
      <alignment horizontal="center" vertical="top"/>
    </xf>
    <xf numFmtId="0" fontId="3" fillId="7" borderId="18" xfId="11" applyFont="1" applyFill="1" applyBorder="1" applyAlignment="1"/>
    <xf numFmtId="0" fontId="20" fillId="0" borderId="0" xfId="16" applyFont="1"/>
    <xf numFmtId="0" fontId="20" fillId="0" borderId="13" xfId="16" applyFont="1" applyBorder="1"/>
    <xf numFmtId="0" fontId="10" fillId="0" borderId="0" xfId="0" applyFont="1" applyFill="1" applyAlignment="1">
      <alignment horizontal="center" wrapText="1"/>
    </xf>
    <xf numFmtId="0" fontId="29" fillId="0" borderId="0" xfId="0" applyFont="1" applyBorder="1" applyAlignment="1">
      <alignment horizontal="left" vertical="top" wrapText="1"/>
    </xf>
    <xf numFmtId="0" fontId="0" fillId="0" borderId="8" xfId="0" applyFont="1" applyFill="1" applyBorder="1" applyAlignment="1">
      <alignment wrapText="1"/>
    </xf>
    <xf numFmtId="0" fontId="0" fillId="0" borderId="8" xfId="0" applyBorder="1" applyAlignment="1">
      <alignment wrapText="1"/>
    </xf>
    <xf numFmtId="0" fontId="0" fillId="0" borderId="8" xfId="0" applyFont="1" applyBorder="1" applyAlignment="1">
      <alignment wrapText="1"/>
    </xf>
    <xf numFmtId="0" fontId="10" fillId="0" borderId="8" xfId="0" applyFont="1" applyBorder="1" applyAlignment="1">
      <alignment wrapText="1"/>
    </xf>
    <xf numFmtId="0" fontId="10" fillId="0" borderId="17" xfId="0" applyFont="1" applyBorder="1" applyAlignment="1">
      <alignment vertical="center" wrapText="1"/>
    </xf>
    <xf numFmtId="0" fontId="45" fillId="0" borderId="8" xfId="0" applyFont="1" applyBorder="1" applyAlignment="1">
      <alignment wrapText="1"/>
    </xf>
    <xf numFmtId="185" fontId="29" fillId="0" borderId="0" xfId="36" applyNumberFormat="1" applyFont="1" applyBorder="1" applyAlignment="1">
      <alignment horizontal="left" vertical="top" wrapText="1"/>
    </xf>
    <xf numFmtId="185" fontId="34" fillId="0" borderId="0" xfId="36" applyNumberFormat="1" applyFont="1" applyBorder="1" applyAlignment="1">
      <alignment horizontal="left" wrapText="1"/>
    </xf>
    <xf numFmtId="185" fontId="32" fillId="0" borderId="0" xfId="36" applyNumberFormat="1" applyFont="1" applyBorder="1" applyAlignment="1">
      <alignment horizontal="left"/>
    </xf>
    <xf numFmtId="185" fontId="0" fillId="0" borderId="0" xfId="36" applyNumberFormat="1" applyFont="1" applyBorder="1"/>
    <xf numFmtId="185" fontId="0" fillId="0" borderId="0" xfId="36" applyNumberFormat="1" applyFont="1" applyBorder="1" applyAlignment="1">
      <alignment vertical="top"/>
    </xf>
    <xf numFmtId="185" fontId="29" fillId="0" borderId="0" xfId="36" applyNumberFormat="1" applyFont="1" applyAlignment="1">
      <alignment wrapText="1"/>
    </xf>
    <xf numFmtId="185" fontId="0" fillId="0" borderId="0" xfId="36" applyNumberFormat="1" applyFont="1"/>
    <xf numFmtId="185" fontId="0" fillId="0" borderId="0" xfId="36" applyNumberFormat="1" applyFont="1" applyFill="1"/>
    <xf numFmtId="2" fontId="0" fillId="0" borderId="8" xfId="0" applyNumberFormat="1" applyFont="1" applyFill="1" applyBorder="1"/>
    <xf numFmtId="0" fontId="21" fillId="0" borderId="50" xfId="0" applyFont="1" applyFill="1" applyBorder="1" applyAlignment="1">
      <alignment vertical="center" wrapText="1"/>
    </xf>
    <xf numFmtId="0" fontId="21" fillId="0" borderId="20" xfId="0" applyFont="1" applyFill="1" applyBorder="1" applyAlignment="1">
      <alignment horizontal="center" vertical="center" wrapText="1"/>
    </xf>
    <xf numFmtId="0" fontId="21" fillId="0" borderId="26" xfId="0" applyFont="1" applyFill="1" applyBorder="1" applyAlignment="1">
      <alignment vertical="center" wrapText="1"/>
    </xf>
    <xf numFmtId="0" fontId="21" fillId="0" borderId="21" xfId="0" applyFont="1" applyFill="1" applyBorder="1" applyAlignment="1">
      <alignment vertical="center" wrapText="1"/>
    </xf>
    <xf numFmtId="0" fontId="21" fillId="0" borderId="0" xfId="0" applyFont="1" applyFill="1" applyBorder="1" applyAlignment="1">
      <alignment horizontal="center" vertical="center" wrapText="1"/>
    </xf>
    <xf numFmtId="0" fontId="21" fillId="0" borderId="10" xfId="0" applyFont="1" applyFill="1" applyBorder="1" applyAlignment="1">
      <alignment vertical="center" wrapText="1"/>
    </xf>
    <xf numFmtId="0" fontId="7" fillId="0" borderId="0" xfId="40" applyFont="1" applyBorder="1" applyAlignment="1">
      <alignment horizontal="center"/>
    </xf>
    <xf numFmtId="0" fontId="0" fillId="0" borderId="8" xfId="0" applyFill="1" applyBorder="1" applyAlignment="1">
      <alignment horizontal="center"/>
    </xf>
    <xf numFmtId="0" fontId="0" fillId="0" borderId="8" xfId="0" applyBorder="1" applyAlignment="1">
      <alignment horizontal="center"/>
    </xf>
    <xf numFmtId="0" fontId="46" fillId="0" borderId="8" xfId="0" applyFont="1" applyBorder="1" applyAlignment="1">
      <alignment horizontal="center" vertical="center"/>
    </xf>
    <xf numFmtId="0" fontId="0" fillId="0" borderId="8" xfId="0" applyFont="1" applyFill="1" applyBorder="1" applyAlignment="1">
      <alignment horizontal="center"/>
    </xf>
    <xf numFmtId="0" fontId="29" fillId="0" borderId="0" xfId="0" applyFont="1" applyBorder="1" applyAlignment="1">
      <alignment horizontal="center" vertical="top" wrapText="1"/>
    </xf>
    <xf numFmtId="0" fontId="34" fillId="0" borderId="0" xfId="0" applyFont="1" applyBorder="1" applyAlignment="1">
      <alignment horizontal="center" wrapText="1"/>
    </xf>
    <xf numFmtId="0" fontId="0" fillId="0" borderId="0" xfId="0" applyFill="1" applyBorder="1" applyAlignment="1">
      <alignment horizontal="center"/>
    </xf>
    <xf numFmtId="0" fontId="0" fillId="0" borderId="0" xfId="0" applyFill="1" applyAlignment="1">
      <alignment horizontal="center"/>
    </xf>
    <xf numFmtId="0" fontId="0" fillId="0" borderId="0" xfId="0" applyAlignment="1">
      <alignment horizontal="center"/>
    </xf>
    <xf numFmtId="187" fontId="22" fillId="29" borderId="8" xfId="39" applyNumberFormat="1" applyFont="1" applyFill="1" applyBorder="1" applyAlignment="1">
      <alignment vertical="center"/>
    </xf>
    <xf numFmtId="185" fontId="20" fillId="17" borderId="11" xfId="36" applyNumberFormat="1" applyFont="1" applyFill="1" applyBorder="1" applyAlignment="1">
      <alignment horizontal="right" vertical="center"/>
    </xf>
    <xf numFmtId="185" fontId="19" fillId="0" borderId="11" xfId="36" applyNumberFormat="1" applyFont="1" applyBorder="1" applyAlignment="1">
      <alignment horizontal="right"/>
    </xf>
    <xf numFmtId="185" fontId="19" fillId="0" borderId="60" xfId="36" applyNumberFormat="1" applyFont="1" applyBorder="1" applyAlignment="1">
      <alignment horizontal="right"/>
    </xf>
    <xf numFmtId="184" fontId="20" fillId="16" borderId="8" xfId="16" applyNumberFormat="1" applyFont="1" applyFill="1" applyBorder="1" applyAlignment="1">
      <alignment horizontal="center" vertical="center"/>
    </xf>
    <xf numFmtId="184" fontId="20" fillId="17" borderId="8" xfId="16" applyNumberFormat="1" applyFont="1" applyFill="1" applyBorder="1" applyAlignment="1">
      <alignment horizontal="center" vertical="center"/>
    </xf>
    <xf numFmtId="0" fontId="2" fillId="0" borderId="0" xfId="0" applyFont="1" applyFill="1"/>
    <xf numFmtId="182" fontId="0" fillId="0" borderId="0" xfId="0" applyNumberFormat="1" applyFill="1" applyBorder="1"/>
    <xf numFmtId="0" fontId="0" fillId="0" borderId="21" xfId="0" applyFill="1" applyBorder="1"/>
    <xf numFmtId="0" fontId="0" fillId="0" borderId="0" xfId="0" applyFill="1" applyBorder="1" applyAlignment="1">
      <alignment horizontal="left"/>
    </xf>
    <xf numFmtId="0" fontId="28" fillId="0" borderId="0" xfId="2" applyFont="1" applyFill="1" applyBorder="1" applyAlignment="1">
      <alignment vertical="center" wrapText="1"/>
    </xf>
    <xf numFmtId="0" fontId="34" fillId="0" borderId="0" xfId="0" applyFont="1" applyFill="1" applyAlignment="1">
      <alignment horizontal="left" wrapText="1"/>
    </xf>
    <xf numFmtId="0" fontId="32" fillId="0" borderId="0" xfId="0" applyFont="1" applyFill="1" applyAlignment="1">
      <alignment horizontal="left"/>
    </xf>
    <xf numFmtId="0" fontId="0" fillId="0" borderId="0" xfId="0" applyFill="1" applyAlignment="1">
      <alignment vertical="top"/>
    </xf>
    <xf numFmtId="0" fontId="29" fillId="0" borderId="0" xfId="0" applyFont="1" applyFill="1" applyAlignment="1">
      <alignment wrapText="1"/>
    </xf>
    <xf numFmtId="0" fontId="22" fillId="0" borderId="21" xfId="11" applyFont="1" applyBorder="1" applyAlignment="1">
      <alignment horizontal="justify" vertical="center" wrapText="1"/>
    </xf>
    <xf numFmtId="0" fontId="22" fillId="0" borderId="0" xfId="11" applyFont="1" applyBorder="1" applyAlignment="1">
      <alignment horizontal="justify" vertical="center" wrapText="1"/>
    </xf>
    <xf numFmtId="0" fontId="13" fillId="0" borderId="21" xfId="11" applyFont="1" applyBorder="1" applyAlignment="1">
      <alignment horizontal="justify" vertical="center" wrapText="1"/>
    </xf>
    <xf numFmtId="0" fontId="13" fillId="0" borderId="0" xfId="11" applyFont="1" applyBorder="1" applyAlignment="1">
      <alignment horizontal="justify" vertical="center" wrapText="1"/>
    </xf>
    <xf numFmtId="0" fontId="13" fillId="0" borderId="22" xfId="11" applyFont="1" applyBorder="1" applyAlignment="1">
      <alignment horizontal="justify" vertical="center" wrapText="1"/>
    </xf>
    <xf numFmtId="0" fontId="13" fillId="13" borderId="42" xfId="11" applyFont="1" applyFill="1" applyBorder="1" applyAlignment="1">
      <alignment horizontal="center"/>
    </xf>
    <xf numFmtId="0" fontId="13" fillId="13" borderId="43" xfId="11" applyFont="1" applyFill="1" applyBorder="1" applyAlignment="1">
      <alignment horizontal="center"/>
    </xf>
    <xf numFmtId="0" fontId="13" fillId="13" borderId="51" xfId="11" applyFont="1" applyFill="1" applyBorder="1" applyAlignment="1">
      <alignment horizontal="center" wrapText="1"/>
    </xf>
    <xf numFmtId="0" fontId="13" fillId="13" borderId="52" xfId="11" applyFont="1" applyFill="1" applyBorder="1" applyAlignment="1">
      <alignment horizontal="center"/>
    </xf>
    <xf numFmtId="0" fontId="3" fillId="6" borderId="23" xfId="11" applyFont="1" applyFill="1" applyBorder="1" applyAlignment="1">
      <alignment horizontal="center"/>
    </xf>
    <xf numFmtId="0" fontId="3" fillId="0" borderId="0" xfId="11" applyFont="1" applyBorder="1" applyAlignment="1">
      <alignment horizontal="center" vertical="top"/>
    </xf>
    <xf numFmtId="0" fontId="3" fillId="7" borderId="18" xfId="11" applyFont="1" applyFill="1" applyBorder="1" applyAlignment="1"/>
    <xf numFmtId="0" fontId="0" fillId="0" borderId="0" xfId="0" applyAlignment="1">
      <alignment vertical="center"/>
    </xf>
    <xf numFmtId="0" fontId="3" fillId="19" borderId="36" xfId="11" applyFont="1" applyFill="1" applyBorder="1" applyAlignment="1">
      <alignment horizontal="center"/>
    </xf>
    <xf numFmtId="0" fontId="13" fillId="19" borderId="37" xfId="11" applyFont="1" applyFill="1" applyBorder="1" applyAlignment="1">
      <alignment horizontal="center"/>
    </xf>
    <xf numFmtId="0" fontId="3" fillId="19" borderId="37" xfId="11" applyFont="1" applyFill="1" applyBorder="1" applyAlignment="1">
      <alignment vertical="center"/>
    </xf>
    <xf numFmtId="0" fontId="3" fillId="19" borderId="38" xfId="11" applyFont="1" applyFill="1" applyBorder="1" applyAlignment="1">
      <alignment vertical="center"/>
    </xf>
    <xf numFmtId="0" fontId="3" fillId="4" borderId="23" xfId="11" applyFont="1" applyFill="1" applyBorder="1" applyAlignment="1">
      <alignment horizontal="center"/>
    </xf>
    <xf numFmtId="0" fontId="22" fillId="4" borderId="21" xfId="11" applyFont="1" applyFill="1" applyBorder="1" applyAlignment="1">
      <alignment horizontal="left"/>
    </xf>
    <xf numFmtId="0" fontId="21" fillId="4" borderId="0" xfId="11" applyFont="1" applyFill="1" applyBorder="1" applyAlignment="1">
      <alignment horizontal="right"/>
    </xf>
    <xf numFmtId="0" fontId="3" fillId="4" borderId="0" xfId="11" applyFont="1" applyFill="1" applyBorder="1" applyAlignment="1">
      <alignment horizontal="right"/>
    </xf>
    <xf numFmtId="0" fontId="3" fillId="4" borderId="40" xfId="11" applyFont="1" applyFill="1" applyBorder="1" applyAlignment="1">
      <alignment horizontal="left"/>
    </xf>
    <xf numFmtId="0" fontId="3" fillId="4" borderId="23" xfId="11" applyFont="1" applyFill="1" applyBorder="1" applyAlignment="1">
      <alignment horizontal="right"/>
    </xf>
    <xf numFmtId="0" fontId="21" fillId="4" borderId="39" xfId="0" applyFont="1" applyFill="1" applyBorder="1" applyAlignment="1">
      <alignment horizontal="center"/>
    </xf>
    <xf numFmtId="0" fontId="22" fillId="4" borderId="4" xfId="0" applyFont="1" applyFill="1" applyBorder="1" applyAlignment="1">
      <alignment horizontal="center"/>
    </xf>
    <xf numFmtId="0" fontId="22" fillId="4" borderId="4" xfId="0" applyFont="1" applyFill="1" applyBorder="1" applyAlignment="1">
      <alignment horizontal="left"/>
    </xf>
    <xf numFmtId="0" fontId="21" fillId="4" borderId="4"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6" xfId="0" applyFont="1" applyFill="1" applyBorder="1" applyAlignment="1">
      <alignment horizontal="center" vertical="center"/>
    </xf>
    <xf numFmtId="0" fontId="21" fillId="4" borderId="21" xfId="0" applyFont="1" applyFill="1" applyBorder="1" applyAlignment="1">
      <alignment horizontal="center"/>
    </xf>
    <xf numFmtId="0" fontId="22" fillId="4" borderId="0" xfId="0" applyFont="1" applyFill="1" applyBorder="1" applyAlignment="1">
      <alignment horizontal="center"/>
    </xf>
    <xf numFmtId="0" fontId="22" fillId="4" borderId="0" xfId="0" applyFont="1" applyFill="1" applyBorder="1" applyAlignment="1">
      <alignment horizontal="left"/>
    </xf>
    <xf numFmtId="0" fontId="21" fillId="4" borderId="0" xfId="0" applyFont="1" applyFill="1" applyBorder="1" applyAlignment="1">
      <alignment horizontal="right" vertical="center"/>
    </xf>
    <xf numFmtId="0" fontId="21" fillId="4" borderId="0" xfId="0" applyFont="1" applyFill="1" applyBorder="1" applyAlignment="1">
      <alignment horizontal="center" vertical="center"/>
    </xf>
    <xf numFmtId="0" fontId="21" fillId="4" borderId="22" xfId="0" applyFont="1" applyFill="1" applyBorder="1" applyAlignment="1">
      <alignment horizontal="center" vertical="center"/>
    </xf>
    <xf numFmtId="0" fontId="23" fillId="4" borderId="0" xfId="0" applyFont="1" applyFill="1" applyBorder="1" applyAlignment="1">
      <alignment horizontal="center"/>
    </xf>
    <xf numFmtId="0" fontId="21" fillId="4" borderId="0" xfId="0" applyFont="1" applyFill="1" applyBorder="1"/>
    <xf numFmtId="0" fontId="24" fillId="4" borderId="0" xfId="0" applyFont="1" applyFill="1" applyBorder="1" applyAlignment="1">
      <alignment horizontal="left" vertical="center"/>
    </xf>
    <xf numFmtId="0" fontId="22" fillId="4" borderId="21" xfId="0" applyFont="1" applyFill="1" applyBorder="1" applyAlignment="1">
      <alignment horizontal="left" vertical="center"/>
    </xf>
    <xf numFmtId="0" fontId="22" fillId="4" borderId="0" xfId="0" applyFont="1" applyFill="1" applyBorder="1" applyAlignment="1">
      <alignment horizontal="left" vertical="center"/>
    </xf>
    <xf numFmtId="0" fontId="22" fillId="4" borderId="0" xfId="0" applyFont="1" applyFill="1" applyBorder="1" applyAlignment="1">
      <alignment horizontal="center" vertical="center"/>
    </xf>
    <xf numFmtId="0" fontId="21" fillId="4" borderId="0" xfId="0" applyFont="1" applyFill="1" applyBorder="1" applyAlignment="1">
      <alignment horizontal="right"/>
    </xf>
    <xf numFmtId="0" fontId="22" fillId="4" borderId="0" xfId="0" applyFont="1" applyFill="1" applyBorder="1" applyAlignment="1">
      <alignment horizontal="right"/>
    </xf>
    <xf numFmtId="0" fontId="21" fillId="4" borderId="22" xfId="0" applyFont="1" applyFill="1" applyBorder="1" applyAlignment="1">
      <alignment horizontal="center"/>
    </xf>
    <xf numFmtId="0" fontId="21" fillId="4" borderId="40" xfId="0" applyFont="1" applyFill="1" applyBorder="1" applyAlignment="1">
      <alignment horizontal="left"/>
    </xf>
    <xf numFmtId="0" fontId="21" fillId="4" borderId="23" xfId="0" applyFont="1" applyFill="1" applyBorder="1" applyAlignment="1">
      <alignment horizontal="right"/>
    </xf>
    <xf numFmtId="0" fontId="21" fillId="4" borderId="23" xfId="0" applyFont="1" applyFill="1" applyBorder="1" applyAlignment="1">
      <alignment horizontal="center"/>
    </xf>
    <xf numFmtId="0" fontId="21" fillId="4" borderId="39" xfId="11" applyFont="1" applyFill="1" applyBorder="1" applyAlignment="1">
      <alignment horizontal="center"/>
    </xf>
    <xf numFmtId="0" fontId="22" fillId="4" borderId="4" xfId="11" applyFont="1" applyFill="1" applyBorder="1" applyAlignment="1">
      <alignment horizontal="center"/>
    </xf>
    <xf numFmtId="0" fontId="22" fillId="4" borderId="4" xfId="11" applyFont="1" applyFill="1" applyBorder="1" applyAlignment="1">
      <alignment horizontal="left"/>
    </xf>
    <xf numFmtId="0" fontId="21" fillId="4" borderId="4" xfId="11" applyFont="1" applyFill="1" applyBorder="1" applyAlignment="1">
      <alignment horizontal="center" vertical="center"/>
    </xf>
    <xf numFmtId="0" fontId="21" fillId="4" borderId="2" xfId="11" applyFont="1" applyFill="1" applyBorder="1" applyAlignment="1">
      <alignment horizontal="center" vertical="center"/>
    </xf>
    <xf numFmtId="0" fontId="21" fillId="4" borderId="6" xfId="11" applyFont="1" applyFill="1" applyBorder="1" applyAlignment="1">
      <alignment horizontal="center" vertical="center"/>
    </xf>
    <xf numFmtId="0" fontId="21" fillId="4" borderId="21" xfId="11" applyFont="1" applyFill="1" applyBorder="1" applyAlignment="1">
      <alignment horizontal="center"/>
    </xf>
    <xf numFmtId="0" fontId="22" fillId="4" borderId="0" xfId="11" applyFont="1" applyFill="1" applyBorder="1" applyAlignment="1">
      <alignment horizontal="center"/>
    </xf>
    <xf numFmtId="0" fontId="22" fillId="4" borderId="0" xfId="11" applyFont="1" applyFill="1" applyBorder="1" applyAlignment="1">
      <alignment horizontal="left"/>
    </xf>
    <xf numFmtId="0" fontId="21" fillId="4" borderId="0" xfId="11" applyFont="1" applyFill="1" applyBorder="1" applyAlignment="1">
      <alignment horizontal="right" vertical="center"/>
    </xf>
    <xf numFmtId="0" fontId="21" fillId="4" borderId="0" xfId="11" applyFont="1" applyFill="1" applyBorder="1" applyAlignment="1">
      <alignment horizontal="center" vertical="center"/>
    </xf>
    <xf numFmtId="0" fontId="21" fillId="4" borderId="22" xfId="11" applyFont="1" applyFill="1" applyBorder="1" applyAlignment="1">
      <alignment horizontal="center" vertical="center"/>
    </xf>
    <xf numFmtId="0" fontId="23" fillId="4" borderId="0" xfId="11" applyFont="1" applyFill="1" applyBorder="1" applyAlignment="1">
      <alignment horizontal="center"/>
    </xf>
    <xf numFmtId="0" fontId="21" fillId="4" borderId="0" xfId="11" applyFont="1" applyFill="1" applyBorder="1"/>
    <xf numFmtId="0" fontId="24" fillId="4" borderId="0" xfId="11" applyFont="1" applyFill="1" applyBorder="1" applyAlignment="1">
      <alignment horizontal="left" vertical="center"/>
    </xf>
    <xf numFmtId="0" fontId="22" fillId="4" borderId="21" xfId="11" applyFont="1" applyFill="1" applyBorder="1" applyAlignment="1">
      <alignment horizontal="left" vertical="center"/>
    </xf>
    <xf numFmtId="0" fontId="22" fillId="4" borderId="0" xfId="11" applyFont="1" applyFill="1" applyBorder="1" applyAlignment="1">
      <alignment horizontal="left" vertical="center"/>
    </xf>
    <xf numFmtId="0" fontId="22" fillId="4" borderId="0" xfId="11" applyFont="1" applyFill="1" applyBorder="1" applyAlignment="1">
      <alignment horizontal="center" vertical="center"/>
    </xf>
    <xf numFmtId="0" fontId="22" fillId="4" borderId="0" xfId="11" applyFont="1" applyFill="1" applyBorder="1" applyAlignment="1">
      <alignment horizontal="right"/>
    </xf>
    <xf numFmtId="0" fontId="21" fillId="4" borderId="22" xfId="11" applyFont="1" applyFill="1" applyBorder="1" applyAlignment="1">
      <alignment horizontal="center"/>
    </xf>
    <xf numFmtId="0" fontId="21" fillId="4" borderId="40" xfId="11" applyFont="1" applyFill="1" applyBorder="1" applyAlignment="1">
      <alignment horizontal="left"/>
    </xf>
    <xf numFmtId="0" fontId="21" fillId="4" borderId="23" xfId="11" applyFont="1" applyFill="1" applyBorder="1" applyAlignment="1">
      <alignment horizontal="right"/>
    </xf>
    <xf numFmtId="0" fontId="21" fillId="4" borderId="23" xfId="11" applyFont="1" applyFill="1" applyBorder="1" applyAlignment="1">
      <alignment horizontal="center"/>
    </xf>
    <xf numFmtId="176" fontId="22" fillId="22" borderId="65" xfId="11" applyNumberFormat="1" applyFont="1" applyFill="1" applyBorder="1" applyAlignment="1">
      <alignment horizontal="center" vertical="center"/>
    </xf>
    <xf numFmtId="0" fontId="22" fillId="27" borderId="55" xfId="11" applyFont="1" applyFill="1" applyBorder="1" applyAlignment="1">
      <alignment horizontal="center" vertical="center"/>
    </xf>
    <xf numFmtId="170" fontId="22" fillId="5" borderId="44" xfId="11" applyNumberFormat="1" applyFont="1" applyFill="1" applyBorder="1" applyAlignment="1">
      <alignment vertical="center"/>
    </xf>
    <xf numFmtId="170" fontId="22" fillId="4" borderId="44" xfId="11" applyNumberFormat="1" applyFont="1" applyFill="1" applyBorder="1" applyAlignment="1">
      <alignment vertical="center"/>
    </xf>
    <xf numFmtId="0" fontId="13" fillId="0" borderId="8" xfId="1" applyFont="1" applyBorder="1" applyAlignment="1">
      <alignment horizontal="center" vertical="center" wrapText="1"/>
    </xf>
    <xf numFmtId="187" fontId="22" fillId="29" borderId="8" xfId="39" applyNumberFormat="1" applyFont="1" applyFill="1" applyBorder="1" applyAlignment="1">
      <alignment horizontal="center" vertical="center"/>
    </xf>
    <xf numFmtId="2" fontId="22" fillId="29" borderId="8" xfId="39" applyNumberFormat="1" applyFont="1" applyFill="1" applyBorder="1" applyAlignment="1">
      <alignment vertical="center"/>
    </xf>
    <xf numFmtId="2" fontId="29" fillId="0" borderId="0" xfId="0" applyNumberFormat="1" applyFont="1" applyBorder="1" applyAlignment="1">
      <alignment horizontal="left" vertical="top" wrapText="1"/>
    </xf>
    <xf numFmtId="2" fontId="34" fillId="0" borderId="0" xfId="0" applyNumberFormat="1" applyFont="1" applyBorder="1" applyAlignment="1">
      <alignment horizontal="left" wrapText="1"/>
    </xf>
    <xf numFmtId="2" fontId="21" fillId="0" borderId="0" xfId="11" applyNumberFormat="1" applyFont="1" applyBorder="1" applyAlignment="1">
      <alignment horizontal="center"/>
    </xf>
    <xf numFmtId="2" fontId="21" fillId="0" borderId="0" xfId="11" applyNumberFormat="1" applyFont="1" applyBorder="1"/>
    <xf numFmtId="2" fontId="12" fillId="0" borderId="0" xfId="11" applyNumberFormat="1" applyBorder="1"/>
    <xf numFmtId="2" fontId="0" fillId="0" borderId="0" xfId="0" applyNumberFormat="1" applyBorder="1"/>
    <xf numFmtId="2" fontId="0" fillId="0" borderId="0" xfId="0" applyNumberFormat="1" applyFill="1" applyBorder="1"/>
    <xf numFmtId="2" fontId="0" fillId="0" borderId="0" xfId="0" applyNumberFormat="1" applyFill="1"/>
    <xf numFmtId="2" fontId="0" fillId="0" borderId="0" xfId="0" applyNumberFormat="1"/>
    <xf numFmtId="0" fontId="2" fillId="0" borderId="21" xfId="0" applyFont="1" applyBorder="1"/>
    <xf numFmtId="0" fontId="2" fillId="0" borderId="0" xfId="0" applyFont="1" applyBorder="1"/>
    <xf numFmtId="0" fontId="2" fillId="0" borderId="0" xfId="0" applyFont="1" applyBorder="1" applyAlignment="1">
      <alignment horizontal="center"/>
    </xf>
    <xf numFmtId="2" fontId="2" fillId="0" borderId="0" xfId="0" applyNumberFormat="1" applyFont="1" applyBorder="1"/>
    <xf numFmtId="0" fontId="2" fillId="0" borderId="22" xfId="0" applyFont="1" applyBorder="1"/>
    <xf numFmtId="0" fontId="0" fillId="27" borderId="7" xfId="0" applyFill="1" applyBorder="1" applyAlignment="1">
      <alignment horizontal="center"/>
    </xf>
    <xf numFmtId="0" fontId="0" fillId="0" borderId="7" xfId="0" applyFill="1" applyBorder="1" applyAlignment="1">
      <alignment horizontal="center"/>
    </xf>
    <xf numFmtId="0" fontId="10" fillId="0" borderId="8" xfId="0" applyFont="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vertical="center"/>
    </xf>
    <xf numFmtId="2" fontId="0" fillId="0" borderId="8" xfId="0" applyNumberFormat="1" applyBorder="1" applyAlignment="1">
      <alignment vertical="center"/>
    </xf>
    <xf numFmtId="0" fontId="29" fillId="0" borderId="21" xfId="0" applyFont="1" applyBorder="1" applyAlignment="1">
      <alignment horizontal="left" vertical="top" wrapText="1"/>
    </xf>
    <xf numFmtId="185" fontId="29" fillId="0" borderId="22" xfId="36" applyNumberFormat="1" applyFont="1" applyBorder="1" applyAlignment="1">
      <alignment horizontal="left" vertical="top" wrapText="1"/>
    </xf>
    <xf numFmtId="185" fontId="34" fillId="0" borderId="22" xfId="36" applyNumberFormat="1" applyFont="1" applyBorder="1" applyAlignment="1">
      <alignment horizontal="left" wrapText="1"/>
    </xf>
    <xf numFmtId="185" fontId="32" fillId="0" borderId="22" xfId="36" applyNumberFormat="1" applyFont="1" applyBorder="1" applyAlignment="1">
      <alignment horizontal="left"/>
    </xf>
    <xf numFmtId="185" fontId="0" fillId="0" borderId="22" xfId="36" applyNumberFormat="1" applyFont="1" applyBorder="1"/>
    <xf numFmtId="0" fontId="21" fillId="0" borderId="23" xfId="11" applyFont="1" applyBorder="1" applyAlignment="1">
      <alignment horizontal="center"/>
    </xf>
    <xf numFmtId="0" fontId="12" fillId="0" borderId="23" xfId="11" applyBorder="1"/>
    <xf numFmtId="2" fontId="21" fillId="0" borderId="23" xfId="11" applyNumberFormat="1" applyFont="1" applyBorder="1" applyAlignment="1">
      <alignment horizontal="center"/>
    </xf>
    <xf numFmtId="4" fontId="0" fillId="0" borderId="23" xfId="0" applyNumberFormat="1" applyBorder="1"/>
    <xf numFmtId="185" fontId="0" fillId="0" borderId="23" xfId="36" applyNumberFormat="1" applyFont="1" applyBorder="1"/>
    <xf numFmtId="185" fontId="0" fillId="0" borderId="24" xfId="36" applyNumberFormat="1" applyFont="1" applyBorder="1"/>
    <xf numFmtId="185" fontId="0" fillId="0" borderId="8" xfId="36" applyNumberFormat="1" applyFont="1" applyFill="1" applyBorder="1"/>
    <xf numFmtId="185" fontId="0" fillId="0" borderId="8" xfId="36" applyNumberFormat="1" applyFont="1" applyBorder="1"/>
    <xf numFmtId="185" fontId="0" fillId="0" borderId="8" xfId="36" applyNumberFormat="1" applyFont="1" applyBorder="1" applyAlignment="1">
      <alignment vertical="center"/>
    </xf>
    <xf numFmtId="0" fontId="6" fillId="2" borderId="27" xfId="1" applyFont="1" applyFill="1" applyBorder="1" applyAlignment="1">
      <alignment horizontal="center" vertical="center" wrapText="1"/>
    </xf>
    <xf numFmtId="0" fontId="6" fillId="0" borderId="67" xfId="1" applyFont="1" applyBorder="1" applyAlignment="1">
      <alignment horizontal="center" vertical="center"/>
    </xf>
    <xf numFmtId="0" fontId="3" fillId="0" borderId="23" xfId="11" applyFont="1" applyBorder="1" applyAlignment="1">
      <alignment horizontal="center"/>
    </xf>
    <xf numFmtId="0" fontId="3" fillId="0" borderId="24" xfId="11" applyFont="1" applyBorder="1" applyAlignment="1">
      <alignment horizontal="center"/>
    </xf>
    <xf numFmtId="173" fontId="3" fillId="7" borderId="19" xfId="11" applyNumberFormat="1" applyFont="1" applyFill="1" applyBorder="1"/>
    <xf numFmtId="2" fontId="3" fillId="7" borderId="19" xfId="11" applyNumberFormat="1" applyFont="1" applyFill="1" applyBorder="1"/>
    <xf numFmtId="173" fontId="3" fillId="7" borderId="24" xfId="11" applyNumberFormat="1" applyFont="1" applyFill="1" applyBorder="1"/>
    <xf numFmtId="2" fontId="3" fillId="7" borderId="8" xfId="11" applyNumberFormat="1" applyFont="1" applyFill="1" applyBorder="1" applyAlignment="1">
      <alignment horizontal="right"/>
    </xf>
    <xf numFmtId="0" fontId="3" fillId="0" borderId="23" xfId="11" applyFont="1" applyBorder="1" applyAlignment="1"/>
    <xf numFmtId="0" fontId="3" fillId="0" borderId="37" xfId="11" applyFont="1" applyBorder="1"/>
    <xf numFmtId="0" fontId="3" fillId="0" borderId="23" xfId="0" applyFont="1" applyFill="1" applyBorder="1" applyAlignment="1">
      <alignment horizontal="center"/>
    </xf>
    <xf numFmtId="0" fontId="13" fillId="0" borderId="23" xfId="0" applyFont="1" applyFill="1" applyBorder="1" applyAlignment="1">
      <alignment horizontal="justify" vertical="center" wrapText="1"/>
    </xf>
    <xf numFmtId="0" fontId="18" fillId="0" borderId="23" xfId="16" applyBorder="1"/>
    <xf numFmtId="0" fontId="6" fillId="4" borderId="4" xfId="11" applyFont="1" applyFill="1" applyBorder="1" applyAlignment="1">
      <alignment horizontal="center"/>
    </xf>
    <xf numFmtId="0" fontId="6" fillId="4" borderId="4" xfId="11" applyFont="1" applyFill="1" applyBorder="1" applyAlignment="1">
      <alignment horizontal="left"/>
    </xf>
    <xf numFmtId="0" fontId="8" fillId="4" borderId="4" xfId="11" applyFont="1" applyFill="1" applyBorder="1" applyAlignment="1">
      <alignment horizontal="center" vertical="center"/>
    </xf>
    <xf numFmtId="0" fontId="47" fillId="0" borderId="0" xfId="16" applyFont="1"/>
    <xf numFmtId="0" fontId="47" fillId="0" borderId="0" xfId="16" applyFont="1" applyAlignment="1">
      <alignment horizontal="right"/>
    </xf>
    <xf numFmtId="0" fontId="6" fillId="0" borderId="28" xfId="1" applyFont="1" applyBorder="1" applyAlignment="1">
      <alignment vertical="center"/>
    </xf>
    <xf numFmtId="0" fontId="6" fillId="0" borderId="22" xfId="1" applyFont="1" applyBorder="1" applyAlignment="1">
      <alignment vertical="center"/>
    </xf>
    <xf numFmtId="0" fontId="13" fillId="0" borderId="8" xfId="1" applyFont="1" applyBorder="1" applyAlignment="1">
      <alignment horizontal="center" vertical="center" wrapText="1"/>
    </xf>
    <xf numFmtId="187" fontId="22" fillId="29" borderId="8" xfId="39" applyNumberFormat="1" applyFont="1" applyFill="1" applyBorder="1" applyAlignment="1">
      <alignment horizontal="center" vertical="center"/>
    </xf>
    <xf numFmtId="0" fontId="10" fillId="0" borderId="0" xfId="0" applyFont="1" applyFill="1" applyAlignment="1">
      <alignment horizontal="center" wrapText="1"/>
    </xf>
    <xf numFmtId="0" fontId="34" fillId="0" borderId="0" xfId="0" applyFont="1" applyBorder="1" applyAlignment="1">
      <alignment horizontal="left" wrapText="1"/>
    </xf>
    <xf numFmtId="0" fontId="0" fillId="0" borderId="0" xfId="0" applyFill="1" applyBorder="1" applyAlignment="1">
      <alignment horizontal="left"/>
    </xf>
    <xf numFmtId="0" fontId="0" fillId="0" borderId="0" xfId="0" applyFill="1" applyBorder="1" applyAlignment="1">
      <alignment horizontal="center"/>
    </xf>
    <xf numFmtId="0" fontId="22" fillId="0" borderId="21" xfId="11" applyFont="1" applyBorder="1" applyAlignment="1">
      <alignment horizontal="justify" vertical="center" wrapText="1"/>
    </xf>
    <xf numFmtId="0" fontId="22" fillId="0" borderId="0" xfId="11" applyFont="1" applyBorder="1" applyAlignment="1">
      <alignment horizontal="justify" vertical="center" wrapText="1"/>
    </xf>
    <xf numFmtId="0" fontId="0" fillId="0" borderId="7" xfId="0" applyBorder="1" applyAlignment="1">
      <alignment horizontal="center" vertical="center"/>
    </xf>
    <xf numFmtId="164" fontId="0" fillId="0" borderId="8" xfId="41" applyFont="1" applyBorder="1"/>
    <xf numFmtId="164" fontId="0" fillId="0" borderId="8" xfId="41" applyFont="1" applyBorder="1" applyAlignment="1">
      <alignment vertical="center"/>
    </xf>
    <xf numFmtId="0" fontId="0" fillId="0" borderId="8" xfId="0" applyFont="1" applyBorder="1" applyAlignment="1">
      <alignment horizontal="center"/>
    </xf>
    <xf numFmtId="0" fontId="2" fillId="0" borderId="8" xfId="0" applyFont="1" applyBorder="1" applyAlignment="1">
      <alignment horizontal="center"/>
    </xf>
    <xf numFmtId="0" fontId="10" fillId="0" borderId="16" xfId="0" applyFont="1" applyBorder="1" applyAlignment="1">
      <alignment vertical="center" wrapText="1"/>
    </xf>
    <xf numFmtId="0" fontId="0" fillId="0" borderId="0" xfId="0" applyFont="1" applyBorder="1"/>
    <xf numFmtId="0" fontId="0" fillId="0" borderId="0" xfId="0" applyFont="1" applyBorder="1" applyAlignment="1">
      <alignment horizontal="center"/>
    </xf>
    <xf numFmtId="2" fontId="0" fillId="0" borderId="0" xfId="0" applyNumberFormat="1" applyFont="1" applyBorder="1"/>
    <xf numFmtId="4" fontId="0" fillId="0" borderId="0" xfId="0" applyNumberFormat="1" applyFont="1" applyBorder="1"/>
    <xf numFmtId="0" fontId="0" fillId="0" borderId="8" xfId="0" applyBorder="1" applyAlignment="1">
      <alignment horizontal="center" wrapText="1"/>
    </xf>
    <xf numFmtId="0" fontId="10" fillId="0" borderId="8" xfId="0" applyFont="1" applyBorder="1" applyAlignment="1">
      <alignment horizontal="center" wrapText="1"/>
    </xf>
    <xf numFmtId="2" fontId="0" fillId="0" borderId="8" xfId="0" applyNumberFormat="1" applyFill="1" applyBorder="1" applyAlignment="1">
      <alignment horizontal="center"/>
    </xf>
    <xf numFmtId="2" fontId="0" fillId="0" borderId="8" xfId="0" applyNumberFormat="1" applyBorder="1" applyAlignment="1">
      <alignment horizontal="center"/>
    </xf>
    <xf numFmtId="2" fontId="0" fillId="0" borderId="8" xfId="0" applyNumberFormat="1" applyBorder="1" applyAlignment="1">
      <alignment horizontal="center" vertical="center"/>
    </xf>
    <xf numFmtId="2" fontId="0" fillId="0" borderId="8" xfId="0" applyNumberFormat="1" applyFont="1" applyFill="1" applyBorder="1" applyAlignment="1">
      <alignment horizontal="center"/>
    </xf>
    <xf numFmtId="2" fontId="2" fillId="0" borderId="0" xfId="0" applyNumberFormat="1" applyFont="1" applyBorder="1" applyAlignment="1">
      <alignment horizontal="center"/>
    </xf>
    <xf numFmtId="2" fontId="22" fillId="29" borderId="8" xfId="39" applyNumberFormat="1" applyFont="1" applyFill="1" applyBorder="1" applyAlignment="1">
      <alignment horizontal="center" vertical="center"/>
    </xf>
    <xf numFmtId="2" fontId="0" fillId="0" borderId="0" xfId="0" applyNumberFormat="1" applyFont="1" applyBorder="1" applyAlignment="1">
      <alignment horizontal="center"/>
    </xf>
    <xf numFmtId="2" fontId="29" fillId="0" borderId="0" xfId="0" applyNumberFormat="1" applyFont="1" applyBorder="1" applyAlignment="1">
      <alignment horizontal="center" vertical="top" wrapText="1"/>
    </xf>
    <xf numFmtId="2" fontId="34" fillId="0" borderId="0" xfId="0" applyNumberFormat="1" applyFont="1" applyBorder="1" applyAlignment="1">
      <alignment horizontal="center" wrapText="1"/>
    </xf>
    <xf numFmtId="2" fontId="12" fillId="0" borderId="0" xfId="11" applyNumberFormat="1" applyBorder="1" applyAlignment="1">
      <alignment horizontal="center"/>
    </xf>
    <xf numFmtId="2" fontId="0" fillId="0" borderId="0" xfId="0" applyNumberFormat="1" applyBorder="1" applyAlignment="1">
      <alignment horizontal="center"/>
    </xf>
    <xf numFmtId="2" fontId="0" fillId="0" borderId="0" xfId="0" applyNumberFormat="1" applyFill="1" applyBorder="1" applyAlignment="1">
      <alignment horizontal="center"/>
    </xf>
    <xf numFmtId="2" fontId="0" fillId="0" borderId="0" xfId="0" applyNumberFormat="1" applyFill="1" applyAlignment="1">
      <alignment horizontal="center"/>
    </xf>
    <xf numFmtId="2" fontId="0" fillId="0" borderId="0" xfId="0" applyNumberFormat="1" applyAlignment="1">
      <alignment horizontal="center"/>
    </xf>
    <xf numFmtId="185" fontId="0" fillId="0" borderId="0" xfId="0" applyNumberFormat="1"/>
    <xf numFmtId="185" fontId="0" fillId="0" borderId="0" xfId="0" applyNumberFormat="1" applyBorder="1"/>
    <xf numFmtId="169" fontId="29" fillId="0" borderId="0" xfId="0" applyNumberFormat="1" applyFont="1" applyBorder="1" applyAlignment="1">
      <alignment horizontal="center" vertical="center" wrapText="1"/>
    </xf>
    <xf numFmtId="42" fontId="0" fillId="29" borderId="0" xfId="36" applyFont="1" applyFill="1"/>
    <xf numFmtId="185" fontId="0" fillId="0" borderId="8" xfId="36" applyNumberFormat="1" applyFont="1" applyFill="1" applyBorder="1" applyAlignment="1">
      <alignment horizontal="center"/>
    </xf>
    <xf numFmtId="185" fontId="0" fillId="0" borderId="11" xfId="36" applyNumberFormat="1" applyFont="1" applyFill="1" applyBorder="1" applyAlignment="1">
      <alignment horizontal="center"/>
    </xf>
    <xf numFmtId="0" fontId="49" fillId="0" borderId="21" xfId="0" applyFont="1" applyBorder="1" applyAlignment="1">
      <alignment horizontal="left" vertical="top"/>
    </xf>
    <xf numFmtId="0" fontId="49" fillId="0" borderId="0" xfId="0" applyFont="1" applyBorder="1" applyAlignment="1">
      <alignment horizontal="left" vertical="top"/>
    </xf>
    <xf numFmtId="0" fontId="49" fillId="0" borderId="22" xfId="0" applyFont="1" applyBorder="1" applyAlignment="1">
      <alignment horizontal="left" vertical="top"/>
    </xf>
    <xf numFmtId="0" fontId="10" fillId="0" borderId="21"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2" xfId="0" applyFont="1" applyFill="1" applyBorder="1" applyAlignment="1">
      <alignment horizontal="left" vertical="top" wrapText="1"/>
    </xf>
    <xf numFmtId="0" fontId="49" fillId="0" borderId="21" xfId="0" applyFont="1" applyBorder="1" applyAlignment="1">
      <alignment horizontal="left" vertical="top" wrapText="1"/>
    </xf>
    <xf numFmtId="0" fontId="49" fillId="0" borderId="0" xfId="0" applyFont="1" applyBorder="1" applyAlignment="1">
      <alignment horizontal="left" vertical="top" wrapText="1"/>
    </xf>
    <xf numFmtId="0" fontId="49" fillId="0" borderId="22" xfId="0" applyFont="1" applyBorder="1" applyAlignment="1">
      <alignment horizontal="left" vertical="top" wrapText="1"/>
    </xf>
    <xf numFmtId="0" fontId="2" fillId="26" borderId="17" xfId="0" applyFont="1" applyFill="1" applyBorder="1" applyAlignment="1">
      <alignment horizontal="left" wrapText="1"/>
    </xf>
    <xf numFmtId="0" fontId="2" fillId="26" borderId="18" xfId="0" applyFont="1" applyFill="1" applyBorder="1" applyAlignment="1">
      <alignment horizontal="left" wrapText="1"/>
    </xf>
    <xf numFmtId="0" fontId="2" fillId="26" borderId="19" xfId="0" applyFont="1" applyFill="1" applyBorder="1" applyAlignment="1">
      <alignment horizontal="left" wrapText="1"/>
    </xf>
    <xf numFmtId="0" fontId="13" fillId="0" borderId="8" xfId="1" applyFont="1" applyBorder="1" applyAlignment="1">
      <alignment horizontal="center" vertical="center" wrapText="1"/>
    </xf>
    <xf numFmtId="0" fontId="3" fillId="0" borderId="8" xfId="1" applyFont="1" applyBorder="1" applyAlignment="1">
      <alignment horizontal="center" vertical="center" wrapText="1"/>
    </xf>
    <xf numFmtId="0" fontId="13" fillId="0" borderId="8" xfId="1" applyFont="1" applyBorder="1" applyAlignment="1">
      <alignment horizontal="center" vertical="center"/>
    </xf>
    <xf numFmtId="0" fontId="13" fillId="0" borderId="7" xfId="1" applyFont="1" applyBorder="1" applyAlignment="1">
      <alignment horizontal="center" vertical="center" wrapText="1"/>
    </xf>
    <xf numFmtId="0" fontId="3" fillId="0" borderId="7" xfId="1" applyFont="1" applyBorder="1" applyAlignment="1">
      <alignment horizontal="center" vertical="center" wrapText="1"/>
    </xf>
    <xf numFmtId="0" fontId="2" fillId="23" borderId="47" xfId="0" applyFont="1" applyFill="1" applyBorder="1" applyAlignment="1">
      <alignment horizontal="center" wrapText="1"/>
    </xf>
    <xf numFmtId="0" fontId="2" fillId="23" borderId="48" xfId="0" applyFont="1" applyFill="1" applyBorder="1" applyAlignment="1">
      <alignment horizontal="center" wrapText="1"/>
    </xf>
    <xf numFmtId="0" fontId="2" fillId="23" borderId="55" xfId="0" applyFont="1" applyFill="1" applyBorder="1" applyAlignment="1">
      <alignment horizontal="center" wrapText="1"/>
    </xf>
    <xf numFmtId="185" fontId="2" fillId="0" borderId="8" xfId="36" applyNumberFormat="1" applyFont="1" applyFill="1" applyBorder="1" applyAlignment="1">
      <alignment horizontal="center"/>
    </xf>
    <xf numFmtId="185" fontId="2" fillId="0" borderId="11" xfId="36" applyNumberFormat="1" applyFont="1" applyFill="1" applyBorder="1" applyAlignment="1">
      <alignment horizontal="center"/>
    </xf>
    <xf numFmtId="0" fontId="2" fillId="0" borderId="15" xfId="0" applyFont="1" applyFill="1" applyBorder="1" applyAlignment="1">
      <alignment horizontal="right"/>
    </xf>
    <xf numFmtId="0" fontId="2" fillId="0" borderId="18" xfId="0" applyFont="1" applyFill="1" applyBorder="1" applyAlignment="1">
      <alignment horizontal="right"/>
    </xf>
    <xf numFmtId="0" fontId="2" fillId="0" borderId="16" xfId="0" applyFont="1" applyFill="1" applyBorder="1" applyAlignment="1">
      <alignment horizontal="right"/>
    </xf>
    <xf numFmtId="0" fontId="2" fillId="0" borderId="15" xfId="0" applyFont="1" applyBorder="1" applyAlignment="1">
      <alignment horizontal="right"/>
    </xf>
    <xf numFmtId="0" fontId="2" fillId="0" borderId="18" xfId="0" applyFont="1" applyBorder="1" applyAlignment="1">
      <alignment horizontal="right"/>
    </xf>
    <xf numFmtId="0" fontId="2" fillId="0" borderId="16" xfId="0" applyFont="1" applyBorder="1" applyAlignment="1">
      <alignment horizontal="right"/>
    </xf>
    <xf numFmtId="185" fontId="2" fillId="0" borderId="17" xfId="36" applyNumberFormat="1" applyFont="1" applyBorder="1" applyAlignment="1">
      <alignment horizontal="center"/>
    </xf>
    <xf numFmtId="185" fontId="2" fillId="0" borderId="19" xfId="36" applyNumberFormat="1" applyFont="1" applyBorder="1" applyAlignment="1">
      <alignment horizontal="center"/>
    </xf>
    <xf numFmtId="187" fontId="22" fillId="29" borderId="8" xfId="39" applyNumberFormat="1" applyFont="1" applyFill="1" applyBorder="1" applyAlignment="1">
      <alignment horizontal="center" vertical="center"/>
    </xf>
    <xf numFmtId="187" fontId="22" fillId="29" borderId="11" xfId="39" applyNumberFormat="1" applyFont="1" applyFill="1" applyBorder="1" applyAlignment="1">
      <alignment horizontal="center" vertical="center"/>
    </xf>
    <xf numFmtId="0" fontId="10" fillId="0" borderId="0" xfId="0" applyFont="1" applyFill="1" applyAlignment="1">
      <alignment horizontal="center" wrapText="1"/>
    </xf>
    <xf numFmtId="0" fontId="0" fillId="0" borderId="21" xfId="0" applyFont="1" applyBorder="1" applyAlignment="1">
      <alignment horizontal="left" vertical="top" wrapText="1"/>
    </xf>
    <xf numFmtId="0" fontId="0" fillId="0" borderId="0" xfId="0" applyFont="1" applyBorder="1" applyAlignment="1">
      <alignment horizontal="left" vertical="top" wrapText="1"/>
    </xf>
    <xf numFmtId="0" fontId="0" fillId="0" borderId="22" xfId="0" applyFont="1" applyBorder="1" applyAlignment="1">
      <alignment horizontal="left" vertical="top" wrapText="1"/>
    </xf>
    <xf numFmtId="0" fontId="0" fillId="0" borderId="21" xfId="0" applyFont="1" applyBorder="1" applyAlignment="1">
      <alignment horizontal="left" wrapText="1"/>
    </xf>
    <xf numFmtId="0" fontId="0" fillId="0" borderId="0" xfId="0" applyFont="1" applyBorder="1" applyAlignment="1">
      <alignment horizontal="left" wrapText="1"/>
    </xf>
    <xf numFmtId="0" fontId="0" fillId="0" borderId="22" xfId="0" applyFont="1" applyBorder="1" applyAlignment="1">
      <alignment horizontal="left" wrapText="1"/>
    </xf>
    <xf numFmtId="0" fontId="0" fillId="0" borderId="21" xfId="0" applyFont="1" applyBorder="1" applyAlignment="1">
      <alignment horizontal="left"/>
    </xf>
    <xf numFmtId="0" fontId="0" fillId="0" borderId="0" xfId="0" applyFont="1" applyBorder="1" applyAlignment="1">
      <alignment horizontal="left"/>
    </xf>
    <xf numFmtId="0" fontId="0" fillId="0" borderId="22" xfId="0" applyFont="1" applyBorder="1" applyAlignment="1">
      <alignment horizontal="left"/>
    </xf>
    <xf numFmtId="0" fontId="2" fillId="0" borderId="21" xfId="0" applyFont="1" applyBorder="1" applyAlignment="1">
      <alignment horizontal="left" vertical="top"/>
    </xf>
    <xf numFmtId="0" fontId="2" fillId="0" borderId="0" xfId="0" applyFont="1" applyBorder="1" applyAlignment="1">
      <alignment horizontal="left" vertical="top"/>
    </xf>
    <xf numFmtId="0" fontId="2" fillId="0" borderId="22" xfId="0" applyFont="1" applyBorder="1" applyAlignment="1">
      <alignment horizontal="left" vertical="top"/>
    </xf>
    <xf numFmtId="9" fontId="21" fillId="31" borderId="8" xfId="10" applyFont="1" applyFill="1" applyBorder="1" applyAlignment="1">
      <alignment horizontal="center" vertical="center"/>
    </xf>
    <xf numFmtId="9" fontId="21" fillId="31" borderId="11" xfId="10" applyFont="1" applyFill="1" applyBorder="1" applyAlignment="1">
      <alignment horizontal="center" vertical="center"/>
    </xf>
    <xf numFmtId="0" fontId="21" fillId="0" borderId="40" xfId="0" applyFont="1" applyFill="1" applyBorder="1" applyAlignment="1">
      <alignment horizontal="center" vertical="center" wrapText="1"/>
    </xf>
    <xf numFmtId="0" fontId="21" fillId="0" borderId="23"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2" fillId="0" borderId="39" xfId="37" applyFont="1" applyBorder="1" applyAlignment="1">
      <alignment horizontal="center" vertical="center"/>
    </xf>
    <xf numFmtId="0" fontId="22" fillId="0" borderId="4" xfId="37" applyFont="1" applyBorder="1" applyAlignment="1">
      <alignment horizontal="center" vertical="center"/>
    </xf>
    <xf numFmtId="0" fontId="22" fillId="0" borderId="28" xfId="37" applyFont="1" applyBorder="1" applyAlignment="1">
      <alignment horizontal="center" vertical="center"/>
    </xf>
    <xf numFmtId="0" fontId="21" fillId="29" borderId="7" xfId="38" applyFont="1" applyFill="1" applyBorder="1" applyAlignment="1">
      <alignment vertical="center" wrapText="1"/>
    </xf>
    <xf numFmtId="0" fontId="21" fillId="29" borderId="8" xfId="38" applyFont="1" applyFill="1" applyBorder="1" applyAlignment="1">
      <alignment vertical="center" wrapText="1"/>
    </xf>
    <xf numFmtId="3" fontId="22" fillId="29" borderId="8" xfId="38" applyNumberFormat="1" applyFont="1" applyFill="1" applyBorder="1" applyAlignment="1">
      <alignment horizontal="center" vertical="center" wrapText="1"/>
    </xf>
    <xf numFmtId="0" fontId="0" fillId="0" borderId="0" xfId="0" applyFill="1" applyBorder="1" applyAlignment="1">
      <alignment horizontal="left"/>
    </xf>
    <xf numFmtId="0" fontId="0" fillId="0" borderId="0" xfId="0" applyFill="1" applyBorder="1" applyAlignment="1">
      <alignment horizontal="center"/>
    </xf>
    <xf numFmtId="0" fontId="9" fillId="17" borderId="15" xfId="1" applyFont="1" applyFill="1" applyBorder="1" applyAlignment="1">
      <alignment horizontal="left" vertical="center" wrapText="1"/>
    </xf>
    <xf numFmtId="0" fontId="9" fillId="17" borderId="18" xfId="1" applyFont="1" applyFill="1" applyBorder="1" applyAlignment="1">
      <alignment horizontal="left" vertical="center" wrapText="1"/>
    </xf>
    <xf numFmtId="0" fontId="9" fillId="17" borderId="19" xfId="1" applyFont="1" applyFill="1" applyBorder="1" applyAlignment="1">
      <alignment horizontal="left" vertical="center" wrapText="1"/>
    </xf>
    <xf numFmtId="185" fontId="0" fillId="0" borderId="8" xfId="36" applyNumberFormat="1" applyFont="1" applyBorder="1" applyAlignment="1">
      <alignment horizontal="center" vertical="center"/>
    </xf>
    <xf numFmtId="185" fontId="0" fillId="0" borderId="11" xfId="36" applyNumberFormat="1" applyFont="1" applyBorder="1" applyAlignment="1">
      <alignment horizontal="center" vertical="center"/>
    </xf>
    <xf numFmtId="0" fontId="2" fillId="0" borderId="15" xfId="0" applyFont="1" applyBorder="1" applyAlignment="1">
      <alignment horizontal="right" vertical="center"/>
    </xf>
    <xf numFmtId="0" fontId="2" fillId="0" borderId="18" xfId="0" applyFont="1" applyBorder="1" applyAlignment="1">
      <alignment horizontal="right" vertical="center"/>
    </xf>
    <xf numFmtId="0" fontId="2" fillId="0" borderId="16" xfId="0" applyFont="1" applyBorder="1" applyAlignment="1">
      <alignment horizontal="right" vertical="center"/>
    </xf>
    <xf numFmtId="185" fontId="2" fillId="0" borderId="8" xfId="36" applyNumberFormat="1" applyFont="1" applyFill="1" applyBorder="1" applyAlignment="1">
      <alignment horizontal="center" vertical="center"/>
    </xf>
    <xf numFmtId="185" fontId="2" fillId="0" borderId="11" xfId="36" applyNumberFormat="1" applyFont="1" applyFill="1" applyBorder="1" applyAlignment="1">
      <alignment horizontal="center" vertical="center"/>
    </xf>
    <xf numFmtId="185" fontId="2" fillId="23" borderId="59" xfId="36" applyNumberFormat="1" applyFont="1" applyFill="1" applyBorder="1" applyAlignment="1">
      <alignment horizontal="center" vertical="center"/>
    </xf>
    <xf numFmtId="185" fontId="2" fillId="23" borderId="60" xfId="36" applyNumberFormat="1" applyFont="1" applyFill="1" applyBorder="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7" xfId="1" applyFont="1" applyFill="1" applyBorder="1" applyAlignment="1">
      <alignment horizontal="center" vertical="center"/>
    </xf>
    <xf numFmtId="0" fontId="4" fillId="2" borderId="8" xfId="1" applyFont="1" applyFill="1" applyBorder="1" applyAlignment="1">
      <alignment horizontal="center" vertical="center"/>
    </xf>
    <xf numFmtId="0" fontId="6" fillId="0" borderId="2" xfId="1" applyFont="1" applyBorder="1" applyAlignment="1">
      <alignment horizontal="center" vertical="center" wrapText="1"/>
    </xf>
    <xf numFmtId="0" fontId="6" fillId="0" borderId="2" xfId="1" applyFont="1" applyBorder="1" applyAlignment="1">
      <alignment horizontal="center" vertical="center"/>
    </xf>
    <xf numFmtId="0" fontId="6" fillId="0" borderId="8" xfId="1" applyFont="1" applyBorder="1" applyAlignment="1">
      <alignment horizontal="center" vertical="center"/>
    </xf>
    <xf numFmtId="185" fontId="3" fillId="2" borderId="2" xfId="36" applyNumberFormat="1" applyFont="1" applyFill="1" applyBorder="1" applyAlignment="1">
      <alignment horizontal="center" vertical="center"/>
    </xf>
    <xf numFmtId="185" fontId="3" fillId="2" borderId="6" xfId="36" applyNumberFormat="1" applyFont="1" applyFill="1" applyBorder="1" applyAlignment="1">
      <alignment horizontal="center" vertical="center"/>
    </xf>
    <xf numFmtId="185" fontId="3" fillId="2" borderId="8" xfId="36" applyNumberFormat="1" applyFont="1" applyFill="1" applyBorder="1" applyAlignment="1">
      <alignment horizontal="center" vertical="center"/>
    </xf>
    <xf numFmtId="185" fontId="3" fillId="2" borderId="11" xfId="36" applyNumberFormat="1" applyFont="1" applyFill="1" applyBorder="1" applyAlignment="1">
      <alignment horizontal="center" vertical="center"/>
    </xf>
    <xf numFmtId="0" fontId="22" fillId="2" borderId="7" xfId="1" applyFont="1" applyFill="1" applyBorder="1" applyAlignment="1">
      <alignment horizontal="center" vertical="center"/>
    </xf>
    <xf numFmtId="0" fontId="22" fillId="2" borderId="8" xfId="1" applyFont="1" applyFill="1" applyBorder="1" applyAlignment="1">
      <alignment horizontal="center" vertical="center"/>
    </xf>
    <xf numFmtId="0" fontId="22" fillId="0" borderId="17" xfId="1" applyFont="1" applyBorder="1" applyAlignment="1">
      <alignment horizontal="center" vertical="center"/>
    </xf>
    <xf numFmtId="0" fontId="22" fillId="0" borderId="16" xfId="1" applyFont="1" applyBorder="1" applyAlignment="1">
      <alignment horizontal="center" vertical="center"/>
    </xf>
    <xf numFmtId="0" fontId="6" fillId="0" borderId="8" xfId="1" applyFont="1" applyBorder="1" applyAlignment="1">
      <alignment horizontal="center" vertical="center" wrapText="1"/>
    </xf>
    <xf numFmtId="0" fontId="6" fillId="0" borderId="11" xfId="1" applyFont="1" applyBorder="1" applyAlignment="1">
      <alignment horizontal="center" vertical="center" wrapText="1"/>
    </xf>
    <xf numFmtId="185" fontId="2" fillId="0" borderId="8" xfId="36" applyNumberFormat="1" applyFont="1" applyBorder="1" applyAlignment="1">
      <alignment horizontal="center"/>
    </xf>
    <xf numFmtId="185" fontId="2" fillId="0" borderId="11" xfId="36" applyNumberFormat="1" applyFont="1" applyBorder="1" applyAlignment="1">
      <alignment horizontal="center"/>
    </xf>
    <xf numFmtId="185" fontId="13" fillId="0" borderId="8" xfId="36" applyNumberFormat="1" applyFont="1" applyBorder="1" applyAlignment="1">
      <alignment horizontal="center" vertical="center"/>
    </xf>
    <xf numFmtId="185" fontId="13" fillId="0" borderId="11" xfId="36" applyNumberFormat="1" applyFont="1" applyBorder="1" applyAlignment="1">
      <alignment horizontal="center" vertical="center"/>
    </xf>
    <xf numFmtId="2" fontId="13" fillId="0" borderId="8" xfId="1" applyNumberFormat="1" applyFont="1" applyBorder="1" applyAlignment="1">
      <alignment horizontal="center" vertical="center" wrapText="1"/>
    </xf>
    <xf numFmtId="4" fontId="13" fillId="0" borderId="8" xfId="3" applyNumberFormat="1" applyFont="1" applyFill="1" applyBorder="1" applyAlignment="1">
      <alignment horizontal="center" vertical="center" wrapText="1"/>
    </xf>
    <xf numFmtId="42" fontId="2" fillId="0" borderId="0" xfId="0" applyNumberFormat="1" applyFont="1" applyBorder="1" applyAlignment="1">
      <alignment horizontal="center" vertical="center"/>
    </xf>
    <xf numFmtId="183" fontId="2" fillId="0" borderId="0" xfId="0" applyNumberFormat="1" applyFont="1" applyFill="1" applyBorder="1" applyAlignment="1">
      <alignment horizontal="center"/>
    </xf>
    <xf numFmtId="164" fontId="2" fillId="0" borderId="8" xfId="41" applyFont="1" applyBorder="1" applyAlignment="1">
      <alignment horizontal="center"/>
    </xf>
    <xf numFmtId="164" fontId="2" fillId="0" borderId="11" xfId="41" applyFont="1" applyBorder="1" applyAlignment="1">
      <alignment horizontal="center"/>
    </xf>
    <xf numFmtId="185" fontId="1" fillId="0" borderId="8" xfId="36" applyNumberFormat="1" applyFont="1" applyFill="1" applyBorder="1" applyAlignment="1">
      <alignment horizontal="center"/>
    </xf>
    <xf numFmtId="185" fontId="1" fillId="0" borderId="11" xfId="36" applyNumberFormat="1" applyFont="1" applyFill="1" applyBorder="1" applyAlignment="1">
      <alignment horizontal="center"/>
    </xf>
    <xf numFmtId="185" fontId="2" fillId="0" borderId="17" xfId="36" applyNumberFormat="1" applyFont="1" applyFill="1" applyBorder="1" applyAlignment="1">
      <alignment horizontal="center"/>
    </xf>
    <xf numFmtId="185" fontId="2" fillId="0" borderId="19" xfId="36" applyNumberFormat="1" applyFont="1" applyFill="1" applyBorder="1" applyAlignment="1">
      <alignment horizontal="center"/>
    </xf>
    <xf numFmtId="0" fontId="22" fillId="0" borderId="21" xfId="11" applyFont="1" applyBorder="1" applyAlignment="1">
      <alignment horizontal="justify" wrapText="1"/>
    </xf>
    <xf numFmtId="0" fontId="22" fillId="0" borderId="0" xfId="11" applyFont="1" applyBorder="1" applyAlignment="1">
      <alignment horizontal="justify" wrapText="1"/>
    </xf>
    <xf numFmtId="0" fontId="22" fillId="0" borderId="22" xfId="11" applyFont="1" applyBorder="1" applyAlignment="1">
      <alignment horizontal="justify" wrapText="1"/>
    </xf>
    <xf numFmtId="0" fontId="22" fillId="7" borderId="36" xfId="11" applyFont="1" applyFill="1" applyBorder="1" applyAlignment="1">
      <alignment horizontal="right" vertical="center"/>
    </xf>
    <xf numFmtId="0" fontId="22" fillId="7" borderId="37" xfId="11" applyFont="1" applyFill="1" applyBorder="1" applyAlignment="1">
      <alignment horizontal="right" vertical="center"/>
    </xf>
    <xf numFmtId="0" fontId="22" fillId="7" borderId="38" xfId="11" applyFont="1" applyFill="1" applyBorder="1" applyAlignment="1">
      <alignment horizontal="right" vertical="center"/>
    </xf>
    <xf numFmtId="0" fontId="21" fillId="3" borderId="36" xfId="11" applyFont="1" applyFill="1" applyBorder="1" applyAlignment="1">
      <alignment horizontal="center" vertical="center"/>
    </xf>
    <xf numFmtId="0" fontId="21" fillId="3" borderId="37" xfId="11" applyFont="1" applyFill="1" applyBorder="1" applyAlignment="1">
      <alignment horizontal="center" vertical="center"/>
    </xf>
    <xf numFmtId="0" fontId="21" fillId="3" borderId="38" xfId="11" applyFont="1" applyFill="1" applyBorder="1" applyAlignment="1">
      <alignment horizontal="center" vertical="center"/>
    </xf>
    <xf numFmtId="0" fontId="22" fillId="5" borderId="36" xfId="11" applyFont="1" applyFill="1" applyBorder="1" applyAlignment="1">
      <alignment horizontal="right" vertical="center"/>
    </xf>
    <xf numFmtId="0" fontId="22" fillId="5" borderId="37" xfId="11" applyFont="1" applyFill="1" applyBorder="1" applyAlignment="1">
      <alignment horizontal="right" vertical="center"/>
    </xf>
    <xf numFmtId="0" fontId="22" fillId="5" borderId="38" xfId="11" applyFont="1" applyFill="1" applyBorder="1" applyAlignment="1">
      <alignment horizontal="right" vertical="center"/>
    </xf>
    <xf numFmtId="0" fontId="21" fillId="0" borderId="20" xfId="11" applyFont="1" applyBorder="1" applyAlignment="1">
      <alignment horizontal="left"/>
    </xf>
    <xf numFmtId="0" fontId="22" fillId="0" borderId="21" xfId="11" applyFont="1" applyBorder="1" applyAlignment="1">
      <alignment horizontal="justify" vertical="center" wrapText="1"/>
    </xf>
    <xf numFmtId="0" fontId="22" fillId="0" borderId="0" xfId="11" applyFont="1" applyBorder="1" applyAlignment="1">
      <alignment horizontal="justify" vertical="center" wrapText="1"/>
    </xf>
    <xf numFmtId="0" fontId="22" fillId="0" borderId="22" xfId="11" applyFont="1" applyBorder="1" applyAlignment="1">
      <alignment horizontal="justify" vertical="center" wrapText="1"/>
    </xf>
    <xf numFmtId="0" fontId="22" fillId="22" borderId="15" xfId="11" applyFont="1" applyFill="1" applyBorder="1" applyAlignment="1">
      <alignment horizontal="left" vertical="center"/>
    </xf>
    <xf numFmtId="0" fontId="22" fillId="22" borderId="18" xfId="11" applyFont="1" applyFill="1" applyBorder="1" applyAlignment="1">
      <alignment horizontal="left" vertical="center"/>
    </xf>
    <xf numFmtId="0" fontId="22" fillId="22" borderId="16" xfId="11" applyFont="1" applyFill="1" applyBorder="1" applyAlignment="1">
      <alignment horizontal="left" vertical="center"/>
    </xf>
    <xf numFmtId="170" fontId="21" fillId="7" borderId="17" xfId="15" applyNumberFormat="1" applyFont="1" applyFill="1" applyBorder="1" applyAlignment="1">
      <alignment horizontal="center" vertical="center"/>
    </xf>
    <xf numFmtId="170" fontId="21" fillId="7" borderId="16" xfId="15" applyNumberFormat="1" applyFont="1" applyFill="1" applyBorder="1" applyAlignment="1">
      <alignment horizontal="center" vertical="center"/>
    </xf>
    <xf numFmtId="0" fontId="22" fillId="22" borderId="47" xfId="11" applyFont="1" applyFill="1" applyBorder="1" applyAlignment="1">
      <alignment horizontal="left" vertical="center"/>
    </xf>
    <xf numFmtId="0" fontId="22" fillId="22" borderId="48" xfId="11" applyFont="1" applyFill="1" applyBorder="1" applyAlignment="1">
      <alignment horizontal="left" vertical="center"/>
    </xf>
    <xf numFmtId="0" fontId="22" fillId="22" borderId="55" xfId="11" applyFont="1" applyFill="1" applyBorder="1" applyAlignment="1">
      <alignment horizontal="left" vertical="center"/>
    </xf>
    <xf numFmtId="170" fontId="21" fillId="7" borderId="54" xfId="15" applyNumberFormat="1" applyFont="1" applyFill="1" applyBorder="1" applyAlignment="1">
      <alignment horizontal="center" vertical="center"/>
    </xf>
    <xf numFmtId="170" fontId="21" fillId="7" borderId="55" xfId="15" applyNumberFormat="1" applyFont="1" applyFill="1" applyBorder="1" applyAlignment="1">
      <alignment horizontal="center" vertical="center"/>
    </xf>
    <xf numFmtId="0" fontId="22" fillId="21" borderId="47" xfId="11" applyFont="1" applyFill="1" applyBorder="1" applyAlignment="1">
      <alignment horizontal="left" vertical="center"/>
    </xf>
    <xf numFmtId="0" fontId="22" fillId="21" borderId="48" xfId="11" applyFont="1" applyFill="1" applyBorder="1" applyAlignment="1">
      <alignment horizontal="left" vertical="center"/>
    </xf>
    <xf numFmtId="0" fontId="22" fillId="21" borderId="49" xfId="11" applyFont="1" applyFill="1" applyBorder="1" applyAlignment="1">
      <alignment horizontal="left" vertical="center"/>
    </xf>
    <xf numFmtId="0" fontId="27" fillId="20" borderId="42" xfId="11" applyFont="1" applyFill="1" applyBorder="1" applyAlignment="1">
      <alignment horizontal="center" vertical="center"/>
    </xf>
    <xf numFmtId="0" fontId="27" fillId="20" borderId="43" xfId="11" applyFont="1" applyFill="1" applyBorder="1" applyAlignment="1">
      <alignment horizontal="center" vertical="center"/>
    </xf>
    <xf numFmtId="0" fontId="27" fillId="20" borderId="52" xfId="11" applyFont="1" applyFill="1" applyBorder="1" applyAlignment="1">
      <alignment horizontal="center" vertical="center" wrapText="1"/>
    </xf>
    <xf numFmtId="0" fontId="27" fillId="20" borderId="51" xfId="11" applyFont="1" applyFill="1" applyBorder="1" applyAlignment="1">
      <alignment horizontal="center" vertical="center" wrapText="1"/>
    </xf>
    <xf numFmtId="0" fontId="22" fillId="7" borderId="65" xfId="11" applyFont="1" applyFill="1" applyBorder="1" applyAlignment="1">
      <alignment horizontal="right" vertical="center"/>
    </xf>
    <xf numFmtId="0" fontId="22" fillId="7" borderId="59" xfId="11" applyFont="1" applyFill="1" applyBorder="1" applyAlignment="1">
      <alignment horizontal="right" vertical="center"/>
    </xf>
    <xf numFmtId="0" fontId="21" fillId="0" borderId="15" xfId="4" applyFont="1" applyBorder="1" applyAlignment="1">
      <alignment horizontal="left" vertical="center"/>
    </xf>
    <xf numFmtId="0" fontId="21" fillId="0" borderId="18" xfId="4" applyFont="1" applyBorder="1" applyAlignment="1">
      <alignment horizontal="left" vertical="center"/>
    </xf>
    <xf numFmtId="0" fontId="21" fillId="0" borderId="16" xfId="4" applyFont="1" applyBorder="1" applyAlignment="1">
      <alignment horizontal="left" vertical="center"/>
    </xf>
    <xf numFmtId="173" fontId="21" fillId="7" borderId="8" xfId="11" applyNumberFormat="1" applyFont="1" applyFill="1" applyBorder="1" applyAlignment="1">
      <alignment horizontal="right" vertical="center"/>
    </xf>
    <xf numFmtId="0" fontId="22" fillId="7" borderId="66" xfId="11" applyFont="1" applyFill="1" applyBorder="1" applyAlignment="1">
      <alignment horizontal="right" vertical="center"/>
    </xf>
    <xf numFmtId="0" fontId="22" fillId="7" borderId="30" xfId="11" applyFont="1" applyFill="1" applyBorder="1" applyAlignment="1">
      <alignment horizontal="right" vertical="center"/>
    </xf>
    <xf numFmtId="0" fontId="22" fillId="21" borderId="1" xfId="11" applyFont="1" applyFill="1" applyBorder="1" applyAlignment="1">
      <alignment horizontal="left" vertical="center"/>
    </xf>
    <xf numFmtId="0" fontId="22" fillId="21" borderId="2" xfId="11" applyFont="1" applyFill="1" applyBorder="1" applyAlignment="1">
      <alignment horizontal="left" vertical="center"/>
    </xf>
    <xf numFmtId="0" fontId="22" fillId="21" borderId="6" xfId="11" applyFont="1" applyFill="1" applyBorder="1" applyAlignment="1">
      <alignment horizontal="left" vertical="center"/>
    </xf>
    <xf numFmtId="0" fontId="27" fillId="19" borderId="7" xfId="11" applyFont="1" applyFill="1" applyBorder="1" applyAlignment="1">
      <alignment horizontal="center" vertical="center"/>
    </xf>
    <xf numFmtId="0" fontId="27" fillId="19" borderId="8" xfId="11" applyFont="1" applyFill="1" applyBorder="1" applyAlignment="1">
      <alignment horizontal="center" vertical="center"/>
    </xf>
    <xf numFmtId="0" fontId="27" fillId="20" borderId="8" xfId="11" applyFont="1" applyFill="1" applyBorder="1" applyAlignment="1">
      <alignment horizontal="center" vertical="center" wrapText="1"/>
    </xf>
    <xf numFmtId="0" fontId="21" fillId="7" borderId="15" xfId="11" applyFont="1" applyFill="1" applyBorder="1" applyAlignment="1">
      <alignment horizontal="left" vertical="center"/>
    </xf>
    <xf numFmtId="0" fontId="21" fillId="7" borderId="18" xfId="11" applyFont="1" applyFill="1" applyBorder="1" applyAlignment="1">
      <alignment horizontal="left" vertical="center"/>
    </xf>
    <xf numFmtId="0" fontId="21" fillId="7" borderId="16" xfId="11" applyFont="1" applyFill="1" applyBorder="1" applyAlignment="1">
      <alignment horizontal="left" vertical="center"/>
    </xf>
    <xf numFmtId="2" fontId="21" fillId="7" borderId="8" xfId="11" applyNumberFormat="1" applyFont="1" applyFill="1" applyBorder="1" applyAlignment="1">
      <alignment horizontal="center" vertical="center"/>
    </xf>
    <xf numFmtId="0" fontId="21" fillId="7" borderId="15" xfId="11" applyFont="1" applyFill="1" applyBorder="1" applyAlignment="1"/>
    <xf numFmtId="0" fontId="21" fillId="7" borderId="18" xfId="11" applyFont="1" applyFill="1" applyBorder="1" applyAlignment="1"/>
    <xf numFmtId="0" fontId="21" fillId="7" borderId="16" xfId="11" applyFont="1" applyFill="1" applyBorder="1" applyAlignment="1"/>
    <xf numFmtId="170" fontId="21" fillId="7" borderId="8" xfId="11" applyNumberFormat="1" applyFont="1" applyFill="1" applyBorder="1" applyAlignment="1">
      <alignment horizontal="center" vertical="center"/>
    </xf>
    <xf numFmtId="0" fontId="22" fillId="21" borderId="42" xfId="11" applyFont="1" applyFill="1" applyBorder="1" applyAlignment="1">
      <alignment horizontal="left" vertical="center"/>
    </xf>
    <xf numFmtId="0" fontId="22" fillId="21" borderId="43" xfId="11" applyFont="1" applyFill="1" applyBorder="1" applyAlignment="1">
      <alignment horizontal="left" vertical="center"/>
    </xf>
    <xf numFmtId="0" fontId="22" fillId="21" borderId="45" xfId="11" applyFont="1" applyFill="1" applyBorder="1" applyAlignment="1">
      <alignment horizontal="left" vertical="center"/>
    </xf>
    <xf numFmtId="0" fontId="27" fillId="20" borderId="7" xfId="11" applyFont="1" applyFill="1" applyBorder="1" applyAlignment="1">
      <alignment horizontal="center" vertical="center"/>
    </xf>
    <xf numFmtId="0" fontId="27" fillId="20" borderId="8" xfId="11" applyFont="1" applyFill="1" applyBorder="1" applyAlignment="1">
      <alignment horizontal="center" vertical="center"/>
    </xf>
    <xf numFmtId="0" fontId="21" fillId="0" borderId="15" xfId="4" applyFont="1" applyBorder="1" applyAlignment="1">
      <alignment horizontal="left"/>
    </xf>
    <xf numFmtId="0" fontId="21" fillId="0" borderId="18" xfId="4" applyFont="1" applyBorder="1" applyAlignment="1">
      <alignment horizontal="left"/>
    </xf>
    <xf numFmtId="0" fontId="21" fillId="0" borderId="16" xfId="4" applyFont="1" applyBorder="1" applyAlignment="1">
      <alignment horizontal="left"/>
    </xf>
    <xf numFmtId="0" fontId="21" fillId="7" borderId="17" xfId="11" applyFont="1" applyFill="1" applyBorder="1" applyAlignment="1">
      <alignment horizontal="center" vertical="center"/>
    </xf>
    <xf numFmtId="0" fontId="21" fillId="7" borderId="16" xfId="11" applyFont="1" applyFill="1" applyBorder="1" applyAlignment="1">
      <alignment horizontal="center" vertical="center"/>
    </xf>
    <xf numFmtId="176" fontId="21" fillId="7" borderId="17" xfId="11" applyNumberFormat="1" applyFont="1" applyFill="1" applyBorder="1" applyAlignment="1">
      <alignment horizontal="center" vertical="center"/>
    </xf>
    <xf numFmtId="176" fontId="21" fillId="7" borderId="16" xfId="11" applyNumberFormat="1" applyFont="1" applyFill="1" applyBorder="1" applyAlignment="1">
      <alignment horizontal="center" vertical="center"/>
    </xf>
    <xf numFmtId="0" fontId="21" fillId="7" borderId="15" xfId="11" applyFont="1" applyFill="1" applyBorder="1" applyAlignment="1">
      <alignment horizontal="left"/>
    </xf>
    <xf numFmtId="0" fontId="21" fillId="7" borderId="18" xfId="11" applyFont="1" applyFill="1" applyBorder="1" applyAlignment="1">
      <alignment horizontal="left"/>
    </xf>
    <xf numFmtId="0" fontId="21" fillId="7" borderId="16" xfId="11" applyFont="1" applyFill="1" applyBorder="1" applyAlignment="1">
      <alignment horizontal="left"/>
    </xf>
    <xf numFmtId="0" fontId="21" fillId="7" borderId="17" xfId="11" applyFont="1" applyFill="1" applyBorder="1" applyAlignment="1">
      <alignment vertical="center"/>
    </xf>
    <xf numFmtId="0" fontId="21" fillId="7" borderId="16" xfId="11" applyFont="1" applyFill="1" applyBorder="1" applyAlignment="1">
      <alignment vertical="center"/>
    </xf>
    <xf numFmtId="9" fontId="21" fillId="7" borderId="17" xfId="11" applyNumberFormat="1" applyFont="1" applyFill="1" applyBorder="1" applyAlignment="1">
      <alignment horizontal="center" vertical="center"/>
    </xf>
    <xf numFmtId="9" fontId="21" fillId="7" borderId="16" xfId="11" applyNumberFormat="1" applyFont="1" applyFill="1" applyBorder="1" applyAlignment="1">
      <alignment horizontal="center" vertical="center"/>
    </xf>
    <xf numFmtId="0" fontId="22" fillId="7" borderId="47" xfId="11" applyFont="1" applyFill="1" applyBorder="1" applyAlignment="1">
      <alignment horizontal="right" vertical="center"/>
    </xf>
    <xf numFmtId="0" fontId="22" fillId="7" borderId="48" xfId="11" applyFont="1" applyFill="1" applyBorder="1" applyAlignment="1">
      <alignment horizontal="right" vertical="center"/>
    </xf>
    <xf numFmtId="0" fontId="22" fillId="7" borderId="55" xfId="11" applyFont="1" applyFill="1" applyBorder="1" applyAlignment="1">
      <alignment horizontal="right" vertical="center"/>
    </xf>
    <xf numFmtId="1" fontId="6" fillId="22" borderId="59" xfId="11" applyNumberFormat="1" applyFont="1" applyFill="1" applyBorder="1" applyAlignment="1">
      <alignment horizontal="left" vertical="center"/>
    </xf>
    <xf numFmtId="1" fontId="6" fillId="22" borderId="54" xfId="11" applyNumberFormat="1" applyFont="1" applyFill="1" applyBorder="1" applyAlignment="1">
      <alignment horizontal="left" vertical="center"/>
    </xf>
    <xf numFmtId="0" fontId="22" fillId="27" borderId="31" xfId="11" applyFont="1" applyFill="1" applyBorder="1" applyAlignment="1">
      <alignment horizontal="center" vertical="center"/>
    </xf>
    <xf numFmtId="0" fontId="22" fillId="27" borderId="20" xfId="11" applyFont="1" applyFill="1" applyBorder="1" applyAlignment="1">
      <alignment horizontal="center" vertical="center"/>
    </xf>
    <xf numFmtId="0" fontId="22" fillId="27" borderId="32" xfId="11" applyFont="1" applyFill="1" applyBorder="1" applyAlignment="1">
      <alignment horizontal="center" vertical="center"/>
    </xf>
    <xf numFmtId="0" fontId="21" fillId="4" borderId="21" xfId="11" applyFont="1" applyFill="1" applyBorder="1" applyAlignment="1">
      <alignment horizontal="center" vertical="center" wrapText="1"/>
    </xf>
    <xf numFmtId="0" fontId="8" fillId="4" borderId="0" xfId="11" applyFont="1" applyFill="1" applyBorder="1" applyAlignment="1">
      <alignment horizontal="center" vertical="center" wrapText="1"/>
    </xf>
    <xf numFmtId="0" fontId="21" fillId="4" borderId="0" xfId="11" applyFont="1" applyFill="1" applyBorder="1" applyAlignment="1">
      <alignment horizontal="center" vertical="center" wrapText="1"/>
    </xf>
    <xf numFmtId="0" fontId="21" fillId="4" borderId="22" xfId="11" applyFont="1" applyFill="1" applyBorder="1" applyAlignment="1">
      <alignment horizontal="center" vertical="center" wrapText="1"/>
    </xf>
    <xf numFmtId="0" fontId="21" fillId="4" borderId="40" xfId="11" applyFont="1" applyFill="1" applyBorder="1" applyAlignment="1">
      <alignment horizontal="center" vertical="center" wrapText="1"/>
    </xf>
    <xf numFmtId="0" fontId="8" fillId="4" borderId="23" xfId="11" applyFont="1" applyFill="1" applyBorder="1" applyAlignment="1">
      <alignment horizontal="center" vertical="center" wrapText="1"/>
    </xf>
    <xf numFmtId="0" fontId="21" fillId="4" borderId="23" xfId="11" applyFont="1" applyFill="1" applyBorder="1" applyAlignment="1">
      <alignment horizontal="center" vertical="center" wrapText="1"/>
    </xf>
    <xf numFmtId="0" fontId="21" fillId="4" borderId="24" xfId="11" applyFont="1" applyFill="1" applyBorder="1" applyAlignment="1">
      <alignment horizontal="center" vertical="center" wrapText="1"/>
    </xf>
    <xf numFmtId="0" fontId="21" fillId="19" borderId="36" xfId="11" applyFont="1" applyFill="1" applyBorder="1" applyAlignment="1">
      <alignment horizontal="center"/>
    </xf>
    <xf numFmtId="0" fontId="8" fillId="19" borderId="37" xfId="11" applyFont="1" applyFill="1" applyBorder="1" applyAlignment="1">
      <alignment horizontal="center"/>
    </xf>
    <xf numFmtId="0" fontId="21" fillId="19" borderId="37" xfId="11" applyFont="1" applyFill="1" applyBorder="1" applyAlignment="1">
      <alignment horizontal="center"/>
    </xf>
    <xf numFmtId="0" fontId="21" fillId="19" borderId="38" xfId="11" applyFont="1" applyFill="1" applyBorder="1" applyAlignment="1">
      <alignment horizontal="center"/>
    </xf>
    <xf numFmtId="0" fontId="27" fillId="20" borderId="43" xfId="11" applyFont="1" applyFill="1" applyBorder="1" applyAlignment="1">
      <alignment horizontal="center" vertical="center" wrapText="1"/>
    </xf>
    <xf numFmtId="0" fontId="27" fillId="20" borderId="52" xfId="11" applyFont="1" applyFill="1" applyBorder="1" applyAlignment="1">
      <alignment horizontal="center" vertical="center"/>
    </xf>
    <xf numFmtId="0" fontId="27" fillId="20" borderId="45" xfId="11" applyFont="1" applyFill="1" applyBorder="1" applyAlignment="1">
      <alignment horizontal="center" vertical="center"/>
    </xf>
    <xf numFmtId="0" fontId="22" fillId="4" borderId="21" xfId="11" applyFont="1" applyFill="1" applyBorder="1" applyAlignment="1">
      <alignment horizontal="left" vertical="center"/>
    </xf>
    <xf numFmtId="0" fontId="22" fillId="4" borderId="0" xfId="11" applyFont="1" applyFill="1" applyBorder="1" applyAlignment="1">
      <alignment horizontal="left" vertical="center"/>
    </xf>
    <xf numFmtId="0" fontId="22" fillId="4" borderId="0" xfId="11" applyFont="1" applyFill="1" applyBorder="1" applyAlignment="1">
      <alignment horizontal="center" vertical="center"/>
    </xf>
    <xf numFmtId="0" fontId="21" fillId="4" borderId="13" xfId="11" applyFont="1" applyFill="1" applyBorder="1" applyAlignment="1">
      <alignment horizontal="center"/>
    </xf>
    <xf numFmtId="0" fontId="21" fillId="4" borderId="23" xfId="11" applyFont="1" applyFill="1" applyBorder="1" applyAlignment="1">
      <alignment horizontal="center"/>
    </xf>
    <xf numFmtId="0" fontId="21" fillId="4" borderId="24" xfId="11" applyFont="1" applyFill="1" applyBorder="1" applyAlignment="1">
      <alignment horizontal="center"/>
    </xf>
    <xf numFmtId="0" fontId="22" fillId="0" borderId="21" xfId="11" applyFont="1" applyBorder="1" applyAlignment="1" applyProtection="1">
      <alignment horizontal="left" vertical="center"/>
      <protection locked="0"/>
    </xf>
    <xf numFmtId="0" fontId="22" fillId="0" borderId="0" xfId="11" applyFont="1" applyBorder="1" applyAlignment="1" applyProtection="1">
      <alignment horizontal="left" vertical="center"/>
      <protection locked="0"/>
    </xf>
    <xf numFmtId="0" fontId="21" fillId="0" borderId="0" xfId="11" applyFont="1" applyBorder="1" applyAlignment="1" applyProtection="1">
      <alignment horizontal="justify" vertical="center" wrapText="1"/>
      <protection locked="0"/>
    </xf>
    <xf numFmtId="0" fontId="21" fillId="0" borderId="22" xfId="11" applyFont="1" applyBorder="1" applyAlignment="1" applyProtection="1">
      <alignment horizontal="justify" vertical="center" wrapText="1"/>
      <protection locked="0"/>
    </xf>
    <xf numFmtId="0" fontId="21" fillId="0" borderId="13" xfId="11" applyFont="1" applyBorder="1" applyAlignment="1">
      <alignment horizontal="center" wrapText="1"/>
    </xf>
    <xf numFmtId="0" fontId="21" fillId="0" borderId="13" xfId="11" applyNumberFormat="1" applyFont="1" applyBorder="1" applyAlignment="1">
      <alignment horizontal="center"/>
    </xf>
    <xf numFmtId="0" fontId="21" fillId="0" borderId="29" xfId="11" applyNumberFormat="1" applyFont="1" applyBorder="1" applyAlignment="1">
      <alignment horizontal="center"/>
    </xf>
    <xf numFmtId="0" fontId="21" fillId="0" borderId="13" xfId="11" applyFont="1" applyBorder="1" applyAlignment="1">
      <alignment horizontal="center"/>
    </xf>
    <xf numFmtId="0" fontId="26" fillId="19" borderId="62" xfId="11" applyFont="1" applyFill="1" applyBorder="1" applyAlignment="1" applyProtection="1">
      <alignment horizontal="center" vertical="center"/>
      <protection locked="0"/>
    </xf>
    <xf numFmtId="0" fontId="26" fillId="19" borderId="63" xfId="11" applyFont="1" applyFill="1" applyBorder="1" applyAlignment="1" applyProtection="1">
      <alignment horizontal="center" vertical="center"/>
      <protection locked="0"/>
    </xf>
    <xf numFmtId="0" fontId="26" fillId="19" borderId="64" xfId="11" applyFont="1" applyFill="1" applyBorder="1" applyAlignment="1" applyProtection="1">
      <alignment horizontal="center" vertical="center"/>
      <protection locked="0"/>
    </xf>
    <xf numFmtId="0" fontId="20" fillId="0" borderId="8" xfId="16" applyFont="1" applyBorder="1" applyAlignment="1">
      <alignment horizontal="center"/>
    </xf>
    <xf numFmtId="0" fontId="19" fillId="0" borderId="59" xfId="16" applyFont="1" applyBorder="1" applyAlignment="1">
      <alignment horizontal="center"/>
    </xf>
    <xf numFmtId="0" fontId="22" fillId="2" borderId="3" xfId="1" applyFont="1" applyFill="1" applyBorder="1" applyAlignment="1">
      <alignment horizontal="center" vertical="center" wrapText="1"/>
    </xf>
    <xf numFmtId="0" fontId="22" fillId="2" borderId="4" xfId="1" applyFont="1" applyFill="1" applyBorder="1" applyAlignment="1">
      <alignment horizontal="center" vertical="center" wrapText="1"/>
    </xf>
    <xf numFmtId="0" fontId="22" fillId="2" borderId="28" xfId="1" applyFont="1" applyFill="1" applyBorder="1" applyAlignment="1">
      <alignment horizontal="center" vertical="center" wrapText="1"/>
    </xf>
    <xf numFmtId="0" fontId="22" fillId="2" borderId="9" xfId="1" applyFont="1" applyFill="1" applyBorder="1" applyAlignment="1">
      <alignment horizontal="center" vertical="center" wrapText="1"/>
    </xf>
    <xf numFmtId="0" fontId="22" fillId="2" borderId="0" xfId="1" applyFont="1" applyFill="1" applyBorder="1" applyAlignment="1">
      <alignment horizontal="center" vertical="center" wrapText="1"/>
    </xf>
    <xf numFmtId="0" fontId="22" fillId="2" borderId="22" xfId="1" applyFont="1" applyFill="1" applyBorder="1" applyAlignment="1">
      <alignment horizontal="center" vertical="center" wrapText="1"/>
    </xf>
    <xf numFmtId="0" fontId="22" fillId="2" borderId="12" xfId="1" applyFont="1" applyFill="1" applyBorder="1" applyAlignment="1">
      <alignment horizontal="center" vertical="center" wrapText="1"/>
    </xf>
    <xf numFmtId="0" fontId="22" fillId="2" borderId="13" xfId="1" applyFont="1" applyFill="1" applyBorder="1" applyAlignment="1">
      <alignment horizontal="center" vertical="center" wrapText="1"/>
    </xf>
    <xf numFmtId="0" fontId="22" fillId="2" borderId="29" xfId="1" applyFont="1" applyFill="1" applyBorder="1" applyAlignment="1">
      <alignment horizontal="center" vertical="center" wrapText="1"/>
    </xf>
    <xf numFmtId="0" fontId="6" fillId="2" borderId="4" xfId="1" applyFont="1" applyFill="1" applyBorder="1" applyAlignment="1">
      <alignment horizontal="center" vertical="center"/>
    </xf>
    <xf numFmtId="0" fontId="22" fillId="2" borderId="0" xfId="1" applyFont="1" applyFill="1" applyBorder="1" applyAlignment="1">
      <alignment horizontal="center" vertical="center"/>
    </xf>
    <xf numFmtId="0" fontId="6" fillId="2" borderId="0" xfId="1" applyFont="1" applyFill="1" applyBorder="1" applyAlignment="1">
      <alignment horizontal="center" vertical="center"/>
    </xf>
    <xf numFmtId="0" fontId="22" fillId="2" borderId="23" xfId="1" applyFont="1" applyFill="1" applyBorder="1" applyAlignment="1">
      <alignment horizontal="center" vertical="center"/>
    </xf>
    <xf numFmtId="0" fontId="21" fillId="0" borderId="0" xfId="11" applyFont="1" applyBorder="1" applyAlignment="1">
      <alignment horizontal="right"/>
    </xf>
    <xf numFmtId="0" fontId="21" fillId="0" borderId="22" xfId="11" applyFont="1" applyBorder="1" applyAlignment="1">
      <alignment horizontal="right"/>
    </xf>
    <xf numFmtId="0" fontId="21" fillId="0" borderId="23" xfId="11" applyFont="1" applyBorder="1" applyAlignment="1">
      <alignment horizontal="right"/>
    </xf>
    <xf numFmtId="0" fontId="21" fillId="0" borderId="24" xfId="11" applyFont="1" applyBorder="1" applyAlignment="1">
      <alignment horizontal="right"/>
    </xf>
    <xf numFmtId="0" fontId="12" fillId="0" borderId="0" xfId="11" applyBorder="1" applyAlignment="1">
      <alignment horizontal="center" wrapText="1"/>
    </xf>
    <xf numFmtId="0" fontId="12" fillId="0" borderId="22" xfId="11" applyBorder="1" applyAlignment="1">
      <alignment horizontal="center" wrapText="1"/>
    </xf>
    <xf numFmtId="0" fontId="21" fillId="0" borderId="13" xfId="11" applyFont="1" applyBorder="1" applyAlignment="1" applyProtection="1">
      <alignment horizontal="center"/>
      <protection locked="0"/>
    </xf>
    <xf numFmtId="0" fontId="21" fillId="0" borderId="29" xfId="11" applyFont="1" applyBorder="1" applyAlignment="1" applyProtection="1">
      <alignment horizontal="center"/>
      <protection locked="0"/>
    </xf>
    <xf numFmtId="0" fontId="21" fillId="0" borderId="36" xfId="11" applyFont="1" applyBorder="1" applyAlignment="1">
      <alignment horizontal="center" vertical="center"/>
    </xf>
    <xf numFmtId="0" fontId="21" fillId="0" borderId="37" xfId="11" applyFont="1" applyBorder="1" applyAlignment="1">
      <alignment horizontal="center" vertical="center"/>
    </xf>
    <xf numFmtId="0" fontId="21" fillId="0" borderId="38" xfId="11" applyFont="1" applyBorder="1" applyAlignment="1">
      <alignment horizontal="center" vertical="center"/>
    </xf>
    <xf numFmtId="0" fontId="21" fillId="0" borderId="20" xfId="11" applyFont="1" applyBorder="1" applyAlignment="1">
      <alignment horizontal="center"/>
    </xf>
    <xf numFmtId="0" fontId="22" fillId="25" borderId="15" xfId="11" applyFont="1" applyFill="1" applyBorder="1" applyAlignment="1">
      <alignment vertical="center"/>
    </xf>
    <xf numFmtId="0" fontId="22" fillId="25" borderId="18" xfId="11" applyFont="1" applyFill="1" applyBorder="1" applyAlignment="1">
      <alignment vertical="center"/>
    </xf>
    <xf numFmtId="0" fontId="21" fillId="7" borderId="15" xfId="11" applyFont="1" applyFill="1" applyBorder="1" applyAlignment="1">
      <alignment horizontal="center" vertical="center"/>
    </xf>
    <xf numFmtId="0" fontId="21" fillId="7" borderId="18" xfId="11" applyFont="1" applyFill="1" applyBorder="1" applyAlignment="1">
      <alignment horizontal="center" vertical="center"/>
    </xf>
    <xf numFmtId="2" fontId="21" fillId="7" borderId="17" xfId="11" applyNumberFormat="1" applyFont="1" applyFill="1" applyBorder="1" applyAlignment="1">
      <alignment horizontal="center" vertical="center"/>
    </xf>
    <xf numFmtId="2" fontId="21" fillId="7" borderId="16" xfId="11" applyNumberFormat="1" applyFont="1" applyFill="1" applyBorder="1" applyAlignment="1">
      <alignment horizontal="center" vertical="center"/>
    </xf>
    <xf numFmtId="173" fontId="21" fillId="7" borderId="17" xfId="11" applyNumberFormat="1" applyFont="1" applyFill="1" applyBorder="1" applyAlignment="1">
      <alignment horizontal="center" vertical="center"/>
    </xf>
    <xf numFmtId="173" fontId="21" fillId="7" borderId="16" xfId="11" applyNumberFormat="1" applyFont="1" applyFill="1" applyBorder="1" applyAlignment="1">
      <alignment horizontal="center" vertical="center"/>
    </xf>
    <xf numFmtId="170" fontId="21" fillId="7" borderId="17" xfId="13" applyFont="1" applyFill="1" applyBorder="1" applyAlignment="1">
      <alignment horizontal="center"/>
    </xf>
    <xf numFmtId="170" fontId="21" fillId="7" borderId="16" xfId="13" applyFont="1" applyFill="1" applyBorder="1" applyAlignment="1">
      <alignment horizontal="center"/>
    </xf>
    <xf numFmtId="1" fontId="39" fillId="21" borderId="54" xfId="11" applyNumberFormat="1" applyFont="1" applyFill="1" applyBorder="1" applyAlignment="1">
      <alignment horizontal="left" vertical="center" wrapText="1"/>
    </xf>
    <xf numFmtId="1" fontId="39" fillId="21" borderId="48" xfId="11" applyNumberFormat="1" applyFont="1" applyFill="1" applyBorder="1" applyAlignment="1">
      <alignment horizontal="left" vertical="center" wrapText="1"/>
    </xf>
    <xf numFmtId="1" fontId="39" fillId="21" borderId="55" xfId="11" applyNumberFormat="1" applyFont="1" applyFill="1" applyBorder="1" applyAlignment="1">
      <alignment horizontal="left" vertical="center" wrapText="1"/>
    </xf>
    <xf numFmtId="0" fontId="22" fillId="24" borderId="54" xfId="11" applyFont="1" applyFill="1" applyBorder="1" applyAlignment="1">
      <alignment horizontal="center" vertical="center"/>
    </xf>
    <xf numFmtId="0" fontId="22" fillId="24" borderId="48" xfId="11" applyFont="1" applyFill="1" applyBorder="1" applyAlignment="1">
      <alignment horizontal="center" vertical="center"/>
    </xf>
    <xf numFmtId="0" fontId="22" fillId="24" borderId="55" xfId="11" applyFont="1" applyFill="1" applyBorder="1" applyAlignment="1">
      <alignment horizontal="center" vertical="center"/>
    </xf>
    <xf numFmtId="9" fontId="21" fillId="7" borderId="17" xfId="22" applyFont="1" applyFill="1" applyBorder="1" applyAlignment="1">
      <alignment horizontal="center" vertical="center"/>
    </xf>
    <xf numFmtId="9" fontId="21" fillId="7" borderId="16" xfId="22" applyFont="1" applyFill="1" applyBorder="1" applyAlignment="1">
      <alignment horizontal="center" vertical="center"/>
    </xf>
    <xf numFmtId="0" fontId="21" fillId="0" borderId="15" xfId="4" applyFont="1" applyBorder="1" applyAlignment="1">
      <alignment horizontal="center"/>
    </xf>
    <xf numFmtId="0" fontId="21" fillId="0" borderId="18" xfId="4" applyFont="1" applyBorder="1" applyAlignment="1">
      <alignment horizontal="center"/>
    </xf>
    <xf numFmtId="0" fontId="21" fillId="0" borderId="16" xfId="4" applyFont="1" applyBorder="1" applyAlignment="1">
      <alignment horizontal="center"/>
    </xf>
    <xf numFmtId="0" fontId="22" fillId="9" borderId="8" xfId="11" applyFont="1" applyFill="1" applyBorder="1" applyAlignment="1">
      <alignment horizontal="center" vertical="center" wrapText="1"/>
    </xf>
    <xf numFmtId="0" fontId="22" fillId="13" borderId="31" xfId="11" applyFont="1" applyFill="1" applyBorder="1" applyAlignment="1">
      <alignment horizontal="center" vertical="center"/>
    </xf>
    <xf numFmtId="0" fontId="22" fillId="13" borderId="20" xfId="11" applyFont="1" applyFill="1" applyBorder="1" applyAlignment="1">
      <alignment horizontal="center" vertical="center"/>
    </xf>
    <xf numFmtId="0" fontId="22" fillId="13" borderId="32" xfId="11" applyFont="1" applyFill="1" applyBorder="1" applyAlignment="1">
      <alignment horizontal="center" vertical="center"/>
    </xf>
    <xf numFmtId="0" fontId="27" fillId="19" borderId="7" xfId="11" applyFont="1" applyFill="1" applyBorder="1" applyAlignment="1" applyProtection="1">
      <alignment horizontal="center" vertical="center"/>
      <protection locked="0"/>
    </xf>
    <xf numFmtId="0" fontId="27" fillId="19" borderId="8" xfId="11" applyFont="1" applyFill="1" applyBorder="1" applyAlignment="1" applyProtection="1">
      <alignment horizontal="center" vertical="center"/>
      <protection locked="0"/>
    </xf>
    <xf numFmtId="0" fontId="27" fillId="19" borderId="11" xfId="11" applyFont="1" applyFill="1" applyBorder="1" applyAlignment="1" applyProtection="1">
      <alignment horizontal="center" vertical="center"/>
      <protection locked="0"/>
    </xf>
    <xf numFmtId="49" fontId="21" fillId="0" borderId="0" xfId="11" applyNumberFormat="1" applyFont="1" applyBorder="1" applyAlignment="1">
      <alignment horizontal="center" wrapText="1"/>
    </xf>
    <xf numFmtId="49" fontId="21" fillId="0" borderId="13" xfId="11" applyNumberFormat="1" applyFont="1" applyBorder="1" applyAlignment="1">
      <alignment horizontal="center" wrapText="1"/>
    </xf>
    <xf numFmtId="0" fontId="12" fillId="4" borderId="0" xfId="11" applyFill="1" applyBorder="1" applyAlignment="1">
      <alignment horizontal="center" vertical="center" wrapText="1"/>
    </xf>
    <xf numFmtId="0" fontId="48" fillId="4" borderId="0" xfId="11" applyFont="1" applyFill="1" applyBorder="1" applyAlignment="1">
      <alignment horizontal="center" vertical="center" wrapText="1"/>
    </xf>
    <xf numFmtId="0" fontId="12" fillId="4" borderId="23" xfId="11" applyFill="1" applyBorder="1" applyAlignment="1">
      <alignment horizontal="center" vertical="center" wrapText="1"/>
    </xf>
    <xf numFmtId="0" fontId="48" fillId="4" borderId="23" xfId="11" applyFont="1" applyFill="1" applyBorder="1" applyAlignment="1">
      <alignment horizontal="center" vertical="center" wrapText="1"/>
    </xf>
    <xf numFmtId="0" fontId="21" fillId="4" borderId="13" xfId="11" applyFont="1" applyFill="1" applyBorder="1" applyAlignment="1">
      <alignment horizontal="center" vertical="center"/>
    </xf>
    <xf numFmtId="0" fontId="12" fillId="0" borderId="13" xfId="11" applyBorder="1" applyAlignment="1">
      <alignment horizontal="center" wrapText="1"/>
    </xf>
    <xf numFmtId="0" fontId="12" fillId="0" borderId="29" xfId="11" applyBorder="1" applyAlignment="1">
      <alignment horizontal="center" wrapText="1"/>
    </xf>
    <xf numFmtId="0" fontId="22" fillId="4" borderId="36" xfId="11" applyFont="1" applyFill="1" applyBorder="1" applyAlignment="1">
      <alignment horizontal="right" vertical="center"/>
    </xf>
    <xf numFmtId="0" fontId="22" fillId="4" borderId="37" xfId="11" applyFont="1" applyFill="1" applyBorder="1" applyAlignment="1">
      <alignment horizontal="right" vertical="center"/>
    </xf>
    <xf numFmtId="0" fontId="22" fillId="4" borderId="38" xfId="11" applyFont="1" applyFill="1" applyBorder="1" applyAlignment="1">
      <alignment horizontal="right" vertical="center"/>
    </xf>
    <xf numFmtId="0" fontId="21" fillId="0" borderId="15" xfId="4" applyFont="1" applyFill="1" applyBorder="1" applyAlignment="1">
      <alignment horizontal="left" vertical="center"/>
    </xf>
    <xf numFmtId="0" fontId="21" fillId="0" borderId="18" xfId="4" applyFont="1" applyFill="1" applyBorder="1" applyAlignment="1">
      <alignment horizontal="left" vertical="center"/>
    </xf>
    <xf numFmtId="0" fontId="21" fillId="0" borderId="16" xfId="4" applyFont="1" applyFill="1" applyBorder="1" applyAlignment="1">
      <alignment horizontal="left" vertical="center"/>
    </xf>
    <xf numFmtId="173" fontId="21" fillId="0" borderId="17" xfId="11" applyNumberFormat="1" applyFont="1" applyFill="1" applyBorder="1" applyAlignment="1">
      <alignment horizontal="center" vertical="center"/>
    </xf>
    <xf numFmtId="173" fontId="21" fillId="0" borderId="16" xfId="11" applyNumberFormat="1" applyFont="1" applyFill="1" applyBorder="1" applyAlignment="1">
      <alignment horizontal="center" vertical="center"/>
    </xf>
    <xf numFmtId="0" fontId="22" fillId="0" borderId="66" xfId="11" applyFont="1" applyFill="1" applyBorder="1" applyAlignment="1">
      <alignment horizontal="right" vertical="center"/>
    </xf>
    <xf numFmtId="0" fontId="22" fillId="0" borderId="30" xfId="11" applyFont="1" applyFill="1" applyBorder="1" applyAlignment="1">
      <alignment horizontal="right" vertical="center"/>
    </xf>
    <xf numFmtId="173" fontId="21" fillId="0" borderId="8" xfId="11" applyNumberFormat="1" applyFont="1" applyFill="1" applyBorder="1" applyAlignment="1">
      <alignment horizontal="right" vertical="center"/>
    </xf>
    <xf numFmtId="1" fontId="4" fillId="21" borderId="54" xfId="11" applyNumberFormat="1" applyFont="1" applyFill="1" applyBorder="1" applyAlignment="1">
      <alignment horizontal="left" vertical="center"/>
    </xf>
    <xf numFmtId="1" fontId="4" fillId="21" borderId="48" xfId="11" applyNumberFormat="1" applyFont="1" applyFill="1" applyBorder="1" applyAlignment="1">
      <alignment horizontal="left" vertical="center"/>
    </xf>
    <xf numFmtId="1" fontId="4" fillId="21" borderId="55" xfId="11" applyNumberFormat="1" applyFont="1" applyFill="1" applyBorder="1" applyAlignment="1">
      <alignment horizontal="left" vertical="center"/>
    </xf>
    <xf numFmtId="49" fontId="21" fillId="0" borderId="0" xfId="11" applyNumberFormat="1" applyFont="1" applyBorder="1" applyAlignment="1" applyProtection="1">
      <alignment horizontal="center" wrapText="1"/>
      <protection locked="0"/>
    </xf>
    <xf numFmtId="49" fontId="21" fillId="0" borderId="13" xfId="11" applyNumberFormat="1" applyFont="1" applyBorder="1" applyAlignment="1" applyProtection="1">
      <alignment horizontal="center" wrapText="1"/>
      <protection locked="0"/>
    </xf>
    <xf numFmtId="0" fontId="21" fillId="19" borderId="23" xfId="11" applyFont="1" applyFill="1" applyBorder="1" applyAlignment="1">
      <alignment horizontal="center"/>
    </xf>
    <xf numFmtId="0" fontId="21" fillId="19" borderId="24" xfId="11" applyFont="1" applyFill="1" applyBorder="1" applyAlignment="1">
      <alignment horizontal="center"/>
    </xf>
    <xf numFmtId="180" fontId="21" fillId="7" borderId="17" xfId="22" applyNumberFormat="1" applyFont="1" applyFill="1" applyBorder="1" applyAlignment="1">
      <alignment horizontal="center" vertical="center"/>
    </xf>
    <xf numFmtId="180" fontId="21" fillId="7" borderId="16" xfId="22" applyNumberFormat="1" applyFont="1" applyFill="1" applyBorder="1" applyAlignment="1">
      <alignment horizontal="center" vertical="center"/>
    </xf>
    <xf numFmtId="0" fontId="21" fillId="19" borderId="36" xfId="0" applyFont="1" applyFill="1" applyBorder="1" applyAlignment="1">
      <alignment horizontal="center"/>
    </xf>
    <xf numFmtId="0" fontId="21" fillId="19" borderId="37" xfId="0" applyFont="1" applyFill="1" applyBorder="1" applyAlignment="1">
      <alignment horizontal="center"/>
    </xf>
    <xf numFmtId="0" fontId="21" fillId="19" borderId="38" xfId="0" applyFont="1" applyFill="1" applyBorder="1" applyAlignment="1">
      <alignment horizontal="center"/>
    </xf>
    <xf numFmtId="0" fontId="22" fillId="4" borderId="21" xfId="0" applyFont="1" applyFill="1" applyBorder="1" applyAlignment="1">
      <alignment horizontal="left" vertical="center"/>
    </xf>
    <xf numFmtId="0" fontId="22" fillId="4" borderId="0" xfId="0" applyFont="1" applyFill="1" applyBorder="1" applyAlignment="1">
      <alignment horizontal="left" vertical="center"/>
    </xf>
    <xf numFmtId="0" fontId="22" fillId="4" borderId="0" xfId="0" applyFont="1" applyFill="1" applyBorder="1" applyAlignment="1">
      <alignment horizontal="center" vertical="center"/>
    </xf>
    <xf numFmtId="0" fontId="13" fillId="7" borderId="36" xfId="0" applyFont="1" applyFill="1" applyBorder="1" applyAlignment="1">
      <alignment horizontal="right"/>
    </xf>
    <xf numFmtId="0" fontId="13" fillId="7" borderId="37" xfId="0" applyFont="1" applyFill="1" applyBorder="1" applyAlignment="1">
      <alignment horizontal="right"/>
    </xf>
    <xf numFmtId="0" fontId="13" fillId="7" borderId="38" xfId="0" applyFont="1" applyFill="1" applyBorder="1" applyAlignment="1">
      <alignment horizontal="right"/>
    </xf>
    <xf numFmtId="0" fontId="12" fillId="4" borderId="39" xfId="11" applyFill="1" applyBorder="1" applyAlignment="1">
      <alignment horizontal="center" vertical="center" wrapText="1"/>
    </xf>
    <xf numFmtId="0" fontId="12" fillId="4" borderId="4" xfId="11" applyFill="1" applyBorder="1" applyAlignment="1">
      <alignment horizontal="center" vertical="center" wrapText="1"/>
    </xf>
    <xf numFmtId="0" fontId="12" fillId="4" borderId="28" xfId="11" applyFill="1" applyBorder="1" applyAlignment="1">
      <alignment horizontal="center" vertical="center" wrapText="1"/>
    </xf>
    <xf numFmtId="0" fontId="12" fillId="4" borderId="40" xfId="11" applyFill="1" applyBorder="1" applyAlignment="1">
      <alignment horizontal="center" vertical="center" wrapText="1"/>
    </xf>
    <xf numFmtId="0" fontId="12" fillId="4" borderId="24" xfId="11" applyFill="1" applyBorder="1" applyAlignment="1">
      <alignment horizontal="center" vertical="center" wrapText="1"/>
    </xf>
    <xf numFmtId="0" fontId="13" fillId="9" borderId="42" xfId="0" applyFont="1" applyFill="1" applyBorder="1" applyAlignment="1">
      <alignment horizontal="center"/>
    </xf>
    <xf numFmtId="0" fontId="13" fillId="9" borderId="43" xfId="0" applyFont="1" applyFill="1" applyBorder="1" applyAlignment="1">
      <alignment horizontal="center"/>
    </xf>
    <xf numFmtId="0" fontId="13" fillId="9" borderId="51" xfId="0" applyFont="1" applyFill="1" applyBorder="1" applyAlignment="1">
      <alignment horizontal="center"/>
    </xf>
    <xf numFmtId="0" fontId="13" fillId="9" borderId="12" xfId="0" applyFont="1" applyFill="1" applyBorder="1" applyAlignment="1">
      <alignment horizontal="center"/>
    </xf>
    <xf numFmtId="0" fontId="13" fillId="9" borderId="14" xfId="0" applyFont="1" applyFill="1" applyBorder="1" applyAlignment="1">
      <alignment horizontal="center"/>
    </xf>
    <xf numFmtId="0" fontId="13" fillId="9" borderId="52" xfId="0" applyFont="1" applyFill="1" applyBorder="1" applyAlignment="1">
      <alignment horizontal="center"/>
    </xf>
    <xf numFmtId="0" fontId="21" fillId="0" borderId="13" xfId="0" applyFont="1" applyFill="1" applyBorder="1" applyAlignment="1" applyProtection="1">
      <alignment horizontal="left"/>
      <protection locked="0"/>
    </xf>
    <xf numFmtId="0" fontId="21" fillId="0" borderId="29" xfId="0" applyFont="1" applyFill="1" applyBorder="1" applyAlignment="1" applyProtection="1">
      <alignment horizontal="left"/>
      <protection locked="0"/>
    </xf>
    <xf numFmtId="0" fontId="13" fillId="8" borderId="7" xfId="0" applyFont="1" applyFill="1" applyBorder="1" applyAlignment="1" applyProtection="1">
      <alignment horizontal="center"/>
      <protection locked="0"/>
    </xf>
    <xf numFmtId="0" fontId="13" fillId="8" borderId="8" xfId="0" applyFont="1" applyFill="1" applyBorder="1" applyAlignment="1" applyProtection="1">
      <alignment horizontal="center"/>
      <protection locked="0"/>
    </xf>
    <xf numFmtId="0" fontId="13" fillId="8" borderId="11" xfId="0" applyFont="1" applyFill="1" applyBorder="1" applyAlignment="1" applyProtection="1">
      <alignment horizontal="center"/>
      <protection locked="0"/>
    </xf>
    <xf numFmtId="0" fontId="13" fillId="9" borderId="42" xfId="0" applyFont="1" applyFill="1" applyBorder="1" applyAlignment="1">
      <alignment horizontal="center" vertical="center" wrapText="1"/>
    </xf>
    <xf numFmtId="0" fontId="13" fillId="9" borderId="43" xfId="0" applyFont="1" applyFill="1" applyBorder="1" applyAlignment="1">
      <alignment horizontal="center" vertical="center" wrapText="1"/>
    </xf>
    <xf numFmtId="0" fontId="13" fillId="9" borderId="43" xfId="0" applyFont="1" applyFill="1" applyBorder="1" applyAlignment="1">
      <alignment horizontal="center" vertical="center"/>
    </xf>
    <xf numFmtId="0" fontId="13" fillId="9" borderId="45" xfId="0" applyFont="1" applyFill="1" applyBorder="1" applyAlignment="1">
      <alignment horizontal="center" vertical="center"/>
    </xf>
    <xf numFmtId="0" fontId="21" fillId="0" borderId="0" xfId="0" applyFont="1" applyFill="1" applyBorder="1" applyAlignment="1" applyProtection="1">
      <alignment horizontal="left" vertical="center" wrapText="1"/>
      <protection locked="0"/>
    </xf>
    <xf numFmtId="0" fontId="21" fillId="0" borderId="13" xfId="0" applyFont="1" applyFill="1" applyBorder="1" applyAlignment="1" applyProtection="1">
      <alignment horizontal="left" vertical="center" wrapText="1"/>
      <protection locked="0"/>
    </xf>
    <xf numFmtId="49" fontId="21" fillId="0" borderId="0" xfId="0" applyNumberFormat="1" applyFont="1" applyFill="1" applyBorder="1" applyAlignment="1">
      <alignment horizontal="center" wrapText="1"/>
    </xf>
    <xf numFmtId="0" fontId="21" fillId="0" borderId="0" xfId="0" applyFont="1" applyFill="1" applyBorder="1" applyAlignment="1">
      <alignment horizontal="center" wrapText="1"/>
    </xf>
    <xf numFmtId="0" fontId="21" fillId="0" borderId="13" xfId="0" applyFont="1" applyFill="1" applyBorder="1" applyAlignment="1">
      <alignment horizontal="center" wrapText="1"/>
    </xf>
    <xf numFmtId="0" fontId="22" fillId="0" borderId="13" xfId="0" applyNumberFormat="1" applyFont="1" applyFill="1" applyBorder="1" applyAlignment="1">
      <alignment horizontal="center"/>
    </xf>
    <xf numFmtId="0" fontId="22" fillId="0" borderId="13" xfId="0" applyFont="1" applyFill="1" applyBorder="1" applyAlignment="1" applyProtection="1">
      <alignment horizontal="center"/>
      <protection locked="0"/>
    </xf>
    <xf numFmtId="0" fontId="21" fillId="4" borderId="13" xfId="0" applyFont="1" applyFill="1" applyBorder="1" applyAlignment="1">
      <alignment horizontal="center"/>
    </xf>
    <xf numFmtId="0" fontId="21" fillId="4" borderId="23" xfId="0" applyFont="1" applyFill="1" applyBorder="1" applyAlignment="1">
      <alignment horizontal="center"/>
    </xf>
    <xf numFmtId="0" fontId="21" fillId="4" borderId="24" xfId="0" applyFont="1" applyFill="1" applyBorder="1" applyAlignment="1">
      <alignment horizontal="center"/>
    </xf>
    <xf numFmtId="0" fontId="3" fillId="7" borderId="15" xfId="0" applyFont="1" applyFill="1" applyBorder="1" applyAlignment="1">
      <alignment horizontal="left"/>
    </xf>
    <xf numFmtId="0" fontId="3" fillId="7" borderId="18" xfId="0" applyFont="1" applyFill="1" applyBorder="1" applyAlignment="1">
      <alignment horizontal="left"/>
    </xf>
    <xf numFmtId="0" fontId="3" fillId="7" borderId="20" xfId="0" applyFont="1" applyFill="1" applyBorder="1" applyAlignment="1">
      <alignment horizontal="left"/>
    </xf>
    <xf numFmtId="0" fontId="3" fillId="7" borderId="16" xfId="0" applyFont="1" applyFill="1" applyBorder="1" applyAlignment="1">
      <alignment horizontal="left"/>
    </xf>
    <xf numFmtId="0" fontId="3" fillId="0" borderId="15" xfId="4" applyFont="1" applyFill="1" applyBorder="1" applyAlignment="1">
      <alignment horizontal="left"/>
    </xf>
    <xf numFmtId="0" fontId="3" fillId="0" borderId="18" xfId="0" applyFont="1" applyFill="1" applyBorder="1"/>
    <xf numFmtId="0" fontId="3" fillId="7" borderId="54" xfId="0" applyFont="1" applyFill="1" applyBorder="1" applyAlignment="1"/>
    <xf numFmtId="0" fontId="3" fillId="7" borderId="55" xfId="0" applyFont="1" applyFill="1" applyBorder="1" applyAlignment="1"/>
    <xf numFmtId="9" fontId="3" fillId="7" borderId="54" xfId="0" applyNumberFormat="1" applyFont="1" applyFill="1" applyBorder="1" applyAlignment="1">
      <alignment horizontal="center"/>
    </xf>
    <xf numFmtId="0" fontId="3" fillId="7" borderId="55" xfId="0" applyFont="1" applyFill="1" applyBorder="1" applyAlignment="1">
      <alignment horizontal="center"/>
    </xf>
    <xf numFmtId="0" fontId="3" fillId="7" borderId="15" xfId="0" applyFont="1" applyFill="1" applyBorder="1" applyAlignment="1"/>
    <xf numFmtId="0" fontId="3" fillId="7" borderId="18" xfId="0" applyFont="1" applyFill="1" applyBorder="1" applyAlignment="1"/>
    <xf numFmtId="0" fontId="3" fillId="7" borderId="16" xfId="0" applyFont="1" applyFill="1" applyBorder="1" applyAlignment="1"/>
    <xf numFmtId="170" fontId="3" fillId="7" borderId="17" xfId="0" applyNumberFormat="1" applyFont="1" applyFill="1" applyBorder="1" applyAlignment="1">
      <alignment horizontal="center" vertical="center"/>
    </xf>
    <xf numFmtId="170" fontId="3" fillId="7" borderId="16" xfId="0" applyNumberFormat="1" applyFont="1" applyFill="1" applyBorder="1" applyAlignment="1">
      <alignment horizontal="center" vertical="center"/>
    </xf>
    <xf numFmtId="0" fontId="13" fillId="13" borderId="42" xfId="0" applyFont="1" applyFill="1" applyBorder="1" applyAlignment="1">
      <alignment horizontal="center"/>
    </xf>
    <xf numFmtId="0" fontId="13" fillId="13" borderId="43" xfId="0" applyFont="1" applyFill="1" applyBorder="1" applyAlignment="1">
      <alignment horizontal="center"/>
    </xf>
    <xf numFmtId="0" fontId="13" fillId="13" borderId="51" xfId="0" applyFont="1" applyFill="1" applyBorder="1" applyAlignment="1">
      <alignment horizontal="center"/>
    </xf>
    <xf numFmtId="0" fontId="13" fillId="13" borderId="52" xfId="0" applyFont="1" applyFill="1" applyBorder="1" applyAlignment="1">
      <alignment horizontal="center"/>
    </xf>
    <xf numFmtId="0" fontId="13" fillId="13" borderId="52" xfId="0" applyFont="1" applyFill="1" applyBorder="1" applyAlignment="1">
      <alignment horizontal="center" vertical="center"/>
    </xf>
    <xf numFmtId="0" fontId="13" fillId="13" borderId="51" xfId="0" applyFont="1" applyFill="1" applyBorder="1" applyAlignment="1">
      <alignment horizontal="center" vertical="center"/>
    </xf>
    <xf numFmtId="173" fontId="21" fillId="7" borderId="8" xfId="0" applyNumberFormat="1" applyFont="1" applyFill="1" applyBorder="1" applyAlignment="1">
      <alignment horizontal="right" vertical="center"/>
    </xf>
    <xf numFmtId="2" fontId="3" fillId="7" borderId="54" xfId="0" applyNumberFormat="1" applyFont="1" applyFill="1" applyBorder="1" applyAlignment="1">
      <alignment horizontal="right"/>
    </xf>
    <xf numFmtId="2" fontId="3" fillId="7" borderId="55" xfId="0" applyNumberFormat="1" applyFont="1" applyFill="1" applyBorder="1" applyAlignment="1">
      <alignment horizontal="right"/>
    </xf>
    <xf numFmtId="0" fontId="13" fillId="7" borderId="40" xfId="0" applyFont="1" applyFill="1" applyBorder="1" applyAlignment="1">
      <alignment horizontal="right"/>
    </xf>
    <xf numFmtId="0" fontId="13" fillId="7" borderId="23" xfId="0" applyFont="1" applyFill="1" applyBorder="1" applyAlignment="1">
      <alignment horizontal="right"/>
    </xf>
    <xf numFmtId="0" fontId="13" fillId="7" borderId="24" xfId="0" applyFont="1" applyFill="1" applyBorder="1" applyAlignment="1">
      <alignment horizontal="right"/>
    </xf>
    <xf numFmtId="0" fontId="13" fillId="8" borderId="42" xfId="0" applyFont="1" applyFill="1" applyBorder="1" applyAlignment="1">
      <alignment horizontal="center" vertical="center"/>
    </xf>
    <xf numFmtId="0" fontId="13" fillId="8" borderId="43" xfId="0" applyFont="1" applyFill="1" applyBorder="1" applyAlignment="1">
      <alignment horizontal="center" vertical="center"/>
    </xf>
    <xf numFmtId="0" fontId="13" fillId="13" borderId="52" xfId="0" applyFont="1" applyFill="1" applyBorder="1" applyAlignment="1">
      <alignment horizontal="center" vertical="center" wrapText="1"/>
    </xf>
    <xf numFmtId="0" fontId="13" fillId="13" borderId="5" xfId="0" applyFont="1" applyFill="1" applyBorder="1" applyAlignment="1">
      <alignment horizontal="center" vertical="center" wrapText="1"/>
    </xf>
    <xf numFmtId="0" fontId="3" fillId="7" borderId="47" xfId="0" applyFont="1" applyFill="1" applyBorder="1" applyAlignment="1"/>
    <xf numFmtId="0" fontId="3" fillId="7" borderId="48" xfId="0" applyFont="1" applyFill="1" applyBorder="1" applyAlignment="1"/>
    <xf numFmtId="0" fontId="3" fillId="7" borderId="59" xfId="0" applyFont="1" applyFill="1" applyBorder="1" applyAlignment="1">
      <alignment horizontal="center"/>
    </xf>
    <xf numFmtId="0" fontId="13" fillId="0" borderId="21" xfId="0" applyFont="1" applyFill="1" applyBorder="1" applyAlignment="1">
      <alignment horizontal="justify" vertical="center" wrapText="1"/>
    </xf>
    <xf numFmtId="0" fontId="13" fillId="0" borderId="0" xfId="0" applyFont="1" applyFill="1" applyBorder="1" applyAlignment="1">
      <alignment horizontal="justify" vertical="center" wrapText="1"/>
    </xf>
    <xf numFmtId="0" fontId="13" fillId="0" borderId="22" xfId="0" applyFont="1" applyFill="1" applyBorder="1" applyAlignment="1">
      <alignment horizontal="justify" vertical="center" wrapText="1"/>
    </xf>
    <xf numFmtId="0" fontId="13" fillId="0" borderId="21" xfId="0" applyFont="1" applyFill="1" applyBorder="1" applyAlignment="1">
      <alignment horizontal="left" wrapText="1"/>
    </xf>
    <xf numFmtId="0" fontId="13" fillId="0" borderId="0" xfId="0" applyFont="1" applyFill="1" applyBorder="1" applyAlignment="1">
      <alignment horizontal="left" wrapText="1"/>
    </xf>
    <xf numFmtId="0" fontId="13" fillId="0" borderId="22" xfId="0" applyFont="1" applyFill="1" applyBorder="1" applyAlignment="1">
      <alignment horizontal="left" wrapText="1"/>
    </xf>
    <xf numFmtId="0" fontId="13" fillId="13" borderId="52" xfId="0" applyFont="1" applyFill="1" applyBorder="1" applyAlignment="1">
      <alignment horizontal="center" wrapText="1"/>
    </xf>
    <xf numFmtId="0" fontId="13" fillId="13" borderId="51" xfId="0" applyFont="1" applyFill="1" applyBorder="1" applyAlignment="1">
      <alignment horizontal="center" wrapText="1"/>
    </xf>
    <xf numFmtId="0" fontId="13" fillId="14" borderId="15" xfId="11" applyFont="1" applyFill="1" applyBorder="1" applyAlignment="1"/>
    <xf numFmtId="0" fontId="13" fillId="14" borderId="18" xfId="11" applyFont="1" applyFill="1" applyBorder="1" applyAlignment="1"/>
    <xf numFmtId="165" fontId="3" fillId="7" borderId="17" xfId="15" applyFont="1" applyFill="1" applyBorder="1" applyAlignment="1">
      <alignment horizontal="right"/>
    </xf>
    <xf numFmtId="165" fontId="3" fillId="7" borderId="16" xfId="15" applyFont="1" applyFill="1" applyBorder="1" applyAlignment="1">
      <alignment horizontal="right"/>
    </xf>
    <xf numFmtId="165" fontId="3" fillId="7" borderId="54" xfId="15" applyFont="1" applyFill="1" applyBorder="1" applyAlignment="1">
      <alignment horizontal="right"/>
    </xf>
    <xf numFmtId="165" fontId="3" fillId="7" borderId="55" xfId="15" applyFont="1" applyFill="1" applyBorder="1" applyAlignment="1">
      <alignment horizontal="right"/>
    </xf>
    <xf numFmtId="0" fontId="13" fillId="14" borderId="15" xfId="0" applyFont="1" applyFill="1" applyBorder="1" applyAlignment="1"/>
    <xf numFmtId="0" fontId="13" fillId="14" borderId="18" xfId="0" applyFont="1" applyFill="1" applyBorder="1" applyAlignment="1"/>
    <xf numFmtId="165" fontId="3" fillId="7" borderId="17" xfId="15" applyNumberFormat="1" applyFont="1" applyFill="1" applyBorder="1" applyAlignment="1">
      <alignment horizontal="right"/>
    </xf>
    <xf numFmtId="165" fontId="3" fillId="7" borderId="16" xfId="15" applyNumberFormat="1" applyFont="1" applyFill="1" applyBorder="1" applyAlignment="1">
      <alignment horizontal="right"/>
    </xf>
    <xf numFmtId="0" fontId="21" fillId="0" borderId="0" xfId="0" applyFont="1" applyFill="1" applyBorder="1" applyAlignment="1" applyProtection="1">
      <alignment horizontal="center" vertical="center" wrapText="1"/>
      <protection locked="0"/>
    </xf>
    <xf numFmtId="0" fontId="21" fillId="0" borderId="22" xfId="0" applyFont="1" applyFill="1" applyBorder="1" applyAlignment="1" applyProtection="1">
      <alignment horizontal="center" vertical="center" wrapText="1"/>
      <protection locked="0"/>
    </xf>
    <xf numFmtId="0" fontId="3" fillId="7" borderId="17" xfId="0" applyFont="1" applyFill="1" applyBorder="1" applyAlignment="1">
      <alignment horizontal="center"/>
    </xf>
    <xf numFmtId="0" fontId="3" fillId="7" borderId="16" xfId="0" applyFont="1" applyFill="1" applyBorder="1" applyAlignment="1">
      <alignment horizontal="center"/>
    </xf>
    <xf numFmtId="176" fontId="3" fillId="7" borderId="17" xfId="0" applyNumberFormat="1" applyFont="1" applyFill="1" applyBorder="1" applyAlignment="1">
      <alignment horizontal="center" vertical="center"/>
    </xf>
    <xf numFmtId="176" fontId="3" fillId="7" borderId="16" xfId="0" applyNumberFormat="1" applyFont="1" applyFill="1" applyBorder="1" applyAlignment="1">
      <alignment horizontal="center" vertical="center"/>
    </xf>
    <xf numFmtId="0" fontId="22" fillId="0" borderId="13" xfId="0" applyFont="1" applyFill="1" applyBorder="1" applyAlignment="1">
      <alignment horizontal="center"/>
    </xf>
    <xf numFmtId="0" fontId="13" fillId="4" borderId="21" xfId="11" applyFont="1" applyFill="1" applyBorder="1" applyAlignment="1">
      <alignment horizontal="right" vertical="center"/>
    </xf>
    <xf numFmtId="0" fontId="13" fillId="4" borderId="0" xfId="11" applyFont="1" applyFill="1" applyBorder="1" applyAlignment="1">
      <alignment horizontal="right" vertical="center"/>
    </xf>
    <xf numFmtId="0" fontId="13" fillId="4" borderId="0" xfId="11" applyFont="1" applyFill="1" applyBorder="1" applyAlignment="1">
      <alignment horizontal="center" vertical="center"/>
    </xf>
    <xf numFmtId="0" fontId="3" fillId="6" borderId="23" xfId="11" applyFont="1" applyFill="1" applyBorder="1" applyAlignment="1">
      <alignment horizontal="center"/>
    </xf>
    <xf numFmtId="0" fontId="3" fillId="6" borderId="24" xfId="11" applyFont="1" applyFill="1" applyBorder="1" applyAlignment="1">
      <alignment horizontal="center"/>
    </xf>
    <xf numFmtId="0" fontId="13" fillId="4" borderId="13" xfId="11" applyFont="1" applyFill="1" applyBorder="1" applyAlignment="1">
      <alignment horizontal="center"/>
    </xf>
    <xf numFmtId="0" fontId="21" fillId="0" borderId="13" xfId="11" applyFont="1" applyBorder="1" applyAlignment="1" applyProtection="1">
      <alignment horizontal="center" wrapText="1"/>
      <protection locked="0"/>
    </xf>
    <xf numFmtId="0" fontId="21" fillId="0" borderId="29" xfId="11" applyFont="1" applyBorder="1" applyAlignment="1" applyProtection="1">
      <alignment horizontal="center" wrapText="1"/>
      <protection locked="0"/>
    </xf>
    <xf numFmtId="0" fontId="13" fillId="7" borderId="40" xfId="11" applyFont="1" applyFill="1" applyBorder="1" applyAlignment="1">
      <alignment horizontal="right"/>
    </xf>
    <xf numFmtId="0" fontId="13" fillId="7" borderId="23" xfId="11" applyFont="1" applyFill="1" applyBorder="1" applyAlignment="1">
      <alignment horizontal="right"/>
    </xf>
    <xf numFmtId="0" fontId="13" fillId="7" borderId="24" xfId="11" applyFont="1" applyFill="1" applyBorder="1" applyAlignment="1">
      <alignment horizontal="right"/>
    </xf>
    <xf numFmtId="9" fontId="3" fillId="7" borderId="54" xfId="11" applyNumberFormat="1" applyFont="1" applyFill="1" applyBorder="1" applyAlignment="1">
      <alignment horizontal="center"/>
    </xf>
    <xf numFmtId="0" fontId="3" fillId="7" borderId="55" xfId="11" applyFont="1" applyFill="1" applyBorder="1" applyAlignment="1">
      <alignment horizontal="center"/>
    </xf>
    <xf numFmtId="0" fontId="13" fillId="9" borderId="42" xfId="11" applyFont="1" applyFill="1" applyBorder="1" applyAlignment="1">
      <alignment horizontal="center" vertical="center" wrapText="1"/>
    </xf>
    <xf numFmtId="0" fontId="13" fillId="9" borderId="43" xfId="11" applyFont="1" applyFill="1" applyBorder="1" applyAlignment="1">
      <alignment horizontal="center" vertical="center" wrapText="1"/>
    </xf>
    <xf numFmtId="0" fontId="13" fillId="9" borderId="43" xfId="11" applyFont="1" applyFill="1" applyBorder="1" applyAlignment="1">
      <alignment horizontal="center" vertical="center"/>
    </xf>
    <xf numFmtId="0" fontId="13" fillId="9" borderId="45" xfId="11" applyFont="1" applyFill="1" applyBorder="1" applyAlignment="1">
      <alignment horizontal="center" vertical="center"/>
    </xf>
    <xf numFmtId="0" fontId="13" fillId="9" borderId="42" xfId="11" applyFont="1" applyFill="1" applyBorder="1" applyAlignment="1">
      <alignment horizontal="center"/>
    </xf>
    <xf numFmtId="0" fontId="13" fillId="9" borderId="43" xfId="11" applyFont="1" applyFill="1" applyBorder="1" applyAlignment="1">
      <alignment horizontal="center"/>
    </xf>
    <xf numFmtId="0" fontId="13" fillId="9" borderId="51" xfId="11" applyFont="1" applyFill="1" applyBorder="1" applyAlignment="1">
      <alignment horizontal="center"/>
    </xf>
    <xf numFmtId="0" fontId="13" fillId="9" borderId="12" xfId="11" applyFont="1" applyFill="1" applyBorder="1" applyAlignment="1">
      <alignment horizontal="center"/>
    </xf>
    <xf numFmtId="0" fontId="13" fillId="9" borderId="14" xfId="11" applyFont="1" applyFill="1" applyBorder="1" applyAlignment="1">
      <alignment horizontal="center"/>
    </xf>
    <xf numFmtId="0" fontId="13" fillId="9" borderId="52" xfId="11" applyFont="1" applyFill="1" applyBorder="1" applyAlignment="1">
      <alignment horizontal="center"/>
    </xf>
    <xf numFmtId="0" fontId="3" fillId="7" borderId="15" xfId="11" applyFont="1" applyFill="1" applyBorder="1" applyAlignment="1">
      <alignment horizontal="left"/>
    </xf>
    <xf numFmtId="0" fontId="3" fillId="7" borderId="18" xfId="11" applyFont="1" applyFill="1" applyBorder="1" applyAlignment="1">
      <alignment horizontal="left"/>
    </xf>
    <xf numFmtId="0" fontId="3" fillId="7" borderId="16" xfId="11" applyFont="1" applyFill="1" applyBorder="1" applyAlignment="1">
      <alignment horizontal="left"/>
    </xf>
    <xf numFmtId="0" fontId="3" fillId="0" borderId="15" xfId="4" applyBorder="1" applyAlignment="1">
      <alignment horizontal="left"/>
    </xf>
    <xf numFmtId="0" fontId="3" fillId="0" borderId="18" xfId="11" applyFont="1" applyBorder="1"/>
    <xf numFmtId="0" fontId="3" fillId="7" borderId="54" xfId="11" applyFont="1" applyFill="1" applyBorder="1" applyAlignment="1"/>
    <xf numFmtId="0" fontId="3" fillId="7" borderId="55" xfId="11" applyFont="1" applyFill="1" applyBorder="1" applyAlignment="1"/>
    <xf numFmtId="0" fontId="13" fillId="13" borderId="52" xfId="11" applyFont="1" applyFill="1" applyBorder="1" applyAlignment="1">
      <alignment horizontal="center" wrapText="1"/>
    </xf>
    <xf numFmtId="0" fontId="13" fillId="13" borderId="51" xfId="11" applyFont="1" applyFill="1" applyBorder="1" applyAlignment="1">
      <alignment horizontal="center" wrapText="1"/>
    </xf>
    <xf numFmtId="0" fontId="3" fillId="0" borderId="0" xfId="11" applyFont="1" applyBorder="1" applyAlignment="1">
      <alignment horizontal="center" vertical="top"/>
    </xf>
    <xf numFmtId="0" fontId="3" fillId="0" borderId="20" xfId="11" applyFont="1" applyBorder="1" applyAlignment="1">
      <alignment horizontal="center" vertical="top"/>
    </xf>
    <xf numFmtId="0" fontId="13" fillId="8" borderId="7" xfId="11" applyFont="1" applyFill="1" applyBorder="1" applyAlignment="1" applyProtection="1">
      <alignment horizontal="center"/>
      <protection locked="0"/>
    </xf>
    <xf numFmtId="0" fontId="13" fillId="8" borderId="8" xfId="11" applyFont="1" applyFill="1" applyBorder="1" applyAlignment="1" applyProtection="1">
      <alignment horizontal="center"/>
      <protection locked="0"/>
    </xf>
    <xf numFmtId="0" fontId="13" fillId="8" borderId="11" xfId="11" applyFont="1" applyFill="1" applyBorder="1" applyAlignment="1" applyProtection="1">
      <alignment horizontal="center"/>
      <protection locked="0"/>
    </xf>
    <xf numFmtId="0" fontId="13" fillId="8" borderId="42" xfId="11" applyFont="1" applyFill="1" applyBorder="1" applyAlignment="1">
      <alignment horizontal="center" vertical="center"/>
    </xf>
    <xf numFmtId="0" fontId="13" fillId="8" borderId="43" xfId="11" applyFont="1" applyFill="1" applyBorder="1" applyAlignment="1">
      <alignment horizontal="center" vertical="center"/>
    </xf>
    <xf numFmtId="0" fontId="13" fillId="13" borderId="52" xfId="11" applyFont="1" applyFill="1" applyBorder="1" applyAlignment="1">
      <alignment horizontal="center" vertical="center" wrapText="1"/>
    </xf>
    <xf numFmtId="0" fontId="13" fillId="13" borderId="5" xfId="11" applyFont="1" applyFill="1" applyBorder="1" applyAlignment="1">
      <alignment horizontal="center" vertical="center" wrapText="1"/>
    </xf>
    <xf numFmtId="0" fontId="13" fillId="7" borderId="36" xfId="11" applyFont="1" applyFill="1" applyBorder="1" applyAlignment="1">
      <alignment horizontal="right"/>
    </xf>
    <xf numFmtId="0" fontId="13" fillId="7" borderId="37" xfId="11" applyFont="1" applyFill="1" applyBorder="1" applyAlignment="1">
      <alignment horizontal="right"/>
    </xf>
    <xf numFmtId="0" fontId="13" fillId="7" borderId="38" xfId="11" applyFont="1" applyFill="1" applyBorder="1" applyAlignment="1">
      <alignment horizontal="right"/>
    </xf>
    <xf numFmtId="0" fontId="13" fillId="13" borderId="42" xfId="11" applyFont="1" applyFill="1" applyBorder="1" applyAlignment="1">
      <alignment horizontal="center"/>
    </xf>
    <xf numFmtId="0" fontId="13" fillId="13" borderId="43" xfId="11" applyFont="1" applyFill="1" applyBorder="1" applyAlignment="1">
      <alignment horizontal="center"/>
    </xf>
    <xf numFmtId="0" fontId="13" fillId="13" borderId="51" xfId="11" applyFont="1" applyFill="1" applyBorder="1" applyAlignment="1">
      <alignment horizontal="center"/>
    </xf>
    <xf numFmtId="0" fontId="13" fillId="13" borderId="52" xfId="11" applyFont="1" applyFill="1" applyBorder="1" applyAlignment="1">
      <alignment horizontal="center"/>
    </xf>
    <xf numFmtId="0" fontId="13" fillId="13" borderId="52" xfId="11" applyFont="1" applyFill="1" applyBorder="1" applyAlignment="1">
      <alignment horizontal="center" vertical="center"/>
    </xf>
    <xf numFmtId="0" fontId="13" fillId="13" borderId="51" xfId="11" applyFont="1" applyFill="1" applyBorder="1" applyAlignment="1">
      <alignment horizontal="center" vertical="center"/>
    </xf>
    <xf numFmtId="173" fontId="3" fillId="7" borderId="17" xfId="11" applyNumberFormat="1" applyFont="1" applyFill="1" applyBorder="1" applyAlignment="1">
      <alignment horizontal="right"/>
    </xf>
    <xf numFmtId="173" fontId="3" fillId="7" borderId="16" xfId="11" applyNumberFormat="1" applyFont="1" applyFill="1" applyBorder="1" applyAlignment="1">
      <alignment horizontal="right"/>
    </xf>
    <xf numFmtId="0" fontId="3" fillId="7" borderId="47" xfId="11" applyFont="1" applyFill="1" applyBorder="1" applyAlignment="1"/>
    <xf numFmtId="0" fontId="3" fillId="7" borderId="48" xfId="11" applyFont="1" applyFill="1" applyBorder="1" applyAlignment="1"/>
    <xf numFmtId="0" fontId="3" fillId="7" borderId="15" xfId="11" applyFont="1" applyFill="1" applyBorder="1" applyAlignment="1">
      <alignment horizontal="left" vertical="top" wrapText="1"/>
    </xf>
    <xf numFmtId="0" fontId="3" fillId="7" borderId="18" xfId="11" applyFont="1" applyFill="1" applyBorder="1" applyAlignment="1">
      <alignment horizontal="left" vertical="top"/>
    </xf>
    <xf numFmtId="0" fontId="13" fillId="0" borderId="21" xfId="11" applyFont="1" applyBorder="1" applyAlignment="1">
      <alignment horizontal="justify" wrapText="1"/>
    </xf>
    <xf numFmtId="0" fontId="13" fillId="0" borderId="0" xfId="11" applyFont="1" applyBorder="1" applyAlignment="1">
      <alignment horizontal="justify" wrapText="1"/>
    </xf>
    <xf numFmtId="0" fontId="13" fillId="0" borderId="22" xfId="11" applyFont="1" applyBorder="1" applyAlignment="1">
      <alignment horizontal="justify" wrapText="1"/>
    </xf>
    <xf numFmtId="0" fontId="13" fillId="0" borderId="23" xfId="11" applyFont="1" applyBorder="1" applyAlignment="1">
      <alignment horizontal="justify" wrapText="1"/>
    </xf>
    <xf numFmtId="0" fontId="3" fillId="0" borderId="23" xfId="11" applyFont="1" applyBorder="1" applyAlignment="1">
      <alignment horizontal="right"/>
    </xf>
    <xf numFmtId="0" fontId="3" fillId="0" borderId="24" xfId="11" applyFont="1" applyBorder="1" applyAlignment="1">
      <alignment horizontal="right"/>
    </xf>
    <xf numFmtId="0" fontId="3" fillId="7" borderId="59" xfId="11" applyFont="1" applyFill="1" applyBorder="1" applyAlignment="1">
      <alignment horizontal="center"/>
    </xf>
    <xf numFmtId="0" fontId="13" fillId="0" borderId="21" xfId="11" applyFont="1" applyBorder="1" applyAlignment="1">
      <alignment horizontal="justify" vertical="center" wrapText="1"/>
    </xf>
    <xf numFmtId="0" fontId="13" fillId="0" borderId="0" xfId="11" applyFont="1" applyBorder="1" applyAlignment="1">
      <alignment horizontal="justify" vertical="center" wrapText="1"/>
    </xf>
    <xf numFmtId="0" fontId="13" fillId="0" borderId="22" xfId="11" applyFont="1" applyBorder="1" applyAlignment="1">
      <alignment horizontal="justify" vertical="center" wrapText="1"/>
    </xf>
    <xf numFmtId="0" fontId="22" fillId="0" borderId="0" xfId="11" applyFont="1" applyBorder="1" applyAlignment="1" applyProtection="1">
      <alignment horizontal="justify" vertical="center" wrapText="1"/>
      <protection locked="0"/>
    </xf>
    <xf numFmtId="0" fontId="22" fillId="0" borderId="22" xfId="11" applyFont="1" applyBorder="1" applyAlignment="1" applyProtection="1">
      <alignment horizontal="justify" vertical="center" wrapText="1"/>
      <protection locked="0"/>
    </xf>
    <xf numFmtId="0" fontId="13" fillId="0" borderId="23" xfId="11" applyFont="1" applyBorder="1" applyAlignment="1">
      <alignment horizontal="justify" vertical="center" wrapText="1"/>
    </xf>
    <xf numFmtId="173" fontId="3" fillId="7" borderId="8" xfId="11" applyNumberFormat="1" applyFont="1" applyFill="1" applyBorder="1" applyAlignment="1">
      <alignment horizontal="right"/>
    </xf>
    <xf numFmtId="0" fontId="13" fillId="11" borderId="47" xfId="11" applyFont="1" applyFill="1" applyBorder="1" applyAlignment="1">
      <alignment horizontal="left"/>
    </xf>
    <xf numFmtId="0" fontId="13" fillId="11" borderId="48" xfId="11" applyFont="1" applyFill="1" applyBorder="1" applyAlignment="1">
      <alignment horizontal="left"/>
    </xf>
    <xf numFmtId="0" fontId="13" fillId="11" borderId="49" xfId="11" applyFont="1" applyFill="1" applyBorder="1" applyAlignment="1">
      <alignment horizontal="left"/>
    </xf>
    <xf numFmtId="0" fontId="3" fillId="0" borderId="17" xfId="4" applyBorder="1" applyAlignment="1">
      <alignment horizontal="center"/>
    </xf>
    <xf numFmtId="0" fontId="3" fillId="0" borderId="18" xfId="4" applyBorder="1" applyAlignment="1">
      <alignment horizontal="center"/>
    </xf>
    <xf numFmtId="0" fontId="3" fillId="0" borderId="16" xfId="4" applyBorder="1" applyAlignment="1">
      <alignment horizontal="center"/>
    </xf>
    <xf numFmtId="0" fontId="13" fillId="7" borderId="8" xfId="11" applyFont="1" applyFill="1" applyBorder="1" applyAlignment="1">
      <alignment horizontal="right"/>
    </xf>
    <xf numFmtId="0" fontId="3" fillId="0" borderId="0" xfId="11" applyFont="1" applyBorder="1" applyAlignment="1">
      <alignment horizontal="right"/>
    </xf>
    <xf numFmtId="0" fontId="3" fillId="0" borderId="22" xfId="11" applyFont="1" applyBorder="1" applyAlignment="1">
      <alignment horizontal="right"/>
    </xf>
    <xf numFmtId="0" fontId="22" fillId="0" borderId="13" xfId="0" applyFont="1" applyBorder="1" applyAlignment="1" applyProtection="1">
      <alignment horizontal="center"/>
      <protection locked="0"/>
    </xf>
    <xf numFmtId="2" fontId="3" fillId="7" borderId="54" xfId="11" applyNumberFormat="1" applyFont="1" applyFill="1" applyBorder="1" applyAlignment="1">
      <alignment horizontal="right"/>
    </xf>
    <xf numFmtId="2" fontId="3" fillId="7" borderId="55" xfId="11" applyNumberFormat="1" applyFont="1" applyFill="1" applyBorder="1" applyAlignment="1">
      <alignment horizontal="right"/>
    </xf>
    <xf numFmtId="170" fontId="3" fillId="7" borderId="17" xfId="13" applyFont="1" applyFill="1" applyBorder="1" applyAlignment="1">
      <alignment horizontal="center"/>
    </xf>
    <xf numFmtId="170" fontId="3" fillId="7" borderId="16" xfId="13" applyFont="1" applyFill="1" applyBorder="1" applyAlignment="1">
      <alignment horizontal="center"/>
    </xf>
    <xf numFmtId="173" fontId="3" fillId="7" borderId="17" xfId="0" applyNumberFormat="1" applyFont="1" applyFill="1" applyBorder="1" applyAlignment="1">
      <alignment horizontal="center"/>
    </xf>
    <xf numFmtId="173" fontId="3" fillId="7" borderId="16" xfId="0" applyNumberFormat="1" applyFont="1" applyFill="1" applyBorder="1" applyAlignment="1">
      <alignment horizontal="center"/>
    </xf>
    <xf numFmtId="0" fontId="3" fillId="7" borderId="17" xfId="11" applyFont="1" applyFill="1" applyBorder="1" applyAlignment="1"/>
    <xf numFmtId="0" fontId="3" fillId="7" borderId="16" xfId="11" applyFont="1" applyFill="1" applyBorder="1" applyAlignment="1"/>
    <xf numFmtId="174" fontId="3" fillId="7" borderId="17" xfId="11" applyNumberFormat="1" applyFont="1" applyFill="1" applyBorder="1" applyAlignment="1">
      <alignment horizontal="right"/>
    </xf>
    <xf numFmtId="174" fontId="3" fillId="7" borderId="16" xfId="11" applyNumberFormat="1" applyFont="1" applyFill="1" applyBorder="1" applyAlignment="1">
      <alignment horizontal="right"/>
    </xf>
    <xf numFmtId="170" fontId="3" fillId="7" borderId="17" xfId="13" applyFont="1" applyFill="1" applyBorder="1" applyAlignment="1">
      <alignment horizontal="center" wrapText="1"/>
    </xf>
    <xf numFmtId="170" fontId="3" fillId="7" borderId="16" xfId="13" applyFont="1" applyFill="1" applyBorder="1" applyAlignment="1">
      <alignment horizontal="center" wrapText="1"/>
    </xf>
    <xf numFmtId="0" fontId="3" fillId="7" borderId="15" xfId="11" applyFont="1" applyFill="1" applyBorder="1" applyAlignment="1"/>
    <xf numFmtId="0" fontId="3" fillId="7" borderId="18" xfId="11" applyFont="1" applyFill="1" applyBorder="1" applyAlignment="1"/>
    <xf numFmtId="0" fontId="3" fillId="7" borderId="17" xfId="11" applyFont="1" applyFill="1" applyBorder="1" applyAlignment="1">
      <alignment horizontal="center"/>
    </xf>
    <xf numFmtId="0" fontId="3" fillId="7" borderId="16" xfId="11" applyFont="1" applyFill="1"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6" xfId="0" applyBorder="1" applyAlignment="1">
      <alignment horizontal="center"/>
    </xf>
  </cellXfs>
  <cellStyles count="42">
    <cellStyle name="Hipervínculo 2 2" xfId="5"/>
    <cellStyle name="Millares 2" xfId="15"/>
    <cellStyle name="Millares 2 11" xfId="27"/>
    <cellStyle name="Millares 2 2" xfId="30"/>
    <cellStyle name="Millares 2 2 2" xfId="34"/>
    <cellStyle name="Millares 2 4" xfId="24"/>
    <cellStyle name="Millares 2 4 2" xfId="33"/>
    <cellStyle name="Millares 2 4 2 2" xfId="35"/>
    <cellStyle name="Millares 2_A. Priorizacion La Cruz incluye adicional" xfId="26"/>
    <cellStyle name="Millares 4" xfId="17"/>
    <cellStyle name="Millares 4 2" xfId="31"/>
    <cellStyle name="Millares_FORMULARIO 4 - M-OFERENTE PPTA ECONOMICA" xfId="39"/>
    <cellStyle name="Millares_PPTO OFICIAL LP-SGT-SRN-001-2009" xfId="3"/>
    <cellStyle name="Moneda" xfId="41" builtinId="4"/>
    <cellStyle name="Moneda [0]" xfId="36" builtinId="7"/>
    <cellStyle name="Moneda [0] 2" xfId="19"/>
    <cellStyle name="Moneda [0] 2 2" xfId="25"/>
    <cellStyle name="Moneda [0] 2 3" xfId="32"/>
    <cellStyle name="Moneda 2" xfId="13"/>
    <cellStyle name="Moneda 2 2 5" xfId="9"/>
    <cellStyle name="Moneda 3" xfId="7"/>
    <cellStyle name="Moneda 3 2" xfId="21"/>
    <cellStyle name="Moneda 5" xfId="18"/>
    <cellStyle name="Normal" xfId="0" builtinId="0"/>
    <cellStyle name="Normal 10 2" xfId="23"/>
    <cellStyle name="Normal 12" xfId="29"/>
    <cellStyle name="Normal 14 2" xfId="4"/>
    <cellStyle name="Normal 2" xfId="11"/>
    <cellStyle name="Normal 2 10 2" xfId="6"/>
    <cellStyle name="Normal 2 10 2 2" xfId="20"/>
    <cellStyle name="Normal 2 2" xfId="37"/>
    <cellStyle name="Normal 2 3" xfId="8"/>
    <cellStyle name="Normal 3 11" xfId="38"/>
    <cellStyle name="Normal 3 2" xfId="40"/>
    <cellStyle name="Normal 3 3 2" xfId="2"/>
    <cellStyle name="Normal 3 4" xfId="16"/>
    <cellStyle name="Normal 4 2" xfId="28"/>
    <cellStyle name="Normal_PTO OFICIAL y APU MODELO 2010 (2)" xfId="1"/>
    <cellStyle name="Porcentaje" xfId="22" builtinId="5"/>
    <cellStyle name="Porcentaje 2" xfId="12"/>
    <cellStyle name="Porcentaje 3" xfId="10"/>
    <cellStyle name="Porcentual 9" xfId="14"/>
  </cellStyles>
  <dxfs count="0"/>
  <tableStyles count="0" defaultTableStyle="TableStyleMedium2" defaultPivotStyle="PivotStyleLight16"/>
  <colors>
    <mruColors>
      <color rgb="FFFFFFCC"/>
      <color rgb="FF02826D"/>
      <color rgb="FFEFE4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5.xml"/><Relationship Id="rId21" Type="http://schemas.openxmlformats.org/officeDocument/2006/relationships/worksheet" Target="worksheets/sheet21.xml"/><Relationship Id="rId42" Type="http://schemas.openxmlformats.org/officeDocument/2006/relationships/externalLink" Target="externalLinks/externalLink21.xml"/><Relationship Id="rId47" Type="http://schemas.openxmlformats.org/officeDocument/2006/relationships/externalLink" Target="externalLinks/externalLink26.xml"/><Relationship Id="rId63" Type="http://schemas.openxmlformats.org/officeDocument/2006/relationships/externalLink" Target="externalLinks/externalLink42.xml"/><Relationship Id="rId68" Type="http://schemas.openxmlformats.org/officeDocument/2006/relationships/externalLink" Target="externalLinks/externalLink47.xml"/><Relationship Id="rId84" Type="http://schemas.openxmlformats.org/officeDocument/2006/relationships/externalLink" Target="externalLinks/externalLink63.xml"/><Relationship Id="rId89" Type="http://schemas.openxmlformats.org/officeDocument/2006/relationships/externalLink" Target="externalLinks/externalLink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externalLink" Target="externalLinks/externalLink11.xml"/><Relationship Id="rId37" Type="http://schemas.openxmlformats.org/officeDocument/2006/relationships/externalLink" Target="externalLinks/externalLink16.xml"/><Relationship Id="rId53" Type="http://schemas.openxmlformats.org/officeDocument/2006/relationships/externalLink" Target="externalLinks/externalLink32.xml"/><Relationship Id="rId58" Type="http://schemas.openxmlformats.org/officeDocument/2006/relationships/externalLink" Target="externalLinks/externalLink37.xml"/><Relationship Id="rId74" Type="http://schemas.openxmlformats.org/officeDocument/2006/relationships/externalLink" Target="externalLinks/externalLink53.xml"/><Relationship Id="rId79" Type="http://schemas.openxmlformats.org/officeDocument/2006/relationships/externalLink" Target="externalLinks/externalLink58.xml"/><Relationship Id="rId102" Type="http://schemas.openxmlformats.org/officeDocument/2006/relationships/externalLink" Target="externalLinks/externalLink81.xml"/><Relationship Id="rId5" Type="http://schemas.openxmlformats.org/officeDocument/2006/relationships/worksheet" Target="worksheets/sheet5.xml"/><Relationship Id="rId90" Type="http://schemas.openxmlformats.org/officeDocument/2006/relationships/externalLink" Target="externalLinks/externalLink69.xml"/><Relationship Id="rId95" Type="http://schemas.openxmlformats.org/officeDocument/2006/relationships/externalLink" Target="externalLinks/externalLink7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43" Type="http://schemas.openxmlformats.org/officeDocument/2006/relationships/externalLink" Target="externalLinks/externalLink22.xml"/><Relationship Id="rId48" Type="http://schemas.openxmlformats.org/officeDocument/2006/relationships/externalLink" Target="externalLinks/externalLink27.xml"/><Relationship Id="rId64" Type="http://schemas.openxmlformats.org/officeDocument/2006/relationships/externalLink" Target="externalLinks/externalLink43.xml"/><Relationship Id="rId69" Type="http://schemas.openxmlformats.org/officeDocument/2006/relationships/externalLink" Target="externalLinks/externalLink48.xml"/><Relationship Id="rId80" Type="http://schemas.openxmlformats.org/officeDocument/2006/relationships/externalLink" Target="externalLinks/externalLink59.xml"/><Relationship Id="rId85" Type="http://schemas.openxmlformats.org/officeDocument/2006/relationships/externalLink" Target="externalLinks/externalLink64.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2.xml"/><Relationship Id="rId38" Type="http://schemas.openxmlformats.org/officeDocument/2006/relationships/externalLink" Target="externalLinks/externalLink17.xml"/><Relationship Id="rId59" Type="http://schemas.openxmlformats.org/officeDocument/2006/relationships/externalLink" Target="externalLinks/externalLink38.xml"/><Relationship Id="rId103"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externalLink" Target="externalLinks/externalLink20.xml"/><Relationship Id="rId54" Type="http://schemas.openxmlformats.org/officeDocument/2006/relationships/externalLink" Target="externalLinks/externalLink33.xml"/><Relationship Id="rId62" Type="http://schemas.openxmlformats.org/officeDocument/2006/relationships/externalLink" Target="externalLinks/externalLink41.xml"/><Relationship Id="rId70" Type="http://schemas.openxmlformats.org/officeDocument/2006/relationships/externalLink" Target="externalLinks/externalLink49.xml"/><Relationship Id="rId75" Type="http://schemas.openxmlformats.org/officeDocument/2006/relationships/externalLink" Target="externalLinks/externalLink54.xml"/><Relationship Id="rId83" Type="http://schemas.openxmlformats.org/officeDocument/2006/relationships/externalLink" Target="externalLinks/externalLink62.xml"/><Relationship Id="rId88" Type="http://schemas.openxmlformats.org/officeDocument/2006/relationships/externalLink" Target="externalLinks/externalLink67.xml"/><Relationship Id="rId91" Type="http://schemas.openxmlformats.org/officeDocument/2006/relationships/externalLink" Target="externalLinks/externalLink70.xml"/><Relationship Id="rId96" Type="http://schemas.openxmlformats.org/officeDocument/2006/relationships/externalLink" Target="externalLinks/externalLink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externalLink" Target="externalLinks/externalLink15.xml"/><Relationship Id="rId49" Type="http://schemas.openxmlformats.org/officeDocument/2006/relationships/externalLink" Target="externalLinks/externalLink28.xml"/><Relationship Id="rId57" Type="http://schemas.openxmlformats.org/officeDocument/2006/relationships/externalLink" Target="externalLinks/externalLink36.xml"/><Relationship Id="rId106"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externalLink" Target="externalLinks/externalLink10.xml"/><Relationship Id="rId44" Type="http://schemas.openxmlformats.org/officeDocument/2006/relationships/externalLink" Target="externalLinks/externalLink23.xml"/><Relationship Id="rId52" Type="http://schemas.openxmlformats.org/officeDocument/2006/relationships/externalLink" Target="externalLinks/externalLink31.xml"/><Relationship Id="rId60" Type="http://schemas.openxmlformats.org/officeDocument/2006/relationships/externalLink" Target="externalLinks/externalLink39.xml"/><Relationship Id="rId65" Type="http://schemas.openxmlformats.org/officeDocument/2006/relationships/externalLink" Target="externalLinks/externalLink44.xml"/><Relationship Id="rId73" Type="http://schemas.openxmlformats.org/officeDocument/2006/relationships/externalLink" Target="externalLinks/externalLink52.xml"/><Relationship Id="rId78" Type="http://schemas.openxmlformats.org/officeDocument/2006/relationships/externalLink" Target="externalLinks/externalLink57.xml"/><Relationship Id="rId81" Type="http://schemas.openxmlformats.org/officeDocument/2006/relationships/externalLink" Target="externalLinks/externalLink60.xml"/><Relationship Id="rId86" Type="http://schemas.openxmlformats.org/officeDocument/2006/relationships/externalLink" Target="externalLinks/externalLink65.xml"/><Relationship Id="rId94" Type="http://schemas.openxmlformats.org/officeDocument/2006/relationships/externalLink" Target="externalLinks/externalLink73.xml"/><Relationship Id="rId99" Type="http://schemas.openxmlformats.org/officeDocument/2006/relationships/externalLink" Target="externalLinks/externalLink78.xml"/><Relationship Id="rId101" Type="http://schemas.openxmlformats.org/officeDocument/2006/relationships/externalLink" Target="externalLinks/externalLink8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8.xml"/><Relationship Id="rId34" Type="http://schemas.openxmlformats.org/officeDocument/2006/relationships/externalLink" Target="externalLinks/externalLink13.xml"/><Relationship Id="rId50" Type="http://schemas.openxmlformats.org/officeDocument/2006/relationships/externalLink" Target="externalLinks/externalLink29.xml"/><Relationship Id="rId55" Type="http://schemas.openxmlformats.org/officeDocument/2006/relationships/externalLink" Target="externalLinks/externalLink34.xml"/><Relationship Id="rId76" Type="http://schemas.openxmlformats.org/officeDocument/2006/relationships/externalLink" Target="externalLinks/externalLink55.xml"/><Relationship Id="rId97" Type="http://schemas.openxmlformats.org/officeDocument/2006/relationships/externalLink" Target="externalLinks/externalLink76.xml"/><Relationship Id="rId10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0.xml"/><Relationship Id="rId92" Type="http://schemas.openxmlformats.org/officeDocument/2006/relationships/externalLink" Target="externalLinks/externalLink71.xml"/><Relationship Id="rId2" Type="http://schemas.openxmlformats.org/officeDocument/2006/relationships/worksheet" Target="worksheets/sheet2.xml"/><Relationship Id="rId29" Type="http://schemas.openxmlformats.org/officeDocument/2006/relationships/externalLink" Target="externalLinks/externalLink8.xml"/><Relationship Id="rId24" Type="http://schemas.openxmlformats.org/officeDocument/2006/relationships/externalLink" Target="externalLinks/externalLink3.xml"/><Relationship Id="rId40" Type="http://schemas.openxmlformats.org/officeDocument/2006/relationships/externalLink" Target="externalLinks/externalLink19.xml"/><Relationship Id="rId45" Type="http://schemas.openxmlformats.org/officeDocument/2006/relationships/externalLink" Target="externalLinks/externalLink24.xml"/><Relationship Id="rId66" Type="http://schemas.openxmlformats.org/officeDocument/2006/relationships/externalLink" Target="externalLinks/externalLink45.xml"/><Relationship Id="rId87" Type="http://schemas.openxmlformats.org/officeDocument/2006/relationships/externalLink" Target="externalLinks/externalLink66.xml"/><Relationship Id="rId61" Type="http://schemas.openxmlformats.org/officeDocument/2006/relationships/externalLink" Target="externalLinks/externalLink40.xml"/><Relationship Id="rId82" Type="http://schemas.openxmlformats.org/officeDocument/2006/relationships/externalLink" Target="externalLinks/externalLink6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 Id="rId56" Type="http://schemas.openxmlformats.org/officeDocument/2006/relationships/externalLink" Target="externalLinks/externalLink35.xml"/><Relationship Id="rId77" Type="http://schemas.openxmlformats.org/officeDocument/2006/relationships/externalLink" Target="externalLinks/externalLink56.xml"/><Relationship Id="rId100" Type="http://schemas.openxmlformats.org/officeDocument/2006/relationships/externalLink" Target="externalLinks/externalLink79.xml"/><Relationship Id="rId105"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0.xml"/><Relationship Id="rId72" Type="http://schemas.openxmlformats.org/officeDocument/2006/relationships/externalLink" Target="externalLinks/externalLink51.xml"/><Relationship Id="rId93" Type="http://schemas.openxmlformats.org/officeDocument/2006/relationships/externalLink" Target="externalLinks/externalLink72.xml"/><Relationship Id="rId98" Type="http://schemas.openxmlformats.org/officeDocument/2006/relationships/externalLink" Target="externalLinks/externalLink77.xml"/><Relationship Id="rId3" Type="http://schemas.openxmlformats.org/officeDocument/2006/relationships/worksheet" Target="worksheets/sheet3.xml"/><Relationship Id="rId25" Type="http://schemas.openxmlformats.org/officeDocument/2006/relationships/externalLink" Target="externalLinks/externalLink4.xml"/><Relationship Id="rId46" Type="http://schemas.openxmlformats.org/officeDocument/2006/relationships/externalLink" Target="externalLinks/externalLink25.xml"/><Relationship Id="rId67" Type="http://schemas.openxmlformats.org/officeDocument/2006/relationships/externalLink" Target="externalLinks/externalLink4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312365</xdr:colOff>
      <xdr:row>0</xdr:row>
      <xdr:rowOff>58131</xdr:rowOff>
    </xdr:from>
    <xdr:to>
      <xdr:col>1</xdr:col>
      <xdr:colOff>261937</xdr:colOff>
      <xdr:row>2</xdr:row>
      <xdr:rowOff>297656</xdr:rowOff>
    </xdr:to>
    <xdr:pic>
      <xdr:nvPicPr>
        <xdr:cNvPr id="5" name="Imagen 4" descr="EscudoAlcaldia">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srcRect/>
        <a:stretch>
          <a:fillRect/>
        </a:stretch>
      </xdr:blipFill>
      <xdr:spPr bwMode="auto">
        <a:xfrm>
          <a:off x="312365" y="58131"/>
          <a:ext cx="711572" cy="691963"/>
        </a:xfrm>
        <a:prstGeom prst="rect">
          <a:avLst/>
        </a:prstGeom>
        <a:gradFill>
          <a:gsLst>
            <a:gs pos="0">
              <a:sysClr val="window" lastClr="FFFFFF"/>
            </a:gs>
            <a:gs pos="50000">
              <a:srgbClr val="4472C4">
                <a:tint val="44500"/>
                <a:satMod val="160000"/>
              </a:srgbClr>
            </a:gs>
            <a:gs pos="100000">
              <a:srgbClr val="4472C4">
                <a:tint val="23500"/>
                <a:satMod val="160000"/>
              </a:srgbClr>
            </a:gs>
          </a:gsLst>
          <a:lin ang="5400000" scaled="0"/>
        </a:gradFill>
        <a:ln w="9525">
          <a:noFill/>
          <a:miter lim="800000"/>
          <a:headEnd/>
          <a:tailEnd/>
        </a:ln>
      </xdr:spPr>
    </xdr:pic>
    <xdr:clientData/>
  </xdr:twoCellAnchor>
  <xdr:twoCellAnchor editAs="oneCell">
    <xdr:from>
      <xdr:col>8</xdr:col>
      <xdr:colOff>477652</xdr:colOff>
      <xdr:row>0</xdr:row>
      <xdr:rowOff>47626</xdr:rowOff>
    </xdr:from>
    <xdr:to>
      <xdr:col>9</xdr:col>
      <xdr:colOff>488157</xdr:colOff>
      <xdr:row>3</xdr:row>
      <xdr:rowOff>23015</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13788840" y="47626"/>
          <a:ext cx="748692" cy="7850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312365</xdr:colOff>
      <xdr:row>0</xdr:row>
      <xdr:rowOff>58131</xdr:rowOff>
    </xdr:from>
    <xdr:to>
      <xdr:col>1</xdr:col>
      <xdr:colOff>297657</xdr:colOff>
      <xdr:row>2</xdr:row>
      <xdr:rowOff>428625</xdr:rowOff>
    </xdr:to>
    <xdr:pic>
      <xdr:nvPicPr>
        <xdr:cNvPr id="2" name="Imagen 1" descr="EscudoAlcaldia">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srcRect/>
        <a:stretch>
          <a:fillRect/>
        </a:stretch>
      </xdr:blipFill>
      <xdr:spPr bwMode="auto">
        <a:xfrm>
          <a:off x="312365" y="58131"/>
          <a:ext cx="747292" cy="827694"/>
        </a:xfrm>
        <a:prstGeom prst="rect">
          <a:avLst/>
        </a:prstGeom>
        <a:gradFill>
          <a:gsLst>
            <a:gs pos="0">
              <a:sysClr val="window" lastClr="FFFFFF"/>
            </a:gs>
            <a:gs pos="50000">
              <a:srgbClr val="4472C4">
                <a:tint val="44500"/>
                <a:satMod val="160000"/>
              </a:srgbClr>
            </a:gs>
            <a:gs pos="100000">
              <a:srgbClr val="4472C4">
                <a:tint val="23500"/>
                <a:satMod val="160000"/>
              </a:srgbClr>
            </a:gs>
          </a:gsLst>
          <a:lin ang="5400000" scaled="0"/>
        </a:gradFill>
        <a:ln w="9525">
          <a:noFill/>
          <a:miter lim="800000"/>
          <a:headEnd/>
          <a:tailEnd/>
        </a:ln>
      </xdr:spPr>
    </xdr:pic>
    <xdr:clientData/>
  </xdr:twoCellAnchor>
  <xdr:twoCellAnchor editAs="oneCell">
    <xdr:from>
      <xdr:col>8</xdr:col>
      <xdr:colOff>358589</xdr:colOff>
      <xdr:row>0</xdr:row>
      <xdr:rowOff>59531</xdr:rowOff>
    </xdr:from>
    <xdr:to>
      <xdr:col>9</xdr:col>
      <xdr:colOff>472054</xdr:colOff>
      <xdr:row>2</xdr:row>
      <xdr:rowOff>500062</xdr:rowOff>
    </xdr:to>
    <xdr:pic>
      <xdr:nvPicPr>
        <xdr:cNvPr id="3" name="Imagen 2">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13655489" y="59531"/>
          <a:ext cx="846890" cy="8977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82826</xdr:colOff>
      <xdr:row>1</xdr:row>
      <xdr:rowOff>66261</xdr:rowOff>
    </xdr:from>
    <xdr:to>
      <xdr:col>0</xdr:col>
      <xdr:colOff>825776</xdr:colOff>
      <xdr:row>3</xdr:row>
      <xdr:rowOff>134261</xdr:rowOff>
    </xdr:to>
    <xdr:pic>
      <xdr:nvPicPr>
        <xdr:cNvPr id="5" name="Imagen 4" descr="EscudoAlcaldia">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a:srcRect/>
        <a:stretch>
          <a:fillRect/>
        </a:stretch>
      </xdr:blipFill>
      <xdr:spPr bwMode="auto">
        <a:xfrm>
          <a:off x="82826" y="281609"/>
          <a:ext cx="742950" cy="813435"/>
        </a:xfrm>
        <a:prstGeom prst="rect">
          <a:avLst/>
        </a:prstGeom>
        <a:gradFill>
          <a:gsLst>
            <a:gs pos="0">
              <a:sysClr val="window" lastClr="FFFFFF"/>
            </a:gs>
            <a:gs pos="50000">
              <a:srgbClr val="4472C4">
                <a:tint val="44500"/>
                <a:satMod val="160000"/>
              </a:srgbClr>
            </a:gs>
            <a:gs pos="100000">
              <a:srgbClr val="4472C4">
                <a:tint val="23500"/>
                <a:satMod val="160000"/>
              </a:srgbClr>
            </a:gs>
          </a:gsLst>
          <a:lin ang="5400000" scaled="0"/>
        </a:gradFill>
        <a:ln w="9525">
          <a:noFill/>
          <a:miter lim="800000"/>
          <a:headEnd/>
          <a:tailEnd/>
        </a:ln>
      </xdr:spPr>
    </xdr:pic>
    <xdr:clientData/>
  </xdr:twoCellAnchor>
  <xdr:twoCellAnchor editAs="oneCell">
    <xdr:from>
      <xdr:col>3</xdr:col>
      <xdr:colOff>604630</xdr:colOff>
      <xdr:row>1</xdr:row>
      <xdr:rowOff>24848</xdr:rowOff>
    </xdr:from>
    <xdr:to>
      <xdr:col>3</xdr:col>
      <xdr:colOff>1435209</xdr:colOff>
      <xdr:row>3</xdr:row>
      <xdr:rowOff>155713</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stretch>
          <a:fillRect/>
        </a:stretch>
      </xdr:blipFill>
      <xdr:spPr>
        <a:xfrm>
          <a:off x="5044108" y="240196"/>
          <a:ext cx="830579" cy="876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smayorga/AppData/Local/Microsoft/Windows/Temporary%20Internet%20Files/Content.Outlook/WT8CO6ZI/Users/bgonzalez/Desktop/Documents%20and%20Settings/crendon.HMV/Local%20Settings/Temporary%20Internet%20Files/OLK3/85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089937B\An&#225;lisis%20de%20precios%20unitari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05AA5C81\Cantidades.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6D0875B\CAUCACIA%20-%20PLANETA%20RICA.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ADM%20VIAL%2003%20-%20CORDOBA\ESTADO%20DE%20RED\2103mar%2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CB589C1\dise&#241;o%20poz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9085953\DC.01-GEINF-Tramo2-0-Anexos%20(1).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INTERVENTORIA%20HONDA-RIO%20ERMITA&#209;O\INFORMES\INTERVENTORIA\MENSUAL\08%20JULIO-2007\FORMATOS%20SGT%20INFORME%20INTERVENTORIA%20No.0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row r="2">
          <cell r="A2">
            <v>0</v>
          </cell>
        </row>
      </sheetData>
      <sheetData sheetId="77">
        <row r="2">
          <cell r="A2">
            <v>0</v>
          </cell>
        </row>
      </sheetData>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sheetData sheetId="101"/>
      <sheetData sheetId="102"/>
      <sheetData sheetId="103"/>
      <sheetData sheetId="104"/>
      <sheetData sheetId="105"/>
      <sheetData sheetId="106"/>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sheetData sheetId="187"/>
      <sheetData sheetId="188"/>
      <sheetData sheetId="189"/>
      <sheetData sheetId="190"/>
      <sheetData sheetId="191"/>
      <sheetData sheetId="192"/>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sheetData sheetId="218"/>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sheetData sheetId="419"/>
      <sheetData sheetId="420"/>
      <sheetData sheetId="42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ow r="2">
          <cell r="A2">
            <v>0</v>
          </cell>
        </row>
      </sheetData>
      <sheetData sheetId="448" refreshError="1"/>
      <sheetData sheetId="449">
        <row r="2">
          <cell r="A2">
            <v>0</v>
          </cell>
        </row>
      </sheetData>
      <sheetData sheetId="450" refreshError="1"/>
      <sheetData sheetId="451" refreshError="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row r="2">
          <cell r="A2">
            <v>0</v>
          </cell>
        </row>
      </sheetData>
      <sheetData sheetId="509"/>
      <sheetData sheetId="510">
        <row r="2">
          <cell r="A2">
            <v>0</v>
          </cell>
        </row>
      </sheetData>
      <sheetData sheetId="51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sheetData sheetId="925"/>
      <sheetData sheetId="926"/>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sheetData sheetId="955"/>
      <sheetData sheetId="956"/>
      <sheetData sheetId="957"/>
      <sheetData sheetId="958"/>
      <sheetData sheetId="959"/>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sheetData sheetId="968"/>
      <sheetData sheetId="969"/>
      <sheetData sheetId="970"/>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sheetData sheetId="983"/>
      <sheetData sheetId="984"/>
      <sheetData sheetId="985"/>
      <sheetData sheetId="986"/>
      <sheetData sheetId="987"/>
      <sheetData sheetId="988"/>
      <sheetData sheetId="989"/>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sheetData sheetId="999"/>
      <sheetData sheetId="1000"/>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row r="2">
          <cell r="A2">
            <v>0</v>
          </cell>
        </row>
      </sheetData>
      <sheetData sheetId="1022">
        <row r="2">
          <cell r="A2">
            <v>0</v>
          </cell>
        </row>
      </sheetData>
      <sheetData sheetId="1023"/>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16">
          <cell r="Z1116">
            <v>1</v>
          </cell>
          <cell r="AA1116">
            <v>98000</v>
          </cell>
          <cell r="AB1116">
            <v>2937000</v>
          </cell>
        </row>
        <row r="1117">
          <cell r="Z1117">
            <v>2</v>
          </cell>
          <cell r="AA1117">
            <v>250000</v>
          </cell>
          <cell r="AB1117">
            <v>6050000</v>
          </cell>
        </row>
        <row r="1118">
          <cell r="Z1118">
            <v>3</v>
          </cell>
          <cell r="AA1118">
            <v>168000</v>
          </cell>
          <cell r="AB1118">
            <v>3885000</v>
          </cell>
        </row>
        <row r="1119">
          <cell r="Z1119">
            <v>4</v>
          </cell>
          <cell r="AA1119">
            <v>100000</v>
          </cell>
          <cell r="AB1119">
            <v>3000000</v>
          </cell>
        </row>
        <row r="1120">
          <cell r="Z1120">
            <v>5</v>
          </cell>
          <cell r="AA1120">
            <v>200000</v>
          </cell>
          <cell r="AB1120">
            <v>6000000</v>
          </cell>
        </row>
        <row r="1121">
          <cell r="Z1121">
            <v>6</v>
          </cell>
          <cell r="AA1121">
            <v>463000</v>
          </cell>
          <cell r="AB1121">
            <v>12000000</v>
          </cell>
        </row>
        <row r="1122">
          <cell r="Z1122">
            <v>7</v>
          </cell>
          <cell r="AA1122">
            <v>64000</v>
          </cell>
          <cell r="AB1122">
            <v>1775000</v>
          </cell>
        </row>
        <row r="1123">
          <cell r="Z1123">
            <v>8</v>
          </cell>
          <cell r="AA1123">
            <v>71000</v>
          </cell>
          <cell r="AB1123">
            <v>1500000</v>
          </cell>
        </row>
        <row r="1124">
          <cell r="Z1124">
            <v>9</v>
          </cell>
          <cell r="AA1124">
            <v>20000</v>
          </cell>
          <cell r="AB1124">
            <v>475000</v>
          </cell>
        </row>
        <row r="1125">
          <cell r="Z1125">
            <v>10</v>
          </cell>
          <cell r="AA1125">
            <v>20000</v>
          </cell>
          <cell r="AB1125">
            <v>425000</v>
          </cell>
        </row>
        <row r="1126">
          <cell r="Z1126">
            <v>11</v>
          </cell>
          <cell r="AA1126">
            <v>198000</v>
          </cell>
          <cell r="AB1126">
            <v>5581000</v>
          </cell>
        </row>
        <row r="1127">
          <cell r="Z1127">
            <v>12</v>
          </cell>
          <cell r="AA1127">
            <v>228000</v>
          </cell>
          <cell r="AB1127">
            <v>6600000</v>
          </cell>
        </row>
        <row r="1128">
          <cell r="Z1128">
            <v>13</v>
          </cell>
          <cell r="AA1128">
            <v>357000</v>
          </cell>
          <cell r="AB1128">
            <v>9029000</v>
          </cell>
        </row>
        <row r="1129">
          <cell r="Z1129">
            <v>14</v>
          </cell>
          <cell r="AA1129">
            <v>809000</v>
          </cell>
          <cell r="AB1129">
            <v>21000000</v>
          </cell>
        </row>
        <row r="1130">
          <cell r="Z1130">
            <v>15</v>
          </cell>
          <cell r="AA1130">
            <v>1016999.9999999999</v>
          </cell>
          <cell r="AB1130">
            <v>29125000</v>
          </cell>
        </row>
        <row r="1131">
          <cell r="Z1131">
            <v>16</v>
          </cell>
          <cell r="AA1131">
            <v>1200000</v>
          </cell>
          <cell r="AB1131">
            <v>36000000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row r="1">
          <cell r="A1" t="str">
            <v>INSTITUTO NACIONAL DE VIAS</v>
          </cell>
        </row>
      </sheetData>
      <sheetData sheetId="550" refreshError="1"/>
      <sheetData sheetId="551" refreshError="1"/>
      <sheetData sheetId="552" refreshError="1"/>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row r="1">
          <cell r="A1" t="str">
            <v>INSTITUTO NACIONAL DE VIAS</v>
          </cell>
        </row>
      </sheetData>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ow r="1">
          <cell r="A1" t="str">
            <v>ABRAZADERA DE SALIDA TIPO 1</v>
          </cell>
        </row>
      </sheetData>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sheetData sheetId="781" refreshError="1"/>
      <sheetData sheetId="782"/>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row r="1">
          <cell r="A1" t="str">
            <v>INSTITUTO NACIONAL DE VIAS</v>
          </cell>
        </row>
      </sheetData>
      <sheetData sheetId="887" refreshError="1"/>
      <sheetData sheetId="888" refreshError="1"/>
      <sheetData sheetId="889" refreshError="1"/>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36">
          <cell r="B36">
            <v>370</v>
          </cell>
        </row>
        <row r="37">
          <cell r="B37">
            <v>253</v>
          </cell>
        </row>
        <row r="38">
          <cell r="B38">
            <v>406</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s>
    <sheetDataSet>
      <sheetData sheetId="0"/>
      <sheetData sheetId="1" refreshError="1"/>
      <sheetData sheetId="2" refreshError="1"/>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2103mar%20.xls"/>
      <sheetName val="PR_1"/>
      <sheetName val="TARIFAS"/>
      <sheetName val="Personalizar"/>
      <sheetName val="Equipo"/>
      <sheetName val="materiales"/>
      <sheetName val="otros"/>
      <sheetName val="FIBRA ÓPTICA"/>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FIBRA ÓPTICA"/>
      <sheetName val="TARIFAS"/>
      <sheetName val="Personalizar"/>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1000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PU Expo Terrestre"/>
      <sheetName val="Containers"/>
      <sheetName val="CONT_ADI"/>
    </sheetNames>
    <sheetDataSet>
      <sheetData sheetId="0" refreshError="1"/>
      <sheetData sheetId="1" refreshError="1">
        <row r="10">
          <cell r="J10">
            <v>2900</v>
          </cell>
        </row>
      </sheetData>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 val="Civil work"/>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 sheetId="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L7">
            <v>90675</v>
          </cell>
        </row>
      </sheetData>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T119"/>
  <sheetViews>
    <sheetView tabSelected="1" view="pageBreakPreview" zoomScaleNormal="100" zoomScaleSheetLayoutView="100" workbookViewId="0">
      <selection activeCell="A5" sqref="A5:A6"/>
    </sheetView>
  </sheetViews>
  <sheetFormatPr baseColWidth="10" defaultRowHeight="15" x14ac:dyDescent="0.25"/>
  <cols>
    <col min="3" max="3" width="15" customWidth="1"/>
    <col min="4" max="4" width="14.42578125" customWidth="1"/>
    <col min="5" max="5" width="105.85546875" customWidth="1"/>
    <col min="6" max="6" width="7.42578125" style="720" customWidth="1"/>
    <col min="7" max="7" width="12.42578125" style="900" customWidth="1"/>
    <col min="8" max="8" width="21.42578125" style="4" bestFit="1" customWidth="1"/>
    <col min="9" max="9" width="11" style="702"/>
    <col min="10" max="10" width="15.85546875" style="702" customWidth="1"/>
    <col min="11" max="11" width="21" style="605" bestFit="1" customWidth="1"/>
    <col min="12" max="12" width="52.5703125" style="604" customWidth="1"/>
    <col min="13" max="13" width="15.7109375" style="604" customWidth="1"/>
    <col min="14" max="15" width="15.7109375" customWidth="1"/>
    <col min="16" max="22" width="10.85546875" customWidth="1"/>
    <col min="23" max="25" width="11.42578125" customWidth="1"/>
  </cols>
  <sheetData>
    <row r="1" spans="1:14" s="1" customFormat="1" ht="18" customHeight="1" x14ac:dyDescent="0.3">
      <c r="A1" s="977"/>
      <c r="B1" s="978"/>
      <c r="C1" s="981" t="s">
        <v>314</v>
      </c>
      <c r="D1" s="982"/>
      <c r="E1" s="982"/>
      <c r="F1" s="982"/>
      <c r="G1" s="982"/>
      <c r="H1" s="982"/>
      <c r="I1" s="984"/>
      <c r="J1" s="985"/>
      <c r="K1" s="583"/>
    </row>
    <row r="2" spans="1:14" s="1" customFormat="1" ht="18" customHeight="1" x14ac:dyDescent="0.3">
      <c r="A2" s="979"/>
      <c r="B2" s="980"/>
      <c r="C2" s="983"/>
      <c r="D2" s="983"/>
      <c r="E2" s="983"/>
      <c r="F2" s="983"/>
      <c r="G2" s="983"/>
      <c r="H2" s="983"/>
      <c r="I2" s="986"/>
      <c r="J2" s="987"/>
      <c r="K2" s="586"/>
    </row>
    <row r="3" spans="1:14" s="1" customFormat="1" ht="28.5" customHeight="1" x14ac:dyDescent="0.3">
      <c r="A3" s="979"/>
      <c r="B3" s="980"/>
      <c r="C3" s="983"/>
      <c r="D3" s="983"/>
      <c r="E3" s="983"/>
      <c r="F3" s="983"/>
      <c r="G3" s="983"/>
      <c r="H3" s="983"/>
      <c r="I3" s="986"/>
      <c r="J3" s="987"/>
      <c r="K3" s="586"/>
    </row>
    <row r="4" spans="1:14" s="1" customFormat="1" ht="54" customHeight="1" x14ac:dyDescent="0.3">
      <c r="A4" s="988" t="s">
        <v>0</v>
      </c>
      <c r="B4" s="989"/>
      <c r="C4" s="990" t="s">
        <v>269</v>
      </c>
      <c r="D4" s="991"/>
      <c r="E4" s="992" t="s">
        <v>317</v>
      </c>
      <c r="F4" s="992"/>
      <c r="G4" s="992"/>
      <c r="H4" s="992"/>
      <c r="I4" s="992"/>
      <c r="J4" s="993"/>
      <c r="K4" s="587"/>
      <c r="L4" s="575"/>
    </row>
    <row r="5" spans="1:14" s="2" customFormat="1" ht="17.25" customHeight="1" x14ac:dyDescent="0.2">
      <c r="A5" s="922" t="s">
        <v>3</v>
      </c>
      <c r="B5" s="919" t="s">
        <v>4</v>
      </c>
      <c r="C5" s="919" t="s">
        <v>5</v>
      </c>
      <c r="D5" s="919"/>
      <c r="E5" s="921" t="s">
        <v>6</v>
      </c>
      <c r="F5" s="921" t="s">
        <v>7</v>
      </c>
      <c r="G5" s="998" t="s">
        <v>8</v>
      </c>
      <c r="H5" s="999" t="s">
        <v>9</v>
      </c>
      <c r="I5" s="996" t="s">
        <v>10</v>
      </c>
      <c r="J5" s="997"/>
      <c r="K5" s="588"/>
    </row>
    <row r="6" spans="1:14" s="2" customFormat="1" ht="12.75" customHeight="1" x14ac:dyDescent="0.2">
      <c r="A6" s="923"/>
      <c r="B6" s="920"/>
      <c r="C6" s="810" t="s">
        <v>11</v>
      </c>
      <c r="D6" s="810" t="s">
        <v>12</v>
      </c>
      <c r="E6" s="921"/>
      <c r="F6" s="921"/>
      <c r="G6" s="998"/>
      <c r="H6" s="999"/>
      <c r="I6" s="996"/>
      <c r="J6" s="997"/>
      <c r="K6" s="588"/>
    </row>
    <row r="7" spans="1:14" s="1" customFormat="1" ht="18.75" customHeight="1" x14ac:dyDescent="0.3">
      <c r="A7" s="965" t="s">
        <v>2</v>
      </c>
      <c r="B7" s="966"/>
      <c r="C7" s="966"/>
      <c r="D7" s="966"/>
      <c r="E7" s="966"/>
      <c r="F7" s="966"/>
      <c r="G7" s="966"/>
      <c r="H7" s="966"/>
      <c r="I7" s="966"/>
      <c r="J7" s="967"/>
      <c r="K7" s="589"/>
      <c r="M7" s="575"/>
    </row>
    <row r="8" spans="1:14" ht="14.45" customHeight="1" x14ac:dyDescent="0.25">
      <c r="A8" s="550"/>
      <c r="B8" s="551" t="s">
        <v>174</v>
      </c>
      <c r="C8" s="916" t="s">
        <v>290</v>
      </c>
      <c r="D8" s="917"/>
      <c r="E8" s="917"/>
      <c r="F8" s="917"/>
      <c r="G8" s="917"/>
      <c r="H8" s="917"/>
      <c r="I8" s="917"/>
      <c r="J8" s="918"/>
      <c r="K8" s="590"/>
      <c r="L8" s="582"/>
      <c r="M8" s="232"/>
    </row>
    <row r="9" spans="1:14" s="232" customFormat="1" ht="15" customHeight="1" x14ac:dyDescent="0.25">
      <c r="A9" s="828">
        <v>1</v>
      </c>
      <c r="B9" s="712" t="s">
        <v>14</v>
      </c>
      <c r="C9" s="712" t="s">
        <v>194</v>
      </c>
      <c r="D9" s="712"/>
      <c r="E9" s="690" t="s">
        <v>15</v>
      </c>
      <c r="F9" s="712" t="s">
        <v>16</v>
      </c>
      <c r="G9" s="887">
        <v>836</v>
      </c>
      <c r="H9" s="844">
        <v>15830</v>
      </c>
      <c r="I9" s="905">
        <f>ROUND(G9*H9,0)</f>
        <v>13233880</v>
      </c>
      <c r="J9" s="906"/>
      <c r="K9" s="618"/>
      <c r="L9" s="690"/>
      <c r="M9" s="690"/>
      <c r="N9" s="570"/>
    </row>
    <row r="10" spans="1:14" s="232" customFormat="1" ht="15" customHeight="1" x14ac:dyDescent="0.25">
      <c r="A10" s="828">
        <v>2</v>
      </c>
      <c r="B10" s="712">
        <v>661.1</v>
      </c>
      <c r="C10" s="712" t="s">
        <v>195</v>
      </c>
      <c r="D10" s="712"/>
      <c r="E10" s="690" t="s">
        <v>23</v>
      </c>
      <c r="F10" s="712" t="s">
        <v>25</v>
      </c>
      <c r="G10" s="887">
        <v>142.5</v>
      </c>
      <c r="H10" s="844">
        <v>590399</v>
      </c>
      <c r="I10" s="905">
        <f t="shared" ref="I10:I13" si="0">ROUND(G10*H10,0)</f>
        <v>84131858</v>
      </c>
      <c r="J10" s="906"/>
      <c r="K10" s="618"/>
      <c r="L10" s="690"/>
      <c r="M10" s="690"/>
      <c r="N10" s="570"/>
    </row>
    <row r="11" spans="1:14" ht="15" customHeight="1" x14ac:dyDescent="0.25">
      <c r="A11" s="828">
        <v>3</v>
      </c>
      <c r="B11" s="713" t="s">
        <v>292</v>
      </c>
      <c r="C11" s="713"/>
      <c r="D11" s="713" t="s">
        <v>293</v>
      </c>
      <c r="E11" s="691" t="s">
        <v>294</v>
      </c>
      <c r="F11" s="713" t="s">
        <v>16</v>
      </c>
      <c r="G11" s="887">
        <v>197.6</v>
      </c>
      <c r="H11" s="845">
        <v>623014</v>
      </c>
      <c r="I11" s="905">
        <f t="shared" si="0"/>
        <v>123107566</v>
      </c>
      <c r="J11" s="906"/>
      <c r="K11" s="618"/>
      <c r="L11" s="691"/>
      <c r="M11" s="691"/>
      <c r="N11" s="570"/>
    </row>
    <row r="12" spans="1:14" ht="15" customHeight="1" x14ac:dyDescent="0.25">
      <c r="A12" s="828">
        <v>4</v>
      </c>
      <c r="B12" s="713" t="s">
        <v>17</v>
      </c>
      <c r="C12" s="713" t="s">
        <v>197</v>
      </c>
      <c r="D12" s="713"/>
      <c r="E12" s="692" t="s">
        <v>18</v>
      </c>
      <c r="F12" s="713" t="s">
        <v>19</v>
      </c>
      <c r="G12" s="888">
        <v>19570</v>
      </c>
      <c r="H12" s="845">
        <v>7730</v>
      </c>
      <c r="I12" s="905">
        <f t="shared" si="0"/>
        <v>151276100</v>
      </c>
      <c r="J12" s="906"/>
      <c r="K12" s="618"/>
      <c r="L12" s="692"/>
      <c r="M12" s="692"/>
    </row>
    <row r="13" spans="1:14" ht="15" customHeight="1" x14ac:dyDescent="0.25">
      <c r="A13" s="828">
        <v>5</v>
      </c>
      <c r="B13" s="713" t="s">
        <v>20</v>
      </c>
      <c r="C13" s="713" t="s">
        <v>198</v>
      </c>
      <c r="D13" s="713"/>
      <c r="E13" s="692" t="s">
        <v>21</v>
      </c>
      <c r="F13" s="713" t="s">
        <v>16</v>
      </c>
      <c r="G13" s="888">
        <v>399</v>
      </c>
      <c r="H13" s="845">
        <v>52913</v>
      </c>
      <c r="I13" s="905">
        <f t="shared" si="0"/>
        <v>21112287</v>
      </c>
      <c r="J13" s="906"/>
      <c r="K13" s="618"/>
      <c r="L13" s="692"/>
      <c r="M13" s="692"/>
      <c r="N13" s="570"/>
    </row>
    <row r="14" spans="1:14" x14ac:dyDescent="0.25">
      <c r="A14" s="932" t="s">
        <v>268</v>
      </c>
      <c r="B14" s="933"/>
      <c r="C14" s="933"/>
      <c r="D14" s="933"/>
      <c r="E14" s="933"/>
      <c r="F14" s="933"/>
      <c r="G14" s="933"/>
      <c r="H14" s="934"/>
      <c r="I14" s="994">
        <f>SUM(I9:J13)</f>
        <v>392861691</v>
      </c>
      <c r="J14" s="995"/>
      <c r="K14" s="618"/>
      <c r="M14" s="334"/>
    </row>
    <row r="15" spans="1:14" s="604" customFormat="1" ht="15" customHeight="1" x14ac:dyDescent="0.25">
      <c r="A15" s="550"/>
      <c r="B15" s="634" t="s">
        <v>175</v>
      </c>
      <c r="C15" s="916" t="s">
        <v>270</v>
      </c>
      <c r="D15" s="917"/>
      <c r="E15" s="917"/>
      <c r="F15" s="917"/>
      <c r="G15" s="917"/>
      <c r="H15" s="917"/>
      <c r="I15" s="917"/>
      <c r="J15" s="918"/>
      <c r="K15" s="618"/>
      <c r="L15" s="612"/>
      <c r="M15" s="605"/>
    </row>
    <row r="16" spans="1:14" s="604" customFormat="1" ht="14.25" customHeight="1" x14ac:dyDescent="0.25">
      <c r="A16" s="830">
        <v>6</v>
      </c>
      <c r="B16" s="713" t="s">
        <v>14</v>
      </c>
      <c r="C16" s="713" t="s">
        <v>194</v>
      </c>
      <c r="D16" s="713"/>
      <c r="E16" s="691" t="s">
        <v>15</v>
      </c>
      <c r="F16" s="713" t="s">
        <v>16</v>
      </c>
      <c r="G16" s="888">
        <v>285.38</v>
      </c>
      <c r="H16" s="845">
        <v>15830</v>
      </c>
      <c r="I16" s="905">
        <f t="shared" ref="I16" si="1">ROUND(G16*H16,0)</f>
        <v>4517565</v>
      </c>
      <c r="J16" s="906"/>
      <c r="K16" s="618"/>
      <c r="L16" s="691"/>
      <c r="M16" s="691"/>
    </row>
    <row r="17" spans="1:20" s="604" customFormat="1" ht="15" customHeight="1" x14ac:dyDescent="0.25">
      <c r="A17" s="830">
        <v>7</v>
      </c>
      <c r="B17" s="713">
        <v>630.70000000000005</v>
      </c>
      <c r="C17" s="713" t="s">
        <v>196</v>
      </c>
      <c r="D17" s="713"/>
      <c r="E17" s="691" t="s">
        <v>267</v>
      </c>
      <c r="F17" s="713" t="s">
        <v>16</v>
      </c>
      <c r="G17" s="888">
        <v>3.41</v>
      </c>
      <c r="H17" s="845">
        <v>500223</v>
      </c>
      <c r="I17" s="905">
        <f t="shared" ref="I17:I20" si="2">ROUND(G17*H17,0)</f>
        <v>1705760</v>
      </c>
      <c r="J17" s="906"/>
      <c r="K17" s="618"/>
      <c r="L17" s="691"/>
      <c r="M17" s="691"/>
    </row>
    <row r="18" spans="1:20" s="604" customFormat="1" ht="15" customHeight="1" x14ac:dyDescent="0.25">
      <c r="A18" s="830">
        <v>8</v>
      </c>
      <c r="B18" s="713" t="s">
        <v>292</v>
      </c>
      <c r="C18" s="713"/>
      <c r="D18" s="713" t="s">
        <v>293</v>
      </c>
      <c r="E18" s="691" t="s">
        <v>294</v>
      </c>
      <c r="F18" s="713" t="s">
        <v>16</v>
      </c>
      <c r="G18" s="888">
        <v>36.17</v>
      </c>
      <c r="H18" s="845">
        <v>623014</v>
      </c>
      <c r="I18" s="905">
        <f t="shared" si="2"/>
        <v>22534416</v>
      </c>
      <c r="J18" s="906"/>
      <c r="K18" s="618"/>
      <c r="L18" s="691"/>
      <c r="M18" s="691"/>
    </row>
    <row r="19" spans="1:20" s="604" customFormat="1" ht="15" customHeight="1" x14ac:dyDescent="0.25">
      <c r="A19" s="830">
        <v>9</v>
      </c>
      <c r="B19" s="713" t="s">
        <v>17</v>
      </c>
      <c r="C19" s="713" t="s">
        <v>197</v>
      </c>
      <c r="D19" s="713"/>
      <c r="E19" s="691" t="s">
        <v>18</v>
      </c>
      <c r="F19" s="713" t="s">
        <v>19</v>
      </c>
      <c r="G19" s="888">
        <v>5747.16</v>
      </c>
      <c r="H19" s="845">
        <v>7730</v>
      </c>
      <c r="I19" s="905">
        <f t="shared" si="2"/>
        <v>44425547</v>
      </c>
      <c r="J19" s="906"/>
      <c r="K19" s="618"/>
      <c r="L19" s="691"/>
      <c r="M19" s="691"/>
    </row>
    <row r="20" spans="1:20" s="604" customFormat="1" ht="15" customHeight="1" x14ac:dyDescent="0.25">
      <c r="A20" s="830">
        <v>10</v>
      </c>
      <c r="B20" s="713" t="s">
        <v>20</v>
      </c>
      <c r="C20" s="713" t="s">
        <v>198</v>
      </c>
      <c r="D20" s="713"/>
      <c r="E20" s="691" t="s">
        <v>21</v>
      </c>
      <c r="F20" s="713" t="s">
        <v>16</v>
      </c>
      <c r="G20" s="888">
        <v>75.599999999999994</v>
      </c>
      <c r="H20" s="845">
        <v>52913</v>
      </c>
      <c r="I20" s="905">
        <f t="shared" si="2"/>
        <v>4000223</v>
      </c>
      <c r="J20" s="906"/>
      <c r="K20" s="618"/>
      <c r="L20" s="691"/>
      <c r="M20" s="691"/>
    </row>
    <row r="21" spans="1:20" s="604" customFormat="1" ht="17.25" customHeight="1" x14ac:dyDescent="0.25">
      <c r="A21" s="932" t="s">
        <v>268</v>
      </c>
      <c r="B21" s="933"/>
      <c r="C21" s="933"/>
      <c r="D21" s="933"/>
      <c r="E21" s="933"/>
      <c r="F21" s="933"/>
      <c r="G21" s="933"/>
      <c r="H21" s="934"/>
      <c r="I21" s="935">
        <f>SUM(I16:J20)</f>
        <v>77183511</v>
      </c>
      <c r="J21" s="936"/>
      <c r="K21" s="618"/>
      <c r="L21" s="612"/>
      <c r="M21" s="232"/>
    </row>
    <row r="22" spans="1:20" s="604" customFormat="1" ht="15" customHeight="1" x14ac:dyDescent="0.25">
      <c r="A22" s="550"/>
      <c r="B22" s="551" t="s">
        <v>238</v>
      </c>
      <c r="C22" s="916" t="s">
        <v>300</v>
      </c>
      <c r="D22" s="917"/>
      <c r="E22" s="917"/>
      <c r="F22" s="917"/>
      <c r="G22" s="917"/>
      <c r="H22" s="917"/>
      <c r="I22" s="917"/>
      <c r="J22" s="918"/>
      <c r="K22" s="618"/>
      <c r="L22" s="612"/>
    </row>
    <row r="23" spans="1:20" s="604" customFormat="1" ht="15" customHeight="1" x14ac:dyDescent="0.25">
      <c r="A23" s="828">
        <v>11</v>
      </c>
      <c r="B23" s="713" t="s">
        <v>14</v>
      </c>
      <c r="C23" s="713" t="s">
        <v>194</v>
      </c>
      <c r="D23" s="713"/>
      <c r="E23" s="691" t="s">
        <v>15</v>
      </c>
      <c r="F23" s="885" t="s">
        <v>16</v>
      </c>
      <c r="G23" s="888">
        <v>120</v>
      </c>
      <c r="H23" s="876">
        <v>15830</v>
      </c>
      <c r="I23" s="905">
        <f>ROUND(G23*H23,0)</f>
        <v>1899600</v>
      </c>
      <c r="J23" s="906"/>
      <c r="K23" s="618"/>
      <c r="L23" s="691"/>
      <c r="M23" s="691"/>
    </row>
    <row r="24" spans="1:20" s="604" customFormat="1" ht="14.45" customHeight="1" x14ac:dyDescent="0.25">
      <c r="A24" s="828">
        <v>12</v>
      </c>
      <c r="B24" s="713" t="s">
        <v>241</v>
      </c>
      <c r="C24" s="713"/>
      <c r="D24" s="713" t="s">
        <v>241</v>
      </c>
      <c r="E24" s="693" t="s">
        <v>265</v>
      </c>
      <c r="F24" s="886" t="s">
        <v>242</v>
      </c>
      <c r="G24" s="888">
        <v>200</v>
      </c>
      <c r="H24" s="876">
        <v>25586</v>
      </c>
      <c r="I24" s="905">
        <f t="shared" ref="I24:I25" si="3">ROUND(G24*H24,0)</f>
        <v>5117200</v>
      </c>
      <c r="J24" s="906"/>
      <c r="K24" s="618"/>
      <c r="L24" s="693"/>
      <c r="M24" s="693"/>
      <c r="P24"/>
      <c r="Q24"/>
      <c r="R24"/>
      <c r="S24"/>
      <c r="T24"/>
    </row>
    <row r="25" spans="1:20" s="604" customFormat="1" ht="30.75" customHeight="1" x14ac:dyDescent="0.25">
      <c r="A25" s="875">
        <v>13</v>
      </c>
      <c r="B25" s="831" t="s">
        <v>326</v>
      </c>
      <c r="C25" s="831"/>
      <c r="D25" s="829" t="s">
        <v>326</v>
      </c>
      <c r="E25" s="691" t="s">
        <v>327</v>
      </c>
      <c r="F25" s="885" t="s">
        <v>16</v>
      </c>
      <c r="G25" s="889">
        <v>120</v>
      </c>
      <c r="H25" s="877">
        <v>254053</v>
      </c>
      <c r="I25" s="905">
        <f t="shared" si="3"/>
        <v>30486360</v>
      </c>
      <c r="J25" s="906"/>
      <c r="K25" s="618"/>
      <c r="L25" s="691"/>
      <c r="M25" s="691"/>
    </row>
    <row r="26" spans="1:20" s="232" customFormat="1" ht="14.25" customHeight="1" x14ac:dyDescent="0.25">
      <c r="A26" s="932" t="s">
        <v>268</v>
      </c>
      <c r="B26" s="933"/>
      <c r="C26" s="933"/>
      <c r="D26" s="933"/>
      <c r="E26" s="933"/>
      <c r="F26" s="933"/>
      <c r="G26" s="933"/>
      <c r="H26" s="934"/>
      <c r="I26" s="1002">
        <f>SUM(I23:J25)</f>
        <v>37503160</v>
      </c>
      <c r="J26" s="1003"/>
      <c r="K26" s="618"/>
      <c r="L26" s="580"/>
      <c r="O26" s="571"/>
    </row>
    <row r="27" spans="1:20" s="232" customFormat="1" ht="15" customHeight="1" x14ac:dyDescent="0.25">
      <c r="A27" s="550"/>
      <c r="B27" s="551" t="s">
        <v>281</v>
      </c>
      <c r="C27" s="916" t="s">
        <v>328</v>
      </c>
      <c r="D27" s="917"/>
      <c r="E27" s="917"/>
      <c r="F27" s="917"/>
      <c r="G27" s="917"/>
      <c r="H27" s="917"/>
      <c r="I27" s="917"/>
      <c r="J27" s="918"/>
      <c r="K27" s="618"/>
      <c r="L27" s="580"/>
      <c r="O27" s="334"/>
    </row>
    <row r="28" spans="1:20" s="232" customFormat="1" ht="15" customHeight="1" x14ac:dyDescent="0.25">
      <c r="A28" s="828">
        <v>14</v>
      </c>
      <c r="B28" s="829" t="s">
        <v>298</v>
      </c>
      <c r="C28" s="714"/>
      <c r="D28" s="714" t="s">
        <v>298</v>
      </c>
      <c r="E28" s="694" t="s">
        <v>299</v>
      </c>
      <c r="F28" s="714" t="s">
        <v>16</v>
      </c>
      <c r="G28" s="888">
        <v>27.9</v>
      </c>
      <c r="H28" s="845">
        <v>75813</v>
      </c>
      <c r="I28" s="905">
        <f>ROUND(G28*H28,0)</f>
        <v>2115183</v>
      </c>
      <c r="J28" s="906"/>
      <c r="K28" s="618"/>
      <c r="L28" s="694"/>
      <c r="M28" s="880"/>
      <c r="O28" s="334"/>
    </row>
    <row r="29" spans="1:20" ht="15" customHeight="1" x14ac:dyDescent="0.25">
      <c r="A29" s="828">
        <v>15</v>
      </c>
      <c r="B29" s="713" t="s">
        <v>292</v>
      </c>
      <c r="C29" s="713"/>
      <c r="D29" s="713" t="s">
        <v>293</v>
      </c>
      <c r="E29" s="691" t="s">
        <v>294</v>
      </c>
      <c r="F29" s="713" t="s">
        <v>16</v>
      </c>
      <c r="G29" s="888">
        <v>58.9</v>
      </c>
      <c r="H29" s="845">
        <v>623014</v>
      </c>
      <c r="I29" s="905">
        <f t="shared" ref="I29:I30" si="4">ROUND(G29*H29,0)</f>
        <v>36695525</v>
      </c>
      <c r="J29" s="906"/>
      <c r="K29" s="618"/>
      <c r="L29" s="691"/>
      <c r="M29" s="691"/>
      <c r="N29" s="604"/>
      <c r="O29" s="604"/>
      <c r="P29" s="232"/>
    </row>
    <row r="30" spans="1:20" ht="15" customHeight="1" x14ac:dyDescent="0.25">
      <c r="A30" s="828">
        <v>16</v>
      </c>
      <c r="B30" s="712" t="s">
        <v>17</v>
      </c>
      <c r="C30" s="712" t="s">
        <v>197</v>
      </c>
      <c r="D30" s="712"/>
      <c r="E30" s="690" t="s">
        <v>18</v>
      </c>
      <c r="F30" s="713" t="s">
        <v>19</v>
      </c>
      <c r="G30" s="888">
        <v>1805.44</v>
      </c>
      <c r="H30" s="845">
        <v>7730</v>
      </c>
      <c r="I30" s="905">
        <f t="shared" si="4"/>
        <v>13956051</v>
      </c>
      <c r="J30" s="906"/>
      <c r="K30" s="618"/>
      <c r="L30" s="690"/>
      <c r="M30" s="690"/>
      <c r="N30" s="604"/>
      <c r="O30" s="604"/>
      <c r="P30" s="232"/>
    </row>
    <row r="31" spans="1:20" x14ac:dyDescent="0.25">
      <c r="A31" s="932" t="s">
        <v>268</v>
      </c>
      <c r="B31" s="933"/>
      <c r="C31" s="933"/>
      <c r="D31" s="933"/>
      <c r="E31" s="933"/>
      <c r="F31" s="933"/>
      <c r="G31" s="933"/>
      <c r="H31" s="934"/>
      <c r="I31" s="994">
        <f>SUM(I28:J30)</f>
        <v>52766759</v>
      </c>
      <c r="J31" s="995"/>
      <c r="K31" s="618"/>
      <c r="N31" s="604"/>
      <c r="O31" s="604"/>
      <c r="P31" s="232"/>
    </row>
    <row r="32" spans="1:20" x14ac:dyDescent="0.25">
      <c r="A32" s="965" t="s">
        <v>27</v>
      </c>
      <c r="B32" s="966"/>
      <c r="C32" s="966"/>
      <c r="D32" s="966"/>
      <c r="E32" s="966"/>
      <c r="F32" s="966"/>
      <c r="G32" s="966"/>
      <c r="H32" s="966"/>
      <c r="I32" s="966"/>
      <c r="J32" s="967"/>
      <c r="K32" s="618"/>
      <c r="N32" s="604"/>
      <c r="O32" s="604"/>
      <c r="P32" s="232"/>
    </row>
    <row r="33" spans="1:16" ht="15" customHeight="1" x14ac:dyDescent="0.25">
      <c r="A33" s="827">
        <v>17</v>
      </c>
      <c r="B33" s="713" t="s">
        <v>127</v>
      </c>
      <c r="C33" s="713" t="s">
        <v>199</v>
      </c>
      <c r="D33" s="713"/>
      <c r="E33" s="692" t="s">
        <v>128</v>
      </c>
      <c r="F33" s="713" t="s">
        <v>26</v>
      </c>
      <c r="G33" s="888">
        <v>3000</v>
      </c>
      <c r="H33" s="844">
        <v>1218</v>
      </c>
      <c r="I33" s="905">
        <f t="shared" ref="I33" si="5">ROUND(G33*H33,0)</f>
        <v>3654000</v>
      </c>
      <c r="J33" s="906"/>
      <c r="K33" s="618"/>
      <c r="L33" s="692"/>
      <c r="M33" s="692"/>
      <c r="N33" s="604"/>
      <c r="O33" s="604"/>
      <c r="P33" s="232"/>
    </row>
    <row r="34" spans="1:16" ht="17.25" customHeight="1" x14ac:dyDescent="0.25">
      <c r="A34" s="827">
        <v>18</v>
      </c>
      <c r="B34" s="713" t="s">
        <v>32</v>
      </c>
      <c r="C34" s="713" t="s">
        <v>200</v>
      </c>
      <c r="D34" s="713"/>
      <c r="E34" s="692" t="s">
        <v>33</v>
      </c>
      <c r="F34" s="713" t="s">
        <v>16</v>
      </c>
      <c r="G34" s="888">
        <v>341.5</v>
      </c>
      <c r="H34" s="844">
        <v>82785</v>
      </c>
      <c r="I34" s="905">
        <f t="shared" ref="I34" si="6">ROUND(G34*H34,0)</f>
        <v>28271078</v>
      </c>
      <c r="J34" s="906"/>
      <c r="K34" s="618"/>
      <c r="L34" s="692"/>
      <c r="M34" s="692"/>
      <c r="N34" s="604"/>
      <c r="O34" s="604"/>
      <c r="P34" s="232"/>
    </row>
    <row r="35" spans="1:16" s="604" customFormat="1" x14ac:dyDescent="0.25">
      <c r="A35" s="932" t="s">
        <v>268</v>
      </c>
      <c r="B35" s="933"/>
      <c r="C35" s="933"/>
      <c r="D35" s="933"/>
      <c r="E35" s="933"/>
      <c r="F35" s="933"/>
      <c r="G35" s="933"/>
      <c r="H35" s="934"/>
      <c r="I35" s="1006">
        <f>SUM(I33:J34)</f>
        <v>31925078</v>
      </c>
      <c r="J35" s="1007"/>
      <c r="K35" s="618"/>
      <c r="P35" s="232"/>
    </row>
    <row r="36" spans="1:16" s="604" customFormat="1" x14ac:dyDescent="0.25">
      <c r="A36" s="965" t="s">
        <v>177</v>
      </c>
      <c r="B36" s="966"/>
      <c r="C36" s="966"/>
      <c r="D36" s="966"/>
      <c r="E36" s="966"/>
      <c r="F36" s="966"/>
      <c r="G36" s="966"/>
      <c r="H36" s="966"/>
      <c r="I36" s="966"/>
      <c r="J36" s="967"/>
      <c r="K36" s="618"/>
      <c r="P36" s="232"/>
    </row>
    <row r="37" spans="1:16" ht="17.25" customHeight="1" x14ac:dyDescent="0.25">
      <c r="A37" s="827">
        <v>19</v>
      </c>
      <c r="B37" s="878" t="s">
        <v>178</v>
      </c>
      <c r="C37" s="713"/>
      <c r="D37" s="713" t="s">
        <v>178</v>
      </c>
      <c r="E37" s="690" t="s">
        <v>246</v>
      </c>
      <c r="F37" s="831" t="s">
        <v>184</v>
      </c>
      <c r="G37" s="889">
        <v>5</v>
      </c>
      <c r="H37" s="846">
        <v>195865</v>
      </c>
      <c r="I37" s="968">
        <v>979325</v>
      </c>
      <c r="J37" s="969"/>
      <c r="K37" s="618"/>
      <c r="L37" s="695"/>
      <c r="M37" s="695"/>
      <c r="N37" s="604"/>
      <c r="O37" s="604"/>
      <c r="P37" s="232"/>
    </row>
    <row r="38" spans="1:16" ht="15" customHeight="1" x14ac:dyDescent="0.25">
      <c r="A38" s="828">
        <v>20</v>
      </c>
      <c r="B38" s="712" t="s">
        <v>179</v>
      </c>
      <c r="C38" s="712"/>
      <c r="D38" s="712" t="s">
        <v>179</v>
      </c>
      <c r="E38" s="690" t="s">
        <v>247</v>
      </c>
      <c r="F38" s="831" t="s">
        <v>185</v>
      </c>
      <c r="G38" s="889">
        <v>436</v>
      </c>
      <c r="H38" s="846">
        <v>1257</v>
      </c>
      <c r="I38" s="968">
        <v>548052</v>
      </c>
      <c r="J38" s="969"/>
      <c r="K38" s="618"/>
      <c r="L38" s="690"/>
      <c r="M38" s="690"/>
      <c r="N38" s="604"/>
      <c r="O38" s="604"/>
      <c r="P38" s="232"/>
    </row>
    <row r="39" spans="1:16" ht="14.25" customHeight="1" x14ac:dyDescent="0.25">
      <c r="A39" s="828">
        <v>21</v>
      </c>
      <c r="B39" s="712" t="s">
        <v>180</v>
      </c>
      <c r="C39" s="712"/>
      <c r="D39" s="712" t="s">
        <v>180</v>
      </c>
      <c r="E39" s="690" t="s">
        <v>248</v>
      </c>
      <c r="F39" s="831" t="s">
        <v>186</v>
      </c>
      <c r="G39" s="889">
        <v>1</v>
      </c>
      <c r="H39" s="846">
        <v>456034</v>
      </c>
      <c r="I39" s="968">
        <v>456034</v>
      </c>
      <c r="J39" s="969"/>
      <c r="K39" s="618"/>
      <c r="L39" s="690"/>
      <c r="M39" s="690"/>
      <c r="N39" s="604"/>
      <c r="O39" s="604"/>
      <c r="P39" s="232"/>
    </row>
    <row r="40" spans="1:16" ht="15" customHeight="1" x14ac:dyDescent="0.25">
      <c r="A40" s="970" t="s">
        <v>268</v>
      </c>
      <c r="B40" s="971"/>
      <c r="C40" s="971"/>
      <c r="D40" s="971"/>
      <c r="E40" s="971"/>
      <c r="F40" s="971"/>
      <c r="G40" s="971"/>
      <c r="H40" s="972"/>
      <c r="I40" s="973">
        <f>SUM(I37:J39)</f>
        <v>1983411</v>
      </c>
      <c r="J40" s="974"/>
      <c r="K40" s="618"/>
      <c r="L40" s="3"/>
      <c r="M40" s="3"/>
      <c r="N40" s="3"/>
      <c r="O40" s="3"/>
      <c r="P40" s="232"/>
    </row>
    <row r="41" spans="1:16" x14ac:dyDescent="0.25">
      <c r="A41" s="965" t="s">
        <v>203</v>
      </c>
      <c r="B41" s="966"/>
      <c r="C41" s="966"/>
      <c r="D41" s="966"/>
      <c r="E41" s="966"/>
      <c r="F41" s="966"/>
      <c r="G41" s="966"/>
      <c r="H41" s="966"/>
      <c r="I41" s="966"/>
      <c r="J41" s="967"/>
      <c r="K41" s="618"/>
      <c r="L41" s="3"/>
      <c r="M41" s="3"/>
      <c r="N41" s="3"/>
      <c r="O41" s="3"/>
      <c r="P41" s="232"/>
    </row>
    <row r="42" spans="1:16" ht="16.5" customHeight="1" x14ac:dyDescent="0.25">
      <c r="A42" s="830">
        <v>22</v>
      </c>
      <c r="B42" s="713" t="s">
        <v>187</v>
      </c>
      <c r="C42" s="879"/>
      <c r="D42" s="713" t="s">
        <v>187</v>
      </c>
      <c r="E42" s="606" t="s">
        <v>188</v>
      </c>
      <c r="F42" s="715" t="s">
        <v>30</v>
      </c>
      <c r="G42" s="890">
        <v>1</v>
      </c>
      <c r="H42" s="844">
        <v>1512644</v>
      </c>
      <c r="I42" s="1004">
        <v>1512644</v>
      </c>
      <c r="J42" s="1005"/>
      <c r="K42" s="618"/>
      <c r="L42" s="606"/>
      <c r="N42" s="604"/>
      <c r="O42" s="604"/>
      <c r="P42" s="232"/>
    </row>
    <row r="43" spans="1:16" ht="15" customHeight="1" x14ac:dyDescent="0.25">
      <c r="A43" s="932" t="s">
        <v>268</v>
      </c>
      <c r="B43" s="933"/>
      <c r="C43" s="933"/>
      <c r="D43" s="933"/>
      <c r="E43" s="933"/>
      <c r="F43" s="933"/>
      <c r="G43" s="933"/>
      <c r="H43" s="934"/>
      <c r="I43" s="927">
        <f>SUM(I42)</f>
        <v>1512644</v>
      </c>
      <c r="J43" s="928"/>
      <c r="K43" s="618"/>
      <c r="N43" s="604"/>
      <c r="O43" s="604"/>
      <c r="P43" s="232"/>
    </row>
    <row r="44" spans="1:16" s="604" customFormat="1" ht="15" customHeight="1" x14ac:dyDescent="0.25">
      <c r="A44" s="965" t="s">
        <v>204</v>
      </c>
      <c r="B44" s="966"/>
      <c r="C44" s="966"/>
      <c r="D44" s="966"/>
      <c r="E44" s="966"/>
      <c r="F44" s="966"/>
      <c r="G44" s="966"/>
      <c r="H44" s="966"/>
      <c r="I44" s="966"/>
      <c r="J44" s="967"/>
      <c r="K44" s="618"/>
      <c r="P44" s="232"/>
    </row>
    <row r="45" spans="1:16" x14ac:dyDescent="0.25">
      <c r="A45" s="830">
        <v>23</v>
      </c>
      <c r="B45" s="715" t="s">
        <v>29</v>
      </c>
      <c r="C45" s="715"/>
      <c r="D45" s="715" t="s">
        <v>29</v>
      </c>
      <c r="E45" s="606" t="s">
        <v>34</v>
      </c>
      <c r="F45" s="715" t="s">
        <v>28</v>
      </c>
      <c r="G45" s="890">
        <v>4.5999999999999996</v>
      </c>
      <c r="H45" s="844">
        <v>347750</v>
      </c>
      <c r="I45" s="905">
        <v>1599650</v>
      </c>
      <c r="J45" s="906"/>
      <c r="K45" s="618"/>
      <c r="L45" s="606"/>
      <c r="N45" s="604"/>
      <c r="O45" s="604"/>
      <c r="P45" s="232"/>
    </row>
    <row r="46" spans="1:16" ht="16.5" customHeight="1" x14ac:dyDescent="0.25">
      <c r="A46" s="830">
        <v>24</v>
      </c>
      <c r="B46" s="715" t="s">
        <v>201</v>
      </c>
      <c r="C46" s="715"/>
      <c r="D46" s="715" t="s">
        <v>201</v>
      </c>
      <c r="E46" s="606" t="s">
        <v>249</v>
      </c>
      <c r="F46" s="715" t="s">
        <v>30</v>
      </c>
      <c r="G46" s="890">
        <v>1</v>
      </c>
      <c r="H46" s="844">
        <v>5385860</v>
      </c>
      <c r="I46" s="927">
        <v>5385860</v>
      </c>
      <c r="J46" s="928"/>
      <c r="K46" s="604"/>
      <c r="L46" s="606"/>
      <c r="N46" s="604"/>
      <c r="O46" s="604"/>
      <c r="P46" s="232"/>
    </row>
    <row r="47" spans="1:16" ht="15" customHeight="1" x14ac:dyDescent="0.25">
      <c r="A47" s="932" t="s">
        <v>268</v>
      </c>
      <c r="B47" s="933"/>
      <c r="C47" s="933"/>
      <c r="D47" s="933"/>
      <c r="E47" s="933"/>
      <c r="F47" s="933"/>
      <c r="G47" s="933"/>
      <c r="H47" s="934"/>
      <c r="I47" s="927">
        <f>SUM(I45:J46)</f>
        <v>6985510</v>
      </c>
      <c r="J47" s="928"/>
      <c r="K47" s="901"/>
      <c r="N47" s="604"/>
      <c r="O47" s="604"/>
      <c r="P47" s="232"/>
    </row>
    <row r="48" spans="1:16" s="604" customFormat="1" x14ac:dyDescent="0.25">
      <c r="A48" s="929" t="s">
        <v>189</v>
      </c>
      <c r="B48" s="930"/>
      <c r="C48" s="930"/>
      <c r="D48" s="930"/>
      <c r="E48" s="930"/>
      <c r="F48" s="930"/>
      <c r="G48" s="930"/>
      <c r="H48" s="931"/>
      <c r="I48" s="927">
        <f>ROUND(+I35+I14+I21+I40+I43+I26+I31,0)</f>
        <v>595736254</v>
      </c>
      <c r="J48" s="928"/>
      <c r="K48" s="904"/>
      <c r="P48" s="232"/>
    </row>
    <row r="49" spans="1:17" s="604" customFormat="1" ht="15" customHeight="1" x14ac:dyDescent="0.25">
      <c r="A49" s="929" t="s">
        <v>190</v>
      </c>
      <c r="B49" s="930"/>
      <c r="C49" s="930"/>
      <c r="D49" s="930"/>
      <c r="E49" s="930"/>
      <c r="F49" s="930"/>
      <c r="G49" s="930"/>
      <c r="H49" s="931"/>
      <c r="I49" s="927">
        <f>ROUND(+I48*1%,0)-6374</f>
        <v>5950989</v>
      </c>
      <c r="J49" s="928"/>
      <c r="K49" s="605"/>
      <c r="P49" s="580"/>
      <c r="Q49" s="612"/>
    </row>
    <row r="50" spans="1:17" ht="15" customHeight="1" x14ac:dyDescent="0.25">
      <c r="A50" s="929" t="s">
        <v>301</v>
      </c>
      <c r="B50" s="930"/>
      <c r="C50" s="930"/>
      <c r="D50" s="930"/>
      <c r="E50" s="930"/>
      <c r="F50" s="930"/>
      <c r="G50" s="930"/>
      <c r="H50" s="931"/>
      <c r="I50" s="927">
        <f>ROUND(I48+I49,0)</f>
        <v>601687243</v>
      </c>
      <c r="J50" s="928"/>
      <c r="K50" s="901"/>
      <c r="N50" s="604"/>
      <c r="O50" s="604"/>
      <c r="P50" s="580"/>
      <c r="Q50" s="632"/>
    </row>
    <row r="51" spans="1:17" s="3" customFormat="1" ht="15" customHeight="1" x14ac:dyDescent="0.25">
      <c r="A51" s="929" t="s">
        <v>191</v>
      </c>
      <c r="B51" s="930"/>
      <c r="C51" s="930"/>
      <c r="D51" s="930"/>
      <c r="E51" s="930"/>
      <c r="F51" s="930"/>
      <c r="G51" s="930"/>
      <c r="H51" s="931"/>
      <c r="I51" s="927">
        <f>+I47</f>
        <v>6985510</v>
      </c>
      <c r="J51" s="928"/>
      <c r="K51" s="902"/>
      <c r="L51" s="604"/>
      <c r="M51" s="604"/>
      <c r="N51" s="604"/>
      <c r="O51" s="604"/>
      <c r="P51" s="1001"/>
      <c r="Q51" s="1000"/>
    </row>
    <row r="52" spans="1:17" s="3" customFormat="1" ht="15" customHeight="1" x14ac:dyDescent="0.25">
      <c r="A52" s="929" t="s">
        <v>192</v>
      </c>
      <c r="B52" s="930"/>
      <c r="C52" s="930"/>
      <c r="D52" s="930"/>
      <c r="E52" s="930"/>
      <c r="F52" s="930"/>
      <c r="G52" s="930"/>
      <c r="H52" s="931"/>
      <c r="I52" s="927">
        <f>ROUND(I51*19%,0)</f>
        <v>1327247</v>
      </c>
      <c r="J52" s="928"/>
      <c r="K52" s="903"/>
      <c r="L52" s="604"/>
      <c r="M52" s="604"/>
      <c r="N52" s="604"/>
      <c r="O52" s="604"/>
      <c r="P52" s="1001"/>
      <c r="Q52" s="1000"/>
    </row>
    <row r="53" spans="1:17" ht="32.25" customHeight="1" thickBot="1" x14ac:dyDescent="0.3">
      <c r="A53" s="924" t="s">
        <v>193</v>
      </c>
      <c r="B53" s="925"/>
      <c r="C53" s="925"/>
      <c r="D53" s="925"/>
      <c r="E53" s="925"/>
      <c r="F53" s="925"/>
      <c r="G53" s="925"/>
      <c r="H53" s="926"/>
      <c r="I53" s="975">
        <f>+I50+I51+I52</f>
        <v>610000000</v>
      </c>
      <c r="J53" s="976"/>
      <c r="K53" s="727"/>
      <c r="L53" s="727"/>
      <c r="M53" s="3"/>
      <c r="N53" s="580"/>
      <c r="O53" s="728"/>
      <c r="P53" s="580"/>
      <c r="Q53" s="612"/>
    </row>
    <row r="54" spans="1:17" s="3" customFormat="1" ht="15" customHeight="1" thickBot="1" x14ac:dyDescent="0.3">
      <c r="A54" s="822"/>
      <c r="B54" s="823"/>
      <c r="C54" s="823"/>
      <c r="D54" s="823"/>
      <c r="E54" s="823"/>
      <c r="F54" s="824"/>
      <c r="G54" s="891"/>
      <c r="H54" s="823"/>
      <c r="I54" s="823"/>
      <c r="J54" s="826"/>
      <c r="K54" s="727"/>
      <c r="L54" s="727"/>
      <c r="N54" s="727"/>
      <c r="O54" s="727"/>
      <c r="P54" s="727"/>
    </row>
    <row r="55" spans="1:17" s="3" customFormat="1" ht="9" customHeight="1" x14ac:dyDescent="0.25">
      <c r="A55" s="957"/>
      <c r="B55" s="958"/>
      <c r="C55" s="958"/>
      <c r="D55" s="958"/>
      <c r="E55" s="958"/>
      <c r="F55" s="958"/>
      <c r="G55" s="958"/>
      <c r="H55" s="958"/>
      <c r="I55" s="958"/>
      <c r="J55" s="959"/>
      <c r="K55" s="581"/>
      <c r="L55" s="580"/>
      <c r="M55" s="604"/>
      <c r="N55" s="727"/>
      <c r="O55" s="727"/>
      <c r="P55" s="727"/>
    </row>
    <row r="56" spans="1:17" s="3" customFormat="1" ht="15" customHeight="1" x14ac:dyDescent="0.25">
      <c r="A56" s="960" t="s">
        <v>302</v>
      </c>
      <c r="B56" s="961"/>
      <c r="C56" s="961"/>
      <c r="D56" s="961"/>
      <c r="E56" s="961"/>
      <c r="F56" s="962" t="s">
        <v>6</v>
      </c>
      <c r="G56" s="962"/>
      <c r="H56" s="962"/>
      <c r="I56" s="937" t="s">
        <v>303</v>
      </c>
      <c r="J56" s="938"/>
      <c r="K56" s="730"/>
      <c r="L56" s="871"/>
      <c r="M56" s="604"/>
      <c r="N56" s="727"/>
      <c r="O56" s="727"/>
      <c r="P56" s="727"/>
    </row>
    <row r="57" spans="1:17" s="3" customFormat="1" ht="36.75" customHeight="1" x14ac:dyDescent="0.25">
      <c r="A57" s="960" t="s">
        <v>304</v>
      </c>
      <c r="B57" s="961"/>
      <c r="C57" s="961"/>
      <c r="D57" s="961"/>
      <c r="E57" s="961"/>
      <c r="F57" s="721" t="s">
        <v>305</v>
      </c>
      <c r="G57" s="892"/>
      <c r="H57" s="811" t="s">
        <v>306</v>
      </c>
      <c r="I57" s="952">
        <v>0.2</v>
      </c>
      <c r="J57" s="953"/>
      <c r="K57" s="730"/>
      <c r="L57" s="871"/>
      <c r="M57" s="604"/>
      <c r="N57" s="727"/>
      <c r="O57" s="727"/>
      <c r="P57" s="727"/>
    </row>
    <row r="58" spans="1:17" s="3" customFormat="1" ht="15" customHeight="1" x14ac:dyDescent="0.25">
      <c r="A58" s="960" t="s">
        <v>307</v>
      </c>
      <c r="B58" s="961"/>
      <c r="C58" s="961"/>
      <c r="D58" s="961"/>
      <c r="E58" s="961"/>
      <c r="F58" s="721" t="s">
        <v>308</v>
      </c>
      <c r="G58" s="892"/>
      <c r="H58" s="811" t="s">
        <v>309</v>
      </c>
      <c r="I58" s="952">
        <v>0.05</v>
      </c>
      <c r="J58" s="953"/>
      <c r="K58" s="730"/>
      <c r="L58" s="871"/>
      <c r="M58" s="604"/>
      <c r="N58" s="727"/>
      <c r="O58" s="727"/>
      <c r="P58" s="727"/>
    </row>
    <row r="59" spans="1:17" s="3" customFormat="1" ht="15" customHeight="1" x14ac:dyDescent="0.25">
      <c r="A59" s="705"/>
      <c r="B59" s="711"/>
      <c r="C59" s="706"/>
      <c r="D59" s="706"/>
      <c r="E59" s="707"/>
      <c r="F59" s="721" t="s">
        <v>310</v>
      </c>
      <c r="G59" s="892"/>
      <c r="H59" s="811" t="s">
        <v>311</v>
      </c>
      <c r="I59" s="952">
        <v>0.05</v>
      </c>
      <c r="J59" s="953"/>
      <c r="K59" s="727"/>
      <c r="L59" s="727"/>
      <c r="N59" s="727"/>
      <c r="O59" s="727"/>
      <c r="P59" s="727"/>
    </row>
    <row r="60" spans="1:17" s="3" customFormat="1" ht="15" customHeight="1" x14ac:dyDescent="0.25">
      <c r="A60" s="708"/>
      <c r="B60" s="709"/>
      <c r="C60" s="709"/>
      <c r="D60" s="709"/>
      <c r="E60" s="710"/>
      <c r="F60" s="721" t="s">
        <v>312</v>
      </c>
      <c r="G60" s="892"/>
      <c r="H60" s="811" t="s">
        <v>313</v>
      </c>
      <c r="I60" s="952">
        <v>0.3</v>
      </c>
      <c r="J60" s="953"/>
      <c r="K60" s="727"/>
      <c r="L60" s="727"/>
      <c r="N60" s="727"/>
      <c r="O60" s="727"/>
      <c r="P60" s="727"/>
    </row>
    <row r="61" spans="1:17" s="3" customFormat="1" ht="7.5" customHeight="1" thickBot="1" x14ac:dyDescent="0.3">
      <c r="A61" s="954"/>
      <c r="B61" s="955"/>
      <c r="C61" s="955"/>
      <c r="D61" s="955"/>
      <c r="E61" s="955"/>
      <c r="F61" s="955"/>
      <c r="G61" s="955"/>
      <c r="H61" s="955"/>
      <c r="I61" s="955"/>
      <c r="J61" s="956"/>
      <c r="K61" s="727"/>
      <c r="L61" s="727"/>
      <c r="N61" s="727"/>
      <c r="O61" s="727"/>
      <c r="P61" s="727"/>
    </row>
    <row r="62" spans="1:17" s="3" customFormat="1" ht="8.25" customHeight="1" x14ac:dyDescent="0.25">
      <c r="A62" s="822"/>
      <c r="B62" s="823"/>
      <c r="C62" s="823"/>
      <c r="D62" s="823"/>
      <c r="E62" s="823"/>
      <c r="F62" s="824"/>
      <c r="G62" s="891"/>
      <c r="H62" s="823"/>
      <c r="I62" s="823"/>
      <c r="J62" s="826"/>
      <c r="K62" s="581"/>
      <c r="L62" s="580"/>
      <c r="M62" s="604"/>
      <c r="N62" s="727"/>
      <c r="O62" s="727"/>
      <c r="P62" s="727"/>
    </row>
    <row r="63" spans="1:17" s="3" customFormat="1" ht="15" customHeight="1" x14ac:dyDescent="0.25">
      <c r="A63" s="822" t="s">
        <v>31</v>
      </c>
      <c r="B63" s="881"/>
      <c r="C63" s="881"/>
      <c r="D63" s="881"/>
      <c r="E63" s="881"/>
      <c r="F63" s="882"/>
      <c r="G63" s="893"/>
      <c r="H63" s="884"/>
      <c r="I63" s="699"/>
      <c r="J63" s="837"/>
      <c r="K63" s="730"/>
      <c r="L63" s="871"/>
      <c r="M63" s="604"/>
      <c r="N63" s="727"/>
      <c r="O63" s="727"/>
      <c r="P63" s="727"/>
    </row>
    <row r="64" spans="1:17" ht="21.75" customHeight="1" x14ac:dyDescent="0.25">
      <c r="A64" s="907" t="s">
        <v>329</v>
      </c>
      <c r="B64" s="908"/>
      <c r="C64" s="908"/>
      <c r="D64" s="908"/>
      <c r="E64" s="908"/>
      <c r="F64" s="908"/>
      <c r="G64" s="908"/>
      <c r="H64" s="908"/>
      <c r="I64" s="908"/>
      <c r="J64" s="909"/>
      <c r="K64" s="730"/>
      <c r="L64" s="871"/>
      <c r="N64" s="729"/>
      <c r="O64" s="581"/>
      <c r="P64" s="580"/>
    </row>
    <row r="65" spans="1:16" ht="63.75" customHeight="1" x14ac:dyDescent="0.25">
      <c r="A65" s="913" t="s">
        <v>330</v>
      </c>
      <c r="B65" s="914"/>
      <c r="C65" s="914"/>
      <c r="D65" s="914"/>
      <c r="E65" s="914"/>
      <c r="F65" s="914"/>
      <c r="G65" s="914"/>
      <c r="H65" s="914"/>
      <c r="I65" s="914"/>
      <c r="J65" s="915"/>
      <c r="K65" s="730"/>
      <c r="L65" s="871"/>
      <c r="N65" s="729"/>
      <c r="O65" s="963"/>
      <c r="P65" s="963"/>
    </row>
    <row r="66" spans="1:16" ht="49.5" customHeight="1" x14ac:dyDescent="0.25">
      <c r="A66" s="913" t="s">
        <v>331</v>
      </c>
      <c r="B66" s="914"/>
      <c r="C66" s="914"/>
      <c r="D66" s="914"/>
      <c r="E66" s="914"/>
      <c r="F66" s="914"/>
      <c r="G66" s="914"/>
      <c r="H66" s="914"/>
      <c r="I66" s="914"/>
      <c r="J66" s="915"/>
      <c r="K66" s="727"/>
      <c r="L66" s="727"/>
      <c r="M66" s="3"/>
      <c r="N66" s="729"/>
      <c r="O66" s="963"/>
      <c r="P66" s="963"/>
    </row>
    <row r="67" spans="1:16" ht="15.75" customHeight="1" x14ac:dyDescent="0.25">
      <c r="A67" s="907" t="s">
        <v>332</v>
      </c>
      <c r="B67" s="908"/>
      <c r="C67" s="908"/>
      <c r="D67" s="908"/>
      <c r="E67" s="908"/>
      <c r="F67" s="908"/>
      <c r="G67" s="908"/>
      <c r="H67" s="908"/>
      <c r="I67" s="908"/>
      <c r="J67" s="909"/>
      <c r="K67" s="727"/>
      <c r="L67" s="727"/>
      <c r="M67" s="3"/>
      <c r="N67" s="729"/>
      <c r="O67" s="730"/>
      <c r="P67" s="730"/>
    </row>
    <row r="68" spans="1:16" ht="34.5" customHeight="1" x14ac:dyDescent="0.25">
      <c r="A68" s="913" t="s">
        <v>333</v>
      </c>
      <c r="B68" s="914"/>
      <c r="C68" s="914"/>
      <c r="D68" s="914"/>
      <c r="E68" s="914"/>
      <c r="F68" s="914"/>
      <c r="G68" s="914"/>
      <c r="H68" s="914"/>
      <c r="I68" s="914"/>
      <c r="J68" s="915"/>
      <c r="K68" s="727"/>
      <c r="L68" s="727"/>
      <c r="M68" s="3"/>
      <c r="N68" s="729"/>
      <c r="O68" s="964"/>
      <c r="P68" s="964"/>
    </row>
    <row r="69" spans="1:16" ht="39" customHeight="1" x14ac:dyDescent="0.25">
      <c r="A69" s="913" t="s">
        <v>334</v>
      </c>
      <c r="B69" s="914"/>
      <c r="C69" s="914"/>
      <c r="D69" s="914"/>
      <c r="E69" s="914"/>
      <c r="F69" s="914"/>
      <c r="G69" s="914"/>
      <c r="H69" s="914"/>
      <c r="I69" s="914"/>
      <c r="J69" s="915"/>
      <c r="K69" s="581"/>
      <c r="L69" s="580"/>
      <c r="N69" s="729"/>
      <c r="O69" s="580"/>
      <c r="P69" s="580"/>
    </row>
    <row r="70" spans="1:16" ht="21.75" customHeight="1" x14ac:dyDescent="0.25">
      <c r="A70" s="907" t="s">
        <v>335</v>
      </c>
      <c r="B70" s="908"/>
      <c r="C70" s="908"/>
      <c r="D70" s="908"/>
      <c r="E70" s="908"/>
      <c r="F70" s="908"/>
      <c r="G70" s="908"/>
      <c r="H70" s="908"/>
      <c r="I70" s="908"/>
      <c r="J70" s="909"/>
      <c r="K70" s="730"/>
      <c r="L70" s="871"/>
      <c r="N70" s="729"/>
      <c r="O70" s="580"/>
      <c r="P70" s="580"/>
    </row>
    <row r="71" spans="1:16" ht="38.25" customHeight="1" x14ac:dyDescent="0.25">
      <c r="A71" s="910" t="s">
        <v>336</v>
      </c>
      <c r="B71" s="911"/>
      <c r="C71" s="911"/>
      <c r="D71" s="911"/>
      <c r="E71" s="911"/>
      <c r="F71" s="911"/>
      <c r="G71" s="911"/>
      <c r="H71" s="911"/>
      <c r="I71" s="911"/>
      <c r="J71" s="912"/>
      <c r="K71" s="730"/>
      <c r="L71" s="871"/>
      <c r="N71" s="232"/>
      <c r="O71" s="232"/>
      <c r="P71" s="232"/>
    </row>
    <row r="72" spans="1:16" ht="17.25" customHeight="1" x14ac:dyDescent="0.25">
      <c r="A72" s="907" t="s">
        <v>337</v>
      </c>
      <c r="B72" s="908"/>
      <c r="C72" s="908"/>
      <c r="D72" s="908"/>
      <c r="E72" s="908"/>
      <c r="F72" s="908"/>
      <c r="G72" s="908"/>
      <c r="H72" s="908"/>
      <c r="I72" s="908"/>
      <c r="J72" s="909"/>
      <c r="K72" s="584"/>
      <c r="L72" s="334"/>
      <c r="M72" s="333"/>
      <c r="N72" s="232"/>
      <c r="O72" s="232"/>
      <c r="P72" s="232"/>
    </row>
    <row r="73" spans="1:16" ht="16.5" customHeight="1" x14ac:dyDescent="0.25">
      <c r="A73" s="907" t="s">
        <v>338</v>
      </c>
      <c r="B73" s="908"/>
      <c r="C73" s="908"/>
      <c r="D73" s="908"/>
      <c r="E73" s="908"/>
      <c r="F73" s="908"/>
      <c r="G73" s="908"/>
      <c r="H73" s="908"/>
      <c r="I73" s="908"/>
      <c r="J73" s="909"/>
      <c r="K73" s="591"/>
      <c r="L73" s="232"/>
      <c r="M73" s="232"/>
      <c r="N73" s="232"/>
      <c r="O73" s="232"/>
      <c r="P73" s="232"/>
    </row>
    <row r="74" spans="1:16" ht="37.5" customHeight="1" x14ac:dyDescent="0.25">
      <c r="A74" s="913" t="s">
        <v>339</v>
      </c>
      <c r="B74" s="914"/>
      <c r="C74" s="914"/>
      <c r="D74" s="914"/>
      <c r="E74" s="914"/>
      <c r="F74" s="914"/>
      <c r="G74" s="914"/>
      <c r="H74" s="914"/>
      <c r="I74" s="914"/>
      <c r="J74" s="915"/>
      <c r="K74" s="592"/>
      <c r="L74" s="232"/>
      <c r="M74" s="232"/>
      <c r="N74" s="232"/>
      <c r="O74" s="232"/>
      <c r="P74" s="232"/>
    </row>
    <row r="75" spans="1:16" ht="14.25" customHeight="1" x14ac:dyDescent="0.25">
      <c r="A75" s="907" t="s">
        <v>340</v>
      </c>
      <c r="B75" s="908"/>
      <c r="C75" s="908"/>
      <c r="D75" s="908"/>
      <c r="E75" s="908"/>
      <c r="F75" s="908"/>
      <c r="G75" s="908"/>
      <c r="H75" s="908"/>
      <c r="I75" s="908"/>
      <c r="J75" s="909"/>
      <c r="K75" s="593"/>
      <c r="L75" s="333"/>
      <c r="M75" s="232"/>
      <c r="N75" s="232"/>
      <c r="O75" s="232"/>
      <c r="P75" s="232"/>
    </row>
    <row r="76" spans="1:16" ht="19.5" customHeight="1" x14ac:dyDescent="0.25">
      <c r="A76" s="949" t="s">
        <v>341</v>
      </c>
      <c r="B76" s="950"/>
      <c r="C76" s="950"/>
      <c r="D76" s="950"/>
      <c r="E76" s="950"/>
      <c r="F76" s="950"/>
      <c r="G76" s="950"/>
      <c r="H76" s="950"/>
      <c r="I76" s="950"/>
      <c r="J76" s="951"/>
      <c r="K76" s="594"/>
      <c r="L76" s="232"/>
      <c r="M76" s="232"/>
      <c r="N76" s="232"/>
      <c r="O76" s="232"/>
      <c r="P76" s="232"/>
    </row>
    <row r="77" spans="1:16" ht="17.25" customHeight="1" x14ac:dyDescent="0.25">
      <c r="A77" s="940" t="s">
        <v>250</v>
      </c>
      <c r="B77" s="941"/>
      <c r="C77" s="941"/>
      <c r="D77" s="941"/>
      <c r="E77" s="941"/>
      <c r="F77" s="941"/>
      <c r="G77" s="941"/>
      <c r="H77" s="941"/>
      <c r="I77" s="941"/>
      <c r="J77" s="942"/>
      <c r="K77" s="594"/>
      <c r="L77" s="731"/>
      <c r="M77" s="580"/>
      <c r="N77" s="232"/>
      <c r="O77" s="232"/>
      <c r="P77" s="232"/>
    </row>
    <row r="78" spans="1:16" ht="24" customHeight="1" x14ac:dyDescent="0.25">
      <c r="A78" s="946" t="s">
        <v>342</v>
      </c>
      <c r="B78" s="947"/>
      <c r="C78" s="947"/>
      <c r="D78" s="947"/>
      <c r="E78" s="947"/>
      <c r="F78" s="947"/>
      <c r="G78" s="947"/>
      <c r="H78" s="947"/>
      <c r="I78" s="947"/>
      <c r="J78" s="948"/>
      <c r="K78" s="593"/>
      <c r="L78" s="731"/>
      <c r="M78" s="580"/>
      <c r="N78" s="232"/>
      <c r="O78" s="232"/>
      <c r="P78" s="232"/>
    </row>
    <row r="79" spans="1:16" ht="36.75" customHeight="1" x14ac:dyDescent="0.25">
      <c r="A79" s="943" t="s">
        <v>343</v>
      </c>
      <c r="B79" s="944"/>
      <c r="C79" s="944"/>
      <c r="D79" s="944"/>
      <c r="E79" s="944"/>
      <c r="F79" s="944"/>
      <c r="G79" s="944"/>
      <c r="H79" s="944"/>
      <c r="I79" s="944"/>
      <c r="J79" s="945"/>
      <c r="K79" s="585"/>
      <c r="L79" s="731"/>
      <c r="M79" s="580"/>
      <c r="N79" s="232"/>
      <c r="O79" s="232"/>
      <c r="P79" s="232"/>
    </row>
    <row r="80" spans="1:16" ht="36" customHeight="1" x14ac:dyDescent="0.25">
      <c r="A80" s="940" t="s">
        <v>344</v>
      </c>
      <c r="B80" s="941"/>
      <c r="C80" s="941"/>
      <c r="D80" s="941"/>
      <c r="E80" s="941"/>
      <c r="F80" s="941"/>
      <c r="G80" s="941"/>
      <c r="H80" s="941"/>
      <c r="I80" s="941"/>
      <c r="J80" s="942"/>
      <c r="K80" s="594"/>
      <c r="L80" s="731"/>
      <c r="M80" s="580"/>
      <c r="N80" s="232"/>
      <c r="O80" s="232"/>
      <c r="P80" s="232"/>
    </row>
    <row r="81" spans="1:16" ht="11.25" customHeight="1" x14ac:dyDescent="0.25">
      <c r="A81" s="833"/>
      <c r="B81" s="689"/>
      <c r="C81" s="689"/>
      <c r="D81" s="689"/>
      <c r="E81" s="689"/>
      <c r="F81" s="716"/>
      <c r="G81" s="894"/>
      <c r="H81" s="689"/>
      <c r="I81" s="696"/>
      <c r="J81" s="834"/>
      <c r="K81" s="594"/>
      <c r="L81" s="731"/>
      <c r="M81" s="580"/>
      <c r="N81" s="232"/>
      <c r="O81" s="232"/>
      <c r="P81" s="232"/>
    </row>
    <row r="82" spans="1:16" ht="12" customHeight="1" x14ac:dyDescent="0.25">
      <c r="A82" s="324"/>
      <c r="B82" s="266"/>
      <c r="C82" s="266"/>
      <c r="D82" s="737"/>
      <c r="E82" s="737"/>
      <c r="F82" s="717"/>
      <c r="G82" s="895"/>
      <c r="H82" s="628"/>
      <c r="I82" s="697"/>
      <c r="J82" s="835"/>
      <c r="K82" s="593"/>
      <c r="L82" s="731"/>
      <c r="M82" s="580"/>
      <c r="N82" s="232"/>
      <c r="O82" s="232"/>
      <c r="P82" s="232"/>
    </row>
    <row r="83" spans="1:16" ht="12.75" customHeight="1" x14ac:dyDescent="0.25">
      <c r="A83" s="736"/>
      <c r="B83" s="737"/>
      <c r="C83" s="737"/>
      <c r="D83" s="266"/>
      <c r="E83" s="266"/>
      <c r="F83" s="717"/>
      <c r="G83" s="895"/>
      <c r="H83" s="628"/>
      <c r="I83" s="697"/>
      <c r="J83" s="835"/>
      <c r="K83" s="594"/>
      <c r="L83" s="731"/>
      <c r="M83" s="580"/>
      <c r="N83" s="232"/>
      <c r="O83" s="232"/>
      <c r="P83" s="232"/>
    </row>
    <row r="84" spans="1:16" ht="15" customHeight="1" thickBot="1" x14ac:dyDescent="0.3">
      <c r="A84" s="736"/>
      <c r="B84" s="737"/>
      <c r="C84" s="737"/>
      <c r="D84" s="259" t="s">
        <v>88</v>
      </c>
      <c r="E84" s="311"/>
      <c r="F84" s="717"/>
      <c r="G84" s="895"/>
      <c r="H84" s="628"/>
      <c r="I84" s="697"/>
      <c r="J84" s="835"/>
      <c r="K84" s="594"/>
      <c r="L84" s="731"/>
      <c r="M84" s="580"/>
      <c r="N84" s="232"/>
      <c r="O84" s="232"/>
      <c r="P84" s="232"/>
    </row>
    <row r="85" spans="1:16" ht="15" customHeight="1" x14ac:dyDescent="0.25">
      <c r="A85" s="324"/>
      <c r="B85" s="266"/>
      <c r="C85" s="266"/>
      <c r="D85" s="259" t="s">
        <v>89</v>
      </c>
      <c r="E85" s="259"/>
      <c r="F85" s="266"/>
      <c r="G85" s="815"/>
      <c r="H85" s="629"/>
      <c r="I85" s="698"/>
      <c r="J85" s="836"/>
      <c r="K85" s="595"/>
      <c r="L85" s="731"/>
      <c r="M85" s="580"/>
      <c r="N85" s="232"/>
      <c r="O85" s="232"/>
      <c r="P85" s="232"/>
    </row>
    <row r="86" spans="1:16" ht="15" customHeight="1" x14ac:dyDescent="0.25">
      <c r="A86" s="272"/>
      <c r="B86" s="259"/>
      <c r="C86" s="259"/>
      <c r="D86" s="630" t="s">
        <v>322</v>
      </c>
      <c r="E86" s="309"/>
      <c r="F86" s="266"/>
      <c r="G86" s="815"/>
      <c r="H86" s="579"/>
      <c r="I86" s="699"/>
      <c r="J86" s="837"/>
      <c r="K86" s="596"/>
      <c r="L86" s="731"/>
      <c r="M86" s="580"/>
      <c r="N86" s="232"/>
      <c r="O86" s="232"/>
      <c r="P86" s="232"/>
    </row>
    <row r="87" spans="1:16" ht="15" customHeight="1" thickBot="1" x14ac:dyDescent="0.3">
      <c r="A87" s="331"/>
      <c r="B87" s="838"/>
      <c r="C87" s="838"/>
      <c r="D87" s="311"/>
      <c r="E87" s="839"/>
      <c r="F87" s="838"/>
      <c r="G87" s="840"/>
      <c r="H87" s="841"/>
      <c r="I87" s="842"/>
      <c r="J87" s="843"/>
      <c r="K87" s="597"/>
      <c r="L87" s="731"/>
      <c r="M87" s="580"/>
      <c r="N87" s="232"/>
      <c r="O87" s="232"/>
      <c r="P87" s="232"/>
    </row>
    <row r="88" spans="1:16" ht="15" customHeight="1" x14ac:dyDescent="0.25">
      <c r="A88" s="329"/>
      <c r="B88" s="266"/>
      <c r="C88" s="266"/>
      <c r="D88" s="266"/>
      <c r="E88" s="259"/>
      <c r="F88" s="266"/>
      <c r="G88" s="815"/>
      <c r="H88" s="631"/>
      <c r="I88" s="700"/>
      <c r="J88" s="700"/>
      <c r="K88" s="732"/>
      <c r="L88" s="731"/>
      <c r="M88" s="580"/>
      <c r="N88" s="232"/>
      <c r="O88" s="232"/>
      <c r="P88" s="232"/>
    </row>
    <row r="89" spans="1:16" ht="24.95" customHeight="1" x14ac:dyDescent="0.25">
      <c r="A89" s="329"/>
      <c r="B89" s="329"/>
      <c r="C89" s="329"/>
      <c r="D89" s="259"/>
      <c r="E89" s="259"/>
      <c r="F89" s="513"/>
      <c r="G89" s="896"/>
      <c r="H89" s="579"/>
      <c r="I89" s="699"/>
      <c r="J89" s="699"/>
      <c r="K89" s="732"/>
      <c r="L89" s="731"/>
      <c r="M89" s="580"/>
      <c r="N89" s="232"/>
      <c r="O89" s="232"/>
      <c r="P89" s="232"/>
    </row>
    <row r="90" spans="1:16" ht="15" customHeight="1" x14ac:dyDescent="0.25">
      <c r="A90" s="329"/>
      <c r="B90" s="329"/>
      <c r="C90" s="329"/>
      <c r="D90" s="259"/>
      <c r="E90" s="259"/>
      <c r="F90" s="266"/>
      <c r="G90" s="815"/>
      <c r="H90" s="579"/>
      <c r="I90" s="699"/>
      <c r="J90" s="699"/>
      <c r="K90" s="732"/>
      <c r="L90" s="731"/>
      <c r="M90" s="580"/>
      <c r="N90" s="232"/>
      <c r="O90" s="232"/>
      <c r="P90" s="232"/>
    </row>
    <row r="91" spans="1:16" ht="15" customHeight="1" x14ac:dyDescent="0.25">
      <c r="F91" s="266"/>
      <c r="G91" s="815"/>
      <c r="H91" s="578"/>
      <c r="I91" s="701"/>
      <c r="J91" s="701"/>
      <c r="K91" s="732"/>
      <c r="L91" s="731"/>
      <c r="M91" s="580"/>
      <c r="N91" s="232"/>
      <c r="O91" s="232"/>
      <c r="P91" s="232"/>
    </row>
    <row r="92" spans="1:16" ht="15" customHeight="1" x14ac:dyDescent="0.25">
      <c r="F92" s="266"/>
      <c r="G92" s="815"/>
      <c r="K92" s="732"/>
      <c r="L92" s="731"/>
      <c r="M92" s="580"/>
      <c r="N92" s="232"/>
      <c r="O92" s="232"/>
      <c r="P92" s="232"/>
    </row>
    <row r="93" spans="1:16" ht="15" customHeight="1" x14ac:dyDescent="0.25">
      <c r="F93" s="266"/>
      <c r="G93" s="815"/>
      <c r="K93" s="732"/>
      <c r="L93" s="731"/>
      <c r="M93" s="580"/>
      <c r="N93" s="232"/>
      <c r="O93" s="232"/>
      <c r="P93" s="232"/>
    </row>
    <row r="94" spans="1:16" ht="15" customHeight="1" x14ac:dyDescent="0.25">
      <c r="F94" s="266"/>
      <c r="G94" s="815"/>
      <c r="H94" s="579"/>
      <c r="K94" s="733"/>
      <c r="L94" s="731"/>
      <c r="M94" s="580"/>
      <c r="N94" s="232"/>
      <c r="O94" s="232"/>
      <c r="P94" s="232"/>
    </row>
    <row r="95" spans="1:16" ht="15" customHeight="1" x14ac:dyDescent="0.25">
      <c r="F95" s="633"/>
      <c r="G95" s="897"/>
      <c r="H95" s="579"/>
      <c r="K95" s="334"/>
      <c r="L95" s="580"/>
      <c r="M95" s="580"/>
      <c r="N95" s="232"/>
      <c r="O95" s="232"/>
      <c r="P95" s="232"/>
    </row>
    <row r="96" spans="1:16" ht="15" customHeight="1" x14ac:dyDescent="0.25">
      <c r="B96" s="232"/>
      <c r="C96" s="232"/>
      <c r="D96" s="232"/>
      <c r="E96" s="232"/>
      <c r="F96" s="718"/>
      <c r="G96" s="898"/>
      <c r="H96" s="581"/>
      <c r="I96" s="703"/>
      <c r="J96" s="703"/>
      <c r="K96" s="334"/>
      <c r="L96" s="580"/>
      <c r="M96" s="580"/>
      <c r="N96" s="232"/>
      <c r="O96" s="232"/>
      <c r="P96" s="232"/>
    </row>
    <row r="97" spans="1:16" ht="15" customHeight="1" x14ac:dyDescent="0.25">
      <c r="B97" s="232"/>
      <c r="C97" s="232"/>
      <c r="D97" s="232"/>
      <c r="E97" s="232"/>
      <c r="F97" s="719"/>
      <c r="G97" s="899"/>
      <c r="H97" s="333"/>
      <c r="I97" s="703"/>
      <c r="J97" s="703"/>
      <c r="K97" s="334"/>
      <c r="L97" s="232"/>
      <c r="M97" s="232"/>
      <c r="N97" s="232"/>
      <c r="O97" s="232"/>
      <c r="P97" s="232"/>
    </row>
    <row r="98" spans="1:16" s="577" customFormat="1" ht="15" customHeight="1" x14ac:dyDescent="0.25">
      <c r="A98"/>
      <c r="B98" s="939"/>
      <c r="C98" s="939"/>
      <c r="D98" s="939"/>
      <c r="E98" s="939"/>
      <c r="F98" s="939"/>
      <c r="G98" s="939"/>
      <c r="H98" s="939"/>
      <c r="I98" s="939"/>
      <c r="J98" s="939"/>
      <c r="K98" s="734"/>
      <c r="L98" s="734"/>
      <c r="M98" s="734"/>
      <c r="N98" s="734"/>
      <c r="O98" s="734"/>
      <c r="P98" s="734"/>
    </row>
    <row r="99" spans="1:16" ht="15" customHeight="1" x14ac:dyDescent="0.25">
      <c r="B99" s="232"/>
      <c r="C99" s="232"/>
      <c r="D99" s="232"/>
      <c r="E99" s="232"/>
      <c r="F99" s="719"/>
      <c r="G99" s="899"/>
      <c r="H99" s="333"/>
      <c r="I99" s="703"/>
      <c r="J99" s="703"/>
      <c r="K99" s="334"/>
      <c r="L99" s="232"/>
      <c r="M99" s="232"/>
      <c r="N99" s="232"/>
      <c r="O99" s="232"/>
      <c r="P99" s="232"/>
    </row>
    <row r="100" spans="1:16" ht="15" customHeight="1" x14ac:dyDescent="0.25">
      <c r="B100" s="232"/>
      <c r="C100" s="232"/>
      <c r="D100" s="232"/>
      <c r="E100" s="232"/>
      <c r="F100" s="719"/>
      <c r="G100" s="899"/>
      <c r="H100" s="333"/>
      <c r="I100" s="703"/>
      <c r="J100" s="703"/>
      <c r="K100" s="334"/>
      <c r="L100" s="232"/>
      <c r="M100" s="232"/>
      <c r="N100" s="232"/>
      <c r="O100" s="232"/>
      <c r="P100" s="232"/>
    </row>
    <row r="101" spans="1:16" ht="15" customHeight="1" x14ac:dyDescent="0.25">
      <c r="B101" s="232"/>
      <c r="C101" s="232"/>
      <c r="D101" s="232"/>
      <c r="E101" s="232"/>
      <c r="F101" s="719"/>
      <c r="G101" s="899"/>
      <c r="H101" s="333"/>
      <c r="I101" s="703"/>
      <c r="J101" s="703"/>
      <c r="K101" s="735"/>
      <c r="L101" s="232"/>
      <c r="M101" s="232"/>
      <c r="N101" s="232"/>
      <c r="O101" s="232"/>
      <c r="P101" s="232"/>
    </row>
    <row r="102" spans="1:16" ht="15" customHeight="1" x14ac:dyDescent="0.25">
      <c r="B102" s="232"/>
      <c r="C102" s="232"/>
      <c r="D102" s="232"/>
      <c r="E102" s="232"/>
      <c r="F102" s="719"/>
      <c r="G102" s="899"/>
      <c r="H102" s="333"/>
      <c r="I102" s="703"/>
      <c r="J102" s="703"/>
      <c r="K102" s="334"/>
      <c r="L102" s="232"/>
      <c r="M102" s="232"/>
      <c r="N102" s="232"/>
      <c r="O102" s="232"/>
      <c r="P102" s="232"/>
    </row>
    <row r="103" spans="1:16" ht="15" customHeight="1" x14ac:dyDescent="0.25">
      <c r="B103" s="232"/>
      <c r="C103" s="232"/>
      <c r="D103" s="232"/>
      <c r="E103" s="232"/>
      <c r="F103" s="719"/>
      <c r="G103" s="899"/>
      <c r="H103" s="333"/>
      <c r="I103" s="703"/>
      <c r="J103" s="703"/>
      <c r="K103" s="334"/>
      <c r="L103" s="232"/>
      <c r="M103" s="232"/>
      <c r="N103" s="232"/>
      <c r="O103" s="232"/>
      <c r="P103" s="232"/>
    </row>
    <row r="104" spans="1:16" ht="15" customHeight="1" x14ac:dyDescent="0.25">
      <c r="B104" s="232"/>
      <c r="C104" s="232"/>
      <c r="D104" s="232"/>
      <c r="E104" s="232"/>
      <c r="F104" s="719"/>
      <c r="G104" s="899"/>
      <c r="H104" s="333"/>
      <c r="I104" s="703"/>
      <c r="J104" s="703"/>
      <c r="K104" s="334"/>
      <c r="L104" s="232"/>
      <c r="M104" s="232"/>
      <c r="N104" s="232"/>
      <c r="O104" s="232"/>
      <c r="P104" s="232"/>
    </row>
    <row r="105" spans="1:16" x14ac:dyDescent="0.25">
      <c r="B105" s="232"/>
      <c r="C105" s="232"/>
      <c r="D105" s="232"/>
      <c r="E105" s="232"/>
      <c r="F105" s="719"/>
      <c r="G105" s="899"/>
      <c r="H105" s="333"/>
      <c r="I105" s="703"/>
      <c r="J105" s="703"/>
      <c r="K105" s="334"/>
      <c r="L105" s="232"/>
      <c r="M105" s="232"/>
      <c r="N105" s="232"/>
      <c r="O105" s="232"/>
      <c r="P105" s="232"/>
    </row>
    <row r="106" spans="1:16" x14ac:dyDescent="0.25">
      <c r="B106" s="232"/>
      <c r="C106" s="232"/>
      <c r="D106" s="232"/>
      <c r="E106" s="232"/>
      <c r="F106" s="719"/>
      <c r="G106" s="899"/>
      <c r="H106" s="333"/>
      <c r="I106" s="703"/>
      <c r="J106" s="703"/>
      <c r="K106" s="334"/>
      <c r="L106" s="232"/>
      <c r="M106" s="232"/>
      <c r="N106" s="232"/>
      <c r="O106" s="232"/>
      <c r="P106" s="232"/>
    </row>
    <row r="107" spans="1:16" x14ac:dyDescent="0.25">
      <c r="B107" s="232"/>
      <c r="C107" s="232"/>
      <c r="D107" s="232"/>
      <c r="E107" s="232"/>
      <c r="F107" s="719"/>
      <c r="G107" s="899"/>
      <c r="H107" s="333"/>
      <c r="I107" s="703"/>
      <c r="J107" s="703"/>
      <c r="K107" s="334"/>
      <c r="L107" s="232"/>
      <c r="M107" s="232"/>
      <c r="N107" s="232"/>
      <c r="O107" s="232"/>
      <c r="P107" s="232"/>
    </row>
    <row r="108" spans="1:16" x14ac:dyDescent="0.25">
      <c r="B108" s="232"/>
      <c r="C108" s="232"/>
      <c r="D108" s="232"/>
      <c r="E108" s="232"/>
      <c r="F108" s="719"/>
      <c r="G108" s="899"/>
      <c r="H108" s="333"/>
      <c r="I108" s="703"/>
      <c r="J108" s="703"/>
      <c r="K108" s="688"/>
      <c r="L108" s="232"/>
      <c r="M108" s="232"/>
      <c r="N108" s="232"/>
      <c r="O108" s="232"/>
      <c r="P108" s="232"/>
    </row>
    <row r="109" spans="1:16" x14ac:dyDescent="0.25">
      <c r="B109" s="232"/>
      <c r="C109" s="232"/>
      <c r="D109" s="232"/>
      <c r="E109" s="232"/>
      <c r="F109" s="719"/>
      <c r="G109" s="899"/>
      <c r="H109" s="333"/>
      <c r="I109" s="703"/>
      <c r="J109" s="703"/>
      <c r="K109" s="334"/>
      <c r="L109" s="232"/>
      <c r="M109" s="232"/>
      <c r="N109" s="232"/>
      <c r="O109" s="232"/>
      <c r="P109" s="232"/>
    </row>
    <row r="110" spans="1:16" x14ac:dyDescent="0.25">
      <c r="K110" s="334"/>
      <c r="L110" s="232"/>
      <c r="M110" s="232"/>
      <c r="N110" s="232"/>
      <c r="O110" s="232"/>
      <c r="P110" s="232"/>
    </row>
    <row r="111" spans="1:16" x14ac:dyDescent="0.25">
      <c r="K111" s="334"/>
      <c r="L111" s="232"/>
      <c r="M111" s="232"/>
      <c r="N111" s="232"/>
    </row>
    <row r="112" spans="1:16" x14ac:dyDescent="0.25">
      <c r="K112" s="334"/>
      <c r="L112" s="232"/>
      <c r="M112" s="232"/>
      <c r="N112" s="232"/>
    </row>
    <row r="113" spans="11:14" x14ac:dyDescent="0.25">
      <c r="K113" s="334"/>
      <c r="L113" s="232"/>
      <c r="M113" s="232"/>
      <c r="N113" s="232"/>
    </row>
    <row r="114" spans="11:14" x14ac:dyDescent="0.25">
      <c r="K114" s="334"/>
      <c r="L114" s="232"/>
      <c r="M114" s="232"/>
      <c r="N114" s="232"/>
    </row>
    <row r="115" spans="11:14" x14ac:dyDescent="0.25">
      <c r="K115" s="334"/>
      <c r="L115" s="232"/>
      <c r="M115" s="232"/>
      <c r="N115" s="232"/>
    </row>
    <row r="116" spans="11:14" x14ac:dyDescent="0.25">
      <c r="K116" s="334"/>
      <c r="L116" s="232"/>
      <c r="M116" s="232"/>
      <c r="N116" s="232"/>
    </row>
    <row r="117" spans="11:14" x14ac:dyDescent="0.25">
      <c r="K117" s="334"/>
      <c r="L117" s="232"/>
      <c r="M117" s="232"/>
      <c r="N117" s="232"/>
    </row>
    <row r="118" spans="11:14" x14ac:dyDescent="0.25">
      <c r="K118" s="334"/>
      <c r="L118" s="232"/>
      <c r="M118" s="232"/>
      <c r="N118" s="232"/>
    </row>
    <row r="119" spans="11:14" x14ac:dyDescent="0.25">
      <c r="K119" s="334"/>
      <c r="L119" s="232"/>
      <c r="M119" s="232"/>
    </row>
  </sheetData>
  <mergeCells count="109">
    <mergeCell ref="Q51:Q52"/>
    <mergeCell ref="P51:P52"/>
    <mergeCell ref="A26:H26"/>
    <mergeCell ref="I26:J26"/>
    <mergeCell ref="I23:J23"/>
    <mergeCell ref="I42:J42"/>
    <mergeCell ref="A35:H35"/>
    <mergeCell ref="I35:J35"/>
    <mergeCell ref="I33:J33"/>
    <mergeCell ref="C27:J27"/>
    <mergeCell ref="I29:J29"/>
    <mergeCell ref="I34:J34"/>
    <mergeCell ref="I45:J45"/>
    <mergeCell ref="I52:J52"/>
    <mergeCell ref="A44:J44"/>
    <mergeCell ref="A50:H50"/>
    <mergeCell ref="I50:J50"/>
    <mergeCell ref="I24:J24"/>
    <mergeCell ref="A31:H31"/>
    <mergeCell ref="I31:J31"/>
    <mergeCell ref="I38:J38"/>
    <mergeCell ref="A32:J32"/>
    <mergeCell ref="I37:J37"/>
    <mergeCell ref="I28:J28"/>
    <mergeCell ref="A1:B3"/>
    <mergeCell ref="C1:H3"/>
    <mergeCell ref="I1:J3"/>
    <mergeCell ref="A4:B4"/>
    <mergeCell ref="C4:D4"/>
    <mergeCell ref="E4:J4"/>
    <mergeCell ref="I12:J12"/>
    <mergeCell ref="I14:J14"/>
    <mergeCell ref="I5:J6"/>
    <mergeCell ref="I10:J10"/>
    <mergeCell ref="G5:G6"/>
    <mergeCell ref="H5:H6"/>
    <mergeCell ref="C8:J8"/>
    <mergeCell ref="I9:J9"/>
    <mergeCell ref="A7:J7"/>
    <mergeCell ref="I11:J11"/>
    <mergeCell ref="I13:J13"/>
    <mergeCell ref="A14:H14"/>
    <mergeCell ref="O65:P65"/>
    <mergeCell ref="O66:P66"/>
    <mergeCell ref="O68:P68"/>
    <mergeCell ref="I43:J43"/>
    <mergeCell ref="I46:J46"/>
    <mergeCell ref="A36:J36"/>
    <mergeCell ref="A68:J68"/>
    <mergeCell ref="A58:E58"/>
    <mergeCell ref="A57:E57"/>
    <mergeCell ref="I39:J39"/>
    <mergeCell ref="A40:H40"/>
    <mergeCell ref="I40:J40"/>
    <mergeCell ref="I53:J53"/>
    <mergeCell ref="I47:J47"/>
    <mergeCell ref="I51:J51"/>
    <mergeCell ref="A52:H52"/>
    <mergeCell ref="A51:H51"/>
    <mergeCell ref="A43:H43"/>
    <mergeCell ref="A41:J41"/>
    <mergeCell ref="I21:J21"/>
    <mergeCell ref="C15:J15"/>
    <mergeCell ref="I16:J16"/>
    <mergeCell ref="I56:J56"/>
    <mergeCell ref="A47:H47"/>
    <mergeCell ref="I48:J48"/>
    <mergeCell ref="A48:H48"/>
    <mergeCell ref="B98:J98"/>
    <mergeCell ref="A80:J80"/>
    <mergeCell ref="A79:J79"/>
    <mergeCell ref="A78:J78"/>
    <mergeCell ref="A77:J77"/>
    <mergeCell ref="A76:J76"/>
    <mergeCell ref="A75:J75"/>
    <mergeCell ref="A74:J74"/>
    <mergeCell ref="A73:J73"/>
    <mergeCell ref="I57:J57"/>
    <mergeCell ref="I58:J58"/>
    <mergeCell ref="I59:J59"/>
    <mergeCell ref="I60:J60"/>
    <mergeCell ref="A61:J61"/>
    <mergeCell ref="A55:J55"/>
    <mergeCell ref="A56:E56"/>
    <mergeCell ref="F56:H56"/>
    <mergeCell ref="I25:J25"/>
    <mergeCell ref="A72:J72"/>
    <mergeCell ref="A71:J71"/>
    <mergeCell ref="A70:J70"/>
    <mergeCell ref="A69:J69"/>
    <mergeCell ref="C22:J22"/>
    <mergeCell ref="B5:B6"/>
    <mergeCell ref="C5:D5"/>
    <mergeCell ref="E5:E6"/>
    <mergeCell ref="F5:F6"/>
    <mergeCell ref="A5:A6"/>
    <mergeCell ref="A53:H53"/>
    <mergeCell ref="A67:J67"/>
    <mergeCell ref="A66:J66"/>
    <mergeCell ref="A65:J65"/>
    <mergeCell ref="A64:J64"/>
    <mergeCell ref="I17:J17"/>
    <mergeCell ref="I18:J18"/>
    <mergeCell ref="I19:J19"/>
    <mergeCell ref="I49:J49"/>
    <mergeCell ref="A49:H49"/>
    <mergeCell ref="I30:J30"/>
    <mergeCell ref="I20:J20"/>
    <mergeCell ref="A21:H21"/>
  </mergeCells>
  <phoneticPr fontId="31" type="noConversion"/>
  <printOptions horizontalCentered="1"/>
  <pageMargins left="0.23622047244094491" right="0.23622047244094491" top="0.54" bottom="0.45" header="0.31496062992125984" footer="0.31496062992125984"/>
  <pageSetup scale="59" fitToHeight="0" orientation="landscape" r:id="rId1"/>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O119"/>
  <sheetViews>
    <sheetView view="pageBreakPreview" topLeftCell="D34" zoomScaleNormal="100" zoomScaleSheetLayoutView="100" workbookViewId="0">
      <selection activeCell="A57" sqref="A57:E57"/>
    </sheetView>
  </sheetViews>
  <sheetFormatPr baseColWidth="10" defaultRowHeight="15" x14ac:dyDescent="0.25"/>
  <cols>
    <col min="1" max="2" width="11.42578125" style="604"/>
    <col min="3" max="3" width="15" style="604" customWidth="1"/>
    <col min="4" max="4" width="14.42578125" style="604" customWidth="1"/>
    <col min="5" max="5" width="109.140625" style="604" customWidth="1"/>
    <col min="6" max="6" width="7.42578125" style="720" customWidth="1"/>
    <col min="7" max="7" width="12.42578125" style="821" customWidth="1"/>
    <col min="8" max="8" width="21.42578125" style="4" bestFit="1" customWidth="1"/>
    <col min="9" max="9" width="11.42578125" style="702"/>
    <col min="10" max="10" width="15.85546875" style="702" customWidth="1"/>
    <col min="11" max="11" width="18" style="605" customWidth="1"/>
    <col min="12" max="13" width="15.7109375" style="604" customWidth="1"/>
    <col min="14" max="20" width="10.85546875" style="604" customWidth="1"/>
    <col min="21" max="23" width="11.42578125" style="604" customWidth="1"/>
    <col min="24" max="16384" width="11.42578125" style="604"/>
  </cols>
  <sheetData>
    <row r="1" spans="1:12" s="1" customFormat="1" ht="18" customHeight="1" x14ac:dyDescent="0.3">
      <c r="A1" s="977"/>
      <c r="B1" s="978"/>
      <c r="C1" s="981" t="s">
        <v>345</v>
      </c>
      <c r="D1" s="982"/>
      <c r="E1" s="982"/>
      <c r="F1" s="982"/>
      <c r="G1" s="982"/>
      <c r="H1" s="982"/>
      <c r="I1" s="984"/>
      <c r="J1" s="985"/>
      <c r="K1" s="583"/>
    </row>
    <row r="2" spans="1:12" s="1" customFormat="1" ht="18" customHeight="1" x14ac:dyDescent="0.3">
      <c r="A2" s="979"/>
      <c r="B2" s="980"/>
      <c r="C2" s="983"/>
      <c r="D2" s="983"/>
      <c r="E2" s="983"/>
      <c r="F2" s="983"/>
      <c r="G2" s="983"/>
      <c r="H2" s="983"/>
      <c r="I2" s="986"/>
      <c r="J2" s="987"/>
      <c r="K2" s="586"/>
    </row>
    <row r="3" spans="1:12" s="1" customFormat="1" ht="40.5" customHeight="1" x14ac:dyDescent="0.3">
      <c r="A3" s="979"/>
      <c r="B3" s="980"/>
      <c r="C3" s="983"/>
      <c r="D3" s="983"/>
      <c r="E3" s="983"/>
      <c r="F3" s="983"/>
      <c r="G3" s="983"/>
      <c r="H3" s="983"/>
      <c r="I3" s="986"/>
      <c r="J3" s="987"/>
      <c r="K3" s="586"/>
    </row>
    <row r="4" spans="1:12" s="1" customFormat="1" ht="60.75" customHeight="1" x14ac:dyDescent="0.3">
      <c r="A4" s="988" t="s">
        <v>0</v>
      </c>
      <c r="B4" s="989"/>
      <c r="C4" s="990" t="s">
        <v>269</v>
      </c>
      <c r="D4" s="991"/>
      <c r="E4" s="992" t="s">
        <v>317</v>
      </c>
      <c r="F4" s="992"/>
      <c r="G4" s="992"/>
      <c r="H4" s="992"/>
      <c r="I4" s="992"/>
      <c r="J4" s="993"/>
      <c r="K4" s="587"/>
    </row>
    <row r="5" spans="1:12" s="2" customFormat="1" ht="17.25" customHeight="1" x14ac:dyDescent="0.2">
      <c r="A5" s="922" t="s">
        <v>3</v>
      </c>
      <c r="B5" s="919" t="s">
        <v>4</v>
      </c>
      <c r="C5" s="919" t="s">
        <v>5</v>
      </c>
      <c r="D5" s="919"/>
      <c r="E5" s="921" t="s">
        <v>6</v>
      </c>
      <c r="F5" s="921" t="s">
        <v>7</v>
      </c>
      <c r="G5" s="998" t="s">
        <v>8</v>
      </c>
      <c r="H5" s="999" t="s">
        <v>9</v>
      </c>
      <c r="I5" s="996" t="s">
        <v>10</v>
      </c>
      <c r="J5" s="997"/>
      <c r="K5" s="588"/>
    </row>
    <row r="6" spans="1:12" s="2" customFormat="1" ht="12.75" customHeight="1" x14ac:dyDescent="0.2">
      <c r="A6" s="923"/>
      <c r="B6" s="920"/>
      <c r="C6" s="867" t="s">
        <v>11</v>
      </c>
      <c r="D6" s="867" t="s">
        <v>12</v>
      </c>
      <c r="E6" s="921"/>
      <c r="F6" s="921"/>
      <c r="G6" s="998"/>
      <c r="H6" s="999"/>
      <c r="I6" s="996"/>
      <c r="J6" s="997"/>
      <c r="K6" s="588"/>
    </row>
    <row r="7" spans="1:12" s="1" customFormat="1" ht="18.75" customHeight="1" x14ac:dyDescent="0.3">
      <c r="A7" s="965" t="s">
        <v>2</v>
      </c>
      <c r="B7" s="966"/>
      <c r="C7" s="966"/>
      <c r="D7" s="966"/>
      <c r="E7" s="966"/>
      <c r="F7" s="966"/>
      <c r="G7" s="966"/>
      <c r="H7" s="966"/>
      <c r="I7" s="966"/>
      <c r="J7" s="967"/>
      <c r="K7" s="589"/>
    </row>
    <row r="8" spans="1:12" ht="14.45" customHeight="1" x14ac:dyDescent="0.25">
      <c r="A8" s="550"/>
      <c r="B8" s="551" t="s">
        <v>174</v>
      </c>
      <c r="C8" s="916" t="s">
        <v>290</v>
      </c>
      <c r="D8" s="917"/>
      <c r="E8" s="917"/>
      <c r="F8" s="917"/>
      <c r="G8" s="917"/>
      <c r="H8" s="917"/>
      <c r="I8" s="917"/>
      <c r="J8" s="918"/>
      <c r="K8" s="590"/>
    </row>
    <row r="9" spans="1:12" s="232" customFormat="1" ht="15" customHeight="1" x14ac:dyDescent="0.25">
      <c r="A9" s="828">
        <v>1</v>
      </c>
      <c r="B9" s="712" t="s">
        <v>14</v>
      </c>
      <c r="C9" s="712" t="s">
        <v>194</v>
      </c>
      <c r="D9" s="712"/>
      <c r="E9" s="690" t="s">
        <v>15</v>
      </c>
      <c r="F9" s="712" t="s">
        <v>16</v>
      </c>
      <c r="G9" s="573">
        <v>836</v>
      </c>
      <c r="H9" s="844"/>
      <c r="I9" s="905"/>
      <c r="J9" s="906"/>
      <c r="K9" s="618"/>
      <c r="L9" s="570"/>
    </row>
    <row r="10" spans="1:12" s="232" customFormat="1" ht="15" customHeight="1" x14ac:dyDescent="0.25">
      <c r="A10" s="828">
        <v>2</v>
      </c>
      <c r="B10" s="712">
        <v>661.1</v>
      </c>
      <c r="C10" s="712" t="s">
        <v>195</v>
      </c>
      <c r="D10" s="712"/>
      <c r="E10" s="690" t="s">
        <v>23</v>
      </c>
      <c r="F10" s="712" t="s">
        <v>25</v>
      </c>
      <c r="G10" s="573">
        <v>142.5</v>
      </c>
      <c r="H10" s="844"/>
      <c r="I10" s="905"/>
      <c r="J10" s="906"/>
      <c r="K10" s="618"/>
      <c r="L10" s="570"/>
    </row>
    <row r="11" spans="1:12" ht="15" customHeight="1" x14ac:dyDescent="0.25">
      <c r="A11" s="828">
        <v>3</v>
      </c>
      <c r="B11" s="713" t="s">
        <v>292</v>
      </c>
      <c r="C11" s="713"/>
      <c r="D11" s="713" t="s">
        <v>293</v>
      </c>
      <c r="E11" s="691" t="s">
        <v>294</v>
      </c>
      <c r="F11" s="713" t="s">
        <v>16</v>
      </c>
      <c r="G11" s="573">
        <v>197.6</v>
      </c>
      <c r="H11" s="845"/>
      <c r="I11" s="905"/>
      <c r="J11" s="906"/>
      <c r="K11" s="618"/>
      <c r="L11" s="570"/>
    </row>
    <row r="12" spans="1:12" ht="15" customHeight="1" x14ac:dyDescent="0.25">
      <c r="A12" s="828">
        <v>4</v>
      </c>
      <c r="B12" s="713" t="s">
        <v>17</v>
      </c>
      <c r="C12" s="713" t="s">
        <v>197</v>
      </c>
      <c r="D12" s="713"/>
      <c r="E12" s="692" t="s">
        <v>18</v>
      </c>
      <c r="F12" s="713" t="s">
        <v>19</v>
      </c>
      <c r="G12" s="563">
        <v>19570</v>
      </c>
      <c r="H12" s="845"/>
      <c r="I12" s="905"/>
      <c r="J12" s="906"/>
      <c r="K12" s="618"/>
    </row>
    <row r="13" spans="1:12" ht="15" customHeight="1" x14ac:dyDescent="0.25">
      <c r="A13" s="828">
        <v>5</v>
      </c>
      <c r="B13" s="713" t="s">
        <v>20</v>
      </c>
      <c r="C13" s="713" t="s">
        <v>198</v>
      </c>
      <c r="D13" s="713"/>
      <c r="E13" s="692" t="s">
        <v>21</v>
      </c>
      <c r="F13" s="713" t="s">
        <v>16</v>
      </c>
      <c r="G13" s="563">
        <v>399</v>
      </c>
      <c r="H13" s="845"/>
      <c r="I13" s="905"/>
      <c r="J13" s="906"/>
      <c r="K13" s="618"/>
      <c r="L13" s="570"/>
    </row>
    <row r="14" spans="1:12" x14ac:dyDescent="0.25">
      <c r="A14" s="932" t="s">
        <v>268</v>
      </c>
      <c r="B14" s="933"/>
      <c r="C14" s="933"/>
      <c r="D14" s="933"/>
      <c r="E14" s="933"/>
      <c r="F14" s="933"/>
      <c r="G14" s="933"/>
      <c r="H14" s="934"/>
      <c r="I14" s="994"/>
      <c r="J14" s="995"/>
      <c r="K14" s="618"/>
    </row>
    <row r="15" spans="1:12" ht="15" customHeight="1" x14ac:dyDescent="0.25">
      <c r="A15" s="550"/>
      <c r="B15" s="634" t="s">
        <v>175</v>
      </c>
      <c r="C15" s="916" t="s">
        <v>270</v>
      </c>
      <c r="D15" s="917"/>
      <c r="E15" s="917"/>
      <c r="F15" s="917"/>
      <c r="G15" s="917"/>
      <c r="H15" s="917"/>
      <c r="I15" s="917"/>
      <c r="J15" s="918"/>
      <c r="K15" s="618"/>
    </row>
    <row r="16" spans="1:12" ht="14.25" customHeight="1" x14ac:dyDescent="0.25">
      <c r="A16" s="830">
        <v>6</v>
      </c>
      <c r="B16" s="713" t="s">
        <v>14</v>
      </c>
      <c r="C16" s="713" t="s">
        <v>194</v>
      </c>
      <c r="D16" s="713"/>
      <c r="E16" s="691" t="s">
        <v>15</v>
      </c>
      <c r="F16" s="713" t="s">
        <v>16</v>
      </c>
      <c r="G16" s="563">
        <v>285.38</v>
      </c>
      <c r="H16" s="845"/>
      <c r="I16" s="905"/>
      <c r="J16" s="906"/>
      <c r="K16" s="618"/>
    </row>
    <row r="17" spans="1:14" ht="15" customHeight="1" x14ac:dyDescent="0.25">
      <c r="A17" s="830">
        <v>7</v>
      </c>
      <c r="B17" s="713">
        <v>630.70000000000005</v>
      </c>
      <c r="C17" s="713" t="s">
        <v>196</v>
      </c>
      <c r="D17" s="713"/>
      <c r="E17" s="691" t="s">
        <v>267</v>
      </c>
      <c r="F17" s="713" t="s">
        <v>16</v>
      </c>
      <c r="G17" s="563">
        <v>3.41</v>
      </c>
      <c r="H17" s="845"/>
      <c r="I17" s="905"/>
      <c r="J17" s="906"/>
      <c r="K17" s="618"/>
    </row>
    <row r="18" spans="1:14" ht="15" customHeight="1" x14ac:dyDescent="0.25">
      <c r="A18" s="830">
        <v>8</v>
      </c>
      <c r="B18" s="713" t="s">
        <v>292</v>
      </c>
      <c r="C18" s="713"/>
      <c r="D18" s="713" t="s">
        <v>293</v>
      </c>
      <c r="E18" s="691" t="s">
        <v>294</v>
      </c>
      <c r="F18" s="713" t="s">
        <v>16</v>
      </c>
      <c r="G18" s="563">
        <v>36.17</v>
      </c>
      <c r="H18" s="845"/>
      <c r="I18" s="905"/>
      <c r="J18" s="906"/>
      <c r="K18" s="618"/>
    </row>
    <row r="19" spans="1:14" ht="15" customHeight="1" x14ac:dyDescent="0.25">
      <c r="A19" s="830">
        <v>9</v>
      </c>
      <c r="B19" s="713" t="s">
        <v>17</v>
      </c>
      <c r="C19" s="713" t="s">
        <v>197</v>
      </c>
      <c r="D19" s="713"/>
      <c r="E19" s="691" t="s">
        <v>18</v>
      </c>
      <c r="F19" s="713" t="s">
        <v>19</v>
      </c>
      <c r="G19" s="563">
        <v>5747.16</v>
      </c>
      <c r="H19" s="845"/>
      <c r="I19" s="905"/>
      <c r="J19" s="906"/>
      <c r="K19" s="618"/>
    </row>
    <row r="20" spans="1:14" ht="15" customHeight="1" x14ac:dyDescent="0.25">
      <c r="A20" s="830">
        <v>10</v>
      </c>
      <c r="B20" s="713" t="s">
        <v>20</v>
      </c>
      <c r="C20" s="713" t="s">
        <v>198</v>
      </c>
      <c r="D20" s="713"/>
      <c r="E20" s="691" t="s">
        <v>21</v>
      </c>
      <c r="F20" s="713" t="s">
        <v>16</v>
      </c>
      <c r="G20" s="563">
        <v>75.599999999999994</v>
      </c>
      <c r="H20" s="845"/>
      <c r="I20" s="905"/>
      <c r="J20" s="906"/>
      <c r="K20" s="618"/>
    </row>
    <row r="21" spans="1:14" ht="17.25" customHeight="1" x14ac:dyDescent="0.25">
      <c r="A21" s="932" t="s">
        <v>268</v>
      </c>
      <c r="B21" s="933"/>
      <c r="C21" s="933"/>
      <c r="D21" s="933"/>
      <c r="E21" s="933"/>
      <c r="F21" s="933"/>
      <c r="G21" s="933"/>
      <c r="H21" s="934"/>
      <c r="I21" s="935"/>
      <c r="J21" s="936"/>
      <c r="K21" s="618"/>
    </row>
    <row r="22" spans="1:14" ht="15" customHeight="1" x14ac:dyDescent="0.25">
      <c r="A22" s="550"/>
      <c r="B22" s="551" t="s">
        <v>238</v>
      </c>
      <c r="C22" s="916" t="s">
        <v>300</v>
      </c>
      <c r="D22" s="917"/>
      <c r="E22" s="917"/>
      <c r="F22" s="917"/>
      <c r="G22" s="917"/>
      <c r="H22" s="917"/>
      <c r="I22" s="917"/>
      <c r="J22" s="918"/>
      <c r="K22" s="618"/>
    </row>
    <row r="23" spans="1:14" ht="15" customHeight="1" x14ac:dyDescent="0.25">
      <c r="A23" s="828">
        <v>11</v>
      </c>
      <c r="B23" s="713" t="s">
        <v>14</v>
      </c>
      <c r="C23" s="713" t="s">
        <v>194</v>
      </c>
      <c r="D23" s="713"/>
      <c r="E23" s="691" t="s">
        <v>15</v>
      </c>
      <c r="F23" s="691" t="s">
        <v>16</v>
      </c>
      <c r="G23" s="563">
        <v>120</v>
      </c>
      <c r="H23" s="876"/>
      <c r="I23" s="905"/>
      <c r="J23" s="906"/>
      <c r="K23" s="618"/>
    </row>
    <row r="24" spans="1:14" ht="14.45" customHeight="1" x14ac:dyDescent="0.25">
      <c r="A24" s="828">
        <v>12</v>
      </c>
      <c r="B24" s="713" t="s">
        <v>241</v>
      </c>
      <c r="C24" s="713"/>
      <c r="D24" s="713" t="s">
        <v>241</v>
      </c>
      <c r="E24" s="693" t="s">
        <v>265</v>
      </c>
      <c r="F24" s="693" t="s">
        <v>242</v>
      </c>
      <c r="G24" s="563">
        <v>200</v>
      </c>
      <c r="H24" s="876"/>
      <c r="I24" s="905"/>
      <c r="J24" s="906"/>
      <c r="K24" s="618"/>
    </row>
    <row r="25" spans="1:14" ht="30.75" customHeight="1" x14ac:dyDescent="0.25">
      <c r="A25" s="875">
        <v>13</v>
      </c>
      <c r="B25" s="831" t="s">
        <v>326</v>
      </c>
      <c r="C25" s="831"/>
      <c r="D25" s="829" t="s">
        <v>326</v>
      </c>
      <c r="E25" s="691" t="s">
        <v>327</v>
      </c>
      <c r="F25" s="691" t="s">
        <v>16</v>
      </c>
      <c r="G25" s="832">
        <v>120</v>
      </c>
      <c r="H25" s="877"/>
      <c r="I25" s="905"/>
      <c r="J25" s="906"/>
      <c r="K25" s="618"/>
    </row>
    <row r="26" spans="1:14" s="232" customFormat="1" ht="14.25" customHeight="1" x14ac:dyDescent="0.25">
      <c r="A26" s="932" t="s">
        <v>268</v>
      </c>
      <c r="B26" s="933"/>
      <c r="C26" s="933"/>
      <c r="D26" s="933"/>
      <c r="E26" s="933"/>
      <c r="F26" s="933"/>
      <c r="G26" s="933"/>
      <c r="H26" s="934"/>
      <c r="I26" s="1002"/>
      <c r="J26" s="1003"/>
      <c r="K26" s="618"/>
      <c r="M26" s="571"/>
    </row>
    <row r="27" spans="1:14" s="232" customFormat="1" ht="15" customHeight="1" x14ac:dyDescent="0.25">
      <c r="A27" s="550"/>
      <c r="B27" s="551" t="s">
        <v>281</v>
      </c>
      <c r="C27" s="916" t="s">
        <v>328</v>
      </c>
      <c r="D27" s="917"/>
      <c r="E27" s="917"/>
      <c r="F27" s="917"/>
      <c r="G27" s="917"/>
      <c r="H27" s="917"/>
      <c r="I27" s="917"/>
      <c r="J27" s="918"/>
      <c r="K27" s="618"/>
      <c r="M27" s="334"/>
    </row>
    <row r="28" spans="1:14" s="232" customFormat="1" ht="15" customHeight="1" x14ac:dyDescent="0.25">
      <c r="A28" s="828">
        <v>14</v>
      </c>
      <c r="B28" s="829" t="s">
        <v>298</v>
      </c>
      <c r="C28" s="714"/>
      <c r="D28" s="714" t="s">
        <v>298</v>
      </c>
      <c r="E28" s="694" t="s">
        <v>299</v>
      </c>
      <c r="F28" s="714" t="s">
        <v>16</v>
      </c>
      <c r="G28" s="563">
        <v>27.9</v>
      </c>
      <c r="H28" s="845"/>
      <c r="I28" s="905"/>
      <c r="J28" s="906"/>
      <c r="K28" s="618"/>
      <c r="M28" s="334"/>
    </row>
    <row r="29" spans="1:14" ht="15" customHeight="1" x14ac:dyDescent="0.25">
      <c r="A29" s="828">
        <v>15</v>
      </c>
      <c r="B29" s="713" t="s">
        <v>292</v>
      </c>
      <c r="C29" s="713"/>
      <c r="D29" s="713" t="s">
        <v>293</v>
      </c>
      <c r="E29" s="691" t="s">
        <v>294</v>
      </c>
      <c r="F29" s="713" t="s">
        <v>16</v>
      </c>
      <c r="G29" s="563">
        <v>58.9</v>
      </c>
      <c r="H29" s="845"/>
      <c r="I29" s="905"/>
      <c r="J29" s="906"/>
      <c r="K29" s="618"/>
      <c r="N29" s="232"/>
    </row>
    <row r="30" spans="1:14" ht="15" customHeight="1" x14ac:dyDescent="0.25">
      <c r="A30" s="828">
        <v>16</v>
      </c>
      <c r="B30" s="712" t="s">
        <v>17</v>
      </c>
      <c r="C30" s="712" t="s">
        <v>197</v>
      </c>
      <c r="D30" s="712"/>
      <c r="E30" s="690" t="s">
        <v>18</v>
      </c>
      <c r="F30" s="713" t="s">
        <v>19</v>
      </c>
      <c r="G30" s="563">
        <v>1805.44</v>
      </c>
      <c r="H30" s="845"/>
      <c r="I30" s="905"/>
      <c r="J30" s="906"/>
      <c r="K30" s="618"/>
      <c r="N30" s="232"/>
    </row>
    <row r="31" spans="1:14" x14ac:dyDescent="0.25">
      <c r="A31" s="932" t="s">
        <v>268</v>
      </c>
      <c r="B31" s="933"/>
      <c r="C31" s="933"/>
      <c r="D31" s="933"/>
      <c r="E31" s="933"/>
      <c r="F31" s="933"/>
      <c r="G31" s="933"/>
      <c r="H31" s="934"/>
      <c r="I31" s="994"/>
      <c r="J31" s="995"/>
      <c r="K31" s="618"/>
      <c r="N31" s="232"/>
    </row>
    <row r="32" spans="1:14" x14ac:dyDescent="0.25">
      <c r="A32" s="965" t="s">
        <v>27</v>
      </c>
      <c r="B32" s="966"/>
      <c r="C32" s="966"/>
      <c r="D32" s="966"/>
      <c r="E32" s="966"/>
      <c r="F32" s="966"/>
      <c r="G32" s="966"/>
      <c r="H32" s="966"/>
      <c r="I32" s="966"/>
      <c r="J32" s="967"/>
      <c r="K32" s="618"/>
      <c r="N32" s="232"/>
    </row>
    <row r="33" spans="1:14" ht="15" customHeight="1" x14ac:dyDescent="0.25">
      <c r="A33" s="827">
        <v>17</v>
      </c>
      <c r="B33" s="713" t="s">
        <v>127</v>
      </c>
      <c r="C33" s="713" t="s">
        <v>199</v>
      </c>
      <c r="D33" s="713"/>
      <c r="E33" s="692" t="s">
        <v>128</v>
      </c>
      <c r="F33" s="713" t="s">
        <v>26</v>
      </c>
      <c r="G33" s="563">
        <v>3000</v>
      </c>
      <c r="H33" s="844"/>
      <c r="I33" s="905"/>
      <c r="J33" s="906"/>
      <c r="K33" s="618"/>
      <c r="N33" s="232"/>
    </row>
    <row r="34" spans="1:14" ht="17.25" customHeight="1" x14ac:dyDescent="0.25">
      <c r="A34" s="827">
        <v>18</v>
      </c>
      <c r="B34" s="713" t="s">
        <v>32</v>
      </c>
      <c r="C34" s="713" t="s">
        <v>200</v>
      </c>
      <c r="D34" s="713"/>
      <c r="E34" s="692" t="s">
        <v>33</v>
      </c>
      <c r="F34" s="713" t="s">
        <v>16</v>
      </c>
      <c r="G34" s="563">
        <v>341.5</v>
      </c>
      <c r="H34" s="844"/>
      <c r="I34" s="905"/>
      <c r="J34" s="906"/>
      <c r="K34" s="618"/>
      <c r="N34" s="232"/>
    </row>
    <row r="35" spans="1:14" x14ac:dyDescent="0.25">
      <c r="A35" s="932" t="s">
        <v>268</v>
      </c>
      <c r="B35" s="933"/>
      <c r="C35" s="933"/>
      <c r="D35" s="933"/>
      <c r="E35" s="933"/>
      <c r="F35" s="933"/>
      <c r="G35" s="933"/>
      <c r="H35" s="934"/>
      <c r="I35" s="1006"/>
      <c r="J35" s="1007"/>
      <c r="K35" s="618"/>
      <c r="N35" s="232"/>
    </row>
    <row r="36" spans="1:14" x14ac:dyDescent="0.25">
      <c r="A36" s="965" t="s">
        <v>177</v>
      </c>
      <c r="B36" s="966"/>
      <c r="C36" s="966"/>
      <c r="D36" s="966"/>
      <c r="E36" s="966"/>
      <c r="F36" s="966"/>
      <c r="G36" s="966"/>
      <c r="H36" s="966"/>
      <c r="I36" s="966"/>
      <c r="J36" s="967"/>
      <c r="K36" s="618"/>
      <c r="N36" s="232"/>
    </row>
    <row r="37" spans="1:14" ht="17.25" customHeight="1" x14ac:dyDescent="0.25">
      <c r="A37" s="827">
        <v>19</v>
      </c>
      <c r="B37" s="878" t="s">
        <v>178</v>
      </c>
      <c r="C37" s="713"/>
      <c r="D37" s="713" t="s">
        <v>178</v>
      </c>
      <c r="E37" s="690" t="s">
        <v>246</v>
      </c>
      <c r="F37" s="831" t="s">
        <v>184</v>
      </c>
      <c r="G37" s="832">
        <v>5</v>
      </c>
      <c r="H37" s="846"/>
      <c r="I37" s="1006"/>
      <c r="J37" s="1007"/>
      <c r="K37" s="618"/>
      <c r="N37" s="232"/>
    </row>
    <row r="38" spans="1:14" ht="15" customHeight="1" x14ac:dyDescent="0.25">
      <c r="A38" s="828">
        <v>20</v>
      </c>
      <c r="B38" s="712" t="s">
        <v>179</v>
      </c>
      <c r="C38" s="712"/>
      <c r="D38" s="712" t="s">
        <v>179</v>
      </c>
      <c r="E38" s="690" t="s">
        <v>247</v>
      </c>
      <c r="F38" s="831" t="s">
        <v>185</v>
      </c>
      <c r="G38" s="832">
        <v>436</v>
      </c>
      <c r="H38" s="846"/>
      <c r="I38" s="1006"/>
      <c r="J38" s="1007"/>
      <c r="K38" s="618"/>
      <c r="N38" s="232"/>
    </row>
    <row r="39" spans="1:14" ht="14.25" customHeight="1" x14ac:dyDescent="0.25">
      <c r="A39" s="828">
        <v>21</v>
      </c>
      <c r="B39" s="712" t="s">
        <v>180</v>
      </c>
      <c r="C39" s="712"/>
      <c r="D39" s="712" t="s">
        <v>180</v>
      </c>
      <c r="E39" s="690" t="s">
        <v>248</v>
      </c>
      <c r="F39" s="831" t="s">
        <v>186</v>
      </c>
      <c r="G39" s="832">
        <v>1</v>
      </c>
      <c r="H39" s="846"/>
      <c r="I39" s="1006"/>
      <c r="J39" s="1007"/>
      <c r="K39" s="618"/>
      <c r="N39" s="232"/>
    </row>
    <row r="40" spans="1:14" ht="15" customHeight="1" x14ac:dyDescent="0.25">
      <c r="A40" s="970" t="s">
        <v>268</v>
      </c>
      <c r="B40" s="971"/>
      <c r="C40" s="971"/>
      <c r="D40" s="971"/>
      <c r="E40" s="971"/>
      <c r="F40" s="971"/>
      <c r="G40" s="971"/>
      <c r="H40" s="972"/>
      <c r="I40" s="973"/>
      <c r="J40" s="974"/>
      <c r="K40" s="618"/>
      <c r="L40" s="3"/>
      <c r="M40" s="3"/>
      <c r="N40" s="232"/>
    </row>
    <row r="41" spans="1:14" x14ac:dyDescent="0.25">
      <c r="A41" s="965" t="s">
        <v>203</v>
      </c>
      <c r="B41" s="966"/>
      <c r="C41" s="966"/>
      <c r="D41" s="966"/>
      <c r="E41" s="966"/>
      <c r="F41" s="966"/>
      <c r="G41" s="966"/>
      <c r="H41" s="966"/>
      <c r="I41" s="966"/>
      <c r="J41" s="967"/>
      <c r="K41" s="618"/>
      <c r="L41" s="3"/>
      <c r="M41" s="3"/>
      <c r="N41" s="232"/>
    </row>
    <row r="42" spans="1:14" ht="16.5" customHeight="1" x14ac:dyDescent="0.25">
      <c r="A42" s="830">
        <v>22</v>
      </c>
      <c r="B42" s="713" t="s">
        <v>187</v>
      </c>
      <c r="C42" s="879"/>
      <c r="D42" s="713" t="s">
        <v>187</v>
      </c>
      <c r="E42" s="606" t="s">
        <v>188</v>
      </c>
      <c r="F42" s="715" t="s">
        <v>30</v>
      </c>
      <c r="G42" s="704">
        <v>1</v>
      </c>
      <c r="H42" s="844"/>
      <c r="I42" s="1006"/>
      <c r="J42" s="1007"/>
      <c r="K42" s="618"/>
      <c r="N42" s="232"/>
    </row>
    <row r="43" spans="1:14" ht="15" customHeight="1" x14ac:dyDescent="0.25">
      <c r="A43" s="932" t="s">
        <v>268</v>
      </c>
      <c r="B43" s="933"/>
      <c r="C43" s="933"/>
      <c r="D43" s="933"/>
      <c r="E43" s="933"/>
      <c r="F43" s="933"/>
      <c r="G43" s="933"/>
      <c r="H43" s="934"/>
      <c r="I43" s="927"/>
      <c r="J43" s="928"/>
      <c r="K43" s="618"/>
      <c r="N43" s="232"/>
    </row>
    <row r="44" spans="1:14" ht="15" customHeight="1" x14ac:dyDescent="0.25">
      <c r="A44" s="965" t="s">
        <v>204</v>
      </c>
      <c r="B44" s="966"/>
      <c r="C44" s="966"/>
      <c r="D44" s="966"/>
      <c r="E44" s="966"/>
      <c r="F44" s="966"/>
      <c r="G44" s="966"/>
      <c r="H44" s="966"/>
      <c r="I44" s="966"/>
      <c r="J44" s="967"/>
      <c r="K44" s="618"/>
      <c r="N44" s="232"/>
    </row>
    <row r="45" spans="1:14" x14ac:dyDescent="0.25">
      <c r="A45" s="830">
        <v>23</v>
      </c>
      <c r="B45" s="715" t="s">
        <v>29</v>
      </c>
      <c r="C45" s="715"/>
      <c r="D45" s="715" t="s">
        <v>29</v>
      </c>
      <c r="E45" s="606" t="s">
        <v>34</v>
      </c>
      <c r="F45" s="715" t="s">
        <v>28</v>
      </c>
      <c r="G45" s="704">
        <v>4.5999999999999996</v>
      </c>
      <c r="H45" s="844"/>
      <c r="I45" s="1006"/>
      <c r="J45" s="1007"/>
      <c r="K45" s="618"/>
      <c r="N45" s="232"/>
    </row>
    <row r="46" spans="1:14" ht="16.5" customHeight="1" x14ac:dyDescent="0.25">
      <c r="A46" s="830">
        <v>24</v>
      </c>
      <c r="B46" s="715" t="s">
        <v>201</v>
      </c>
      <c r="C46" s="715"/>
      <c r="D46" s="715" t="s">
        <v>201</v>
      </c>
      <c r="E46" s="606" t="s">
        <v>249</v>
      </c>
      <c r="F46" s="715" t="s">
        <v>30</v>
      </c>
      <c r="G46" s="704">
        <v>1</v>
      </c>
      <c r="H46" s="844"/>
      <c r="I46" s="1006"/>
      <c r="J46" s="1007"/>
      <c r="K46" s="604"/>
      <c r="N46" s="232"/>
    </row>
    <row r="47" spans="1:14" ht="15" customHeight="1" x14ac:dyDescent="0.25">
      <c r="A47" s="932" t="s">
        <v>268</v>
      </c>
      <c r="B47" s="933"/>
      <c r="C47" s="933"/>
      <c r="D47" s="933"/>
      <c r="E47" s="933"/>
      <c r="F47" s="933"/>
      <c r="G47" s="933"/>
      <c r="H47" s="934"/>
      <c r="I47" s="927"/>
      <c r="J47" s="928"/>
      <c r="K47" s="604"/>
      <c r="N47" s="232"/>
    </row>
    <row r="48" spans="1:14" x14ac:dyDescent="0.25">
      <c r="A48" s="929" t="s">
        <v>189</v>
      </c>
      <c r="B48" s="930"/>
      <c r="C48" s="930"/>
      <c r="D48" s="930"/>
      <c r="E48" s="930"/>
      <c r="F48" s="930"/>
      <c r="G48" s="930"/>
      <c r="H48" s="931"/>
      <c r="I48" s="927"/>
      <c r="J48" s="928"/>
      <c r="K48" s="604"/>
      <c r="N48" s="232"/>
    </row>
    <row r="49" spans="1:15" ht="15" customHeight="1" x14ac:dyDescent="0.25">
      <c r="A49" s="929" t="s">
        <v>190</v>
      </c>
      <c r="B49" s="930"/>
      <c r="C49" s="930"/>
      <c r="D49" s="930"/>
      <c r="E49" s="930"/>
      <c r="F49" s="930"/>
      <c r="G49" s="930"/>
      <c r="H49" s="931"/>
      <c r="I49" s="927"/>
      <c r="J49" s="928"/>
      <c r="K49" s="604"/>
      <c r="N49" s="580"/>
      <c r="O49" s="612"/>
    </row>
    <row r="50" spans="1:15" ht="15" customHeight="1" x14ac:dyDescent="0.25">
      <c r="A50" s="929" t="s">
        <v>301</v>
      </c>
      <c r="B50" s="930"/>
      <c r="C50" s="930"/>
      <c r="D50" s="930"/>
      <c r="E50" s="930"/>
      <c r="F50" s="930"/>
      <c r="G50" s="930"/>
      <c r="H50" s="931"/>
      <c r="I50" s="927"/>
      <c r="J50" s="928"/>
      <c r="K50" s="604"/>
      <c r="N50" s="580"/>
      <c r="O50" s="632"/>
    </row>
    <row r="51" spans="1:15" s="3" customFormat="1" ht="15" customHeight="1" x14ac:dyDescent="0.25">
      <c r="A51" s="929" t="s">
        <v>191</v>
      </c>
      <c r="B51" s="930"/>
      <c r="C51" s="930"/>
      <c r="D51" s="930"/>
      <c r="E51" s="930"/>
      <c r="F51" s="930"/>
      <c r="G51" s="930"/>
      <c r="H51" s="931"/>
      <c r="I51" s="927"/>
      <c r="J51" s="928"/>
      <c r="K51" s="612"/>
      <c r="L51" s="604"/>
      <c r="M51" s="604"/>
      <c r="N51" s="1001"/>
      <c r="O51" s="1000"/>
    </row>
    <row r="52" spans="1:15" s="3" customFormat="1" ht="15" customHeight="1" x14ac:dyDescent="0.25">
      <c r="A52" s="929" t="s">
        <v>192</v>
      </c>
      <c r="B52" s="930"/>
      <c r="C52" s="930"/>
      <c r="D52" s="930"/>
      <c r="E52" s="930"/>
      <c r="F52" s="930"/>
      <c r="G52" s="930"/>
      <c r="H52" s="931"/>
      <c r="I52" s="927"/>
      <c r="J52" s="928"/>
      <c r="K52" s="632"/>
      <c r="L52" s="604"/>
      <c r="M52" s="604"/>
      <c r="N52" s="1001"/>
      <c r="O52" s="1000"/>
    </row>
    <row r="53" spans="1:15" ht="32.25" customHeight="1" thickBot="1" x14ac:dyDescent="0.3">
      <c r="A53" s="924" t="s">
        <v>346</v>
      </c>
      <c r="B53" s="925"/>
      <c r="C53" s="925"/>
      <c r="D53" s="925"/>
      <c r="E53" s="925"/>
      <c r="F53" s="925"/>
      <c r="G53" s="925"/>
      <c r="H53" s="926"/>
      <c r="I53" s="975"/>
      <c r="J53" s="976"/>
      <c r="K53" s="727"/>
      <c r="L53" s="580"/>
      <c r="M53" s="728"/>
      <c r="N53" s="580"/>
      <c r="O53" s="612"/>
    </row>
    <row r="54" spans="1:15" s="3" customFormat="1" ht="15" customHeight="1" thickBot="1" x14ac:dyDescent="0.3">
      <c r="A54" s="822"/>
      <c r="B54" s="823"/>
      <c r="C54" s="823"/>
      <c r="D54" s="823"/>
      <c r="E54" s="823"/>
      <c r="F54" s="824"/>
      <c r="G54" s="825"/>
      <c r="H54" s="823"/>
      <c r="I54" s="823"/>
      <c r="J54" s="826"/>
      <c r="K54" s="727"/>
      <c r="L54" s="727"/>
      <c r="M54" s="727"/>
      <c r="N54" s="727"/>
    </row>
    <row r="55" spans="1:15" s="3" customFormat="1" ht="9" customHeight="1" x14ac:dyDescent="0.25">
      <c r="A55" s="957"/>
      <c r="B55" s="958"/>
      <c r="C55" s="958"/>
      <c r="D55" s="958"/>
      <c r="E55" s="958"/>
      <c r="F55" s="958"/>
      <c r="G55" s="958"/>
      <c r="H55" s="958"/>
      <c r="I55" s="958"/>
      <c r="J55" s="959"/>
      <c r="K55" s="581"/>
      <c r="L55" s="727"/>
      <c r="M55" s="727"/>
      <c r="N55" s="727"/>
    </row>
    <row r="56" spans="1:15" s="3" customFormat="1" ht="15" customHeight="1" x14ac:dyDescent="0.25">
      <c r="A56" s="960" t="s">
        <v>302</v>
      </c>
      <c r="B56" s="961"/>
      <c r="C56" s="961"/>
      <c r="D56" s="961"/>
      <c r="E56" s="961"/>
      <c r="F56" s="962" t="s">
        <v>6</v>
      </c>
      <c r="G56" s="962"/>
      <c r="H56" s="962"/>
      <c r="I56" s="937" t="s">
        <v>303</v>
      </c>
      <c r="J56" s="938"/>
      <c r="K56" s="871"/>
      <c r="L56" s="727"/>
      <c r="M56" s="727"/>
      <c r="N56" s="727"/>
    </row>
    <row r="57" spans="1:15" s="3" customFormat="1" ht="36.75" customHeight="1" x14ac:dyDescent="0.25">
      <c r="A57" s="960" t="s">
        <v>304</v>
      </c>
      <c r="B57" s="961"/>
      <c r="C57" s="961"/>
      <c r="D57" s="961"/>
      <c r="E57" s="961"/>
      <c r="F57" s="721" t="s">
        <v>305</v>
      </c>
      <c r="G57" s="812"/>
      <c r="H57" s="868" t="s">
        <v>306</v>
      </c>
      <c r="I57" s="952"/>
      <c r="J57" s="953"/>
      <c r="K57" s="871"/>
      <c r="L57" s="727"/>
      <c r="M57" s="727"/>
      <c r="N57" s="727"/>
    </row>
    <row r="58" spans="1:15" s="3" customFormat="1" ht="15" customHeight="1" x14ac:dyDescent="0.25">
      <c r="A58" s="960" t="s">
        <v>307</v>
      </c>
      <c r="B58" s="961"/>
      <c r="C58" s="961"/>
      <c r="D58" s="961"/>
      <c r="E58" s="961"/>
      <c r="F58" s="721" t="s">
        <v>308</v>
      </c>
      <c r="G58" s="812"/>
      <c r="H58" s="868" t="s">
        <v>309</v>
      </c>
      <c r="I58" s="952"/>
      <c r="J58" s="953"/>
      <c r="K58" s="871"/>
      <c r="L58" s="727"/>
      <c r="M58" s="727"/>
      <c r="N58" s="727"/>
    </row>
    <row r="59" spans="1:15" s="3" customFormat="1" ht="15" customHeight="1" x14ac:dyDescent="0.25">
      <c r="A59" s="705"/>
      <c r="B59" s="711"/>
      <c r="C59" s="706"/>
      <c r="D59" s="706"/>
      <c r="E59" s="707"/>
      <c r="F59" s="721" t="s">
        <v>310</v>
      </c>
      <c r="G59" s="812"/>
      <c r="H59" s="868" t="s">
        <v>311</v>
      </c>
      <c r="I59" s="952"/>
      <c r="J59" s="953"/>
      <c r="K59" s="727"/>
      <c r="L59" s="727"/>
      <c r="M59" s="727"/>
      <c r="N59" s="727"/>
    </row>
    <row r="60" spans="1:15" s="3" customFormat="1" ht="15" customHeight="1" x14ac:dyDescent="0.25">
      <c r="A60" s="708"/>
      <c r="B60" s="709"/>
      <c r="C60" s="709"/>
      <c r="D60" s="709"/>
      <c r="E60" s="710"/>
      <c r="F60" s="721" t="s">
        <v>312</v>
      </c>
      <c r="G60" s="812"/>
      <c r="H60" s="868" t="s">
        <v>313</v>
      </c>
      <c r="I60" s="952"/>
      <c r="J60" s="953"/>
      <c r="K60" s="727"/>
      <c r="L60" s="727"/>
      <c r="M60" s="727"/>
      <c r="N60" s="727"/>
    </row>
    <row r="61" spans="1:15" s="3" customFormat="1" ht="7.5" customHeight="1" thickBot="1" x14ac:dyDescent="0.3">
      <c r="A61" s="954"/>
      <c r="B61" s="955"/>
      <c r="C61" s="955"/>
      <c r="D61" s="955"/>
      <c r="E61" s="955"/>
      <c r="F61" s="955"/>
      <c r="G61" s="955"/>
      <c r="H61" s="955"/>
      <c r="I61" s="955"/>
      <c r="J61" s="956"/>
      <c r="K61" s="727"/>
      <c r="L61" s="727"/>
      <c r="M61" s="727"/>
      <c r="N61" s="727"/>
    </row>
    <row r="62" spans="1:15" s="3" customFormat="1" ht="15" customHeight="1" x14ac:dyDescent="0.25">
      <c r="A62" s="822"/>
      <c r="B62" s="823"/>
      <c r="C62" s="823"/>
      <c r="D62" s="823"/>
      <c r="E62" s="823"/>
      <c r="F62" s="824"/>
      <c r="G62" s="825"/>
      <c r="H62" s="823"/>
      <c r="I62" s="823"/>
      <c r="J62" s="826"/>
      <c r="K62" s="581"/>
      <c r="L62" s="727"/>
      <c r="M62" s="727"/>
      <c r="N62" s="727"/>
    </row>
    <row r="63" spans="1:15" s="3" customFormat="1" ht="15" customHeight="1" x14ac:dyDescent="0.25">
      <c r="A63" s="822" t="s">
        <v>31</v>
      </c>
      <c r="B63" s="881"/>
      <c r="C63" s="881"/>
      <c r="D63" s="881"/>
      <c r="E63" s="881"/>
      <c r="F63" s="882"/>
      <c r="G63" s="883"/>
      <c r="H63" s="884"/>
      <c r="I63" s="699"/>
      <c r="J63" s="837"/>
      <c r="K63" s="871"/>
      <c r="L63" s="727"/>
      <c r="M63" s="727"/>
      <c r="N63" s="727"/>
    </row>
    <row r="64" spans="1:15" ht="21.75" customHeight="1" x14ac:dyDescent="0.25">
      <c r="A64" s="907" t="s">
        <v>329</v>
      </c>
      <c r="B64" s="908"/>
      <c r="C64" s="908"/>
      <c r="D64" s="908"/>
      <c r="E64" s="908"/>
      <c r="F64" s="908"/>
      <c r="G64" s="908"/>
      <c r="H64" s="908"/>
      <c r="I64" s="908"/>
      <c r="J64" s="909"/>
      <c r="K64" s="871"/>
      <c r="L64" s="729"/>
      <c r="M64" s="581"/>
      <c r="N64" s="580"/>
    </row>
    <row r="65" spans="1:14" ht="63.75" customHeight="1" x14ac:dyDescent="0.25">
      <c r="A65" s="913" t="s">
        <v>330</v>
      </c>
      <c r="B65" s="914"/>
      <c r="C65" s="914"/>
      <c r="D65" s="914"/>
      <c r="E65" s="914"/>
      <c r="F65" s="914"/>
      <c r="G65" s="914"/>
      <c r="H65" s="914"/>
      <c r="I65" s="914"/>
      <c r="J65" s="915"/>
      <c r="K65" s="871"/>
      <c r="L65" s="729"/>
      <c r="M65" s="963"/>
      <c r="N65" s="963"/>
    </row>
    <row r="66" spans="1:14" ht="49.5" customHeight="1" x14ac:dyDescent="0.25">
      <c r="A66" s="913" t="s">
        <v>331</v>
      </c>
      <c r="B66" s="914"/>
      <c r="C66" s="914"/>
      <c r="D66" s="914"/>
      <c r="E66" s="914"/>
      <c r="F66" s="914"/>
      <c r="G66" s="914"/>
      <c r="H66" s="914"/>
      <c r="I66" s="914"/>
      <c r="J66" s="915"/>
      <c r="K66" s="727"/>
      <c r="L66" s="729"/>
      <c r="M66" s="963"/>
      <c r="N66" s="963"/>
    </row>
    <row r="67" spans="1:14" ht="15.75" customHeight="1" x14ac:dyDescent="0.25">
      <c r="A67" s="907" t="s">
        <v>332</v>
      </c>
      <c r="B67" s="908"/>
      <c r="C67" s="908"/>
      <c r="D67" s="908"/>
      <c r="E67" s="908"/>
      <c r="F67" s="908"/>
      <c r="G67" s="908"/>
      <c r="H67" s="908"/>
      <c r="I67" s="908"/>
      <c r="J67" s="909"/>
      <c r="K67" s="727"/>
      <c r="L67" s="729"/>
      <c r="M67" s="871"/>
      <c r="N67" s="871"/>
    </row>
    <row r="68" spans="1:14" ht="34.5" customHeight="1" x14ac:dyDescent="0.25">
      <c r="A68" s="913" t="s">
        <v>333</v>
      </c>
      <c r="B68" s="914"/>
      <c r="C68" s="914"/>
      <c r="D68" s="914"/>
      <c r="E68" s="914"/>
      <c r="F68" s="914"/>
      <c r="G68" s="914"/>
      <c r="H68" s="914"/>
      <c r="I68" s="914"/>
      <c r="J68" s="915"/>
      <c r="K68" s="727"/>
      <c r="L68" s="729"/>
      <c r="M68" s="964"/>
      <c r="N68" s="964"/>
    </row>
    <row r="69" spans="1:14" ht="39" customHeight="1" x14ac:dyDescent="0.25">
      <c r="A69" s="913" t="s">
        <v>334</v>
      </c>
      <c r="B69" s="914"/>
      <c r="C69" s="914"/>
      <c r="D69" s="914"/>
      <c r="E69" s="914"/>
      <c r="F69" s="914"/>
      <c r="G69" s="914"/>
      <c r="H69" s="914"/>
      <c r="I69" s="914"/>
      <c r="J69" s="915"/>
      <c r="K69" s="581"/>
      <c r="L69" s="729"/>
      <c r="M69" s="580"/>
      <c r="N69" s="580"/>
    </row>
    <row r="70" spans="1:14" ht="21.75" customHeight="1" x14ac:dyDescent="0.25">
      <c r="A70" s="907" t="s">
        <v>335</v>
      </c>
      <c r="B70" s="908"/>
      <c r="C70" s="908"/>
      <c r="D70" s="908"/>
      <c r="E70" s="908"/>
      <c r="F70" s="908"/>
      <c r="G70" s="908"/>
      <c r="H70" s="908"/>
      <c r="I70" s="908"/>
      <c r="J70" s="909"/>
      <c r="K70" s="871"/>
      <c r="L70" s="729"/>
      <c r="M70" s="580"/>
      <c r="N70" s="580"/>
    </row>
    <row r="71" spans="1:14" ht="38.25" customHeight="1" x14ac:dyDescent="0.25">
      <c r="A71" s="910" t="s">
        <v>336</v>
      </c>
      <c r="B71" s="911"/>
      <c r="C71" s="911"/>
      <c r="D71" s="911"/>
      <c r="E71" s="911"/>
      <c r="F71" s="911"/>
      <c r="G71" s="911"/>
      <c r="H71" s="911"/>
      <c r="I71" s="911"/>
      <c r="J71" s="912"/>
      <c r="K71" s="871"/>
      <c r="L71" s="232"/>
      <c r="M71" s="232"/>
      <c r="N71" s="232"/>
    </row>
    <row r="72" spans="1:14" ht="17.25" customHeight="1" x14ac:dyDescent="0.25">
      <c r="A72" s="907" t="s">
        <v>337</v>
      </c>
      <c r="B72" s="908"/>
      <c r="C72" s="908"/>
      <c r="D72" s="908"/>
      <c r="E72" s="908"/>
      <c r="F72" s="908"/>
      <c r="G72" s="908"/>
      <c r="H72" s="908"/>
      <c r="I72" s="908"/>
      <c r="J72" s="909"/>
      <c r="K72" s="584"/>
      <c r="L72" s="232"/>
      <c r="M72" s="232"/>
      <c r="N72" s="232"/>
    </row>
    <row r="73" spans="1:14" ht="16.5" customHeight="1" x14ac:dyDescent="0.25">
      <c r="A73" s="907" t="s">
        <v>338</v>
      </c>
      <c r="B73" s="908"/>
      <c r="C73" s="908"/>
      <c r="D73" s="908"/>
      <c r="E73" s="908"/>
      <c r="F73" s="908"/>
      <c r="G73" s="908"/>
      <c r="H73" s="908"/>
      <c r="I73" s="908"/>
      <c r="J73" s="909"/>
      <c r="K73" s="591"/>
      <c r="L73" s="232"/>
      <c r="M73" s="232"/>
      <c r="N73" s="232"/>
    </row>
    <row r="74" spans="1:14" ht="37.5" customHeight="1" x14ac:dyDescent="0.25">
      <c r="A74" s="913" t="s">
        <v>339</v>
      </c>
      <c r="B74" s="914"/>
      <c r="C74" s="914"/>
      <c r="D74" s="914"/>
      <c r="E74" s="914"/>
      <c r="F74" s="914"/>
      <c r="G74" s="914"/>
      <c r="H74" s="914"/>
      <c r="I74" s="914"/>
      <c r="J74" s="915"/>
      <c r="K74" s="592"/>
      <c r="L74" s="232"/>
      <c r="M74" s="232"/>
      <c r="N74" s="232"/>
    </row>
    <row r="75" spans="1:14" ht="14.25" customHeight="1" x14ac:dyDescent="0.25">
      <c r="A75" s="907" t="s">
        <v>340</v>
      </c>
      <c r="B75" s="908"/>
      <c r="C75" s="908"/>
      <c r="D75" s="908"/>
      <c r="E75" s="908"/>
      <c r="F75" s="908"/>
      <c r="G75" s="908"/>
      <c r="H75" s="908"/>
      <c r="I75" s="908"/>
      <c r="J75" s="909"/>
      <c r="K75" s="593"/>
      <c r="L75" s="232"/>
      <c r="M75" s="232"/>
      <c r="N75" s="232"/>
    </row>
    <row r="76" spans="1:14" ht="19.5" customHeight="1" x14ac:dyDescent="0.25">
      <c r="A76" s="949" t="s">
        <v>341</v>
      </c>
      <c r="B76" s="950"/>
      <c r="C76" s="950"/>
      <c r="D76" s="950"/>
      <c r="E76" s="950"/>
      <c r="F76" s="950"/>
      <c r="G76" s="950"/>
      <c r="H76" s="950"/>
      <c r="I76" s="950"/>
      <c r="J76" s="951"/>
      <c r="K76" s="594"/>
      <c r="L76" s="232"/>
      <c r="M76" s="232"/>
      <c r="N76" s="232"/>
    </row>
    <row r="77" spans="1:14" ht="17.25" customHeight="1" x14ac:dyDescent="0.25">
      <c r="A77" s="940" t="s">
        <v>250</v>
      </c>
      <c r="B77" s="941"/>
      <c r="C77" s="941"/>
      <c r="D77" s="941"/>
      <c r="E77" s="941"/>
      <c r="F77" s="941"/>
      <c r="G77" s="941"/>
      <c r="H77" s="941"/>
      <c r="I77" s="941"/>
      <c r="J77" s="942"/>
      <c r="K77" s="594"/>
      <c r="L77" s="232"/>
      <c r="M77" s="232"/>
      <c r="N77" s="232"/>
    </row>
    <row r="78" spans="1:14" ht="24" customHeight="1" x14ac:dyDescent="0.25">
      <c r="A78" s="946" t="s">
        <v>342</v>
      </c>
      <c r="B78" s="947"/>
      <c r="C78" s="947"/>
      <c r="D78" s="947"/>
      <c r="E78" s="947"/>
      <c r="F78" s="947"/>
      <c r="G78" s="947"/>
      <c r="H78" s="947"/>
      <c r="I78" s="947"/>
      <c r="J78" s="948"/>
      <c r="K78" s="593"/>
      <c r="L78" s="232"/>
      <c r="M78" s="232"/>
      <c r="N78" s="232"/>
    </row>
    <row r="79" spans="1:14" ht="36.75" customHeight="1" x14ac:dyDescent="0.25">
      <c r="A79" s="943" t="s">
        <v>343</v>
      </c>
      <c r="B79" s="944"/>
      <c r="C79" s="944"/>
      <c r="D79" s="944"/>
      <c r="E79" s="944"/>
      <c r="F79" s="944"/>
      <c r="G79" s="944"/>
      <c r="H79" s="944"/>
      <c r="I79" s="944"/>
      <c r="J79" s="945"/>
      <c r="K79" s="585"/>
      <c r="L79" s="232"/>
      <c r="M79" s="232"/>
      <c r="N79" s="232"/>
    </row>
    <row r="80" spans="1:14" ht="36" customHeight="1" x14ac:dyDescent="0.25">
      <c r="A80" s="940" t="s">
        <v>344</v>
      </c>
      <c r="B80" s="941"/>
      <c r="C80" s="941"/>
      <c r="D80" s="941"/>
      <c r="E80" s="941"/>
      <c r="F80" s="941"/>
      <c r="G80" s="941"/>
      <c r="H80" s="941"/>
      <c r="I80" s="941"/>
      <c r="J80" s="942"/>
      <c r="K80" s="594"/>
      <c r="L80" s="232"/>
      <c r="M80" s="232"/>
      <c r="N80" s="232"/>
    </row>
    <row r="81" spans="1:14" ht="11.25" customHeight="1" x14ac:dyDescent="0.25">
      <c r="A81" s="833"/>
      <c r="B81" s="689"/>
      <c r="C81" s="689"/>
      <c r="D81" s="689"/>
      <c r="E81" s="689"/>
      <c r="F81" s="716"/>
      <c r="G81" s="813"/>
      <c r="H81" s="689"/>
      <c r="I81" s="696"/>
      <c r="J81" s="834"/>
      <c r="K81" s="594"/>
      <c r="L81" s="232"/>
      <c r="M81" s="232"/>
      <c r="N81" s="232"/>
    </row>
    <row r="82" spans="1:14" ht="12" customHeight="1" x14ac:dyDescent="0.25">
      <c r="A82" s="324"/>
      <c r="B82" s="266"/>
      <c r="C82" s="266"/>
      <c r="D82" s="874"/>
      <c r="E82" s="874"/>
      <c r="F82" s="717"/>
      <c r="G82" s="814"/>
      <c r="H82" s="870"/>
      <c r="I82" s="697"/>
      <c r="J82" s="835"/>
      <c r="K82" s="593"/>
      <c r="L82" s="232"/>
      <c r="M82" s="232"/>
      <c r="N82" s="232"/>
    </row>
    <row r="83" spans="1:14" ht="12.75" customHeight="1" x14ac:dyDescent="0.25">
      <c r="A83" s="873"/>
      <c r="B83" s="874"/>
      <c r="C83" s="874"/>
      <c r="D83" s="266"/>
      <c r="E83" s="266"/>
      <c r="F83" s="717"/>
      <c r="G83" s="814"/>
      <c r="H83" s="870"/>
      <c r="I83" s="697"/>
      <c r="J83" s="835"/>
      <c r="K83" s="594"/>
      <c r="L83" s="232"/>
      <c r="M83" s="232"/>
      <c r="N83" s="232"/>
    </row>
    <row r="84" spans="1:14" ht="15" customHeight="1" thickBot="1" x14ac:dyDescent="0.3">
      <c r="A84" s="873"/>
      <c r="B84" s="874"/>
      <c r="C84" s="874"/>
      <c r="D84" s="259" t="s">
        <v>88</v>
      </c>
      <c r="E84" s="311"/>
      <c r="F84" s="717"/>
      <c r="G84" s="814"/>
      <c r="H84" s="870"/>
      <c r="I84" s="697"/>
      <c r="J84" s="835"/>
      <c r="K84" s="594"/>
      <c r="L84" s="232"/>
      <c r="M84" s="232"/>
      <c r="N84" s="232"/>
    </row>
    <row r="85" spans="1:14" ht="15" customHeight="1" x14ac:dyDescent="0.25">
      <c r="A85" s="324"/>
      <c r="B85" s="266"/>
      <c r="C85" s="266"/>
      <c r="D85" s="259" t="s">
        <v>325</v>
      </c>
      <c r="E85" s="259"/>
      <c r="F85" s="266"/>
      <c r="G85" s="815"/>
      <c r="H85" s="629"/>
      <c r="I85" s="698"/>
      <c r="J85" s="836"/>
      <c r="K85" s="595"/>
      <c r="L85" s="232"/>
      <c r="M85" s="232"/>
      <c r="N85" s="232"/>
    </row>
    <row r="86" spans="1:14" ht="15" customHeight="1" x14ac:dyDescent="0.25">
      <c r="A86" s="272"/>
      <c r="B86" s="259"/>
      <c r="C86" s="259"/>
      <c r="D86" s="630"/>
      <c r="E86" s="309"/>
      <c r="F86" s="266"/>
      <c r="G86" s="815"/>
      <c r="H86" s="579"/>
      <c r="I86" s="699"/>
      <c r="J86" s="837"/>
      <c r="K86" s="596"/>
      <c r="L86" s="232"/>
      <c r="M86" s="232"/>
      <c r="N86" s="232"/>
    </row>
    <row r="87" spans="1:14" ht="15" customHeight="1" thickBot="1" x14ac:dyDescent="0.3">
      <c r="A87" s="331"/>
      <c r="B87" s="838"/>
      <c r="C87" s="838"/>
      <c r="D87" s="311"/>
      <c r="E87" s="839"/>
      <c r="F87" s="838"/>
      <c r="G87" s="840"/>
      <c r="H87" s="841"/>
      <c r="I87" s="842"/>
      <c r="J87" s="843"/>
      <c r="K87" s="597"/>
      <c r="L87" s="232"/>
      <c r="M87" s="232"/>
      <c r="N87" s="232"/>
    </row>
    <row r="88" spans="1:14" ht="15" customHeight="1" x14ac:dyDescent="0.25">
      <c r="A88" s="329"/>
      <c r="B88" s="266"/>
      <c r="C88" s="266"/>
      <c r="D88" s="266"/>
      <c r="E88" s="259"/>
      <c r="F88" s="266"/>
      <c r="G88" s="816"/>
      <c r="H88" s="631"/>
      <c r="I88" s="700"/>
      <c r="J88" s="700"/>
      <c r="K88" s="732"/>
      <c r="L88" s="232"/>
      <c r="M88" s="232"/>
      <c r="N88" s="232"/>
    </row>
    <row r="89" spans="1:14" ht="24.95" customHeight="1" x14ac:dyDescent="0.25">
      <c r="A89" s="329"/>
      <c r="B89" s="329"/>
      <c r="C89" s="329"/>
      <c r="D89" s="259"/>
      <c r="E89" s="259"/>
      <c r="F89" s="513"/>
      <c r="G89" s="817"/>
      <c r="H89" s="579"/>
      <c r="I89" s="699"/>
      <c r="J89" s="699"/>
      <c r="K89" s="732"/>
      <c r="L89" s="232"/>
      <c r="M89" s="232"/>
      <c r="N89" s="232"/>
    </row>
    <row r="90" spans="1:14" ht="15" customHeight="1" x14ac:dyDescent="0.25">
      <c r="A90" s="329"/>
      <c r="B90" s="329"/>
      <c r="C90" s="329"/>
      <c r="D90" s="259"/>
      <c r="E90" s="259"/>
      <c r="F90" s="266"/>
      <c r="G90" s="816"/>
      <c r="H90" s="579"/>
      <c r="I90" s="699"/>
      <c r="J90" s="699"/>
      <c r="K90" s="732"/>
      <c r="L90" s="232"/>
      <c r="M90" s="232"/>
      <c r="N90" s="232"/>
    </row>
    <row r="91" spans="1:14" ht="15" customHeight="1" x14ac:dyDescent="0.25">
      <c r="F91" s="266"/>
      <c r="G91" s="816"/>
      <c r="H91" s="578"/>
      <c r="I91" s="701"/>
      <c r="J91" s="701"/>
      <c r="K91" s="732"/>
      <c r="L91" s="232"/>
      <c r="M91" s="232"/>
      <c r="N91" s="232"/>
    </row>
    <row r="92" spans="1:14" ht="15" customHeight="1" x14ac:dyDescent="0.25">
      <c r="F92" s="266"/>
      <c r="G92" s="816"/>
      <c r="K92" s="732"/>
      <c r="L92" s="232"/>
      <c r="M92" s="232"/>
      <c r="N92" s="232"/>
    </row>
    <row r="93" spans="1:14" ht="15" customHeight="1" x14ac:dyDescent="0.25">
      <c r="F93" s="266"/>
      <c r="G93" s="816"/>
      <c r="K93" s="732"/>
      <c r="L93" s="232"/>
      <c r="M93" s="232"/>
      <c r="N93" s="232"/>
    </row>
    <row r="94" spans="1:14" ht="15" customHeight="1" x14ac:dyDescent="0.25">
      <c r="F94" s="266"/>
      <c r="G94" s="816"/>
      <c r="H94" s="579"/>
      <c r="K94" s="733"/>
      <c r="L94" s="232"/>
      <c r="M94" s="232"/>
      <c r="N94" s="232"/>
    </row>
    <row r="95" spans="1:14" ht="15" customHeight="1" x14ac:dyDescent="0.25">
      <c r="F95" s="633"/>
      <c r="G95" s="818"/>
      <c r="H95" s="579"/>
      <c r="K95" s="334"/>
      <c r="L95" s="232"/>
      <c r="M95" s="232"/>
      <c r="N95" s="232"/>
    </row>
    <row r="96" spans="1:14" ht="15" customHeight="1" x14ac:dyDescent="0.25">
      <c r="B96" s="232"/>
      <c r="C96" s="232"/>
      <c r="D96" s="232"/>
      <c r="E96" s="232"/>
      <c r="F96" s="872"/>
      <c r="G96" s="819"/>
      <c r="H96" s="581"/>
      <c r="I96" s="703"/>
      <c r="J96" s="703"/>
      <c r="K96" s="334"/>
      <c r="L96" s="232"/>
      <c r="M96" s="232"/>
      <c r="N96" s="232"/>
    </row>
    <row r="97" spans="1:14" ht="15" customHeight="1" x14ac:dyDescent="0.25">
      <c r="B97" s="232"/>
      <c r="C97" s="232"/>
      <c r="D97" s="232"/>
      <c r="E97" s="232"/>
      <c r="F97" s="719"/>
      <c r="G97" s="820"/>
      <c r="H97" s="333"/>
      <c r="I97" s="703"/>
      <c r="J97" s="703"/>
      <c r="K97" s="334"/>
      <c r="L97" s="232"/>
      <c r="M97" s="232"/>
      <c r="N97" s="232"/>
    </row>
    <row r="98" spans="1:14" s="577" customFormat="1" ht="15" customHeight="1" x14ac:dyDescent="0.25">
      <c r="A98" s="604"/>
      <c r="B98" s="939"/>
      <c r="C98" s="939"/>
      <c r="D98" s="939"/>
      <c r="E98" s="939"/>
      <c r="F98" s="939"/>
      <c r="G98" s="939"/>
      <c r="H98" s="939"/>
      <c r="I98" s="939"/>
      <c r="J98" s="939"/>
      <c r="K98" s="734"/>
      <c r="L98" s="734"/>
      <c r="M98" s="734"/>
      <c r="N98" s="734"/>
    </row>
    <row r="99" spans="1:14" ht="15" customHeight="1" x14ac:dyDescent="0.25">
      <c r="B99" s="232"/>
      <c r="C99" s="232"/>
      <c r="D99" s="232"/>
      <c r="E99" s="232"/>
      <c r="F99" s="719"/>
      <c r="G99" s="820"/>
      <c r="H99" s="333"/>
      <c r="I99" s="703"/>
      <c r="J99" s="703"/>
      <c r="K99" s="334"/>
      <c r="L99" s="232"/>
      <c r="M99" s="232"/>
      <c r="N99" s="232"/>
    </row>
    <row r="100" spans="1:14" ht="15" customHeight="1" x14ac:dyDescent="0.25">
      <c r="B100" s="232"/>
      <c r="C100" s="232"/>
      <c r="D100" s="232"/>
      <c r="E100" s="232"/>
      <c r="F100" s="719"/>
      <c r="G100" s="820"/>
      <c r="H100" s="333"/>
      <c r="I100" s="703"/>
      <c r="J100" s="703"/>
      <c r="K100" s="334"/>
      <c r="L100" s="232"/>
      <c r="M100" s="232"/>
      <c r="N100" s="232"/>
    </row>
    <row r="101" spans="1:14" ht="15" customHeight="1" x14ac:dyDescent="0.25">
      <c r="B101" s="232"/>
      <c r="C101" s="232"/>
      <c r="D101" s="232"/>
      <c r="E101" s="232"/>
      <c r="F101" s="719"/>
      <c r="G101" s="820"/>
      <c r="H101" s="333"/>
      <c r="I101" s="703"/>
      <c r="J101" s="703"/>
      <c r="K101" s="735"/>
      <c r="L101" s="232"/>
      <c r="M101" s="232"/>
      <c r="N101" s="232"/>
    </row>
    <row r="102" spans="1:14" ht="15" customHeight="1" x14ac:dyDescent="0.25">
      <c r="B102" s="232"/>
      <c r="C102" s="232"/>
      <c r="D102" s="232"/>
      <c r="E102" s="232"/>
      <c r="F102" s="719"/>
      <c r="G102" s="820"/>
      <c r="H102" s="333"/>
      <c r="I102" s="703"/>
      <c r="J102" s="703"/>
      <c r="K102" s="334"/>
      <c r="L102" s="232"/>
      <c r="M102" s="232"/>
      <c r="N102" s="232"/>
    </row>
    <row r="103" spans="1:14" ht="15" customHeight="1" x14ac:dyDescent="0.25">
      <c r="B103" s="232"/>
      <c r="C103" s="232"/>
      <c r="D103" s="232"/>
      <c r="E103" s="232"/>
      <c r="F103" s="719"/>
      <c r="G103" s="820"/>
      <c r="H103" s="333"/>
      <c r="I103" s="703"/>
      <c r="J103" s="703"/>
      <c r="K103" s="334"/>
      <c r="L103" s="232"/>
      <c r="M103" s="232"/>
      <c r="N103" s="232"/>
    </row>
    <row r="104" spans="1:14" ht="15" customHeight="1" x14ac:dyDescent="0.25">
      <c r="B104" s="232"/>
      <c r="C104" s="232"/>
      <c r="D104" s="232"/>
      <c r="E104" s="232"/>
      <c r="F104" s="719"/>
      <c r="G104" s="820"/>
      <c r="H104" s="333"/>
      <c r="I104" s="703"/>
      <c r="J104" s="703"/>
      <c r="K104" s="334"/>
      <c r="L104" s="232"/>
      <c r="M104" s="232"/>
      <c r="N104" s="232"/>
    </row>
    <row r="105" spans="1:14" x14ac:dyDescent="0.25">
      <c r="B105" s="232"/>
      <c r="C105" s="232"/>
      <c r="D105" s="232"/>
      <c r="E105" s="232"/>
      <c r="F105" s="719"/>
      <c r="G105" s="820"/>
      <c r="H105" s="333"/>
      <c r="I105" s="703"/>
      <c r="J105" s="703"/>
      <c r="K105" s="334"/>
      <c r="L105" s="232"/>
      <c r="M105" s="232"/>
      <c r="N105" s="232"/>
    </row>
    <row r="106" spans="1:14" x14ac:dyDescent="0.25">
      <c r="B106" s="232"/>
      <c r="C106" s="232"/>
      <c r="D106" s="232"/>
      <c r="E106" s="232"/>
      <c r="F106" s="719"/>
      <c r="G106" s="820"/>
      <c r="H106" s="333"/>
      <c r="I106" s="703"/>
      <c r="J106" s="703"/>
      <c r="K106" s="334"/>
      <c r="L106" s="232"/>
      <c r="M106" s="232"/>
      <c r="N106" s="232"/>
    </row>
    <row r="107" spans="1:14" x14ac:dyDescent="0.25">
      <c r="B107" s="232"/>
      <c r="C107" s="232"/>
      <c r="D107" s="232"/>
      <c r="E107" s="232"/>
      <c r="F107" s="719"/>
      <c r="G107" s="820"/>
      <c r="H107" s="333"/>
      <c r="I107" s="703"/>
      <c r="J107" s="703"/>
      <c r="K107" s="334"/>
      <c r="L107" s="232"/>
      <c r="M107" s="232"/>
      <c r="N107" s="232"/>
    </row>
    <row r="108" spans="1:14" x14ac:dyDescent="0.25">
      <c r="B108" s="232"/>
      <c r="C108" s="232"/>
      <c r="D108" s="232"/>
      <c r="E108" s="232"/>
      <c r="F108" s="719"/>
      <c r="G108" s="820"/>
      <c r="H108" s="333"/>
      <c r="I108" s="703"/>
      <c r="J108" s="703"/>
      <c r="K108" s="869"/>
      <c r="L108" s="232"/>
      <c r="M108" s="232"/>
      <c r="N108" s="232"/>
    </row>
    <row r="109" spans="1:14" x14ac:dyDescent="0.25">
      <c r="B109" s="232"/>
      <c r="C109" s="232"/>
      <c r="D109" s="232"/>
      <c r="E109" s="232"/>
      <c r="F109" s="719"/>
      <c r="G109" s="820"/>
      <c r="H109" s="333"/>
      <c r="I109" s="703"/>
      <c r="J109" s="703"/>
      <c r="K109" s="334"/>
      <c r="L109" s="232"/>
      <c r="M109" s="232"/>
      <c r="N109" s="232"/>
    </row>
    <row r="110" spans="1:14" x14ac:dyDescent="0.25">
      <c r="K110" s="334"/>
      <c r="L110" s="232"/>
      <c r="M110" s="232"/>
      <c r="N110" s="232"/>
    </row>
    <row r="111" spans="1:14" x14ac:dyDescent="0.25">
      <c r="K111" s="334"/>
      <c r="L111" s="232"/>
    </row>
    <row r="112" spans="1:14" x14ac:dyDescent="0.25">
      <c r="K112" s="334"/>
      <c r="L112" s="232"/>
    </row>
    <row r="113" spans="11:12" x14ac:dyDescent="0.25">
      <c r="K113" s="334"/>
      <c r="L113" s="232"/>
    </row>
    <row r="114" spans="11:12" x14ac:dyDescent="0.25">
      <c r="K114" s="334"/>
      <c r="L114" s="232"/>
    </row>
    <row r="115" spans="11:12" x14ac:dyDescent="0.25">
      <c r="K115" s="334"/>
      <c r="L115" s="232"/>
    </row>
    <row r="116" spans="11:12" x14ac:dyDescent="0.25">
      <c r="K116" s="334"/>
      <c r="L116" s="232"/>
    </row>
    <row r="117" spans="11:12" x14ac:dyDescent="0.25">
      <c r="K117" s="334"/>
      <c r="L117" s="232"/>
    </row>
    <row r="118" spans="11:12" x14ac:dyDescent="0.25">
      <c r="K118" s="334"/>
      <c r="L118" s="232"/>
    </row>
    <row r="119" spans="11:12" x14ac:dyDescent="0.25">
      <c r="K119" s="334"/>
    </row>
  </sheetData>
  <mergeCells count="109">
    <mergeCell ref="A1:B3"/>
    <mergeCell ref="C1:H3"/>
    <mergeCell ref="I1:J3"/>
    <mergeCell ref="A4:B4"/>
    <mergeCell ref="C4:D4"/>
    <mergeCell ref="E4:J4"/>
    <mergeCell ref="I11:J11"/>
    <mergeCell ref="I12:J12"/>
    <mergeCell ref="I13:J13"/>
    <mergeCell ref="A14:H14"/>
    <mergeCell ref="I14:J14"/>
    <mergeCell ref="C15:J15"/>
    <mergeCell ref="H5:H6"/>
    <mergeCell ref="I5:J6"/>
    <mergeCell ref="A7:J7"/>
    <mergeCell ref="C8:J8"/>
    <mergeCell ref="I9:J9"/>
    <mergeCell ref="I10:J10"/>
    <mergeCell ref="A5:A6"/>
    <mergeCell ref="B5:B6"/>
    <mergeCell ref="C5:D5"/>
    <mergeCell ref="E5:E6"/>
    <mergeCell ref="F5:F6"/>
    <mergeCell ref="G5:G6"/>
    <mergeCell ref="C22:J22"/>
    <mergeCell ref="I23:J23"/>
    <mergeCell ref="I24:J24"/>
    <mergeCell ref="I25:J25"/>
    <mergeCell ref="A26:H26"/>
    <mergeCell ref="I26:J26"/>
    <mergeCell ref="I16:J16"/>
    <mergeCell ref="I17:J17"/>
    <mergeCell ref="I18:J18"/>
    <mergeCell ref="I19:J19"/>
    <mergeCell ref="I20:J20"/>
    <mergeCell ref="A21:H21"/>
    <mergeCell ref="I21:J21"/>
    <mergeCell ref="A32:J32"/>
    <mergeCell ref="I33:J33"/>
    <mergeCell ref="I34:J34"/>
    <mergeCell ref="A35:H35"/>
    <mergeCell ref="I35:J35"/>
    <mergeCell ref="A36:J36"/>
    <mergeCell ref="C27:J27"/>
    <mergeCell ref="I28:J28"/>
    <mergeCell ref="I29:J29"/>
    <mergeCell ref="I30:J30"/>
    <mergeCell ref="A31:H31"/>
    <mergeCell ref="I31:J31"/>
    <mergeCell ref="I42:J42"/>
    <mergeCell ref="A43:H43"/>
    <mergeCell ref="I43:J43"/>
    <mergeCell ref="A44:J44"/>
    <mergeCell ref="I45:J45"/>
    <mergeCell ref="I46:J46"/>
    <mergeCell ref="I37:J37"/>
    <mergeCell ref="I38:J38"/>
    <mergeCell ref="I39:J39"/>
    <mergeCell ref="A40:H40"/>
    <mergeCell ref="I40:J40"/>
    <mergeCell ref="A41:J41"/>
    <mergeCell ref="A50:H50"/>
    <mergeCell ref="I50:J50"/>
    <mergeCell ref="A51:H51"/>
    <mergeCell ref="I51:J51"/>
    <mergeCell ref="N51:N52"/>
    <mergeCell ref="O51:O52"/>
    <mergeCell ref="A52:H52"/>
    <mergeCell ref="I52:J52"/>
    <mergeCell ref="A47:H47"/>
    <mergeCell ref="I47:J47"/>
    <mergeCell ref="A48:H48"/>
    <mergeCell ref="I48:J48"/>
    <mergeCell ref="A49:H49"/>
    <mergeCell ref="I49:J49"/>
    <mergeCell ref="A57:E57"/>
    <mergeCell ref="I57:J57"/>
    <mergeCell ref="A58:E58"/>
    <mergeCell ref="I58:J58"/>
    <mergeCell ref="I59:J59"/>
    <mergeCell ref="I60:J60"/>
    <mergeCell ref="A53:H53"/>
    <mergeCell ref="I53:J53"/>
    <mergeCell ref="A55:J55"/>
    <mergeCell ref="A56:E56"/>
    <mergeCell ref="F56:H56"/>
    <mergeCell ref="I56:J56"/>
    <mergeCell ref="A67:J67"/>
    <mergeCell ref="A68:J68"/>
    <mergeCell ref="M68:N68"/>
    <mergeCell ref="A69:J69"/>
    <mergeCell ref="A70:J70"/>
    <mergeCell ref="A71:J71"/>
    <mergeCell ref="A61:J61"/>
    <mergeCell ref="A64:J64"/>
    <mergeCell ref="A65:J65"/>
    <mergeCell ref="M65:N65"/>
    <mergeCell ref="A66:J66"/>
    <mergeCell ref="M66:N66"/>
    <mergeCell ref="A78:J78"/>
    <mergeCell ref="A79:J79"/>
    <mergeCell ref="A80:J80"/>
    <mergeCell ref="B98:J98"/>
    <mergeCell ref="A72:J72"/>
    <mergeCell ref="A73:J73"/>
    <mergeCell ref="A74:J74"/>
    <mergeCell ref="A75:J75"/>
    <mergeCell ref="A76:J76"/>
    <mergeCell ref="A77:J77"/>
  </mergeCells>
  <printOptions horizontalCentered="1"/>
  <pageMargins left="0.23622047244094491" right="0.23622047244094491" top="0.54" bottom="0.42" header="0.31496062992125984" footer="0.31496062992125984"/>
  <pageSetup scale="58"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N87"/>
  <sheetViews>
    <sheetView showGridLines="0" view="pageBreakPreview" topLeftCell="C4" zoomScaleNormal="100" zoomScaleSheetLayoutView="100" workbookViewId="0">
      <selection activeCell="E38" sqref="E38"/>
    </sheetView>
  </sheetViews>
  <sheetFormatPr baseColWidth="10" defaultColWidth="11.42578125" defaultRowHeight="15" x14ac:dyDescent="0.25"/>
  <cols>
    <col min="1" max="1" width="5.140625" style="7" customWidth="1"/>
    <col min="2" max="2" width="17" style="7" customWidth="1"/>
    <col min="3" max="5" width="11.42578125" style="7"/>
    <col min="6" max="6" width="14.42578125" style="7" customWidth="1"/>
    <col min="7" max="8" width="11.42578125" style="7"/>
    <col min="9" max="9" width="17" style="7" customWidth="1"/>
    <col min="10" max="10" width="15.5703125" style="7" customWidth="1"/>
    <col min="11" max="11" width="19.42578125" style="7" bestFit="1" customWidth="1"/>
    <col min="12" max="13" width="11.42578125" style="7"/>
    <col min="14" max="14" width="20.42578125" style="7" customWidth="1"/>
    <col min="15" max="15" width="12" style="7" bestFit="1" customWidth="1"/>
    <col min="16" max="16384" width="11.42578125" style="7"/>
  </cols>
  <sheetData>
    <row r="1" spans="1:14" ht="4.5" customHeight="1" x14ac:dyDescent="0.25">
      <c r="A1" s="252"/>
      <c r="B1" s="1090" t="s">
        <v>320</v>
      </c>
      <c r="C1" s="1091"/>
      <c r="D1" s="1091"/>
      <c r="E1" s="1091"/>
      <c r="F1" s="1091"/>
      <c r="G1" s="1091"/>
      <c r="H1" s="1091"/>
      <c r="I1" s="1092"/>
      <c r="J1" s="1092"/>
      <c r="K1" s="1092"/>
      <c r="L1" s="1092"/>
      <c r="M1" s="1092"/>
      <c r="N1" s="1093"/>
    </row>
    <row r="2" spans="1:14" ht="60" customHeight="1" thickBot="1" x14ac:dyDescent="0.3">
      <c r="A2" s="252"/>
      <c r="B2" s="1094"/>
      <c r="C2" s="1095"/>
      <c r="D2" s="1095"/>
      <c r="E2" s="1095"/>
      <c r="F2" s="1095"/>
      <c r="G2" s="1095"/>
      <c r="H2" s="1095"/>
      <c r="I2" s="1096"/>
      <c r="J2" s="1096"/>
      <c r="K2" s="1096"/>
      <c r="L2" s="1096"/>
      <c r="M2" s="1096"/>
      <c r="N2" s="1097"/>
    </row>
    <row r="3" spans="1:14" ht="40.5" customHeight="1" thickBot="1" x14ac:dyDescent="0.3">
      <c r="A3" s="252"/>
      <c r="B3" s="1098"/>
      <c r="C3" s="1099"/>
      <c r="D3" s="1099"/>
      <c r="E3" s="1099"/>
      <c r="F3" s="1099"/>
      <c r="G3" s="1099"/>
      <c r="H3" s="1099"/>
      <c r="I3" s="1100"/>
      <c r="J3" s="1100"/>
      <c r="K3" s="1100"/>
      <c r="L3" s="1100"/>
      <c r="M3" s="1100"/>
      <c r="N3" s="1101"/>
    </row>
    <row r="4" spans="1:14" ht="60.75" customHeight="1" x14ac:dyDescent="0.25">
      <c r="A4" s="252"/>
      <c r="B4" s="783"/>
      <c r="C4" s="784"/>
      <c r="D4" s="784"/>
      <c r="E4" s="860"/>
      <c r="F4" s="860"/>
      <c r="G4" s="860"/>
      <c r="H4" s="861"/>
      <c r="I4" s="860"/>
      <c r="J4" s="860"/>
      <c r="K4" s="786" t="s">
        <v>36</v>
      </c>
      <c r="L4" s="787">
        <v>29</v>
      </c>
      <c r="M4" s="787">
        <v>4</v>
      </c>
      <c r="N4" s="788">
        <v>2020</v>
      </c>
    </row>
    <row r="5" spans="1:14" x14ac:dyDescent="0.25">
      <c r="A5" s="252"/>
      <c r="B5" s="789"/>
      <c r="C5" s="790"/>
      <c r="D5" s="790"/>
      <c r="E5" s="790"/>
      <c r="F5" s="790"/>
      <c r="G5" s="790"/>
      <c r="H5" s="791"/>
      <c r="I5" s="790"/>
      <c r="J5" s="790"/>
      <c r="K5" s="792"/>
      <c r="L5" s="793" t="s">
        <v>37</v>
      </c>
      <c r="M5" s="793" t="s">
        <v>38</v>
      </c>
      <c r="N5" s="794" t="s">
        <v>39</v>
      </c>
    </row>
    <row r="6" spans="1:14" x14ac:dyDescent="0.25">
      <c r="A6" s="252"/>
      <c r="B6" s="1105" t="s">
        <v>40</v>
      </c>
      <c r="C6" s="1106"/>
      <c r="D6" s="1106"/>
      <c r="E6" s="1106"/>
      <c r="F6" s="795"/>
      <c r="G6" s="790"/>
      <c r="H6" s="796"/>
      <c r="I6" s="1107" t="s">
        <v>42</v>
      </c>
      <c r="J6" s="1107"/>
      <c r="K6" s="797"/>
      <c r="L6" s="793"/>
      <c r="M6" s="793"/>
      <c r="N6" s="794"/>
    </row>
    <row r="7" spans="1:14" x14ac:dyDescent="0.25">
      <c r="A7" s="252"/>
      <c r="B7" s="798"/>
      <c r="C7" s="799"/>
      <c r="D7" s="799"/>
      <c r="E7" s="799"/>
      <c r="F7" s="795"/>
      <c r="G7" s="790"/>
      <c r="H7" s="796"/>
      <c r="I7" s="800"/>
      <c r="J7" s="800"/>
      <c r="K7" s="797"/>
      <c r="L7" s="793"/>
      <c r="M7" s="793"/>
      <c r="N7" s="794"/>
    </row>
    <row r="8" spans="1:14" x14ac:dyDescent="0.25">
      <c r="A8" s="252"/>
      <c r="B8" s="754" t="s">
        <v>315</v>
      </c>
      <c r="C8" s="755"/>
      <c r="D8" s="1108" t="s">
        <v>316</v>
      </c>
      <c r="E8" s="1108"/>
      <c r="F8" s="1108"/>
      <c r="G8" s="1108"/>
      <c r="H8" s="755"/>
      <c r="I8" s="796"/>
      <c r="J8" s="801" t="s">
        <v>43</v>
      </c>
      <c r="K8" s="1108" t="s">
        <v>13</v>
      </c>
      <c r="L8" s="1108"/>
      <c r="M8" s="1108"/>
      <c r="N8" s="802"/>
    </row>
    <row r="9" spans="1:14" ht="15.75" thickBot="1" x14ac:dyDescent="0.3">
      <c r="A9" s="252"/>
      <c r="B9" s="803"/>
      <c r="C9" s="804"/>
      <c r="D9" s="805"/>
      <c r="E9" s="805"/>
      <c r="F9" s="805"/>
      <c r="G9" s="805"/>
      <c r="H9" s="804"/>
      <c r="I9" s="805"/>
      <c r="J9" s="804"/>
      <c r="K9" s="805"/>
      <c r="L9" s="1109"/>
      <c r="M9" s="1109"/>
      <c r="N9" s="1110"/>
    </row>
    <row r="10" spans="1:14" x14ac:dyDescent="0.25">
      <c r="A10" s="252"/>
      <c r="B10" s="255"/>
      <c r="C10" s="256"/>
      <c r="D10" s="257"/>
      <c r="E10" s="258"/>
      <c r="F10" s="259"/>
      <c r="G10" s="259"/>
      <c r="H10" s="258"/>
      <c r="I10" s="258"/>
      <c r="J10" s="258"/>
      <c r="K10" s="258"/>
      <c r="L10" s="258"/>
      <c r="M10" s="258"/>
      <c r="N10" s="260"/>
    </row>
    <row r="11" spans="1:14" x14ac:dyDescent="0.25">
      <c r="A11" s="252"/>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1:14" ht="40.5" customHeight="1" x14ac:dyDescent="0.25">
      <c r="A12" s="252"/>
      <c r="B12" s="1111"/>
      <c r="C12" s="1112"/>
      <c r="D12" s="1112"/>
      <c r="E12" s="1113"/>
      <c r="F12" s="1113"/>
      <c r="G12" s="1113"/>
      <c r="H12" s="1113"/>
      <c r="I12" s="1113"/>
      <c r="J12" s="1113"/>
      <c r="K12" s="1113"/>
      <c r="L12" s="1113"/>
      <c r="M12" s="1113"/>
      <c r="N12" s="1114"/>
    </row>
    <row r="13" spans="1:14" ht="1.5" customHeight="1" x14ac:dyDescent="0.25">
      <c r="A13" s="252"/>
      <c r="B13" s="261"/>
      <c r="C13" s="262"/>
      <c r="D13" s="263"/>
      <c r="E13" s="263"/>
      <c r="F13" s="263"/>
      <c r="G13" s="263"/>
      <c r="H13" s="263"/>
      <c r="I13" s="263"/>
      <c r="J13" s="263"/>
      <c r="K13" s="338"/>
      <c r="L13" s="338"/>
      <c r="M13" s="338"/>
      <c r="N13" s="339"/>
    </row>
    <row r="14" spans="1:14" ht="16.5" customHeight="1" x14ac:dyDescent="0.25">
      <c r="A14" s="252"/>
      <c r="B14" s="261" t="s">
        <v>117</v>
      </c>
      <c r="C14" s="1115" t="s">
        <v>324</v>
      </c>
      <c r="D14" s="1115"/>
      <c r="E14" s="1115"/>
      <c r="F14" s="1115"/>
      <c r="G14" s="1115"/>
      <c r="H14" s="1115"/>
      <c r="I14" s="1115"/>
      <c r="J14" s="257" t="s">
        <v>46</v>
      </c>
      <c r="K14" s="1116">
        <f>+'PRESUPUESTO OFICIAL'!N54</f>
        <v>0</v>
      </c>
      <c r="L14" s="1116"/>
      <c r="M14" s="1116"/>
      <c r="N14" s="1117"/>
    </row>
    <row r="15" spans="1:14" x14ac:dyDescent="0.25">
      <c r="A15" s="252"/>
      <c r="B15" s="261"/>
      <c r="C15" s="262"/>
      <c r="D15" s="263"/>
      <c r="E15" s="263"/>
      <c r="F15" s="263"/>
      <c r="G15" s="263"/>
      <c r="H15" s="263"/>
      <c r="I15" s="263"/>
      <c r="J15" s="263"/>
      <c r="K15" s="263"/>
      <c r="L15" s="263"/>
      <c r="M15" s="263"/>
      <c r="N15" s="264"/>
    </row>
    <row r="16" spans="1:14" x14ac:dyDescent="0.25">
      <c r="A16" s="252"/>
      <c r="B16" s="261" t="s">
        <v>118</v>
      </c>
      <c r="C16" s="1118" t="s">
        <v>323</v>
      </c>
      <c r="D16" s="1118"/>
      <c r="E16" s="1118"/>
      <c r="F16" s="1118"/>
      <c r="G16" s="1118"/>
      <c r="H16" s="1118"/>
      <c r="I16" s="1118"/>
      <c r="J16" s="620"/>
      <c r="K16" s="620"/>
      <c r="L16" s="620"/>
      <c r="M16" s="620"/>
      <c r="N16" s="265"/>
    </row>
    <row r="17" spans="1:14" x14ac:dyDescent="0.25">
      <c r="A17" s="252"/>
      <c r="B17" s="261"/>
      <c r="C17" s="262"/>
      <c r="D17" s="266"/>
      <c r="E17" s="266"/>
      <c r="F17" s="266"/>
      <c r="G17" s="266"/>
      <c r="H17" s="266"/>
      <c r="I17" s="266"/>
      <c r="J17" s="266"/>
      <c r="K17" s="266"/>
      <c r="L17" s="266"/>
      <c r="M17" s="266"/>
      <c r="N17" s="267"/>
    </row>
    <row r="18" spans="1:14" hidden="1" x14ac:dyDescent="0.25">
      <c r="A18" s="252"/>
      <c r="B18" s="261" t="s">
        <v>48</v>
      </c>
      <c r="C18" s="268"/>
      <c r="D18" s="620"/>
      <c r="E18" s="620"/>
      <c r="F18" s="620"/>
      <c r="G18" s="620"/>
      <c r="H18" s="620"/>
      <c r="I18" s="620"/>
      <c r="J18" s="620"/>
      <c r="K18" s="269" t="s">
        <v>49</v>
      </c>
      <c r="L18" s="270"/>
      <c r="M18" s="269" t="s">
        <v>35</v>
      </c>
      <c r="N18" s="271"/>
    </row>
    <row r="19" spans="1:14" ht="15.75" thickBot="1" x14ac:dyDescent="0.3">
      <c r="A19" s="252"/>
      <c r="B19" s="272"/>
      <c r="C19" s="258"/>
      <c r="D19" s="258"/>
      <c r="E19" s="258"/>
      <c r="F19" s="258"/>
      <c r="G19" s="258"/>
      <c r="H19" s="258"/>
      <c r="I19" s="258"/>
      <c r="J19" s="258"/>
      <c r="K19" s="258"/>
      <c r="L19" s="258"/>
      <c r="M19" s="258"/>
      <c r="N19" s="260"/>
    </row>
    <row r="20" spans="1:14" ht="16.5" thickBot="1" x14ac:dyDescent="0.3">
      <c r="A20" s="252"/>
      <c r="B20" s="1119" t="s">
        <v>52</v>
      </c>
      <c r="C20" s="1120"/>
      <c r="D20" s="1120"/>
      <c r="E20" s="1120"/>
      <c r="F20" s="1120"/>
      <c r="G20" s="1120"/>
      <c r="H20" s="1120"/>
      <c r="I20" s="1120"/>
      <c r="J20" s="1120"/>
      <c r="K20" s="1120"/>
      <c r="L20" s="1120"/>
      <c r="M20" s="1120"/>
      <c r="N20" s="1121"/>
    </row>
    <row r="21" spans="1:14" ht="15.75" thickBot="1" x14ac:dyDescent="0.3">
      <c r="A21" s="252"/>
      <c r="B21" s="1014"/>
      <c r="C21" s="1015"/>
      <c r="D21" s="1015"/>
      <c r="E21" s="1015"/>
      <c r="F21" s="1015"/>
      <c r="G21" s="1015"/>
      <c r="H21" s="1015"/>
      <c r="I21" s="1015"/>
      <c r="J21" s="1015"/>
      <c r="K21" s="1015"/>
      <c r="L21" s="1015"/>
      <c r="M21" s="1015"/>
      <c r="N21" s="1016"/>
    </row>
    <row r="22" spans="1:14" x14ac:dyDescent="0.25">
      <c r="A22" s="252"/>
      <c r="B22" s="273" t="s">
        <v>53</v>
      </c>
      <c r="C22" s="1039" t="s">
        <v>54</v>
      </c>
      <c r="D22" s="1102"/>
      <c r="E22" s="1102"/>
      <c r="F22" s="1102"/>
      <c r="G22" s="1102"/>
      <c r="H22" s="1102"/>
      <c r="I22" s="1102"/>
      <c r="J22" s="1102"/>
      <c r="K22" s="274"/>
      <c r="L22" s="1103" t="s">
        <v>56</v>
      </c>
      <c r="M22" s="1038"/>
      <c r="N22" s="1104" t="s">
        <v>8</v>
      </c>
    </row>
    <row r="23" spans="1:14" ht="16.5" thickBot="1" x14ac:dyDescent="0.3">
      <c r="A23" s="252"/>
      <c r="B23" s="806" t="s">
        <v>29</v>
      </c>
      <c r="C23" s="1085" t="s">
        <v>119</v>
      </c>
      <c r="D23" s="1085"/>
      <c r="E23" s="1085"/>
      <c r="F23" s="1085"/>
      <c r="G23" s="1085"/>
      <c r="H23" s="1085"/>
      <c r="I23" s="1085"/>
      <c r="J23" s="1086"/>
      <c r="K23" s="807"/>
      <c r="L23" s="1087" t="s">
        <v>120</v>
      </c>
      <c r="M23" s="1088"/>
      <c r="N23" s="1089"/>
    </row>
    <row r="24" spans="1:14" ht="15.75" thickBot="1" x14ac:dyDescent="0.3">
      <c r="A24" s="252"/>
      <c r="B24" s="1014"/>
      <c r="C24" s="1015"/>
      <c r="D24" s="1015"/>
      <c r="E24" s="1015"/>
      <c r="F24" s="1015"/>
      <c r="G24" s="1015"/>
      <c r="H24" s="1015"/>
      <c r="I24" s="1015"/>
      <c r="J24" s="1015"/>
      <c r="K24" s="1015"/>
      <c r="L24" s="1015"/>
      <c r="M24" s="1015"/>
      <c r="N24" s="1016"/>
    </row>
    <row r="25" spans="1:14" x14ac:dyDescent="0.25">
      <c r="A25" s="252"/>
      <c r="B25" s="1049" t="s">
        <v>58</v>
      </c>
      <c r="C25" s="1050"/>
      <c r="D25" s="1050"/>
      <c r="E25" s="1050"/>
      <c r="F25" s="1050"/>
      <c r="G25" s="1050"/>
      <c r="H25" s="1050"/>
      <c r="I25" s="1050"/>
      <c r="J25" s="1050"/>
      <c r="K25" s="1050"/>
      <c r="L25" s="1050"/>
      <c r="M25" s="1050"/>
      <c r="N25" s="1051"/>
    </row>
    <row r="26" spans="1:14" x14ac:dyDescent="0.25">
      <c r="A26" s="252"/>
      <c r="B26" s="1066" t="s">
        <v>54</v>
      </c>
      <c r="C26" s="1067"/>
      <c r="D26" s="1067"/>
      <c r="E26" s="1067"/>
      <c r="F26" s="1067"/>
      <c r="G26" s="1067"/>
      <c r="H26" s="1067"/>
      <c r="I26" s="1067" t="s">
        <v>59</v>
      </c>
      <c r="J26" s="1067"/>
      <c r="K26" s="621" t="s">
        <v>121</v>
      </c>
      <c r="L26" s="1067" t="s">
        <v>61</v>
      </c>
      <c r="M26" s="1067"/>
      <c r="N26" s="276" t="s">
        <v>62</v>
      </c>
    </row>
    <row r="27" spans="1:14" x14ac:dyDescent="0.25">
      <c r="A27" s="252"/>
      <c r="B27" s="1068" t="s">
        <v>226</v>
      </c>
      <c r="C27" s="1069"/>
      <c r="D27" s="1069"/>
      <c r="E27" s="1069"/>
      <c r="F27" s="1069"/>
      <c r="G27" s="1069"/>
      <c r="H27" s="1070"/>
      <c r="I27" s="1071"/>
      <c r="J27" s="1072"/>
      <c r="K27" s="277">
        <v>265000</v>
      </c>
      <c r="L27" s="1073">
        <v>2</v>
      </c>
      <c r="M27" s="1074"/>
      <c r="N27" s="278">
        <f>+ROUND(K27/L27,2)</f>
        <v>132500</v>
      </c>
    </row>
    <row r="28" spans="1:14" x14ac:dyDescent="0.25">
      <c r="A28" s="252"/>
      <c r="B28" s="1068" t="s">
        <v>122</v>
      </c>
      <c r="C28" s="1069"/>
      <c r="D28" s="1069"/>
      <c r="E28" s="1069"/>
      <c r="F28" s="1069"/>
      <c r="G28" s="1069"/>
      <c r="H28" s="1070"/>
      <c r="I28" s="622"/>
      <c r="J28" s="623"/>
      <c r="K28" s="277">
        <v>35000</v>
      </c>
      <c r="L28" s="1073">
        <v>1</v>
      </c>
      <c r="M28" s="1074"/>
      <c r="N28" s="278">
        <f>+ROUND(K28/L28,2)</f>
        <v>35000</v>
      </c>
    </row>
    <row r="29" spans="1:14" x14ac:dyDescent="0.25">
      <c r="A29" s="252"/>
      <c r="B29" s="1068" t="s">
        <v>123</v>
      </c>
      <c r="C29" s="1069"/>
      <c r="D29" s="1069"/>
      <c r="E29" s="1069"/>
      <c r="F29" s="1069"/>
      <c r="G29" s="1069"/>
      <c r="H29" s="1070"/>
      <c r="I29" s="622"/>
      <c r="J29" s="623"/>
      <c r="K29" s="277">
        <v>200000</v>
      </c>
      <c r="L29" s="1073">
        <v>2</v>
      </c>
      <c r="M29" s="1074"/>
      <c r="N29" s="278">
        <f>+ROUND(K29/L29,2)</f>
        <v>100000</v>
      </c>
    </row>
    <row r="30" spans="1:14" x14ac:dyDescent="0.25">
      <c r="A30" s="252"/>
      <c r="B30" s="1075"/>
      <c r="C30" s="1076"/>
      <c r="D30" s="1076"/>
      <c r="E30" s="1076"/>
      <c r="F30" s="1076"/>
      <c r="G30" s="1076"/>
      <c r="H30" s="1077"/>
      <c r="I30" s="1078"/>
      <c r="J30" s="1079"/>
      <c r="K30" s="279"/>
      <c r="L30" s="1080"/>
      <c r="M30" s="1081"/>
      <c r="N30" s="278"/>
    </row>
    <row r="31" spans="1:14" ht="15.75" thickBot="1" x14ac:dyDescent="0.3">
      <c r="A31" s="252"/>
      <c r="B31" s="1082" t="s">
        <v>64</v>
      </c>
      <c r="C31" s="1083"/>
      <c r="D31" s="1083"/>
      <c r="E31" s="1083"/>
      <c r="F31" s="1083"/>
      <c r="G31" s="1083"/>
      <c r="H31" s="1083"/>
      <c r="I31" s="1083"/>
      <c r="J31" s="1083"/>
      <c r="K31" s="1083"/>
      <c r="L31" s="1083"/>
      <c r="M31" s="1084"/>
      <c r="N31" s="280">
        <f>ROUND(SUM(N27:N30),2)</f>
        <v>267500</v>
      </c>
    </row>
    <row r="32" spans="1:14" x14ac:dyDescent="0.25">
      <c r="A32" s="252"/>
      <c r="B32" s="1049" t="s">
        <v>65</v>
      </c>
      <c r="C32" s="1050"/>
      <c r="D32" s="1050"/>
      <c r="E32" s="1050"/>
      <c r="F32" s="1050"/>
      <c r="G32" s="1050"/>
      <c r="H32" s="1050"/>
      <c r="I32" s="1050"/>
      <c r="J32" s="1050"/>
      <c r="K32" s="1050"/>
      <c r="L32" s="1050"/>
      <c r="M32" s="1050"/>
      <c r="N32" s="1051"/>
    </row>
    <row r="33" spans="1:14" x14ac:dyDescent="0.25">
      <c r="A33" s="252"/>
      <c r="B33" s="1066" t="s">
        <v>54</v>
      </c>
      <c r="C33" s="1067"/>
      <c r="D33" s="1067"/>
      <c r="E33" s="1067"/>
      <c r="F33" s="1067"/>
      <c r="G33" s="1067"/>
      <c r="H33" s="1067"/>
      <c r="I33" s="1067"/>
      <c r="J33" s="275" t="s">
        <v>56</v>
      </c>
      <c r="K33" s="275" t="s">
        <v>8</v>
      </c>
      <c r="L33" s="1067" t="s">
        <v>66</v>
      </c>
      <c r="M33" s="1067"/>
      <c r="N33" s="276" t="s">
        <v>62</v>
      </c>
    </row>
    <row r="34" spans="1:14" x14ac:dyDescent="0.25">
      <c r="A34" s="252"/>
      <c r="B34" s="1059"/>
      <c r="C34" s="1060"/>
      <c r="D34" s="1060"/>
      <c r="E34" s="1060"/>
      <c r="F34" s="1060"/>
      <c r="G34" s="1060"/>
      <c r="H34" s="1060"/>
      <c r="I34" s="1061"/>
      <c r="J34" s="281"/>
      <c r="K34" s="282"/>
      <c r="L34" s="1062"/>
      <c r="M34" s="1062"/>
      <c r="N34" s="283">
        <f>+L34*K34</f>
        <v>0</v>
      </c>
    </row>
    <row r="35" spans="1:14" ht="15.75" thickBot="1" x14ac:dyDescent="0.3">
      <c r="A35" s="252"/>
      <c r="B35" s="1047" t="s">
        <v>64</v>
      </c>
      <c r="C35" s="1048"/>
      <c r="D35" s="1048"/>
      <c r="E35" s="1048"/>
      <c r="F35" s="1048"/>
      <c r="G35" s="1048"/>
      <c r="H35" s="1048"/>
      <c r="I35" s="1048"/>
      <c r="J35" s="1048"/>
      <c r="K35" s="1048"/>
      <c r="L35" s="1048"/>
      <c r="M35" s="1048"/>
      <c r="N35" s="284">
        <f>+SUM(N34:N34)</f>
        <v>0</v>
      </c>
    </row>
    <row r="36" spans="1:14" x14ac:dyDescent="0.25">
      <c r="A36" s="252"/>
      <c r="B36" s="1063" t="s">
        <v>67</v>
      </c>
      <c r="C36" s="1064"/>
      <c r="D36" s="1064"/>
      <c r="E36" s="1064"/>
      <c r="F36" s="1064"/>
      <c r="G36" s="1064"/>
      <c r="H36" s="1064"/>
      <c r="I36" s="1064"/>
      <c r="J36" s="1064"/>
      <c r="K36" s="1064"/>
      <c r="L36" s="1064"/>
      <c r="M36" s="1064"/>
      <c r="N36" s="1065"/>
    </row>
    <row r="37" spans="1:14" ht="30" x14ac:dyDescent="0.25">
      <c r="A37" s="252"/>
      <c r="B37" s="1066" t="s">
        <v>68</v>
      </c>
      <c r="C37" s="1067"/>
      <c r="D37" s="1067"/>
      <c r="E37" s="1067"/>
      <c r="F37" s="1067"/>
      <c r="G37" s="1067"/>
      <c r="H37" s="275" t="s">
        <v>56</v>
      </c>
      <c r="I37" s="285" t="s">
        <v>69</v>
      </c>
      <c r="J37" s="285" t="s">
        <v>70</v>
      </c>
      <c r="K37" s="275" t="s">
        <v>71</v>
      </c>
      <c r="L37" s="1067" t="s">
        <v>72</v>
      </c>
      <c r="M37" s="1067"/>
      <c r="N37" s="276" t="s">
        <v>62</v>
      </c>
    </row>
    <row r="38" spans="1:14" x14ac:dyDescent="0.25">
      <c r="A38" s="252"/>
      <c r="B38" s="1043"/>
      <c r="C38" s="1044"/>
      <c r="D38" s="1044"/>
      <c r="E38" s="1044"/>
      <c r="F38" s="1044"/>
      <c r="G38" s="1045"/>
      <c r="H38" s="281"/>
      <c r="I38" s="282"/>
      <c r="J38" s="286"/>
      <c r="K38" s="282"/>
      <c r="L38" s="1046"/>
      <c r="M38" s="1046"/>
      <c r="N38" s="287">
        <f>ROUND(K38*L38,2)</f>
        <v>0</v>
      </c>
    </row>
    <row r="39" spans="1:14" ht="15.75" thickBot="1" x14ac:dyDescent="0.3">
      <c r="A39" s="252"/>
      <c r="B39" s="1047" t="s">
        <v>64</v>
      </c>
      <c r="C39" s="1048"/>
      <c r="D39" s="1048"/>
      <c r="E39" s="1048"/>
      <c r="F39" s="1048"/>
      <c r="G39" s="1048"/>
      <c r="H39" s="1048"/>
      <c r="I39" s="1048"/>
      <c r="J39" s="1048"/>
      <c r="K39" s="1048"/>
      <c r="L39" s="1048"/>
      <c r="M39" s="1048"/>
      <c r="N39" s="288">
        <f>ROUND((N38),2)</f>
        <v>0</v>
      </c>
    </row>
    <row r="40" spans="1:14" x14ac:dyDescent="0.25">
      <c r="A40" s="252"/>
      <c r="B40" s="1049" t="s">
        <v>74</v>
      </c>
      <c r="C40" s="1050"/>
      <c r="D40" s="1050"/>
      <c r="E40" s="1050"/>
      <c r="F40" s="1050"/>
      <c r="G40" s="1050"/>
      <c r="H40" s="1050"/>
      <c r="I40" s="1050"/>
      <c r="J40" s="1050"/>
      <c r="K40" s="1050"/>
      <c r="L40" s="1050"/>
      <c r="M40" s="1050"/>
      <c r="N40" s="1051"/>
    </row>
    <row r="41" spans="1:14" ht="30" x14ac:dyDescent="0.25">
      <c r="A41" s="252"/>
      <c r="B41" s="1052" t="s">
        <v>75</v>
      </c>
      <c r="C41" s="1053"/>
      <c r="D41" s="1053"/>
      <c r="E41" s="1053"/>
      <c r="F41" s="1053"/>
      <c r="G41" s="1053"/>
      <c r="H41" s="1053"/>
      <c r="I41" s="275" t="s">
        <v>76</v>
      </c>
      <c r="J41" s="285" t="s">
        <v>77</v>
      </c>
      <c r="K41" s="285" t="s">
        <v>78</v>
      </c>
      <c r="L41" s="1054" t="s">
        <v>61</v>
      </c>
      <c r="M41" s="1054"/>
      <c r="N41" s="289" t="s">
        <v>62</v>
      </c>
    </row>
    <row r="42" spans="1:14" x14ac:dyDescent="0.25">
      <c r="A42" s="252"/>
      <c r="B42" s="1055" t="s">
        <v>124</v>
      </c>
      <c r="C42" s="1056"/>
      <c r="D42" s="1056"/>
      <c r="E42" s="1056"/>
      <c r="F42" s="1056"/>
      <c r="G42" s="1056"/>
      <c r="H42" s="1057"/>
      <c r="I42" s="290">
        <v>86502.36</v>
      </c>
      <c r="J42" s="291">
        <v>1.85</v>
      </c>
      <c r="K42" s="292">
        <f>ROUND(I42*J42,2)</f>
        <v>160029.37</v>
      </c>
      <c r="L42" s="1058">
        <v>2</v>
      </c>
      <c r="M42" s="1058"/>
      <c r="N42" s="287">
        <f>IFERROR(ROUND(K42/L42,2),0)</f>
        <v>80014.69</v>
      </c>
    </row>
    <row r="43" spans="1:14" x14ac:dyDescent="0.25">
      <c r="A43" s="252"/>
      <c r="B43" s="1055" t="s">
        <v>125</v>
      </c>
      <c r="C43" s="1056"/>
      <c r="D43" s="1056"/>
      <c r="E43" s="1056"/>
      <c r="F43" s="1056"/>
      <c r="G43" s="1056"/>
      <c r="H43" s="1057"/>
      <c r="I43" s="290">
        <v>37484.36</v>
      </c>
      <c r="J43" s="291">
        <v>1.85</v>
      </c>
      <c r="K43" s="292">
        <f>ROUND(I43*J43,2)</f>
        <v>69346.070000000007</v>
      </c>
      <c r="L43" s="1058">
        <v>2</v>
      </c>
      <c r="M43" s="1058"/>
      <c r="N43" s="287">
        <f>IFERROR(ROUND(K43/L43,2),0)</f>
        <v>34673.040000000001</v>
      </c>
    </row>
    <row r="44" spans="1:14" x14ac:dyDescent="0.25">
      <c r="A44" s="252"/>
      <c r="B44" s="293" t="s">
        <v>126</v>
      </c>
      <c r="C44" s="294"/>
      <c r="D44" s="294"/>
      <c r="E44" s="294"/>
      <c r="F44" s="294"/>
      <c r="G44" s="294"/>
      <c r="H44" s="295"/>
      <c r="I44" s="290">
        <v>49800</v>
      </c>
      <c r="J44" s="291">
        <v>1.85</v>
      </c>
      <c r="K44" s="292">
        <f>ROUND(I44*J44,2)</f>
        <v>92130</v>
      </c>
      <c r="L44" s="1058">
        <v>1</v>
      </c>
      <c r="M44" s="1058"/>
      <c r="N44" s="287">
        <f>IFERROR(ROUND(K44/L44,2),0)</f>
        <v>92130</v>
      </c>
    </row>
    <row r="45" spans="1:14" ht="15.75" thickBot="1" x14ac:dyDescent="0.3">
      <c r="A45" s="252"/>
      <c r="B45" s="1041"/>
      <c r="C45" s="1042"/>
      <c r="D45" s="1042"/>
      <c r="E45" s="1042"/>
      <c r="F45" s="1042"/>
      <c r="G45" s="1042"/>
      <c r="H45" s="1042"/>
      <c r="I45" s="1042"/>
      <c r="J45" s="1042"/>
      <c r="K45" s="1042"/>
      <c r="L45" s="1042"/>
      <c r="M45" s="1042"/>
      <c r="N45" s="296"/>
    </row>
    <row r="46" spans="1:14" ht="15.75" thickBot="1" x14ac:dyDescent="0.3">
      <c r="A46" s="252"/>
      <c r="B46" s="1014"/>
      <c r="C46" s="1015"/>
      <c r="D46" s="1015"/>
      <c r="E46" s="1015"/>
      <c r="F46" s="1015"/>
      <c r="G46" s="1015"/>
      <c r="H46" s="1015"/>
      <c r="I46" s="1015"/>
      <c r="J46" s="1015"/>
      <c r="K46" s="1015"/>
      <c r="L46" s="1015"/>
      <c r="M46" s="1015"/>
      <c r="N46" s="1016"/>
    </row>
    <row r="47" spans="1:14" ht="15.75" thickBot="1" x14ac:dyDescent="0.3">
      <c r="A47" s="252"/>
      <c r="B47" s="1011" t="s">
        <v>79</v>
      </c>
      <c r="C47" s="1012"/>
      <c r="D47" s="1012"/>
      <c r="E47" s="1012"/>
      <c r="F47" s="1012"/>
      <c r="G47" s="1012"/>
      <c r="H47" s="1012"/>
      <c r="I47" s="1012"/>
      <c r="J47" s="1012"/>
      <c r="K47" s="1012"/>
      <c r="L47" s="1012"/>
      <c r="M47" s="1013"/>
      <c r="N47" s="297">
        <f>ROUND(N31+N35+N39+N45,2)</f>
        <v>267500</v>
      </c>
    </row>
    <row r="48" spans="1:14" ht="15.75" thickBot="1" x14ac:dyDescent="0.3">
      <c r="A48" s="252"/>
      <c r="B48" s="1014"/>
      <c r="C48" s="1015"/>
      <c r="D48" s="1015"/>
      <c r="E48" s="1015"/>
      <c r="F48" s="1015"/>
      <c r="G48" s="1015"/>
      <c r="H48" s="1015"/>
      <c r="I48" s="1015"/>
      <c r="J48" s="1015"/>
      <c r="K48" s="1015"/>
      <c r="L48" s="1015"/>
      <c r="M48" s="1015"/>
      <c r="N48" s="1016"/>
    </row>
    <row r="49" spans="1:14" ht="15.75" thickBot="1" x14ac:dyDescent="0.3">
      <c r="A49" s="252"/>
      <c r="B49" s="1034" t="s">
        <v>80</v>
      </c>
      <c r="C49" s="1035"/>
      <c r="D49" s="1035"/>
      <c r="E49" s="1035"/>
      <c r="F49" s="1035"/>
      <c r="G49" s="1035"/>
      <c r="H49" s="1035"/>
      <c r="I49" s="1035"/>
      <c r="J49" s="1035"/>
      <c r="K49" s="1035"/>
      <c r="L49" s="1035"/>
      <c r="M49" s="1035"/>
      <c r="N49" s="1036"/>
    </row>
    <row r="50" spans="1:14" x14ac:dyDescent="0.25">
      <c r="A50" s="252"/>
      <c r="B50" s="1037" t="s">
        <v>81</v>
      </c>
      <c r="C50" s="1038"/>
      <c r="D50" s="1038"/>
      <c r="E50" s="1038"/>
      <c r="F50" s="1038"/>
      <c r="G50" s="1038"/>
      <c r="H50" s="1038"/>
      <c r="I50" s="298"/>
      <c r="J50" s="299"/>
      <c r="K50" s="300" t="s">
        <v>82</v>
      </c>
      <c r="L50" s="1039" t="s">
        <v>83</v>
      </c>
      <c r="M50" s="1040"/>
      <c r="N50" s="301"/>
    </row>
    <row r="51" spans="1:14" x14ac:dyDescent="0.25">
      <c r="A51" s="252"/>
      <c r="B51" s="1024" t="s">
        <v>84</v>
      </c>
      <c r="C51" s="1025"/>
      <c r="D51" s="1025"/>
      <c r="E51" s="1025"/>
      <c r="F51" s="1025"/>
      <c r="G51" s="1025"/>
      <c r="H51" s="1025"/>
      <c r="I51" s="1025"/>
      <c r="J51" s="1026"/>
      <c r="K51" s="302">
        <v>0.2</v>
      </c>
      <c r="L51" s="1027">
        <f>ROUND(N47*K51,2)</f>
        <v>53500</v>
      </c>
      <c r="M51" s="1028"/>
      <c r="N51" s="303"/>
    </row>
    <row r="52" spans="1:14" x14ac:dyDescent="0.25">
      <c r="A52" s="252"/>
      <c r="B52" s="1024" t="s">
        <v>85</v>
      </c>
      <c r="C52" s="1025"/>
      <c r="D52" s="1025"/>
      <c r="E52" s="1025"/>
      <c r="F52" s="1025"/>
      <c r="G52" s="1025"/>
      <c r="H52" s="1025"/>
      <c r="I52" s="1025"/>
      <c r="J52" s="1026"/>
      <c r="K52" s="302">
        <v>0.05</v>
      </c>
      <c r="L52" s="1027">
        <f>ROUND(N47*K52,2)</f>
        <v>13375</v>
      </c>
      <c r="M52" s="1028"/>
      <c r="N52" s="303"/>
    </row>
    <row r="53" spans="1:14" ht="15.75" thickBot="1" x14ac:dyDescent="0.3">
      <c r="A53" s="252"/>
      <c r="B53" s="1029" t="s">
        <v>86</v>
      </c>
      <c r="C53" s="1030"/>
      <c r="D53" s="1030"/>
      <c r="E53" s="1030"/>
      <c r="F53" s="1030"/>
      <c r="G53" s="1030"/>
      <c r="H53" s="1030"/>
      <c r="I53" s="1030"/>
      <c r="J53" s="1031"/>
      <c r="K53" s="302">
        <v>0.05</v>
      </c>
      <c r="L53" s="1032">
        <f>ROUND(N47*K53,2)</f>
        <v>13375</v>
      </c>
      <c r="M53" s="1033"/>
      <c r="N53" s="303"/>
    </row>
    <row r="54" spans="1:14" ht="15.75" thickBot="1" x14ac:dyDescent="0.3">
      <c r="A54" s="252"/>
      <c r="B54" s="1011" t="s">
        <v>64</v>
      </c>
      <c r="C54" s="1012"/>
      <c r="D54" s="1012"/>
      <c r="E54" s="1012"/>
      <c r="F54" s="1012"/>
      <c r="G54" s="1012"/>
      <c r="H54" s="1012"/>
      <c r="I54" s="1012"/>
      <c r="J54" s="1012"/>
      <c r="K54" s="1012"/>
      <c r="L54" s="1012"/>
      <c r="M54" s="1013"/>
      <c r="N54" s="297">
        <f>SUM(L51:M53)</f>
        <v>80250</v>
      </c>
    </row>
    <row r="55" spans="1:14" ht="15.75" thickBot="1" x14ac:dyDescent="0.3">
      <c r="A55" s="252"/>
      <c r="B55" s="1014"/>
      <c r="C55" s="1015"/>
      <c r="D55" s="1015"/>
      <c r="E55" s="1015"/>
      <c r="F55" s="1015"/>
      <c r="G55" s="1015"/>
      <c r="H55" s="1015"/>
      <c r="I55" s="1015"/>
      <c r="J55" s="1015"/>
      <c r="K55" s="1015"/>
      <c r="L55" s="1015"/>
      <c r="M55" s="1015"/>
      <c r="N55" s="1016"/>
    </row>
    <row r="56" spans="1:14" ht="15.75" thickBot="1" x14ac:dyDescent="0.3">
      <c r="A56" s="252"/>
      <c r="B56" s="1017" t="s">
        <v>87</v>
      </c>
      <c r="C56" s="1018"/>
      <c r="D56" s="1018"/>
      <c r="E56" s="1018"/>
      <c r="F56" s="1018"/>
      <c r="G56" s="1018"/>
      <c r="H56" s="1018"/>
      <c r="I56" s="1018"/>
      <c r="J56" s="1018"/>
      <c r="K56" s="1018"/>
      <c r="L56" s="1018"/>
      <c r="M56" s="1019"/>
      <c r="N56" s="808">
        <f>ROUND(N47+N54,0)</f>
        <v>347750</v>
      </c>
    </row>
    <row r="57" spans="1:14" x14ac:dyDescent="0.25">
      <c r="A57" s="252"/>
      <c r="B57" s="304"/>
      <c r="C57" s="305"/>
      <c r="D57" s="305"/>
      <c r="E57" s="305"/>
      <c r="F57" s="305"/>
      <c r="G57" s="305"/>
      <c r="H57" s="305"/>
      <c r="I57" s="305"/>
      <c r="J57" s="305"/>
      <c r="K57" s="305"/>
      <c r="L57" s="305"/>
      <c r="M57" s="305"/>
      <c r="N57" s="306"/>
    </row>
    <row r="58" spans="1:14" x14ac:dyDescent="0.25">
      <c r="A58" s="252"/>
      <c r="B58" s="272"/>
      <c r="C58" s="259"/>
      <c r="D58" s="259"/>
      <c r="E58" s="259"/>
      <c r="F58" s="259"/>
      <c r="G58" s="259"/>
      <c r="H58" s="259"/>
      <c r="I58" s="259"/>
      <c r="J58" s="259"/>
      <c r="K58" s="259"/>
      <c r="L58" s="259"/>
      <c r="M58" s="259"/>
      <c r="N58" s="260"/>
    </row>
    <row r="59" spans="1:14" x14ac:dyDescent="0.25">
      <c r="A59" s="252"/>
      <c r="B59" s="272"/>
      <c r="C59" s="259"/>
      <c r="D59" s="259"/>
      <c r="E59" s="259"/>
      <c r="F59" s="259"/>
      <c r="G59" s="259"/>
      <c r="H59" s="259"/>
      <c r="I59" s="259"/>
      <c r="J59" s="259"/>
      <c r="K59" s="259"/>
      <c r="L59" s="259"/>
      <c r="M59" s="259"/>
      <c r="N59" s="307"/>
    </row>
    <row r="60" spans="1:14" x14ac:dyDescent="0.25">
      <c r="A60" s="252"/>
      <c r="B60" s="272"/>
      <c r="C60" s="259"/>
      <c r="D60" s="259"/>
      <c r="E60" s="259"/>
      <c r="F60" s="259"/>
      <c r="G60" s="259"/>
      <c r="H60" s="259"/>
      <c r="I60" s="259"/>
      <c r="J60" s="259"/>
      <c r="K60" s="259"/>
      <c r="L60" s="259"/>
      <c r="M60" s="259"/>
      <c r="N60" s="260"/>
    </row>
    <row r="61" spans="1:14" x14ac:dyDescent="0.25">
      <c r="A61" s="252"/>
      <c r="B61" s="272"/>
      <c r="C61" s="259"/>
      <c r="D61" s="259"/>
      <c r="E61" s="308" t="s">
        <v>88</v>
      </c>
      <c r="F61" s="308"/>
      <c r="G61" s="308"/>
      <c r="H61" s="308"/>
      <c r="I61" s="308"/>
      <c r="J61" s="308"/>
      <c r="K61" s="259"/>
      <c r="L61" s="259"/>
      <c r="M61" s="259"/>
      <c r="N61" s="260"/>
    </row>
    <row r="62" spans="1:14" x14ac:dyDescent="0.25">
      <c r="A62" s="252"/>
      <c r="B62" s="272"/>
      <c r="C62" s="259"/>
      <c r="D62" s="259"/>
      <c r="E62" s="259" t="s">
        <v>89</v>
      </c>
      <c r="F62" s="1020"/>
      <c r="G62" s="1020"/>
      <c r="H62" s="1020"/>
      <c r="I62" s="1020"/>
      <c r="J62" s="1020"/>
      <c r="K62" s="259"/>
      <c r="L62" s="259"/>
      <c r="M62" s="259"/>
      <c r="N62" s="260"/>
    </row>
    <row r="63" spans="1:14" x14ac:dyDescent="0.25">
      <c r="A63" s="252"/>
      <c r="B63" s="272"/>
      <c r="C63" s="259"/>
      <c r="D63" s="259"/>
      <c r="E63" s="572" t="s">
        <v>322</v>
      </c>
      <c r="G63" s="259"/>
      <c r="H63" s="259"/>
      <c r="I63" s="259"/>
      <c r="J63" s="259"/>
      <c r="K63" s="259"/>
      <c r="L63" s="259"/>
      <c r="M63" s="259"/>
      <c r="N63" s="260"/>
    </row>
    <row r="64" spans="1:14" x14ac:dyDescent="0.25">
      <c r="A64" s="252"/>
      <c r="B64" s="272"/>
      <c r="C64" s="259"/>
      <c r="D64" s="259"/>
      <c r="E64" s="259" t="s">
        <v>318</v>
      </c>
      <c r="F64" s="259"/>
      <c r="G64" s="259"/>
      <c r="H64" s="259"/>
      <c r="I64" s="259"/>
      <c r="J64" s="259"/>
      <c r="K64" s="259"/>
      <c r="L64" s="259"/>
      <c r="M64" s="259"/>
      <c r="N64" s="260"/>
    </row>
    <row r="65" spans="1:14" ht="15.75" thickBot="1" x14ac:dyDescent="0.3">
      <c r="A65" s="309"/>
      <c r="B65" s="310"/>
      <c r="C65" s="311"/>
      <c r="D65" s="311"/>
      <c r="E65" s="311"/>
      <c r="F65" s="311" t="s">
        <v>92</v>
      </c>
      <c r="G65" s="311"/>
      <c r="H65" s="311"/>
      <c r="I65" s="311"/>
      <c r="J65" s="311"/>
      <c r="K65" s="311"/>
      <c r="L65" s="311"/>
      <c r="M65" s="311"/>
      <c r="N65" s="312"/>
    </row>
    <row r="66" spans="1:14" x14ac:dyDescent="0.25">
      <c r="B66" s="313" t="s">
        <v>93</v>
      </c>
      <c r="C66" s="308"/>
      <c r="D66" s="308"/>
      <c r="E66" s="308"/>
      <c r="F66" s="308"/>
      <c r="G66" s="308"/>
      <c r="H66" s="308"/>
      <c r="I66" s="308"/>
      <c r="J66" s="308"/>
      <c r="K66" s="308"/>
      <c r="L66" s="308"/>
      <c r="M66" s="308"/>
      <c r="N66" s="314"/>
    </row>
    <row r="67" spans="1:14" x14ac:dyDescent="0.25">
      <c r="B67" s="315"/>
      <c r="C67" s="316"/>
      <c r="D67" s="316"/>
      <c r="E67" s="316"/>
      <c r="F67" s="316"/>
      <c r="G67" s="316"/>
      <c r="H67" s="316"/>
      <c r="I67" s="316"/>
      <c r="J67" s="316"/>
      <c r="K67" s="316"/>
      <c r="L67" s="316"/>
      <c r="M67" s="316"/>
      <c r="N67" s="317"/>
    </row>
    <row r="68" spans="1:14" x14ac:dyDescent="0.25">
      <c r="B68" s="315"/>
      <c r="C68" s="316"/>
      <c r="D68" s="316"/>
      <c r="E68" s="316"/>
      <c r="F68" s="316"/>
      <c r="G68" s="316"/>
      <c r="H68" s="316"/>
      <c r="I68" s="316"/>
      <c r="J68" s="316"/>
      <c r="K68" s="316"/>
      <c r="L68" s="316"/>
      <c r="M68" s="316"/>
      <c r="N68" s="317"/>
    </row>
    <row r="69" spans="1:14" ht="15.75" thickBot="1" x14ac:dyDescent="0.3">
      <c r="B69" s="318"/>
      <c r="C69" s="319"/>
      <c r="D69" s="319"/>
      <c r="E69" s="319"/>
      <c r="F69" s="319"/>
      <c r="G69" s="319"/>
      <c r="H69" s="319"/>
      <c r="I69" s="319"/>
      <c r="J69" s="319"/>
      <c r="K69" s="319"/>
      <c r="L69" s="319"/>
      <c r="M69" s="319"/>
      <c r="N69" s="320"/>
    </row>
    <row r="70" spans="1:14" x14ac:dyDescent="0.25">
      <c r="B70" s="321"/>
      <c r="C70" s="322"/>
      <c r="D70" s="322"/>
      <c r="E70" s="322"/>
      <c r="F70" s="322"/>
      <c r="G70" s="322"/>
      <c r="H70" s="322"/>
      <c r="I70" s="322"/>
      <c r="J70" s="322"/>
      <c r="K70" s="322"/>
      <c r="L70" s="322"/>
      <c r="M70" s="322"/>
      <c r="N70" s="323"/>
    </row>
    <row r="71" spans="1:14" x14ac:dyDescent="0.25">
      <c r="B71" s="324" t="s">
        <v>94</v>
      </c>
      <c r="C71" s="266"/>
      <c r="D71" s="266"/>
      <c r="E71" s="266"/>
      <c r="F71" s="266"/>
      <c r="G71" s="266"/>
      <c r="H71" s="266"/>
      <c r="I71" s="266"/>
      <c r="J71" s="266"/>
      <c r="K71" s="266"/>
      <c r="L71" s="266"/>
      <c r="M71" s="266"/>
      <c r="N71" s="267"/>
    </row>
    <row r="72" spans="1:14" ht="24" customHeight="1" x14ac:dyDescent="0.25">
      <c r="B72" s="1021" t="s">
        <v>95</v>
      </c>
      <c r="C72" s="1022"/>
      <c r="D72" s="1022"/>
      <c r="E72" s="1022"/>
      <c r="F72" s="1022"/>
      <c r="G72" s="1022"/>
      <c r="H72" s="1022"/>
      <c r="I72" s="1022"/>
      <c r="J72" s="1022"/>
      <c r="K72" s="1022"/>
      <c r="L72" s="1022"/>
      <c r="M72" s="1022"/>
      <c r="N72" s="1023"/>
    </row>
    <row r="73" spans="1:14" x14ac:dyDescent="0.25">
      <c r="B73" s="1021"/>
      <c r="C73" s="1022"/>
      <c r="D73" s="1022"/>
      <c r="E73" s="1022"/>
      <c r="F73" s="1022"/>
      <c r="G73" s="1022"/>
      <c r="H73" s="1022"/>
      <c r="I73" s="1022"/>
      <c r="J73" s="1022"/>
      <c r="K73" s="1022"/>
      <c r="L73" s="1022"/>
      <c r="M73" s="1022"/>
      <c r="N73" s="1023"/>
    </row>
    <row r="74" spans="1:14" x14ac:dyDescent="0.25">
      <c r="B74" s="1008" t="s">
        <v>96</v>
      </c>
      <c r="C74" s="1009"/>
      <c r="D74" s="1009"/>
      <c r="E74" s="1009"/>
      <c r="F74" s="1009"/>
      <c r="G74" s="1009"/>
      <c r="H74" s="1009"/>
      <c r="I74" s="1009"/>
      <c r="J74" s="1009"/>
      <c r="K74" s="1009"/>
      <c r="L74" s="1009"/>
      <c r="M74" s="1009"/>
      <c r="N74" s="1010"/>
    </row>
    <row r="75" spans="1:14" ht="15.75" customHeight="1" x14ac:dyDescent="0.25">
      <c r="B75" s="1008"/>
      <c r="C75" s="1009"/>
      <c r="D75" s="1009"/>
      <c r="E75" s="1009"/>
      <c r="F75" s="1009"/>
      <c r="G75" s="1009"/>
      <c r="H75" s="1009"/>
      <c r="I75" s="1009"/>
      <c r="J75" s="1009"/>
      <c r="K75" s="1009"/>
      <c r="L75" s="1009"/>
      <c r="M75" s="1009"/>
      <c r="N75" s="1010"/>
    </row>
    <row r="76" spans="1:14" x14ac:dyDescent="0.25">
      <c r="B76" s="325"/>
      <c r="C76" s="326"/>
      <c r="D76" s="326"/>
      <c r="E76" s="326"/>
      <c r="F76" s="326"/>
      <c r="G76" s="326"/>
      <c r="H76" s="326"/>
      <c r="I76" s="326"/>
      <c r="J76" s="326"/>
      <c r="K76" s="326"/>
      <c r="L76" s="326"/>
      <c r="M76" s="326"/>
      <c r="N76" s="327"/>
    </row>
    <row r="77" spans="1:14" x14ac:dyDescent="0.25">
      <c r="B77" s="325"/>
      <c r="C77" s="326"/>
      <c r="D77" s="326"/>
      <c r="E77" s="326"/>
      <c r="F77" s="326"/>
      <c r="G77" s="326"/>
      <c r="H77" s="326"/>
      <c r="I77" s="326"/>
      <c r="J77" s="326"/>
      <c r="K77" s="326"/>
      <c r="L77" s="326"/>
      <c r="M77" s="326"/>
      <c r="N77" s="327"/>
    </row>
    <row r="78" spans="1:14" x14ac:dyDescent="0.25">
      <c r="B78" s="324"/>
      <c r="C78" s="266"/>
      <c r="D78" s="266"/>
      <c r="E78" s="266"/>
      <c r="F78" s="266"/>
      <c r="G78" s="266"/>
      <c r="H78" s="266"/>
      <c r="I78" s="266"/>
      <c r="J78" s="266"/>
      <c r="K78" s="266"/>
      <c r="L78" s="266"/>
      <c r="M78" s="266"/>
      <c r="N78" s="267"/>
    </row>
    <row r="79" spans="1:14" x14ac:dyDescent="0.25">
      <c r="B79" s="272"/>
      <c r="C79" s="259"/>
      <c r="D79" s="259"/>
      <c r="E79" s="259" t="s">
        <v>88</v>
      </c>
      <c r="F79" s="308"/>
      <c r="G79" s="308"/>
      <c r="H79" s="259"/>
      <c r="I79" s="259"/>
      <c r="J79" s="259"/>
      <c r="K79" s="259"/>
      <c r="L79" s="259"/>
      <c r="M79" s="259"/>
      <c r="N79" s="260"/>
    </row>
    <row r="80" spans="1:14" x14ac:dyDescent="0.25">
      <c r="B80" s="272"/>
      <c r="C80" s="259"/>
      <c r="D80" s="259"/>
      <c r="E80" s="328" t="s">
        <v>89</v>
      </c>
      <c r="F80" s="259"/>
      <c r="G80" s="259"/>
      <c r="H80" s="328"/>
      <c r="I80" s="328"/>
      <c r="J80" s="328"/>
      <c r="K80" s="259"/>
      <c r="L80" s="259"/>
      <c r="M80" s="259"/>
      <c r="N80" s="260"/>
    </row>
    <row r="81" spans="2:14" ht="16.5" customHeight="1" x14ac:dyDescent="0.25">
      <c r="B81" s="272"/>
      <c r="C81" s="259"/>
      <c r="D81" s="259"/>
      <c r="E81" s="329" t="s">
        <v>97</v>
      </c>
      <c r="F81" s="259"/>
      <c r="G81" s="259"/>
      <c r="H81" s="329"/>
      <c r="I81" s="329"/>
      <c r="J81" s="329"/>
      <c r="K81" s="259"/>
      <c r="L81" s="259"/>
      <c r="M81" s="259"/>
      <c r="N81" s="260"/>
    </row>
    <row r="82" spans="2:14" x14ac:dyDescent="0.25">
      <c r="B82" s="330"/>
      <c r="C82" s="266"/>
      <c r="D82" s="266"/>
      <c r="E82" s="259" t="s">
        <v>91</v>
      </c>
      <c r="F82" s="259"/>
      <c r="G82" s="259"/>
      <c r="H82" s="259"/>
      <c r="I82" s="259"/>
      <c r="J82" s="259"/>
      <c r="K82" s="266"/>
      <c r="L82" s="266"/>
      <c r="M82" s="266"/>
      <c r="N82" s="267"/>
    </row>
    <row r="83" spans="2:14" ht="26.25" customHeight="1" x14ac:dyDescent="0.25">
      <c r="B83" s="330"/>
      <c r="C83" s="266"/>
      <c r="D83" s="266"/>
      <c r="E83" s="266"/>
      <c r="F83" s="259"/>
      <c r="G83" s="259"/>
      <c r="H83" s="259"/>
      <c r="I83" s="259"/>
      <c r="J83" s="259"/>
      <c r="K83" s="266"/>
      <c r="L83" s="266"/>
      <c r="M83" s="266"/>
      <c r="N83" s="267"/>
    </row>
    <row r="87" spans="2:14" ht="15.75" thickBot="1" x14ac:dyDescent="0.3">
      <c r="E87" s="839"/>
    </row>
  </sheetData>
  <mergeCells count="73">
    <mergeCell ref="B1:N2"/>
    <mergeCell ref="B3:N3"/>
    <mergeCell ref="C22:J22"/>
    <mergeCell ref="L22:N22"/>
    <mergeCell ref="B6:E6"/>
    <mergeCell ref="I6:J6"/>
    <mergeCell ref="D8:G8"/>
    <mergeCell ref="K8:M8"/>
    <mergeCell ref="L9:N9"/>
    <mergeCell ref="B11:D12"/>
    <mergeCell ref="E11:N12"/>
    <mergeCell ref="C14:I14"/>
    <mergeCell ref="K14:N14"/>
    <mergeCell ref="C16:I16"/>
    <mergeCell ref="B20:N20"/>
    <mergeCell ref="B21:N21"/>
    <mergeCell ref="C23:J23"/>
    <mergeCell ref="L23:N23"/>
    <mergeCell ref="B24:N24"/>
    <mergeCell ref="B25:N25"/>
    <mergeCell ref="B26:H26"/>
    <mergeCell ref="I26:J26"/>
    <mergeCell ref="L26:M26"/>
    <mergeCell ref="B33:I33"/>
    <mergeCell ref="L33:M33"/>
    <mergeCell ref="B27:H27"/>
    <mergeCell ref="I27:J27"/>
    <mergeCell ref="L27:M27"/>
    <mergeCell ref="B28:H28"/>
    <mergeCell ref="L28:M28"/>
    <mergeCell ref="B29:H29"/>
    <mergeCell ref="L29:M29"/>
    <mergeCell ref="B30:H30"/>
    <mergeCell ref="I30:J30"/>
    <mergeCell ref="L30:M30"/>
    <mergeCell ref="B31:M31"/>
    <mergeCell ref="B32:N32"/>
    <mergeCell ref="B34:I34"/>
    <mergeCell ref="L34:M34"/>
    <mergeCell ref="B35:M35"/>
    <mergeCell ref="B36:N36"/>
    <mergeCell ref="B37:G37"/>
    <mergeCell ref="L37:M37"/>
    <mergeCell ref="B45:M45"/>
    <mergeCell ref="B38:G38"/>
    <mergeCell ref="L38:M38"/>
    <mergeCell ref="B39:M39"/>
    <mergeCell ref="B40:N40"/>
    <mergeCell ref="B41:H41"/>
    <mergeCell ref="L41:M41"/>
    <mergeCell ref="B42:H42"/>
    <mergeCell ref="L42:M42"/>
    <mergeCell ref="B43:H43"/>
    <mergeCell ref="L43:M43"/>
    <mergeCell ref="L44:M44"/>
    <mergeCell ref="B46:N46"/>
    <mergeCell ref="B47:M47"/>
    <mergeCell ref="B48:N48"/>
    <mergeCell ref="B49:N49"/>
    <mergeCell ref="B50:H50"/>
    <mergeCell ref="L50:M50"/>
    <mergeCell ref="B51:J51"/>
    <mergeCell ref="L51:M51"/>
    <mergeCell ref="B52:J52"/>
    <mergeCell ref="L52:M52"/>
    <mergeCell ref="B53:J53"/>
    <mergeCell ref="L53:M53"/>
    <mergeCell ref="B74:N75"/>
    <mergeCell ref="B54:M54"/>
    <mergeCell ref="B55:N55"/>
    <mergeCell ref="B56:M56"/>
    <mergeCell ref="F62:J62"/>
    <mergeCell ref="B72:N73"/>
  </mergeCells>
  <pageMargins left="0.7" right="0.7" top="0.75" bottom="0.75" header="0.3" footer="0.3"/>
  <pageSetup paperSize="9" scale="4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J87"/>
  <sheetViews>
    <sheetView view="pageBreakPreview" topLeftCell="A6" zoomScaleNormal="100" zoomScaleSheetLayoutView="100" workbookViewId="0">
      <selection activeCell="E38" sqref="E38"/>
    </sheetView>
  </sheetViews>
  <sheetFormatPr baseColWidth="10" defaultRowHeight="16.5" x14ac:dyDescent="0.3"/>
  <cols>
    <col min="1" max="1" width="30.42578125" style="246" customWidth="1"/>
    <col min="2" max="2" width="22" style="246" customWidth="1"/>
    <col min="3" max="3" width="14.140625" style="246" customWidth="1"/>
    <col min="4" max="4" width="25.85546875" style="247" customWidth="1"/>
    <col min="5" max="5" width="3.85546875" style="246" customWidth="1"/>
    <col min="6" max="6" width="12.42578125" style="246" bestFit="1" customWidth="1"/>
    <col min="7" max="251" width="11" style="246"/>
    <col min="252" max="252" width="30.42578125" style="246" customWidth="1"/>
    <col min="253" max="253" width="20.28515625" style="246" customWidth="1"/>
    <col min="254" max="254" width="18.7109375" style="246" customWidth="1"/>
    <col min="255" max="255" width="15.85546875" style="246" customWidth="1"/>
    <col min="256" max="256" width="16.140625" style="246" customWidth="1"/>
    <col min="257" max="257" width="11" style="246"/>
    <col min="258" max="258" width="12.28515625" style="246" bestFit="1" customWidth="1"/>
    <col min="259" max="259" width="14.5703125" style="246" customWidth="1"/>
    <col min="260" max="507" width="11" style="246"/>
    <col min="508" max="508" width="30.42578125" style="246" customWidth="1"/>
    <col min="509" max="509" width="20.28515625" style="246" customWidth="1"/>
    <col min="510" max="510" width="18.7109375" style="246" customWidth="1"/>
    <col min="511" max="511" width="15.85546875" style="246" customWidth="1"/>
    <col min="512" max="512" width="16.140625" style="246" customWidth="1"/>
    <col min="513" max="513" width="11" style="246"/>
    <col min="514" max="514" width="12.28515625" style="246" bestFit="1" customWidth="1"/>
    <col min="515" max="515" width="14.5703125" style="246" customWidth="1"/>
    <col min="516" max="763" width="11" style="246"/>
    <col min="764" max="764" width="30.42578125" style="246" customWidth="1"/>
    <col min="765" max="765" width="20.28515625" style="246" customWidth="1"/>
    <col min="766" max="766" width="18.7109375" style="246" customWidth="1"/>
    <col min="767" max="767" width="15.85546875" style="246" customWidth="1"/>
    <col min="768" max="768" width="16.140625" style="246" customWidth="1"/>
    <col min="769" max="769" width="11" style="246"/>
    <col min="770" max="770" width="12.28515625" style="246" bestFit="1" customWidth="1"/>
    <col min="771" max="771" width="14.5703125" style="246" customWidth="1"/>
    <col min="772" max="1019" width="11" style="246"/>
    <col min="1020" max="1020" width="30.42578125" style="246" customWidth="1"/>
    <col min="1021" max="1021" width="20.28515625" style="246" customWidth="1"/>
    <col min="1022" max="1022" width="18.7109375" style="246" customWidth="1"/>
    <col min="1023" max="1023" width="15.85546875" style="246" customWidth="1"/>
    <col min="1024" max="1024" width="16.140625" style="246" customWidth="1"/>
    <col min="1025" max="1025" width="11" style="246"/>
    <col min="1026" max="1026" width="12.28515625" style="246" bestFit="1" customWidth="1"/>
    <col min="1027" max="1027" width="14.5703125" style="246" customWidth="1"/>
    <col min="1028" max="1275" width="11" style="246"/>
    <col min="1276" max="1276" width="30.42578125" style="246" customWidth="1"/>
    <col min="1277" max="1277" width="20.28515625" style="246" customWidth="1"/>
    <col min="1278" max="1278" width="18.7109375" style="246" customWidth="1"/>
    <col min="1279" max="1279" width="15.85546875" style="246" customWidth="1"/>
    <col min="1280" max="1280" width="16.140625" style="246" customWidth="1"/>
    <col min="1281" max="1281" width="11" style="246"/>
    <col min="1282" max="1282" width="12.28515625" style="246" bestFit="1" customWidth="1"/>
    <col min="1283" max="1283" width="14.5703125" style="246" customWidth="1"/>
    <col min="1284" max="1531" width="11" style="246"/>
    <col min="1532" max="1532" width="30.42578125" style="246" customWidth="1"/>
    <col min="1533" max="1533" width="20.28515625" style="246" customWidth="1"/>
    <col min="1534" max="1534" width="18.7109375" style="246" customWidth="1"/>
    <col min="1535" max="1535" width="15.85546875" style="246" customWidth="1"/>
    <col min="1536" max="1536" width="16.140625" style="246" customWidth="1"/>
    <col min="1537" max="1537" width="11" style="246"/>
    <col min="1538" max="1538" width="12.28515625" style="246" bestFit="1" customWidth="1"/>
    <col min="1539" max="1539" width="14.5703125" style="246" customWidth="1"/>
    <col min="1540" max="1787" width="11" style="246"/>
    <col min="1788" max="1788" width="30.42578125" style="246" customWidth="1"/>
    <col min="1789" max="1789" width="20.28515625" style="246" customWidth="1"/>
    <col min="1790" max="1790" width="18.7109375" style="246" customWidth="1"/>
    <col min="1791" max="1791" width="15.85546875" style="246" customWidth="1"/>
    <col min="1792" max="1792" width="16.140625" style="246" customWidth="1"/>
    <col min="1793" max="1793" width="11" style="246"/>
    <col min="1794" max="1794" width="12.28515625" style="246" bestFit="1" customWidth="1"/>
    <col min="1795" max="1795" width="14.5703125" style="246" customWidth="1"/>
    <col min="1796" max="2043" width="11" style="246"/>
    <col min="2044" max="2044" width="30.42578125" style="246" customWidth="1"/>
    <col min="2045" max="2045" width="20.28515625" style="246" customWidth="1"/>
    <col min="2046" max="2046" width="18.7109375" style="246" customWidth="1"/>
    <col min="2047" max="2047" width="15.85546875" style="246" customWidth="1"/>
    <col min="2048" max="2048" width="16.140625" style="246" customWidth="1"/>
    <col min="2049" max="2049" width="11" style="246"/>
    <col min="2050" max="2050" width="12.28515625" style="246" bestFit="1" customWidth="1"/>
    <col min="2051" max="2051" width="14.5703125" style="246" customWidth="1"/>
    <col min="2052" max="2299" width="11" style="246"/>
    <col min="2300" max="2300" width="30.42578125" style="246" customWidth="1"/>
    <col min="2301" max="2301" width="20.28515625" style="246" customWidth="1"/>
    <col min="2302" max="2302" width="18.7109375" style="246" customWidth="1"/>
    <col min="2303" max="2303" width="15.85546875" style="246" customWidth="1"/>
    <col min="2304" max="2304" width="16.140625" style="246" customWidth="1"/>
    <col min="2305" max="2305" width="11" style="246"/>
    <col min="2306" max="2306" width="12.28515625" style="246" bestFit="1" customWidth="1"/>
    <col min="2307" max="2307" width="14.5703125" style="246" customWidth="1"/>
    <col min="2308" max="2555" width="11" style="246"/>
    <col min="2556" max="2556" width="30.42578125" style="246" customWidth="1"/>
    <col min="2557" max="2557" width="20.28515625" style="246" customWidth="1"/>
    <col min="2558" max="2558" width="18.7109375" style="246" customWidth="1"/>
    <col min="2559" max="2559" width="15.85546875" style="246" customWidth="1"/>
    <col min="2560" max="2560" width="16.140625" style="246" customWidth="1"/>
    <col min="2561" max="2561" width="11" style="246"/>
    <col min="2562" max="2562" width="12.28515625" style="246" bestFit="1" customWidth="1"/>
    <col min="2563" max="2563" width="14.5703125" style="246" customWidth="1"/>
    <col min="2564" max="2811" width="11" style="246"/>
    <col min="2812" max="2812" width="30.42578125" style="246" customWidth="1"/>
    <col min="2813" max="2813" width="20.28515625" style="246" customWidth="1"/>
    <col min="2814" max="2814" width="18.7109375" style="246" customWidth="1"/>
    <col min="2815" max="2815" width="15.85546875" style="246" customWidth="1"/>
    <col min="2816" max="2816" width="16.140625" style="246" customWidth="1"/>
    <col min="2817" max="2817" width="11" style="246"/>
    <col min="2818" max="2818" width="12.28515625" style="246" bestFit="1" customWidth="1"/>
    <col min="2819" max="2819" width="14.5703125" style="246" customWidth="1"/>
    <col min="2820" max="3067" width="11" style="246"/>
    <col min="3068" max="3068" width="30.42578125" style="246" customWidth="1"/>
    <col min="3069" max="3069" width="20.28515625" style="246" customWidth="1"/>
    <col min="3070" max="3070" width="18.7109375" style="246" customWidth="1"/>
    <col min="3071" max="3071" width="15.85546875" style="246" customWidth="1"/>
    <col min="3072" max="3072" width="16.140625" style="246" customWidth="1"/>
    <col min="3073" max="3073" width="11" style="246"/>
    <col min="3074" max="3074" width="12.28515625" style="246" bestFit="1" customWidth="1"/>
    <col min="3075" max="3075" width="14.5703125" style="246" customWidth="1"/>
    <col min="3076" max="3323" width="11" style="246"/>
    <col min="3324" max="3324" width="30.42578125" style="246" customWidth="1"/>
    <col min="3325" max="3325" width="20.28515625" style="246" customWidth="1"/>
    <col min="3326" max="3326" width="18.7109375" style="246" customWidth="1"/>
    <col min="3327" max="3327" width="15.85546875" style="246" customWidth="1"/>
    <col min="3328" max="3328" width="16.140625" style="246" customWidth="1"/>
    <col min="3329" max="3329" width="11" style="246"/>
    <col min="3330" max="3330" width="12.28515625" style="246" bestFit="1" customWidth="1"/>
    <col min="3331" max="3331" width="14.5703125" style="246" customWidth="1"/>
    <col min="3332" max="3579" width="11" style="246"/>
    <col min="3580" max="3580" width="30.42578125" style="246" customWidth="1"/>
    <col min="3581" max="3581" width="20.28515625" style="246" customWidth="1"/>
    <col min="3582" max="3582" width="18.7109375" style="246" customWidth="1"/>
    <col min="3583" max="3583" width="15.85546875" style="246" customWidth="1"/>
    <col min="3584" max="3584" width="16.140625" style="246" customWidth="1"/>
    <col min="3585" max="3585" width="11" style="246"/>
    <col min="3586" max="3586" width="12.28515625" style="246" bestFit="1" customWidth="1"/>
    <col min="3587" max="3587" width="14.5703125" style="246" customWidth="1"/>
    <col min="3588" max="3835" width="11" style="246"/>
    <col min="3836" max="3836" width="30.42578125" style="246" customWidth="1"/>
    <col min="3837" max="3837" width="20.28515625" style="246" customWidth="1"/>
    <col min="3838" max="3838" width="18.7109375" style="246" customWidth="1"/>
    <col min="3839" max="3839" width="15.85546875" style="246" customWidth="1"/>
    <col min="3840" max="3840" width="16.140625" style="246" customWidth="1"/>
    <col min="3841" max="3841" width="11" style="246"/>
    <col min="3842" max="3842" width="12.28515625" style="246" bestFit="1" customWidth="1"/>
    <col min="3843" max="3843" width="14.5703125" style="246" customWidth="1"/>
    <col min="3844" max="4091" width="11" style="246"/>
    <col min="4092" max="4092" width="30.42578125" style="246" customWidth="1"/>
    <col min="4093" max="4093" width="20.28515625" style="246" customWidth="1"/>
    <col min="4094" max="4094" width="18.7109375" style="246" customWidth="1"/>
    <col min="4095" max="4095" width="15.85546875" style="246" customWidth="1"/>
    <col min="4096" max="4096" width="16.140625" style="246" customWidth="1"/>
    <col min="4097" max="4097" width="11" style="246"/>
    <col min="4098" max="4098" width="12.28515625" style="246" bestFit="1" customWidth="1"/>
    <col min="4099" max="4099" width="14.5703125" style="246" customWidth="1"/>
    <col min="4100" max="4347" width="11" style="246"/>
    <col min="4348" max="4348" width="30.42578125" style="246" customWidth="1"/>
    <col min="4349" max="4349" width="20.28515625" style="246" customWidth="1"/>
    <col min="4350" max="4350" width="18.7109375" style="246" customWidth="1"/>
    <col min="4351" max="4351" width="15.85546875" style="246" customWidth="1"/>
    <col min="4352" max="4352" width="16.140625" style="246" customWidth="1"/>
    <col min="4353" max="4353" width="11" style="246"/>
    <col min="4354" max="4354" width="12.28515625" style="246" bestFit="1" customWidth="1"/>
    <col min="4355" max="4355" width="14.5703125" style="246" customWidth="1"/>
    <col min="4356" max="4603" width="11" style="246"/>
    <col min="4604" max="4604" width="30.42578125" style="246" customWidth="1"/>
    <col min="4605" max="4605" width="20.28515625" style="246" customWidth="1"/>
    <col min="4606" max="4606" width="18.7109375" style="246" customWidth="1"/>
    <col min="4607" max="4607" width="15.85546875" style="246" customWidth="1"/>
    <col min="4608" max="4608" width="16.140625" style="246" customWidth="1"/>
    <col min="4609" max="4609" width="11" style="246"/>
    <col min="4610" max="4610" width="12.28515625" style="246" bestFit="1" customWidth="1"/>
    <col min="4611" max="4611" width="14.5703125" style="246" customWidth="1"/>
    <col min="4612" max="4859" width="11" style="246"/>
    <col min="4860" max="4860" width="30.42578125" style="246" customWidth="1"/>
    <col min="4861" max="4861" width="20.28515625" style="246" customWidth="1"/>
    <col min="4862" max="4862" width="18.7109375" style="246" customWidth="1"/>
    <col min="4863" max="4863" width="15.85546875" style="246" customWidth="1"/>
    <col min="4864" max="4864" width="16.140625" style="246" customWidth="1"/>
    <col min="4865" max="4865" width="11" style="246"/>
    <col min="4866" max="4866" width="12.28515625" style="246" bestFit="1" customWidth="1"/>
    <col min="4867" max="4867" width="14.5703125" style="246" customWidth="1"/>
    <col min="4868" max="5115" width="11" style="246"/>
    <col min="5116" max="5116" width="30.42578125" style="246" customWidth="1"/>
    <col min="5117" max="5117" width="20.28515625" style="246" customWidth="1"/>
    <col min="5118" max="5118" width="18.7109375" style="246" customWidth="1"/>
    <col min="5119" max="5119" width="15.85546875" style="246" customWidth="1"/>
    <col min="5120" max="5120" width="16.140625" style="246" customWidth="1"/>
    <col min="5121" max="5121" width="11" style="246"/>
    <col min="5122" max="5122" width="12.28515625" style="246" bestFit="1" customWidth="1"/>
    <col min="5123" max="5123" width="14.5703125" style="246" customWidth="1"/>
    <col min="5124" max="5371" width="11" style="246"/>
    <col min="5372" max="5372" width="30.42578125" style="246" customWidth="1"/>
    <col min="5373" max="5373" width="20.28515625" style="246" customWidth="1"/>
    <col min="5374" max="5374" width="18.7109375" style="246" customWidth="1"/>
    <col min="5375" max="5375" width="15.85546875" style="246" customWidth="1"/>
    <col min="5376" max="5376" width="16.140625" style="246" customWidth="1"/>
    <col min="5377" max="5377" width="11" style="246"/>
    <col min="5378" max="5378" width="12.28515625" style="246" bestFit="1" customWidth="1"/>
    <col min="5379" max="5379" width="14.5703125" style="246" customWidth="1"/>
    <col min="5380" max="5627" width="11" style="246"/>
    <col min="5628" max="5628" width="30.42578125" style="246" customWidth="1"/>
    <col min="5629" max="5629" width="20.28515625" style="246" customWidth="1"/>
    <col min="5630" max="5630" width="18.7109375" style="246" customWidth="1"/>
    <col min="5631" max="5631" width="15.85546875" style="246" customWidth="1"/>
    <col min="5632" max="5632" width="16.140625" style="246" customWidth="1"/>
    <col min="5633" max="5633" width="11" style="246"/>
    <col min="5634" max="5634" width="12.28515625" style="246" bestFit="1" customWidth="1"/>
    <col min="5635" max="5635" width="14.5703125" style="246" customWidth="1"/>
    <col min="5636" max="5883" width="11" style="246"/>
    <col min="5884" max="5884" width="30.42578125" style="246" customWidth="1"/>
    <col min="5885" max="5885" width="20.28515625" style="246" customWidth="1"/>
    <col min="5886" max="5886" width="18.7109375" style="246" customWidth="1"/>
    <col min="5887" max="5887" width="15.85546875" style="246" customWidth="1"/>
    <col min="5888" max="5888" width="16.140625" style="246" customWidth="1"/>
    <col min="5889" max="5889" width="11" style="246"/>
    <col min="5890" max="5890" width="12.28515625" style="246" bestFit="1" customWidth="1"/>
    <col min="5891" max="5891" width="14.5703125" style="246" customWidth="1"/>
    <col min="5892" max="6139" width="11" style="246"/>
    <col min="6140" max="6140" width="30.42578125" style="246" customWidth="1"/>
    <col min="6141" max="6141" width="20.28515625" style="246" customWidth="1"/>
    <col min="6142" max="6142" width="18.7109375" style="246" customWidth="1"/>
    <col min="6143" max="6143" width="15.85546875" style="246" customWidth="1"/>
    <col min="6144" max="6144" width="16.140625" style="246" customWidth="1"/>
    <col min="6145" max="6145" width="11" style="246"/>
    <col min="6146" max="6146" width="12.28515625" style="246" bestFit="1" customWidth="1"/>
    <col min="6147" max="6147" width="14.5703125" style="246" customWidth="1"/>
    <col min="6148" max="6395" width="11" style="246"/>
    <col min="6396" max="6396" width="30.42578125" style="246" customWidth="1"/>
    <col min="6397" max="6397" width="20.28515625" style="246" customWidth="1"/>
    <col min="6398" max="6398" width="18.7109375" style="246" customWidth="1"/>
    <col min="6399" max="6399" width="15.85546875" style="246" customWidth="1"/>
    <col min="6400" max="6400" width="16.140625" style="246" customWidth="1"/>
    <col min="6401" max="6401" width="11" style="246"/>
    <col min="6402" max="6402" width="12.28515625" style="246" bestFit="1" customWidth="1"/>
    <col min="6403" max="6403" width="14.5703125" style="246" customWidth="1"/>
    <col min="6404" max="6651" width="11" style="246"/>
    <col min="6652" max="6652" width="30.42578125" style="246" customWidth="1"/>
    <col min="6653" max="6653" width="20.28515625" style="246" customWidth="1"/>
    <col min="6654" max="6654" width="18.7109375" style="246" customWidth="1"/>
    <col min="6655" max="6655" width="15.85546875" style="246" customWidth="1"/>
    <col min="6656" max="6656" width="16.140625" style="246" customWidth="1"/>
    <col min="6657" max="6657" width="11" style="246"/>
    <col min="6658" max="6658" width="12.28515625" style="246" bestFit="1" customWidth="1"/>
    <col min="6659" max="6659" width="14.5703125" style="246" customWidth="1"/>
    <col min="6660" max="6907" width="11" style="246"/>
    <col min="6908" max="6908" width="30.42578125" style="246" customWidth="1"/>
    <col min="6909" max="6909" width="20.28515625" style="246" customWidth="1"/>
    <col min="6910" max="6910" width="18.7109375" style="246" customWidth="1"/>
    <col min="6911" max="6911" width="15.85546875" style="246" customWidth="1"/>
    <col min="6912" max="6912" width="16.140625" style="246" customWidth="1"/>
    <col min="6913" max="6913" width="11" style="246"/>
    <col min="6914" max="6914" width="12.28515625" style="246" bestFit="1" customWidth="1"/>
    <col min="6915" max="6915" width="14.5703125" style="246" customWidth="1"/>
    <col min="6916" max="7163" width="11" style="246"/>
    <col min="7164" max="7164" width="30.42578125" style="246" customWidth="1"/>
    <col min="7165" max="7165" width="20.28515625" style="246" customWidth="1"/>
    <col min="7166" max="7166" width="18.7109375" style="246" customWidth="1"/>
    <col min="7167" max="7167" width="15.85546875" style="246" customWidth="1"/>
    <col min="7168" max="7168" width="16.140625" style="246" customWidth="1"/>
    <col min="7169" max="7169" width="11" style="246"/>
    <col min="7170" max="7170" width="12.28515625" style="246" bestFit="1" customWidth="1"/>
    <col min="7171" max="7171" width="14.5703125" style="246" customWidth="1"/>
    <col min="7172" max="7419" width="11" style="246"/>
    <col min="7420" max="7420" width="30.42578125" style="246" customWidth="1"/>
    <col min="7421" max="7421" width="20.28515625" style="246" customWidth="1"/>
    <col min="7422" max="7422" width="18.7109375" style="246" customWidth="1"/>
    <col min="7423" max="7423" width="15.85546875" style="246" customWidth="1"/>
    <col min="7424" max="7424" width="16.140625" style="246" customWidth="1"/>
    <col min="7425" max="7425" width="11" style="246"/>
    <col min="7426" max="7426" width="12.28515625" style="246" bestFit="1" customWidth="1"/>
    <col min="7427" max="7427" width="14.5703125" style="246" customWidth="1"/>
    <col min="7428" max="7675" width="11" style="246"/>
    <col min="7676" max="7676" width="30.42578125" style="246" customWidth="1"/>
    <col min="7677" max="7677" width="20.28515625" style="246" customWidth="1"/>
    <col min="7678" max="7678" width="18.7109375" style="246" customWidth="1"/>
    <col min="7679" max="7679" width="15.85546875" style="246" customWidth="1"/>
    <col min="7680" max="7680" width="16.140625" style="246" customWidth="1"/>
    <col min="7681" max="7681" width="11" style="246"/>
    <col min="7682" max="7682" width="12.28515625" style="246" bestFit="1" customWidth="1"/>
    <col min="7683" max="7683" width="14.5703125" style="246" customWidth="1"/>
    <col min="7684" max="7931" width="11" style="246"/>
    <col min="7932" max="7932" width="30.42578125" style="246" customWidth="1"/>
    <col min="7933" max="7933" width="20.28515625" style="246" customWidth="1"/>
    <col min="7934" max="7934" width="18.7109375" style="246" customWidth="1"/>
    <col min="7935" max="7935" width="15.85546875" style="246" customWidth="1"/>
    <col min="7936" max="7936" width="16.140625" style="246" customWidth="1"/>
    <col min="7937" max="7937" width="11" style="246"/>
    <col min="7938" max="7938" width="12.28515625" style="246" bestFit="1" customWidth="1"/>
    <col min="7939" max="7939" width="14.5703125" style="246" customWidth="1"/>
    <col min="7940" max="8187" width="11" style="246"/>
    <col min="8188" max="8188" width="30.42578125" style="246" customWidth="1"/>
    <col min="8189" max="8189" width="20.28515625" style="246" customWidth="1"/>
    <col min="8190" max="8190" width="18.7109375" style="246" customWidth="1"/>
    <col min="8191" max="8191" width="15.85546875" style="246" customWidth="1"/>
    <col min="8192" max="8192" width="16.140625" style="246" customWidth="1"/>
    <col min="8193" max="8193" width="11" style="246"/>
    <col min="8194" max="8194" width="12.28515625" style="246" bestFit="1" customWidth="1"/>
    <col min="8195" max="8195" width="14.5703125" style="246" customWidth="1"/>
    <col min="8196" max="8443" width="11" style="246"/>
    <col min="8444" max="8444" width="30.42578125" style="246" customWidth="1"/>
    <col min="8445" max="8445" width="20.28515625" style="246" customWidth="1"/>
    <col min="8446" max="8446" width="18.7109375" style="246" customWidth="1"/>
    <col min="8447" max="8447" width="15.85546875" style="246" customWidth="1"/>
    <col min="8448" max="8448" width="16.140625" style="246" customWidth="1"/>
    <col min="8449" max="8449" width="11" style="246"/>
    <col min="8450" max="8450" width="12.28515625" style="246" bestFit="1" customWidth="1"/>
    <col min="8451" max="8451" width="14.5703125" style="246" customWidth="1"/>
    <col min="8452" max="8699" width="11" style="246"/>
    <col min="8700" max="8700" width="30.42578125" style="246" customWidth="1"/>
    <col min="8701" max="8701" width="20.28515625" style="246" customWidth="1"/>
    <col min="8702" max="8702" width="18.7109375" style="246" customWidth="1"/>
    <col min="8703" max="8703" width="15.85546875" style="246" customWidth="1"/>
    <col min="8704" max="8704" width="16.140625" style="246" customWidth="1"/>
    <col min="8705" max="8705" width="11" style="246"/>
    <col min="8706" max="8706" width="12.28515625" style="246" bestFit="1" customWidth="1"/>
    <col min="8707" max="8707" width="14.5703125" style="246" customWidth="1"/>
    <col min="8708" max="8955" width="11" style="246"/>
    <col min="8956" max="8956" width="30.42578125" style="246" customWidth="1"/>
    <col min="8957" max="8957" width="20.28515625" style="246" customWidth="1"/>
    <col min="8958" max="8958" width="18.7109375" style="246" customWidth="1"/>
    <col min="8959" max="8959" width="15.85546875" style="246" customWidth="1"/>
    <col min="8960" max="8960" width="16.140625" style="246" customWidth="1"/>
    <col min="8961" max="8961" width="11" style="246"/>
    <col min="8962" max="8962" width="12.28515625" style="246" bestFit="1" customWidth="1"/>
    <col min="8963" max="8963" width="14.5703125" style="246" customWidth="1"/>
    <col min="8964" max="9211" width="11" style="246"/>
    <col min="9212" max="9212" width="30.42578125" style="246" customWidth="1"/>
    <col min="9213" max="9213" width="20.28515625" style="246" customWidth="1"/>
    <col min="9214" max="9214" width="18.7109375" style="246" customWidth="1"/>
    <col min="9215" max="9215" width="15.85546875" style="246" customWidth="1"/>
    <col min="9216" max="9216" width="16.140625" style="246" customWidth="1"/>
    <col min="9217" max="9217" width="11" style="246"/>
    <col min="9218" max="9218" width="12.28515625" style="246" bestFit="1" customWidth="1"/>
    <col min="9219" max="9219" width="14.5703125" style="246" customWidth="1"/>
    <col min="9220" max="9467" width="11" style="246"/>
    <col min="9468" max="9468" width="30.42578125" style="246" customWidth="1"/>
    <col min="9469" max="9469" width="20.28515625" style="246" customWidth="1"/>
    <col min="9470" max="9470" width="18.7109375" style="246" customWidth="1"/>
    <col min="9471" max="9471" width="15.85546875" style="246" customWidth="1"/>
    <col min="9472" max="9472" width="16.140625" style="246" customWidth="1"/>
    <col min="9473" max="9473" width="11" style="246"/>
    <col min="9474" max="9474" width="12.28515625" style="246" bestFit="1" customWidth="1"/>
    <col min="9475" max="9475" width="14.5703125" style="246" customWidth="1"/>
    <col min="9476" max="9723" width="11" style="246"/>
    <col min="9724" max="9724" width="30.42578125" style="246" customWidth="1"/>
    <col min="9725" max="9725" width="20.28515625" style="246" customWidth="1"/>
    <col min="9726" max="9726" width="18.7109375" style="246" customWidth="1"/>
    <col min="9727" max="9727" width="15.85546875" style="246" customWidth="1"/>
    <col min="9728" max="9728" width="16.140625" style="246" customWidth="1"/>
    <col min="9729" max="9729" width="11" style="246"/>
    <col min="9730" max="9730" width="12.28515625" style="246" bestFit="1" customWidth="1"/>
    <col min="9731" max="9731" width="14.5703125" style="246" customWidth="1"/>
    <col min="9732" max="9979" width="11" style="246"/>
    <col min="9980" max="9980" width="30.42578125" style="246" customWidth="1"/>
    <col min="9981" max="9981" width="20.28515625" style="246" customWidth="1"/>
    <col min="9982" max="9982" width="18.7109375" style="246" customWidth="1"/>
    <col min="9983" max="9983" width="15.85546875" style="246" customWidth="1"/>
    <col min="9984" max="9984" width="16.140625" style="246" customWidth="1"/>
    <col min="9985" max="9985" width="11" style="246"/>
    <col min="9986" max="9986" width="12.28515625" style="246" bestFit="1" customWidth="1"/>
    <col min="9987" max="9987" width="14.5703125" style="246" customWidth="1"/>
    <col min="9988" max="10235" width="11" style="246"/>
    <col min="10236" max="10236" width="30.42578125" style="246" customWidth="1"/>
    <col min="10237" max="10237" width="20.28515625" style="246" customWidth="1"/>
    <col min="10238" max="10238" width="18.7109375" style="246" customWidth="1"/>
    <col min="10239" max="10239" width="15.85546875" style="246" customWidth="1"/>
    <col min="10240" max="10240" width="16.140625" style="246" customWidth="1"/>
    <col min="10241" max="10241" width="11" style="246"/>
    <col min="10242" max="10242" width="12.28515625" style="246" bestFit="1" customWidth="1"/>
    <col min="10243" max="10243" width="14.5703125" style="246" customWidth="1"/>
    <col min="10244" max="10491" width="11" style="246"/>
    <col min="10492" max="10492" width="30.42578125" style="246" customWidth="1"/>
    <col min="10493" max="10493" width="20.28515625" style="246" customWidth="1"/>
    <col min="10494" max="10494" width="18.7109375" style="246" customWidth="1"/>
    <col min="10495" max="10495" width="15.85546875" style="246" customWidth="1"/>
    <col min="10496" max="10496" width="16.140625" style="246" customWidth="1"/>
    <col min="10497" max="10497" width="11" style="246"/>
    <col min="10498" max="10498" width="12.28515625" style="246" bestFit="1" customWidth="1"/>
    <col min="10499" max="10499" width="14.5703125" style="246" customWidth="1"/>
    <col min="10500" max="10747" width="11" style="246"/>
    <col min="10748" max="10748" width="30.42578125" style="246" customWidth="1"/>
    <col min="10749" max="10749" width="20.28515625" style="246" customWidth="1"/>
    <col min="10750" max="10750" width="18.7109375" style="246" customWidth="1"/>
    <col min="10751" max="10751" width="15.85546875" style="246" customWidth="1"/>
    <col min="10752" max="10752" width="16.140625" style="246" customWidth="1"/>
    <col min="10753" max="10753" width="11" style="246"/>
    <col min="10754" max="10754" width="12.28515625" style="246" bestFit="1" customWidth="1"/>
    <col min="10755" max="10755" width="14.5703125" style="246" customWidth="1"/>
    <col min="10756" max="11003" width="11" style="246"/>
    <col min="11004" max="11004" width="30.42578125" style="246" customWidth="1"/>
    <col min="11005" max="11005" width="20.28515625" style="246" customWidth="1"/>
    <col min="11006" max="11006" width="18.7109375" style="246" customWidth="1"/>
    <col min="11007" max="11007" width="15.85546875" style="246" customWidth="1"/>
    <col min="11008" max="11008" width="16.140625" style="246" customWidth="1"/>
    <col min="11009" max="11009" width="11" style="246"/>
    <col min="11010" max="11010" width="12.28515625" style="246" bestFit="1" customWidth="1"/>
    <col min="11011" max="11011" width="14.5703125" style="246" customWidth="1"/>
    <col min="11012" max="11259" width="11" style="246"/>
    <col min="11260" max="11260" width="30.42578125" style="246" customWidth="1"/>
    <col min="11261" max="11261" width="20.28515625" style="246" customWidth="1"/>
    <col min="11262" max="11262" width="18.7109375" style="246" customWidth="1"/>
    <col min="11263" max="11263" width="15.85546875" style="246" customWidth="1"/>
    <col min="11264" max="11264" width="16.140625" style="246" customWidth="1"/>
    <col min="11265" max="11265" width="11" style="246"/>
    <col min="11266" max="11266" width="12.28515625" style="246" bestFit="1" customWidth="1"/>
    <col min="11267" max="11267" width="14.5703125" style="246" customWidth="1"/>
    <col min="11268" max="11515" width="11" style="246"/>
    <col min="11516" max="11516" width="30.42578125" style="246" customWidth="1"/>
    <col min="11517" max="11517" width="20.28515625" style="246" customWidth="1"/>
    <col min="11518" max="11518" width="18.7109375" style="246" customWidth="1"/>
    <col min="11519" max="11519" width="15.85546875" style="246" customWidth="1"/>
    <col min="11520" max="11520" width="16.140625" style="246" customWidth="1"/>
    <col min="11521" max="11521" width="11" style="246"/>
    <col min="11522" max="11522" width="12.28515625" style="246" bestFit="1" customWidth="1"/>
    <col min="11523" max="11523" width="14.5703125" style="246" customWidth="1"/>
    <col min="11524" max="11771" width="11" style="246"/>
    <col min="11772" max="11772" width="30.42578125" style="246" customWidth="1"/>
    <col min="11773" max="11773" width="20.28515625" style="246" customWidth="1"/>
    <col min="11774" max="11774" width="18.7109375" style="246" customWidth="1"/>
    <col min="11775" max="11775" width="15.85546875" style="246" customWidth="1"/>
    <col min="11776" max="11776" width="16.140625" style="246" customWidth="1"/>
    <col min="11777" max="11777" width="11" style="246"/>
    <col min="11778" max="11778" width="12.28515625" style="246" bestFit="1" customWidth="1"/>
    <col min="11779" max="11779" width="14.5703125" style="246" customWidth="1"/>
    <col min="11780" max="12027" width="11" style="246"/>
    <col min="12028" max="12028" width="30.42578125" style="246" customWidth="1"/>
    <col min="12029" max="12029" width="20.28515625" style="246" customWidth="1"/>
    <col min="12030" max="12030" width="18.7109375" style="246" customWidth="1"/>
    <col min="12031" max="12031" width="15.85546875" style="246" customWidth="1"/>
    <col min="12032" max="12032" width="16.140625" style="246" customWidth="1"/>
    <col min="12033" max="12033" width="11" style="246"/>
    <col min="12034" max="12034" width="12.28515625" style="246" bestFit="1" customWidth="1"/>
    <col min="12035" max="12035" width="14.5703125" style="246" customWidth="1"/>
    <col min="12036" max="12283" width="11" style="246"/>
    <col min="12284" max="12284" width="30.42578125" style="246" customWidth="1"/>
    <col min="12285" max="12285" width="20.28515625" style="246" customWidth="1"/>
    <col min="12286" max="12286" width="18.7109375" style="246" customWidth="1"/>
    <col min="12287" max="12287" width="15.85546875" style="246" customWidth="1"/>
    <col min="12288" max="12288" width="16.140625" style="246" customWidth="1"/>
    <col min="12289" max="12289" width="11" style="246"/>
    <col min="12290" max="12290" width="12.28515625" style="246" bestFit="1" customWidth="1"/>
    <col min="12291" max="12291" width="14.5703125" style="246" customWidth="1"/>
    <col min="12292" max="12539" width="11" style="246"/>
    <col min="12540" max="12540" width="30.42578125" style="246" customWidth="1"/>
    <col min="12541" max="12541" width="20.28515625" style="246" customWidth="1"/>
    <col min="12542" max="12542" width="18.7109375" style="246" customWidth="1"/>
    <col min="12543" max="12543" width="15.85546875" style="246" customWidth="1"/>
    <col min="12544" max="12544" width="16.140625" style="246" customWidth="1"/>
    <col min="12545" max="12545" width="11" style="246"/>
    <col min="12546" max="12546" width="12.28515625" style="246" bestFit="1" customWidth="1"/>
    <col min="12547" max="12547" width="14.5703125" style="246" customWidth="1"/>
    <col min="12548" max="12795" width="11" style="246"/>
    <col min="12796" max="12796" width="30.42578125" style="246" customWidth="1"/>
    <col min="12797" max="12797" width="20.28515625" style="246" customWidth="1"/>
    <col min="12798" max="12798" width="18.7109375" style="246" customWidth="1"/>
    <col min="12799" max="12799" width="15.85546875" style="246" customWidth="1"/>
    <col min="12800" max="12800" width="16.140625" style="246" customWidth="1"/>
    <col min="12801" max="12801" width="11" style="246"/>
    <col min="12802" max="12802" width="12.28515625" style="246" bestFit="1" customWidth="1"/>
    <col min="12803" max="12803" width="14.5703125" style="246" customWidth="1"/>
    <col min="12804" max="13051" width="11" style="246"/>
    <col min="13052" max="13052" width="30.42578125" style="246" customWidth="1"/>
    <col min="13053" max="13053" width="20.28515625" style="246" customWidth="1"/>
    <col min="13054" max="13054" width="18.7109375" style="246" customWidth="1"/>
    <col min="13055" max="13055" width="15.85546875" style="246" customWidth="1"/>
    <col min="13056" max="13056" width="16.140625" style="246" customWidth="1"/>
    <col min="13057" max="13057" width="11" style="246"/>
    <col min="13058" max="13058" width="12.28515625" style="246" bestFit="1" customWidth="1"/>
    <col min="13059" max="13059" width="14.5703125" style="246" customWidth="1"/>
    <col min="13060" max="13307" width="11" style="246"/>
    <col min="13308" max="13308" width="30.42578125" style="246" customWidth="1"/>
    <col min="13309" max="13309" width="20.28515625" style="246" customWidth="1"/>
    <col min="13310" max="13310" width="18.7109375" style="246" customWidth="1"/>
    <col min="13311" max="13311" width="15.85546875" style="246" customWidth="1"/>
    <col min="13312" max="13312" width="16.140625" style="246" customWidth="1"/>
    <col min="13313" max="13313" width="11" style="246"/>
    <col min="13314" max="13314" width="12.28515625" style="246" bestFit="1" customWidth="1"/>
    <col min="13315" max="13315" width="14.5703125" style="246" customWidth="1"/>
    <col min="13316" max="13563" width="11" style="246"/>
    <col min="13564" max="13564" width="30.42578125" style="246" customWidth="1"/>
    <col min="13565" max="13565" width="20.28515625" style="246" customWidth="1"/>
    <col min="13566" max="13566" width="18.7109375" style="246" customWidth="1"/>
    <col min="13567" max="13567" width="15.85546875" style="246" customWidth="1"/>
    <col min="13568" max="13568" width="16.140625" style="246" customWidth="1"/>
    <col min="13569" max="13569" width="11" style="246"/>
    <col min="13570" max="13570" width="12.28515625" style="246" bestFit="1" customWidth="1"/>
    <col min="13571" max="13571" width="14.5703125" style="246" customWidth="1"/>
    <col min="13572" max="13819" width="11" style="246"/>
    <col min="13820" max="13820" width="30.42578125" style="246" customWidth="1"/>
    <col min="13821" max="13821" width="20.28515625" style="246" customWidth="1"/>
    <col min="13822" max="13822" width="18.7109375" style="246" customWidth="1"/>
    <col min="13823" max="13823" width="15.85546875" style="246" customWidth="1"/>
    <col min="13824" max="13824" width="16.140625" style="246" customWidth="1"/>
    <col min="13825" max="13825" width="11" style="246"/>
    <col min="13826" max="13826" width="12.28515625" style="246" bestFit="1" customWidth="1"/>
    <col min="13827" max="13827" width="14.5703125" style="246" customWidth="1"/>
    <col min="13828" max="14075" width="11" style="246"/>
    <col min="14076" max="14076" width="30.42578125" style="246" customWidth="1"/>
    <col min="14077" max="14077" width="20.28515625" style="246" customWidth="1"/>
    <col min="14078" max="14078" width="18.7109375" style="246" customWidth="1"/>
    <col min="14079" max="14079" width="15.85546875" style="246" customWidth="1"/>
    <col min="14080" max="14080" width="16.140625" style="246" customWidth="1"/>
    <col min="14081" max="14081" width="11" style="246"/>
    <col min="14082" max="14082" width="12.28515625" style="246" bestFit="1" customWidth="1"/>
    <col min="14083" max="14083" width="14.5703125" style="246" customWidth="1"/>
    <col min="14084" max="14331" width="11" style="246"/>
    <col min="14332" max="14332" width="30.42578125" style="246" customWidth="1"/>
    <col min="14333" max="14333" width="20.28515625" style="246" customWidth="1"/>
    <col min="14334" max="14334" width="18.7109375" style="246" customWidth="1"/>
    <col min="14335" max="14335" width="15.85546875" style="246" customWidth="1"/>
    <col min="14336" max="14336" width="16.140625" style="246" customWidth="1"/>
    <col min="14337" max="14337" width="11" style="246"/>
    <col min="14338" max="14338" width="12.28515625" style="246" bestFit="1" customWidth="1"/>
    <col min="14339" max="14339" width="14.5703125" style="246" customWidth="1"/>
    <col min="14340" max="14587" width="11" style="246"/>
    <col min="14588" max="14588" width="30.42578125" style="246" customWidth="1"/>
    <col min="14589" max="14589" width="20.28515625" style="246" customWidth="1"/>
    <col min="14590" max="14590" width="18.7109375" style="246" customWidth="1"/>
    <col min="14591" max="14591" width="15.85546875" style="246" customWidth="1"/>
    <col min="14592" max="14592" width="16.140625" style="246" customWidth="1"/>
    <col min="14593" max="14593" width="11" style="246"/>
    <col min="14594" max="14594" width="12.28515625" style="246" bestFit="1" customWidth="1"/>
    <col min="14595" max="14595" width="14.5703125" style="246" customWidth="1"/>
    <col min="14596" max="14843" width="11" style="246"/>
    <col min="14844" max="14844" width="30.42578125" style="246" customWidth="1"/>
    <col min="14845" max="14845" width="20.28515625" style="246" customWidth="1"/>
    <col min="14846" max="14846" width="18.7109375" style="246" customWidth="1"/>
    <col min="14847" max="14847" width="15.85546875" style="246" customWidth="1"/>
    <col min="14848" max="14848" width="16.140625" style="246" customWidth="1"/>
    <col min="14849" max="14849" width="11" style="246"/>
    <col min="14850" max="14850" width="12.28515625" style="246" bestFit="1" customWidth="1"/>
    <col min="14851" max="14851" width="14.5703125" style="246" customWidth="1"/>
    <col min="14852" max="15099" width="11" style="246"/>
    <col min="15100" max="15100" width="30.42578125" style="246" customWidth="1"/>
    <col min="15101" max="15101" width="20.28515625" style="246" customWidth="1"/>
    <col min="15102" max="15102" width="18.7109375" style="246" customWidth="1"/>
    <col min="15103" max="15103" width="15.85546875" style="246" customWidth="1"/>
    <col min="15104" max="15104" width="16.140625" style="246" customWidth="1"/>
    <col min="15105" max="15105" width="11" style="246"/>
    <col min="15106" max="15106" width="12.28515625" style="246" bestFit="1" customWidth="1"/>
    <col min="15107" max="15107" width="14.5703125" style="246" customWidth="1"/>
    <col min="15108" max="15355" width="11" style="246"/>
    <col min="15356" max="15356" width="30.42578125" style="246" customWidth="1"/>
    <col min="15357" max="15357" width="20.28515625" style="246" customWidth="1"/>
    <col min="15358" max="15358" width="18.7109375" style="246" customWidth="1"/>
    <col min="15359" max="15359" width="15.85546875" style="246" customWidth="1"/>
    <col min="15360" max="15360" width="16.140625" style="246" customWidth="1"/>
    <col min="15361" max="15361" width="11" style="246"/>
    <col min="15362" max="15362" width="12.28515625" style="246" bestFit="1" customWidth="1"/>
    <col min="15363" max="15363" width="14.5703125" style="246" customWidth="1"/>
    <col min="15364" max="15611" width="11" style="246"/>
    <col min="15612" max="15612" width="30.42578125" style="246" customWidth="1"/>
    <col min="15613" max="15613" width="20.28515625" style="246" customWidth="1"/>
    <col min="15614" max="15614" width="18.7109375" style="246" customWidth="1"/>
    <col min="15615" max="15615" width="15.85546875" style="246" customWidth="1"/>
    <col min="15616" max="15616" width="16.140625" style="246" customWidth="1"/>
    <col min="15617" max="15617" width="11" style="246"/>
    <col min="15618" max="15618" width="12.28515625" style="246" bestFit="1" customWidth="1"/>
    <col min="15619" max="15619" width="14.5703125" style="246" customWidth="1"/>
    <col min="15620" max="15867" width="11" style="246"/>
    <col min="15868" max="15868" width="30.42578125" style="246" customWidth="1"/>
    <col min="15869" max="15869" width="20.28515625" style="246" customWidth="1"/>
    <col min="15870" max="15870" width="18.7109375" style="246" customWidth="1"/>
    <col min="15871" max="15871" width="15.85546875" style="246" customWidth="1"/>
    <col min="15872" max="15872" width="16.140625" style="246" customWidth="1"/>
    <col min="15873" max="15873" width="11" style="246"/>
    <col min="15874" max="15874" width="12.28515625" style="246" bestFit="1" customWidth="1"/>
    <col min="15875" max="15875" width="14.5703125" style="246" customWidth="1"/>
    <col min="15876" max="16123" width="11" style="246"/>
    <col min="16124" max="16124" width="30.42578125" style="246" customWidth="1"/>
    <col min="16125" max="16125" width="20.28515625" style="246" customWidth="1"/>
    <col min="16126" max="16126" width="18.7109375" style="246" customWidth="1"/>
    <col min="16127" max="16127" width="15.85546875" style="246" customWidth="1"/>
    <col min="16128" max="16128" width="16.140625" style="246" customWidth="1"/>
    <col min="16129" max="16129" width="11" style="246"/>
    <col min="16130" max="16130" width="12.28515625" style="246" bestFit="1" customWidth="1"/>
    <col min="16131" max="16131" width="14.5703125" style="246" customWidth="1"/>
    <col min="16132" max="16384" width="11" style="246"/>
  </cols>
  <sheetData>
    <row r="1" spans="1:10" ht="17.25" thickBot="1" x14ac:dyDescent="0.35">
      <c r="C1" s="863"/>
      <c r="D1" s="864"/>
      <c r="E1" s="863"/>
      <c r="F1" s="863"/>
      <c r="G1" s="863"/>
      <c r="H1" s="863"/>
    </row>
    <row r="2" spans="1:10" ht="18" x14ac:dyDescent="0.3">
      <c r="A2" s="335"/>
      <c r="B2" s="1125" t="s">
        <v>320</v>
      </c>
      <c r="C2" s="1133"/>
      <c r="D2" s="865"/>
      <c r="E2" s="863"/>
      <c r="F2" s="863"/>
      <c r="G2" s="863"/>
      <c r="H2" s="863"/>
    </row>
    <row r="3" spans="1:10" ht="40.5" customHeight="1" x14ac:dyDescent="0.3">
      <c r="A3" s="336"/>
      <c r="B3" s="1134"/>
      <c r="C3" s="1135"/>
      <c r="D3" s="866"/>
      <c r="E3" s="863"/>
      <c r="F3" s="863"/>
      <c r="G3" s="863"/>
      <c r="H3" s="863"/>
    </row>
    <row r="4" spans="1:10" ht="60.75" customHeight="1" thickBot="1" x14ac:dyDescent="0.35">
      <c r="A4" s="336"/>
      <c r="B4" s="1136"/>
      <c r="C4" s="1136"/>
      <c r="D4" s="337"/>
      <c r="E4" s="863"/>
      <c r="F4" s="863"/>
      <c r="G4" s="863"/>
      <c r="H4" s="863"/>
      <c r="I4" s="863"/>
      <c r="J4" s="863"/>
    </row>
    <row r="5" spans="1:10" ht="18.95" customHeight="1" x14ac:dyDescent="0.3">
      <c r="A5" s="847" t="s">
        <v>291</v>
      </c>
      <c r="B5" s="1124" t="str">
        <f>+'PRESUPUESTO OFICIAL'!E4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C5" s="1125"/>
      <c r="D5" s="1126"/>
    </row>
    <row r="6" spans="1:10" ht="18.95" customHeight="1" x14ac:dyDescent="0.3">
      <c r="A6" s="848" t="s">
        <v>269</v>
      </c>
      <c r="B6" s="1127"/>
      <c r="C6" s="1128"/>
      <c r="D6" s="1129"/>
    </row>
    <row r="7" spans="1:10" ht="66" customHeight="1" x14ac:dyDescent="0.3">
      <c r="A7" s="672" t="s">
        <v>202</v>
      </c>
      <c r="B7" s="1130"/>
      <c r="C7" s="1131"/>
      <c r="D7" s="1132"/>
    </row>
    <row r="8" spans="1:10" ht="37.5" customHeight="1" x14ac:dyDescent="0.3">
      <c r="A8" s="354" t="s">
        <v>103</v>
      </c>
      <c r="B8" s="248" t="s">
        <v>104</v>
      </c>
      <c r="C8" s="248" t="s">
        <v>105</v>
      </c>
      <c r="D8" s="355" t="s">
        <v>106</v>
      </c>
    </row>
    <row r="9" spans="1:10" x14ac:dyDescent="0.3">
      <c r="A9" s="356" t="s">
        <v>107</v>
      </c>
      <c r="B9" s="725">
        <v>5385860</v>
      </c>
      <c r="C9" s="726">
        <v>0</v>
      </c>
      <c r="D9" s="722">
        <f>+B9*C9</f>
        <v>0</v>
      </c>
      <c r="E9" s="249"/>
    </row>
    <row r="10" spans="1:10" x14ac:dyDescent="0.3">
      <c r="A10" s="356" t="s">
        <v>108</v>
      </c>
      <c r="B10" s="725">
        <v>5385860</v>
      </c>
      <c r="C10" s="726">
        <v>0</v>
      </c>
      <c r="D10" s="722">
        <f>+B10*C10</f>
        <v>0</v>
      </c>
    </row>
    <row r="11" spans="1:10" x14ac:dyDescent="0.3">
      <c r="A11" s="356" t="s">
        <v>109</v>
      </c>
      <c r="B11" s="725">
        <v>5385860</v>
      </c>
      <c r="C11" s="726">
        <v>0.5</v>
      </c>
      <c r="D11" s="722">
        <f>+B11*C11</f>
        <v>2692930</v>
      </c>
    </row>
    <row r="12" spans="1:10" x14ac:dyDescent="0.3">
      <c r="A12" s="356" t="s">
        <v>110</v>
      </c>
      <c r="B12" s="725">
        <v>5385860</v>
      </c>
      <c r="C12" s="726">
        <v>0.5</v>
      </c>
      <c r="D12" s="722">
        <f>+B12*C12</f>
        <v>2692930</v>
      </c>
    </row>
    <row r="13" spans="1:10" x14ac:dyDescent="0.3">
      <c r="A13" s="356" t="s">
        <v>225</v>
      </c>
      <c r="B13" s="725">
        <v>5385860</v>
      </c>
      <c r="C13" s="726">
        <v>0</v>
      </c>
      <c r="D13" s="722">
        <f>+B13*C13</f>
        <v>0</v>
      </c>
    </row>
    <row r="14" spans="1:10" ht="27" x14ac:dyDescent="0.3">
      <c r="A14" s="357" t="s">
        <v>111</v>
      </c>
      <c r="B14" s="725"/>
      <c r="C14" s="726"/>
      <c r="D14" s="722"/>
      <c r="F14" s="341"/>
    </row>
    <row r="15" spans="1:10" ht="40.5" hidden="1" x14ac:dyDescent="0.3">
      <c r="A15" s="358" t="s">
        <v>112</v>
      </c>
      <c r="B15" s="725">
        <v>5273500</v>
      </c>
      <c r="C15" s="726">
        <v>0</v>
      </c>
      <c r="D15" s="722">
        <f>+B15*C15</f>
        <v>0</v>
      </c>
    </row>
    <row r="16" spans="1:10" ht="27" x14ac:dyDescent="0.3">
      <c r="A16" s="358" t="s">
        <v>113</v>
      </c>
      <c r="B16" s="725">
        <v>6148000</v>
      </c>
      <c r="C16" s="726">
        <v>0</v>
      </c>
      <c r="D16" s="722">
        <f>+B16*C16</f>
        <v>0</v>
      </c>
    </row>
    <row r="17" spans="1:6" ht="27" x14ac:dyDescent="0.3">
      <c r="A17" s="358" t="s">
        <v>114</v>
      </c>
      <c r="B17" s="725">
        <v>1271270</v>
      </c>
      <c r="C17" s="726">
        <v>0</v>
      </c>
      <c r="D17" s="722">
        <f>+B17*C17</f>
        <v>0</v>
      </c>
      <c r="E17" s="340"/>
    </row>
    <row r="18" spans="1:6" x14ac:dyDescent="0.3">
      <c r="A18" s="359"/>
      <c r="B18" s="1122" t="s">
        <v>115</v>
      </c>
      <c r="C18" s="1122"/>
      <c r="D18" s="723">
        <f>SUM(D9:D17)</f>
        <v>5385860</v>
      </c>
      <c r="E18" s="341"/>
    </row>
    <row r="19" spans="1:6" ht="17.25" thickBot="1" x14ac:dyDescent="0.35">
      <c r="A19" s="360"/>
      <c r="B19" s="1123" t="s">
        <v>116</v>
      </c>
      <c r="C19" s="1123"/>
      <c r="D19" s="724">
        <f>ROUND(D18,0)</f>
        <v>5385860</v>
      </c>
      <c r="F19" s="250"/>
    </row>
    <row r="23" spans="1:6" ht="14.1" customHeight="1" x14ac:dyDescent="0.3">
      <c r="F23" s="251"/>
    </row>
    <row r="24" spans="1:6" ht="14.1" customHeight="1" x14ac:dyDescent="0.3">
      <c r="B24" s="687" t="s">
        <v>88</v>
      </c>
      <c r="C24" s="687"/>
      <c r="F24" s="251"/>
    </row>
    <row r="25" spans="1:6" ht="14.1" customHeight="1" x14ac:dyDescent="0.3">
      <c r="B25" s="686" t="s">
        <v>319</v>
      </c>
      <c r="C25" s="686"/>
      <c r="F25" s="251"/>
    </row>
    <row r="26" spans="1:6" ht="14.1" customHeight="1" x14ac:dyDescent="0.3">
      <c r="B26" s="686" t="s">
        <v>322</v>
      </c>
      <c r="C26" s="686"/>
      <c r="F26" s="251"/>
    </row>
    <row r="27" spans="1:6" ht="14.1" customHeight="1" x14ac:dyDescent="0.3">
      <c r="B27" s="686" t="s">
        <v>318</v>
      </c>
      <c r="C27" s="686"/>
      <c r="F27" s="251"/>
    </row>
    <row r="72" ht="24" customHeight="1" x14ac:dyDescent="0.3"/>
    <row r="75" ht="15.75" customHeight="1" x14ac:dyDescent="0.3"/>
    <row r="81" spans="5:5" ht="16.5" customHeight="1" x14ac:dyDescent="0.3"/>
    <row r="83" spans="5:5" ht="26.25" customHeight="1" x14ac:dyDescent="0.3"/>
    <row r="87" spans="5:5" ht="17.25" thickBot="1" x14ac:dyDescent="0.35">
      <c r="E87" s="859"/>
    </row>
  </sheetData>
  <mergeCells count="4">
    <mergeCell ref="B18:C18"/>
    <mergeCell ref="B19:C19"/>
    <mergeCell ref="B5:D7"/>
    <mergeCell ref="B2:C4"/>
  </mergeCells>
  <pageMargins left="0.7" right="0.41" top="0.75" bottom="0.75" header="0.3" footer="0.3"/>
  <pageSetup scale="9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M90"/>
  <sheetViews>
    <sheetView view="pageBreakPreview" topLeftCell="A5" zoomScaleNormal="70" zoomScaleSheetLayoutView="100" workbookViewId="0">
      <selection activeCell="E38" sqref="E38"/>
    </sheetView>
  </sheetViews>
  <sheetFormatPr baseColWidth="10" defaultRowHeight="15" x14ac:dyDescent="0.25"/>
  <cols>
    <col min="1" max="1" width="17" style="7" customWidth="1"/>
    <col min="2" max="4" width="11.42578125" style="7"/>
    <col min="5" max="5" width="14.42578125" style="7" customWidth="1"/>
    <col min="6" max="6" width="11.42578125" style="7"/>
    <col min="7" max="7" width="13.85546875" style="7" customWidth="1"/>
    <col min="8" max="8" width="15" style="7" customWidth="1"/>
    <col min="9" max="9" width="17" style="7" customWidth="1"/>
    <col min="10" max="10" width="17.5703125" style="7" bestFit="1" customWidth="1"/>
    <col min="11" max="12" width="11.42578125" style="7"/>
    <col min="13" max="13" width="20.42578125" style="7" customWidth="1"/>
  </cols>
  <sheetData>
    <row r="1" spans="1:13" s="748" customFormat="1" ht="31.5" customHeight="1" x14ac:dyDescent="0.25">
      <c r="A1" s="1179" t="str">
        <f>'1P'!$B$1</f>
        <v xml:space="preserve">MUNICIPIO DE VILLA DE LEYVA – BOYACÁ 
NIT. 891.801.268-7
MONUMENTO NACIONAL </v>
      </c>
      <c r="B1" s="1179"/>
      <c r="C1" s="1180"/>
      <c r="D1" s="1180"/>
      <c r="E1" s="1180"/>
      <c r="F1" s="1180"/>
      <c r="G1" s="1180"/>
      <c r="H1" s="1180"/>
      <c r="I1" s="1179"/>
      <c r="J1" s="1179"/>
      <c r="K1" s="1179"/>
      <c r="L1" s="1179"/>
      <c r="M1" s="1179"/>
    </row>
    <row r="2" spans="1:13" s="748" customFormat="1" ht="31.5" customHeight="1" thickBot="1" x14ac:dyDescent="0.3">
      <c r="A2" s="1181"/>
      <c r="B2" s="1181"/>
      <c r="C2" s="1182"/>
      <c r="D2" s="1182"/>
      <c r="E2" s="1182"/>
      <c r="F2" s="1182"/>
      <c r="G2" s="1182"/>
      <c r="H2" s="1182"/>
      <c r="I2" s="1181"/>
      <c r="J2" s="1181"/>
      <c r="K2" s="1181"/>
      <c r="L2" s="1181"/>
      <c r="M2" s="1181"/>
    </row>
    <row r="3" spans="1:13" ht="20.25" customHeight="1" thickBot="1" x14ac:dyDescent="0.3">
      <c r="A3" s="1098"/>
      <c r="B3" s="1100"/>
      <c r="C3" s="1099"/>
      <c r="D3" s="1099"/>
      <c r="E3" s="1099"/>
      <c r="F3" s="1099"/>
      <c r="G3" s="1099"/>
      <c r="H3" s="1099"/>
      <c r="I3" s="1100"/>
      <c r="J3" s="1100"/>
      <c r="K3" s="1100"/>
      <c r="L3" s="1100"/>
      <c r="M3" s="1101"/>
    </row>
    <row r="4" spans="1:13" ht="60.75" customHeight="1" x14ac:dyDescent="0.25">
      <c r="A4" s="783"/>
      <c r="B4" s="784"/>
      <c r="C4" s="784"/>
      <c r="D4" s="784"/>
      <c r="E4" s="860"/>
      <c r="F4" s="860"/>
      <c r="G4" s="861"/>
      <c r="H4" s="860"/>
      <c r="I4" s="860"/>
      <c r="J4" s="862" t="s">
        <v>36</v>
      </c>
      <c r="K4" s="787"/>
      <c r="L4" s="787"/>
      <c r="M4" s="788"/>
    </row>
    <row r="5" spans="1:13" x14ac:dyDescent="0.25">
      <c r="A5" s="789"/>
      <c r="B5" s="790"/>
      <c r="C5" s="790"/>
      <c r="D5" s="790"/>
      <c r="E5" s="790"/>
      <c r="F5" s="790"/>
      <c r="G5" s="791"/>
      <c r="H5" s="790"/>
      <c r="I5" s="790"/>
      <c r="J5" s="792"/>
      <c r="K5" s="793" t="s">
        <v>37</v>
      </c>
      <c r="L5" s="793" t="s">
        <v>38</v>
      </c>
      <c r="M5" s="794" t="s">
        <v>39</v>
      </c>
    </row>
    <row r="6" spans="1:13" x14ac:dyDescent="0.25">
      <c r="A6" s="1105" t="s">
        <v>40</v>
      </c>
      <c r="B6" s="1106"/>
      <c r="C6" s="1106"/>
      <c r="D6" s="1106"/>
      <c r="E6" s="795"/>
      <c r="F6" s="790"/>
      <c r="G6" s="796"/>
      <c r="H6" s="1107" t="s">
        <v>42</v>
      </c>
      <c r="I6" s="1107"/>
      <c r="J6" s="797"/>
      <c r="K6" s="793"/>
      <c r="L6" s="793"/>
      <c r="M6" s="794"/>
    </row>
    <row r="7" spans="1:13" x14ac:dyDescent="0.25">
      <c r="A7" s="798"/>
      <c r="B7" s="799"/>
      <c r="C7" s="799"/>
      <c r="D7" s="799"/>
      <c r="E7" s="795"/>
      <c r="F7" s="790"/>
      <c r="G7" s="796"/>
      <c r="H7" s="800"/>
      <c r="I7" s="800"/>
      <c r="J7" s="797"/>
      <c r="K7" s="793"/>
      <c r="L7" s="793"/>
      <c r="M7" s="794"/>
    </row>
    <row r="8" spans="1:13" x14ac:dyDescent="0.25">
      <c r="A8" s="754" t="s">
        <v>315</v>
      </c>
      <c r="B8" s="755"/>
      <c r="C8" s="1108" t="s">
        <v>316</v>
      </c>
      <c r="D8" s="1108"/>
      <c r="E8" s="1108"/>
      <c r="F8" s="1108"/>
      <c r="G8" s="755"/>
      <c r="H8" s="796"/>
      <c r="I8" s="801" t="s">
        <v>43</v>
      </c>
      <c r="J8" s="1183" t="s">
        <v>13</v>
      </c>
      <c r="K8" s="1183"/>
      <c r="L8" s="1183"/>
      <c r="M8" s="802"/>
    </row>
    <row r="9" spans="1:13" ht="15.75" thickBot="1" x14ac:dyDescent="0.3">
      <c r="A9" s="803"/>
      <c r="B9" s="804"/>
      <c r="C9" s="805"/>
      <c r="D9" s="805"/>
      <c r="E9" s="805"/>
      <c r="F9" s="805"/>
      <c r="G9" s="804"/>
      <c r="H9" s="805"/>
      <c r="I9" s="804"/>
      <c r="J9" s="805"/>
      <c r="K9" s="1109"/>
      <c r="L9" s="1109"/>
      <c r="M9" s="1110"/>
    </row>
    <row r="10" spans="1:13" x14ac:dyDescent="0.25">
      <c r="A10" s="304"/>
      <c r="B10" s="305"/>
      <c r="C10" s="305"/>
      <c r="D10" s="305"/>
      <c r="E10" s="305"/>
      <c r="F10" s="305"/>
      <c r="G10" s="305"/>
      <c r="H10" s="305"/>
      <c r="I10" s="305"/>
      <c r="J10" s="305"/>
      <c r="K10" s="305"/>
      <c r="L10" s="305"/>
      <c r="M10" s="306"/>
    </row>
    <row r="11" spans="1:13" x14ac:dyDescent="0.25">
      <c r="A11" s="255"/>
      <c r="B11" s="256"/>
      <c r="C11" s="257"/>
      <c r="D11" s="258"/>
      <c r="E11" s="259"/>
      <c r="F11" s="259"/>
      <c r="G11" s="258"/>
      <c r="H11" s="258"/>
      <c r="I11" s="258"/>
      <c r="J11" s="258"/>
      <c r="K11" s="258"/>
      <c r="L11" s="258"/>
      <c r="M11" s="260"/>
    </row>
    <row r="12" spans="1:13" x14ac:dyDescent="0.25">
      <c r="A12" s="252" t="s">
        <v>45</v>
      </c>
      <c r="B12" s="262"/>
      <c r="C12" s="263"/>
      <c r="D12" s="1141" t="str">
        <f>+'600.1.1'!E11</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E12" s="1141"/>
      <c r="F12" s="1141"/>
      <c r="G12" s="1141"/>
      <c r="H12" s="1141"/>
      <c r="I12" s="1141"/>
      <c r="J12" s="1141"/>
      <c r="K12" s="1141"/>
      <c r="L12" s="1141"/>
      <c r="M12" s="1142"/>
    </row>
    <row r="13" spans="1:13" ht="35.25" customHeight="1" x14ac:dyDescent="0.25">
      <c r="A13" s="515"/>
      <c r="B13" s="516"/>
      <c r="C13" s="516"/>
      <c r="D13" s="1141"/>
      <c r="E13" s="1141"/>
      <c r="F13" s="1141"/>
      <c r="G13" s="1141"/>
      <c r="H13" s="1141"/>
      <c r="I13" s="1141"/>
      <c r="J13" s="1141"/>
      <c r="K13" s="1141"/>
      <c r="L13" s="1141"/>
      <c r="M13" s="1142"/>
    </row>
    <row r="14" spans="1:13" x14ac:dyDescent="0.25">
      <c r="A14" s="261"/>
      <c r="B14" s="262"/>
      <c r="C14" s="263"/>
      <c r="D14" s="517"/>
      <c r="E14" s="517"/>
      <c r="F14" s="517"/>
      <c r="G14" s="517"/>
      <c r="H14" s="517"/>
      <c r="I14" s="517"/>
      <c r="J14" s="517"/>
      <c r="K14" s="517"/>
      <c r="L14" s="517"/>
      <c r="M14" s="518"/>
    </row>
    <row r="15" spans="1:13" x14ac:dyDescent="0.25">
      <c r="A15" s="261"/>
      <c r="B15" s="1177" t="str">
        <f>'1P'!$C$14</f>
        <v>FINCA CAMPANARIO - ALTO DE LOS MIGUELES - POZO DE LA VIEJA</v>
      </c>
      <c r="C15" s="1177"/>
      <c r="D15" s="1177"/>
      <c r="E15" s="1177"/>
      <c r="F15" s="1177"/>
      <c r="G15" s="1177"/>
      <c r="H15" s="1177"/>
      <c r="I15" s="263"/>
      <c r="J15" s="263"/>
      <c r="K15" s="263"/>
      <c r="L15" s="263"/>
      <c r="M15" s="264"/>
    </row>
    <row r="16" spans="1:13" x14ac:dyDescent="0.25">
      <c r="A16" s="261" t="s">
        <v>117</v>
      </c>
      <c r="B16" s="1178"/>
      <c r="C16" s="1178"/>
      <c r="D16" s="1178"/>
      <c r="E16" s="1178"/>
      <c r="F16" s="1178"/>
      <c r="G16" s="1178"/>
      <c r="H16" s="1178"/>
      <c r="I16" s="257" t="s">
        <v>46</v>
      </c>
      <c r="J16" s="1143">
        <f>+'PRESUPUESTO OFICIAL'!N54</f>
        <v>0</v>
      </c>
      <c r="K16" s="1143"/>
      <c r="L16" s="1143"/>
      <c r="M16" s="1144"/>
    </row>
    <row r="17" spans="1:13" x14ac:dyDescent="0.25">
      <c r="A17" s="261"/>
      <c r="B17" s="262"/>
      <c r="C17" s="263"/>
      <c r="D17" s="263"/>
      <c r="E17" s="263"/>
      <c r="F17" s="263"/>
      <c r="G17" s="263"/>
      <c r="H17" s="263"/>
      <c r="I17" s="263"/>
      <c r="J17" s="263"/>
      <c r="K17" s="263"/>
      <c r="L17" s="263"/>
      <c r="M17" s="264"/>
    </row>
    <row r="18" spans="1:13" x14ac:dyDescent="0.25">
      <c r="A18" s="261" t="s">
        <v>118</v>
      </c>
      <c r="B18" s="1118" t="str">
        <f>'1P'!$C$16</f>
        <v xml:space="preserve">VILLA DE LEYVA </v>
      </c>
      <c r="C18" s="1118"/>
      <c r="D18" s="1118"/>
      <c r="E18" s="620"/>
      <c r="F18" s="620"/>
      <c r="G18" s="620"/>
      <c r="H18" s="620"/>
      <c r="I18" s="620"/>
      <c r="J18" s="620"/>
      <c r="K18" s="620"/>
      <c r="L18" s="620"/>
      <c r="M18" s="265"/>
    </row>
    <row r="19" spans="1:13" x14ac:dyDescent="0.25">
      <c r="A19" s="261"/>
      <c r="B19" s="262"/>
      <c r="C19" s="266"/>
      <c r="D19" s="266"/>
      <c r="E19" s="266"/>
      <c r="F19" s="266"/>
      <c r="G19" s="266"/>
      <c r="H19" s="266"/>
      <c r="I19" s="266"/>
      <c r="J19" s="266"/>
      <c r="K19" s="266"/>
      <c r="L19" s="266"/>
      <c r="M19" s="267"/>
    </row>
    <row r="20" spans="1:13" x14ac:dyDescent="0.25">
      <c r="A20" s="261"/>
      <c r="B20" s="262"/>
      <c r="C20" s="266"/>
      <c r="D20" s="266"/>
      <c r="E20" s="266"/>
      <c r="F20" s="266"/>
      <c r="G20" s="266"/>
      <c r="H20" s="266"/>
      <c r="I20" s="266"/>
      <c r="J20" s="269"/>
      <c r="K20" s="519"/>
      <c r="L20" s="269"/>
      <c r="M20" s="520"/>
    </row>
    <row r="21" spans="1:13" x14ac:dyDescent="0.25">
      <c r="A21" s="261"/>
      <c r="B21" s="262"/>
      <c r="C21" s="266"/>
      <c r="D21" s="266"/>
      <c r="E21" s="266"/>
      <c r="F21" s="266"/>
      <c r="G21" s="266"/>
      <c r="H21" s="266"/>
      <c r="I21" s="266"/>
      <c r="J21" s="266"/>
      <c r="K21" s="266"/>
      <c r="L21" s="266"/>
      <c r="M21" s="267"/>
    </row>
    <row r="22" spans="1:13" x14ac:dyDescent="0.25">
      <c r="A22" s="272"/>
      <c r="B22" s="258"/>
      <c r="C22" s="258"/>
      <c r="D22" s="258"/>
      <c r="E22" s="258"/>
      <c r="F22" s="258"/>
      <c r="G22" s="258"/>
      <c r="H22" s="258"/>
      <c r="I22" s="258"/>
      <c r="J22" s="258"/>
      <c r="K22" s="258"/>
      <c r="L22" s="258"/>
      <c r="M22" s="260"/>
    </row>
    <row r="23" spans="1:13" x14ac:dyDescent="0.25">
      <c r="A23" s="1174" t="s">
        <v>52</v>
      </c>
      <c r="B23" s="1175"/>
      <c r="C23" s="1175"/>
      <c r="D23" s="1175"/>
      <c r="E23" s="1175"/>
      <c r="F23" s="1175"/>
      <c r="G23" s="1175"/>
      <c r="H23" s="1175"/>
      <c r="I23" s="1175"/>
      <c r="J23" s="1175"/>
      <c r="K23" s="1175"/>
      <c r="L23" s="1175"/>
      <c r="M23" s="1176"/>
    </row>
    <row r="24" spans="1:13" ht="15.75" thickBot="1" x14ac:dyDescent="0.3">
      <c r="A24" s="521"/>
      <c r="B24" s="522"/>
      <c r="C24" s="522"/>
      <c r="D24" s="522"/>
      <c r="E24" s="522"/>
      <c r="F24" s="522"/>
      <c r="G24" s="522"/>
      <c r="H24" s="522"/>
      <c r="I24" s="522"/>
      <c r="J24" s="522"/>
      <c r="K24" s="522"/>
      <c r="L24" s="522"/>
      <c r="M24" s="523"/>
    </row>
    <row r="25" spans="1:13" x14ac:dyDescent="0.25">
      <c r="A25" s="273" t="s">
        <v>53</v>
      </c>
      <c r="B25" s="1039" t="s">
        <v>54</v>
      </c>
      <c r="C25" s="1102"/>
      <c r="D25" s="1102"/>
      <c r="E25" s="1102"/>
      <c r="F25" s="1102"/>
      <c r="G25" s="1102"/>
      <c r="H25" s="1102"/>
      <c r="I25" s="1102"/>
      <c r="J25" s="274"/>
      <c r="K25" s="1103" t="s">
        <v>56</v>
      </c>
      <c r="L25" s="1038"/>
      <c r="M25" s="1104" t="s">
        <v>8</v>
      </c>
    </row>
    <row r="26" spans="1:13" x14ac:dyDescent="0.25">
      <c r="A26" s="524" t="s">
        <v>53</v>
      </c>
      <c r="B26" s="1170" t="s">
        <v>54</v>
      </c>
      <c r="C26" s="1170"/>
      <c r="D26" s="1170"/>
      <c r="E26" s="1170"/>
      <c r="F26" s="1170"/>
      <c r="G26" s="1170"/>
      <c r="H26" s="1170"/>
      <c r="I26" s="525"/>
      <c r="J26" s="526"/>
      <c r="K26" s="1171" t="s">
        <v>56</v>
      </c>
      <c r="L26" s="1172"/>
      <c r="M26" s="1173" t="s">
        <v>8</v>
      </c>
    </row>
    <row r="27" spans="1:13" ht="30" customHeight="1" thickBot="1" x14ac:dyDescent="0.3">
      <c r="A27" s="527" t="s">
        <v>178</v>
      </c>
      <c r="B27" s="1159" t="s">
        <v>181</v>
      </c>
      <c r="C27" s="1160"/>
      <c r="D27" s="1160"/>
      <c r="E27" s="1160"/>
      <c r="F27" s="1160"/>
      <c r="G27" s="1160"/>
      <c r="H27" s="1160"/>
      <c r="I27" s="1160"/>
      <c r="J27" s="1161"/>
      <c r="K27" s="1162" t="s">
        <v>184</v>
      </c>
      <c r="L27" s="1163"/>
      <c r="M27" s="1164"/>
    </row>
    <row r="28" spans="1:13" ht="15.75" thickBot="1" x14ac:dyDescent="0.3">
      <c r="A28" s="521"/>
      <c r="B28" s="522"/>
      <c r="C28" s="522"/>
      <c r="D28" s="522"/>
      <c r="E28" s="522"/>
      <c r="F28" s="522"/>
      <c r="G28" s="522"/>
      <c r="H28" s="522"/>
      <c r="I28" s="522"/>
      <c r="J28" s="522"/>
      <c r="K28" s="522"/>
      <c r="L28" s="522"/>
      <c r="M28" s="523"/>
    </row>
    <row r="29" spans="1:13" x14ac:dyDescent="0.25">
      <c r="A29" s="1049" t="s">
        <v>58</v>
      </c>
      <c r="B29" s="1050"/>
      <c r="C29" s="1050"/>
      <c r="D29" s="1050"/>
      <c r="E29" s="1050"/>
      <c r="F29" s="1050"/>
      <c r="G29" s="1050"/>
      <c r="H29" s="1050"/>
      <c r="I29" s="1050"/>
      <c r="J29" s="1050"/>
      <c r="K29" s="1050"/>
      <c r="L29" s="1050"/>
      <c r="M29" s="1051"/>
    </row>
    <row r="30" spans="1:13" x14ac:dyDescent="0.25">
      <c r="A30" s="1066" t="s">
        <v>54</v>
      </c>
      <c r="B30" s="1067"/>
      <c r="C30" s="1067"/>
      <c r="D30" s="1067"/>
      <c r="E30" s="1067"/>
      <c r="F30" s="1067"/>
      <c r="G30" s="1067"/>
      <c r="H30" s="1067" t="s">
        <v>59</v>
      </c>
      <c r="I30" s="1067"/>
      <c r="J30" s="621" t="s">
        <v>60</v>
      </c>
      <c r="K30" s="1067" t="s">
        <v>61</v>
      </c>
      <c r="L30" s="1067"/>
      <c r="M30" s="276" t="s">
        <v>62</v>
      </c>
    </row>
    <row r="31" spans="1:13" x14ac:dyDescent="0.25">
      <c r="A31" s="1068" t="s">
        <v>224</v>
      </c>
      <c r="B31" s="1069"/>
      <c r="C31" s="1069"/>
      <c r="D31" s="1069"/>
      <c r="E31" s="1069"/>
      <c r="F31" s="1069"/>
      <c r="G31" s="1070"/>
      <c r="H31" s="1071"/>
      <c r="I31" s="1072"/>
      <c r="J31" s="277"/>
      <c r="K31" s="1165">
        <v>0.05</v>
      </c>
      <c r="L31" s="1166"/>
      <c r="M31" s="278">
        <f>ROUND(K31*M49,2)</f>
        <v>7003.41</v>
      </c>
    </row>
    <row r="32" spans="1:13" x14ac:dyDescent="0.25">
      <c r="A32" s="1167"/>
      <c r="B32" s="1168"/>
      <c r="C32" s="1168"/>
      <c r="D32" s="1168"/>
      <c r="E32" s="1168"/>
      <c r="F32" s="1168"/>
      <c r="G32" s="1169"/>
      <c r="H32" s="622"/>
      <c r="I32" s="623"/>
      <c r="J32" s="277"/>
      <c r="K32" s="624"/>
      <c r="L32" s="625"/>
      <c r="M32" s="278"/>
    </row>
    <row r="33" spans="1:13" x14ac:dyDescent="0.25">
      <c r="A33" s="1075"/>
      <c r="B33" s="1076"/>
      <c r="C33" s="1076"/>
      <c r="D33" s="1076"/>
      <c r="E33" s="1076"/>
      <c r="F33" s="1076"/>
      <c r="G33" s="1077"/>
      <c r="H33" s="1078"/>
      <c r="I33" s="1079"/>
      <c r="J33" s="279"/>
      <c r="K33" s="1080"/>
      <c r="L33" s="1081"/>
      <c r="M33" s="283"/>
    </row>
    <row r="34" spans="1:13" ht="15.75" thickBot="1" x14ac:dyDescent="0.3">
      <c r="A34" s="1082" t="s">
        <v>64</v>
      </c>
      <c r="B34" s="1083"/>
      <c r="C34" s="1083"/>
      <c r="D34" s="1083"/>
      <c r="E34" s="1083"/>
      <c r="F34" s="1083"/>
      <c r="G34" s="1083"/>
      <c r="H34" s="1083"/>
      <c r="I34" s="1083"/>
      <c r="J34" s="1083"/>
      <c r="K34" s="1083"/>
      <c r="L34" s="1084"/>
      <c r="M34" s="280">
        <f>ROUND(SUM(M31:M33),2)</f>
        <v>7003.41</v>
      </c>
    </row>
    <row r="35" spans="1:13" x14ac:dyDescent="0.25">
      <c r="A35" s="1049" t="s">
        <v>65</v>
      </c>
      <c r="B35" s="1050"/>
      <c r="C35" s="1050"/>
      <c r="D35" s="1050"/>
      <c r="E35" s="1050"/>
      <c r="F35" s="1050"/>
      <c r="G35" s="1050"/>
      <c r="H35" s="1050"/>
      <c r="I35" s="1050"/>
      <c r="J35" s="1050"/>
      <c r="K35" s="1050"/>
      <c r="L35" s="1050"/>
      <c r="M35" s="1051"/>
    </row>
    <row r="36" spans="1:13" x14ac:dyDescent="0.25">
      <c r="A36" s="1066" t="s">
        <v>54</v>
      </c>
      <c r="B36" s="1067"/>
      <c r="C36" s="1067"/>
      <c r="D36" s="1067"/>
      <c r="E36" s="1067"/>
      <c r="F36" s="1067"/>
      <c r="G36" s="1067"/>
      <c r="H36" s="1067"/>
      <c r="I36" s="621" t="s">
        <v>56</v>
      </c>
      <c r="J36" s="621" t="s">
        <v>8</v>
      </c>
      <c r="K36" s="1067" t="s">
        <v>66</v>
      </c>
      <c r="L36" s="1067"/>
      <c r="M36" s="276" t="s">
        <v>62</v>
      </c>
    </row>
    <row r="37" spans="1:13" x14ac:dyDescent="0.25">
      <c r="A37" s="1059"/>
      <c r="B37" s="1060"/>
      <c r="C37" s="1060"/>
      <c r="D37" s="1060"/>
      <c r="E37" s="1060"/>
      <c r="F37" s="1060"/>
      <c r="G37" s="1060"/>
      <c r="H37" s="1061"/>
      <c r="I37" s="281"/>
      <c r="J37" s="627"/>
      <c r="K37" s="1157"/>
      <c r="L37" s="1158"/>
      <c r="M37" s="283">
        <f>+J37*K37</f>
        <v>0</v>
      </c>
    </row>
    <row r="38" spans="1:13" x14ac:dyDescent="0.25">
      <c r="A38" s="1059"/>
      <c r="B38" s="1060"/>
      <c r="C38" s="1060"/>
      <c r="D38" s="1060"/>
      <c r="E38" s="1060"/>
      <c r="F38" s="1060"/>
      <c r="G38" s="1060"/>
      <c r="H38" s="1061"/>
      <c r="I38" s="281"/>
      <c r="J38" s="627"/>
      <c r="K38" s="1157"/>
      <c r="L38" s="1158"/>
      <c r="M38" s="283">
        <f>+J38*K38</f>
        <v>0</v>
      </c>
    </row>
    <row r="39" spans="1:13" ht="15.75" thickBot="1" x14ac:dyDescent="0.3">
      <c r="A39" s="1047" t="s">
        <v>64</v>
      </c>
      <c r="B39" s="1048"/>
      <c r="C39" s="1048"/>
      <c r="D39" s="1048"/>
      <c r="E39" s="1048"/>
      <c r="F39" s="1048"/>
      <c r="G39" s="1048"/>
      <c r="H39" s="1048"/>
      <c r="I39" s="1048"/>
      <c r="J39" s="1048"/>
      <c r="K39" s="1048"/>
      <c r="L39" s="1048"/>
      <c r="M39" s="284">
        <f>+SUM(M37:M38)</f>
        <v>0</v>
      </c>
    </row>
    <row r="40" spans="1:13" x14ac:dyDescent="0.25">
      <c r="A40" s="1063" t="s">
        <v>67</v>
      </c>
      <c r="B40" s="1064"/>
      <c r="C40" s="1064"/>
      <c r="D40" s="1064"/>
      <c r="E40" s="1064"/>
      <c r="F40" s="1064"/>
      <c r="G40" s="1064"/>
      <c r="H40" s="1064"/>
      <c r="I40" s="1064"/>
      <c r="J40" s="1064"/>
      <c r="K40" s="1064"/>
      <c r="L40" s="1064"/>
      <c r="M40" s="1065"/>
    </row>
    <row r="41" spans="1:13" ht="30" x14ac:dyDescent="0.25">
      <c r="A41" s="1066" t="s">
        <v>68</v>
      </c>
      <c r="B41" s="1067"/>
      <c r="C41" s="1067"/>
      <c r="D41" s="1067"/>
      <c r="E41" s="1067"/>
      <c r="F41" s="1067"/>
      <c r="G41" s="621" t="s">
        <v>56</v>
      </c>
      <c r="H41" s="626" t="s">
        <v>69</v>
      </c>
      <c r="I41" s="626" t="s">
        <v>70</v>
      </c>
      <c r="J41" s="621" t="s">
        <v>71</v>
      </c>
      <c r="K41" s="1067" t="s">
        <v>72</v>
      </c>
      <c r="L41" s="1067"/>
      <c r="M41" s="276" t="s">
        <v>62</v>
      </c>
    </row>
    <row r="42" spans="1:13" x14ac:dyDescent="0.25">
      <c r="A42" s="1043" t="s">
        <v>218</v>
      </c>
      <c r="B42" s="1044"/>
      <c r="C42" s="1044"/>
      <c r="D42" s="1044"/>
      <c r="E42" s="1044"/>
      <c r="F42" s="1045"/>
      <c r="G42" s="281" t="s">
        <v>219</v>
      </c>
      <c r="H42" s="627">
        <v>2.7</v>
      </c>
      <c r="I42" s="598">
        <v>1</v>
      </c>
      <c r="J42" s="627">
        <f>+H42*I42</f>
        <v>2.7</v>
      </c>
      <c r="K42" s="1046">
        <f>+insumos!D3</f>
        <v>1331</v>
      </c>
      <c r="L42" s="1046"/>
      <c r="M42" s="287">
        <f>ROUND(K42*J42,2)</f>
        <v>3593.7</v>
      </c>
    </row>
    <row r="43" spans="1:13" x14ac:dyDescent="0.25">
      <c r="A43" s="1043"/>
      <c r="B43" s="1044"/>
      <c r="C43" s="1044"/>
      <c r="D43" s="1044"/>
      <c r="E43" s="1044"/>
      <c r="F43" s="1045"/>
      <c r="G43" s="528"/>
      <c r="H43" s="529"/>
      <c r="I43" s="544"/>
      <c r="J43" s="530"/>
      <c r="K43" s="1155"/>
      <c r="L43" s="1156"/>
      <c r="M43" s="288"/>
    </row>
    <row r="44" spans="1:13" ht="15.75" thickBot="1" x14ac:dyDescent="0.3">
      <c r="A44" s="1047" t="s">
        <v>64</v>
      </c>
      <c r="B44" s="1048"/>
      <c r="C44" s="1048"/>
      <c r="D44" s="1048"/>
      <c r="E44" s="1048"/>
      <c r="F44" s="1048"/>
      <c r="G44" s="1048"/>
      <c r="H44" s="1048"/>
      <c r="I44" s="1048"/>
      <c r="J44" s="1048"/>
      <c r="K44" s="1048"/>
      <c r="L44" s="1048"/>
      <c r="M44" s="288">
        <f>ROUND((M42),2)</f>
        <v>3593.7</v>
      </c>
    </row>
    <row r="45" spans="1:13" x14ac:dyDescent="0.25">
      <c r="A45" s="1049" t="s">
        <v>74</v>
      </c>
      <c r="B45" s="1050"/>
      <c r="C45" s="1050"/>
      <c r="D45" s="1050"/>
      <c r="E45" s="1050"/>
      <c r="F45" s="1050"/>
      <c r="G45" s="1050"/>
      <c r="H45" s="1050"/>
      <c r="I45" s="1050"/>
      <c r="J45" s="1050"/>
      <c r="K45" s="1050"/>
      <c r="L45" s="1050"/>
      <c r="M45" s="1051"/>
    </row>
    <row r="46" spans="1:13" ht="30" x14ac:dyDescent="0.25">
      <c r="A46" s="1052" t="s">
        <v>75</v>
      </c>
      <c r="B46" s="1053"/>
      <c r="C46" s="1053"/>
      <c r="D46" s="1053"/>
      <c r="E46" s="1053"/>
      <c r="F46" s="1053"/>
      <c r="G46" s="1053"/>
      <c r="H46" s="621" t="s">
        <v>76</v>
      </c>
      <c r="I46" s="626" t="s">
        <v>77</v>
      </c>
      <c r="J46" s="626" t="s">
        <v>78</v>
      </c>
      <c r="K46" s="1054" t="s">
        <v>61</v>
      </c>
      <c r="L46" s="1054"/>
      <c r="M46" s="289" t="s">
        <v>62</v>
      </c>
    </row>
    <row r="47" spans="1:13" x14ac:dyDescent="0.25">
      <c r="A47" s="1055" t="s">
        <v>148</v>
      </c>
      <c r="B47" s="1056"/>
      <c r="C47" s="1056"/>
      <c r="D47" s="1056"/>
      <c r="E47" s="1056"/>
      <c r="F47" s="1056"/>
      <c r="G47" s="1057"/>
      <c r="H47" s="531">
        <f>insumos!B45*2</f>
        <v>60570</v>
      </c>
      <c r="I47" s="291">
        <v>185</v>
      </c>
      <c r="J47" s="292">
        <f>H47*I47/100</f>
        <v>112054.5</v>
      </c>
      <c r="K47" s="1058">
        <v>0.8</v>
      </c>
      <c r="L47" s="1058"/>
      <c r="M47" s="287">
        <f>ROUND((J47/K47),2)</f>
        <v>140068.13</v>
      </c>
    </row>
    <row r="48" spans="1:13" x14ac:dyDescent="0.25">
      <c r="A48" s="1151"/>
      <c r="B48" s="1152"/>
      <c r="C48" s="1152"/>
      <c r="D48" s="1152"/>
      <c r="E48" s="1152"/>
      <c r="F48" s="1152"/>
      <c r="G48" s="1072"/>
      <c r="H48" s="532"/>
      <c r="I48" s="533"/>
      <c r="J48" s="534"/>
      <c r="K48" s="1153"/>
      <c r="L48" s="1154"/>
      <c r="M48" s="288"/>
    </row>
    <row r="49" spans="1:13" ht="15.75" thickBot="1" x14ac:dyDescent="0.3">
      <c r="A49" s="1041" t="s">
        <v>64</v>
      </c>
      <c r="B49" s="1042"/>
      <c r="C49" s="1042"/>
      <c r="D49" s="1042"/>
      <c r="E49" s="1042"/>
      <c r="F49" s="1042"/>
      <c r="G49" s="1042"/>
      <c r="H49" s="1042"/>
      <c r="I49" s="1042"/>
      <c r="J49" s="1042"/>
      <c r="K49" s="1042"/>
      <c r="L49" s="1042"/>
      <c r="M49" s="296">
        <f>ROUND(SUM(M47:M47),2)</f>
        <v>140068.13</v>
      </c>
    </row>
    <row r="50" spans="1:13" ht="15.75" thickBot="1" x14ac:dyDescent="0.3">
      <c r="A50" s="1145"/>
      <c r="B50" s="1146"/>
      <c r="C50" s="1146"/>
      <c r="D50" s="1146"/>
      <c r="E50" s="1146"/>
      <c r="F50" s="1146"/>
      <c r="G50" s="1146"/>
      <c r="H50" s="1146"/>
      <c r="I50" s="1146"/>
      <c r="J50" s="1146"/>
      <c r="K50" s="1146"/>
      <c r="L50" s="1146"/>
      <c r="M50" s="1147"/>
    </row>
    <row r="51" spans="1:13" ht="15.75" thickBot="1" x14ac:dyDescent="0.3">
      <c r="A51" s="1011" t="s">
        <v>79</v>
      </c>
      <c r="B51" s="1012"/>
      <c r="C51" s="1012"/>
      <c r="D51" s="1012"/>
      <c r="E51" s="1012"/>
      <c r="F51" s="1012"/>
      <c r="G51" s="1012"/>
      <c r="H51" s="1012"/>
      <c r="I51" s="1012"/>
      <c r="J51" s="1012"/>
      <c r="K51" s="1012"/>
      <c r="L51" s="1013"/>
      <c r="M51" s="297">
        <f>ROUND(M34+M39+M44+M49,2)</f>
        <v>150665.24</v>
      </c>
    </row>
    <row r="52" spans="1:13" ht="15.75" thickBot="1" x14ac:dyDescent="0.3">
      <c r="A52" s="1145"/>
      <c r="B52" s="1146"/>
      <c r="C52" s="1146"/>
      <c r="D52" s="1146"/>
      <c r="E52" s="1146"/>
      <c r="F52" s="1146"/>
      <c r="G52" s="1146"/>
      <c r="H52" s="1146"/>
      <c r="I52" s="1146"/>
      <c r="J52" s="1146"/>
      <c r="K52" s="1146"/>
      <c r="L52" s="1146"/>
      <c r="M52" s="1147"/>
    </row>
    <row r="53" spans="1:13" ht="15.75" thickBot="1" x14ac:dyDescent="0.3">
      <c r="A53" s="1034" t="s">
        <v>80</v>
      </c>
      <c r="B53" s="1035"/>
      <c r="C53" s="1035"/>
      <c r="D53" s="1035"/>
      <c r="E53" s="1035"/>
      <c r="F53" s="1035"/>
      <c r="G53" s="1035"/>
      <c r="H53" s="1035"/>
      <c r="I53" s="1035"/>
      <c r="J53" s="1035"/>
      <c r="K53" s="1035"/>
      <c r="L53" s="1035"/>
      <c r="M53" s="1036"/>
    </row>
    <row r="54" spans="1:13" x14ac:dyDescent="0.25">
      <c r="A54" s="1037" t="s">
        <v>81</v>
      </c>
      <c r="B54" s="1038"/>
      <c r="C54" s="1038"/>
      <c r="D54" s="1038"/>
      <c r="E54" s="1038"/>
      <c r="F54" s="1038"/>
      <c r="G54" s="1038"/>
      <c r="H54" s="346"/>
      <c r="I54" s="347"/>
      <c r="J54" s="300" t="s">
        <v>82</v>
      </c>
      <c r="K54" s="1039" t="s">
        <v>83</v>
      </c>
      <c r="L54" s="1040"/>
      <c r="M54" s="301"/>
    </row>
    <row r="55" spans="1:13" x14ac:dyDescent="0.25">
      <c r="A55" s="1149" t="s">
        <v>84</v>
      </c>
      <c r="B55" s="1150"/>
      <c r="C55" s="1150"/>
      <c r="D55" s="1150"/>
      <c r="E55" s="1150"/>
      <c r="F55" s="1150"/>
      <c r="G55" s="1150"/>
      <c r="H55" s="535"/>
      <c r="I55" s="536"/>
      <c r="J55" s="537">
        <v>0.2</v>
      </c>
      <c r="K55" s="1027">
        <f>ROUND(M51*J55,2)</f>
        <v>30133.05</v>
      </c>
      <c r="L55" s="1028"/>
      <c r="M55" s="303"/>
    </row>
    <row r="56" spans="1:13" x14ac:dyDescent="0.25">
      <c r="A56" s="538" t="s">
        <v>85</v>
      </c>
      <c r="B56" s="539"/>
      <c r="C56" s="539"/>
      <c r="D56" s="539"/>
      <c r="E56" s="539"/>
      <c r="F56" s="539"/>
      <c r="G56" s="539"/>
      <c r="H56" s="535"/>
      <c r="I56" s="536"/>
      <c r="J56" s="302">
        <v>0.05</v>
      </c>
      <c r="K56" s="1027">
        <f>ROUND(M51*J56,2)</f>
        <v>7533.26</v>
      </c>
      <c r="L56" s="1028"/>
      <c r="M56" s="303"/>
    </row>
    <row r="57" spans="1:13" ht="15.75" thickBot="1" x14ac:dyDescent="0.3">
      <c r="A57" s="540" t="s">
        <v>86</v>
      </c>
      <c r="B57" s="541"/>
      <c r="C57" s="541"/>
      <c r="D57" s="541"/>
      <c r="E57" s="541"/>
      <c r="F57" s="541"/>
      <c r="G57" s="541"/>
      <c r="H57" s="542"/>
      <c r="I57" s="543"/>
      <c r="J57" s="302">
        <v>0.05</v>
      </c>
      <c r="K57" s="1032">
        <f>ROUND(M51*J57,2)</f>
        <v>7533.26</v>
      </c>
      <c r="L57" s="1033"/>
      <c r="M57" s="303"/>
    </row>
    <row r="58" spans="1:13" ht="15.75" thickBot="1" x14ac:dyDescent="0.3">
      <c r="A58" s="1011" t="s">
        <v>64</v>
      </c>
      <c r="B58" s="1012"/>
      <c r="C58" s="1012"/>
      <c r="D58" s="1012"/>
      <c r="E58" s="1012"/>
      <c r="F58" s="1012"/>
      <c r="G58" s="1012"/>
      <c r="H58" s="1012"/>
      <c r="I58" s="1012"/>
      <c r="J58" s="1012"/>
      <c r="K58" s="1012"/>
      <c r="L58" s="1013"/>
      <c r="M58" s="297">
        <f>ROUND(K55+K56+K57,2)</f>
        <v>45199.57</v>
      </c>
    </row>
    <row r="59" spans="1:13" ht="15.75" thickBot="1" x14ac:dyDescent="0.3">
      <c r="A59" s="1145"/>
      <c r="B59" s="1146"/>
      <c r="C59" s="1146"/>
      <c r="D59" s="1146"/>
      <c r="E59" s="1146"/>
      <c r="F59" s="1146"/>
      <c r="G59" s="1146"/>
      <c r="H59" s="1146"/>
      <c r="I59" s="1146"/>
      <c r="J59" s="1146"/>
      <c r="K59" s="1146"/>
      <c r="L59" s="1146"/>
      <c r="M59" s="1147"/>
    </row>
    <row r="60" spans="1:13" ht="15.75" thickBot="1" x14ac:dyDescent="0.3">
      <c r="A60" s="1017" t="s">
        <v>87</v>
      </c>
      <c r="B60" s="1018"/>
      <c r="C60" s="1018"/>
      <c r="D60" s="1018"/>
      <c r="E60" s="1018"/>
      <c r="F60" s="1018"/>
      <c r="G60" s="1018"/>
      <c r="H60" s="1018"/>
      <c r="I60" s="1018"/>
      <c r="J60" s="1018"/>
      <c r="K60" s="1018"/>
      <c r="L60" s="1019"/>
      <c r="M60" s="808">
        <f>ROUND(M51+M58,0)</f>
        <v>195865</v>
      </c>
    </row>
    <row r="61" spans="1:13" x14ac:dyDescent="0.25">
      <c r="A61" s="304"/>
      <c r="B61" s="305"/>
      <c r="C61" s="305"/>
      <c r="D61" s="305"/>
      <c r="E61" s="305"/>
      <c r="F61" s="305"/>
      <c r="G61" s="305"/>
      <c r="H61" s="305"/>
      <c r="I61" s="305"/>
      <c r="J61" s="305"/>
      <c r="K61" s="305"/>
      <c r="L61" s="305"/>
      <c r="M61" s="306"/>
    </row>
    <row r="62" spans="1:13" x14ac:dyDescent="0.25">
      <c r="A62" s="272"/>
      <c r="B62" s="259"/>
      <c r="C62" s="259"/>
      <c r="D62" s="259"/>
      <c r="E62" s="259"/>
      <c r="F62" s="259"/>
      <c r="G62" s="259"/>
      <c r="H62" s="259"/>
      <c r="I62" s="259"/>
      <c r="J62" s="259"/>
      <c r="K62" s="259"/>
      <c r="L62" s="259"/>
      <c r="M62" s="260"/>
    </row>
    <row r="63" spans="1:13" x14ac:dyDescent="0.25">
      <c r="A63" s="272"/>
      <c r="B63" s="259"/>
      <c r="C63" s="259"/>
      <c r="D63" s="259"/>
      <c r="E63" s="259"/>
      <c r="F63" s="259"/>
      <c r="G63" s="259"/>
      <c r="H63" s="259"/>
      <c r="I63" s="259"/>
      <c r="J63" s="259"/>
      <c r="K63" s="259"/>
      <c r="L63" s="259"/>
      <c r="M63" s="260"/>
    </row>
    <row r="64" spans="1:13" x14ac:dyDescent="0.25">
      <c r="A64" s="272"/>
      <c r="B64" s="259"/>
      <c r="C64" s="259"/>
      <c r="D64" s="259"/>
      <c r="E64" s="259"/>
      <c r="F64" s="259"/>
      <c r="G64" s="259"/>
      <c r="H64" s="259"/>
      <c r="I64" s="259"/>
      <c r="J64" s="259"/>
      <c r="K64" s="259"/>
      <c r="L64" s="259"/>
      <c r="M64" s="260"/>
    </row>
    <row r="65" spans="1:13" x14ac:dyDescent="0.25">
      <c r="A65" s="272"/>
      <c r="B65" s="259"/>
      <c r="C65" s="259"/>
      <c r="D65" s="308" t="s">
        <v>88</v>
      </c>
      <c r="E65" s="308"/>
      <c r="F65" s="308"/>
      <c r="G65" s="308"/>
      <c r="H65" s="308"/>
      <c r="I65" s="308"/>
      <c r="J65" s="259"/>
      <c r="K65" s="259"/>
      <c r="L65" s="259"/>
      <c r="M65" s="260"/>
    </row>
    <row r="66" spans="1:13" x14ac:dyDescent="0.25">
      <c r="A66" s="272"/>
      <c r="B66" s="259"/>
      <c r="C66" s="259"/>
      <c r="D66" s="259" t="s">
        <v>89</v>
      </c>
      <c r="E66" s="1148"/>
      <c r="F66" s="1148"/>
      <c r="G66" s="1148"/>
      <c r="H66" s="1148"/>
      <c r="I66" s="1148"/>
      <c r="J66" s="259"/>
      <c r="K66" s="259"/>
      <c r="L66" s="259"/>
      <c r="M66" s="260"/>
    </row>
    <row r="67" spans="1:13" x14ac:dyDescent="0.25">
      <c r="A67" s="272"/>
      <c r="B67" s="259"/>
      <c r="C67" s="259"/>
      <c r="D67" s="259" t="s">
        <v>90</v>
      </c>
      <c r="E67" s="259"/>
      <c r="F67" s="259"/>
      <c r="G67" s="259"/>
      <c r="H67" s="259"/>
      <c r="I67" s="259"/>
      <c r="J67" s="259"/>
      <c r="K67" s="259"/>
      <c r="L67" s="259"/>
      <c r="M67" s="260"/>
    </row>
    <row r="68" spans="1:13" x14ac:dyDescent="0.25">
      <c r="A68" s="272"/>
      <c r="B68" s="259"/>
      <c r="C68" s="259"/>
      <c r="D68" s="259" t="s">
        <v>91</v>
      </c>
      <c r="E68" s="259"/>
      <c r="F68" s="259"/>
      <c r="G68" s="259"/>
      <c r="H68" s="259"/>
      <c r="I68" s="259"/>
      <c r="J68" s="259"/>
      <c r="K68" s="259"/>
      <c r="L68" s="259"/>
      <c r="M68" s="260"/>
    </row>
    <row r="69" spans="1:13" ht="15.75" thickBot="1" x14ac:dyDescent="0.3">
      <c r="A69" s="310"/>
      <c r="B69" s="311"/>
      <c r="C69" s="311"/>
      <c r="D69" s="311"/>
      <c r="E69" s="311" t="s">
        <v>92</v>
      </c>
      <c r="F69" s="311"/>
      <c r="G69" s="311"/>
      <c r="H69" s="311"/>
      <c r="I69" s="311"/>
      <c r="J69" s="311"/>
      <c r="K69" s="311"/>
      <c r="L69" s="311"/>
      <c r="M69" s="312"/>
    </row>
    <row r="70" spans="1:13" x14ac:dyDescent="0.25">
      <c r="A70" s="313" t="s">
        <v>93</v>
      </c>
      <c r="B70" s="308"/>
      <c r="C70" s="308"/>
      <c r="D70" s="308"/>
      <c r="E70" s="308"/>
      <c r="F70" s="308"/>
      <c r="G70" s="308"/>
      <c r="H70" s="308"/>
      <c r="I70" s="308"/>
      <c r="J70" s="308"/>
      <c r="K70" s="308"/>
      <c r="L70" s="308"/>
      <c r="M70" s="314"/>
    </row>
    <row r="71" spans="1:13" x14ac:dyDescent="0.25">
      <c r="A71" s="315"/>
      <c r="B71" s="316"/>
      <c r="C71" s="316"/>
      <c r="D71" s="316"/>
      <c r="E71" s="316"/>
      <c r="F71" s="316"/>
      <c r="G71" s="316"/>
      <c r="H71" s="316"/>
      <c r="I71" s="316"/>
      <c r="J71" s="316"/>
      <c r="K71" s="316"/>
      <c r="L71" s="316"/>
      <c r="M71" s="317"/>
    </row>
    <row r="72" spans="1:13" ht="24" customHeight="1" x14ac:dyDescent="0.25">
      <c r="A72" s="315"/>
      <c r="B72" s="316"/>
      <c r="C72" s="316"/>
      <c r="D72" s="316"/>
      <c r="E72" s="316"/>
      <c r="F72" s="316"/>
      <c r="G72" s="316"/>
      <c r="H72" s="316"/>
      <c r="I72" s="316"/>
      <c r="J72" s="316"/>
      <c r="K72" s="316"/>
      <c r="L72" s="316"/>
      <c r="M72" s="317"/>
    </row>
    <row r="73" spans="1:13" x14ac:dyDescent="0.25">
      <c r="A73" s="315"/>
      <c r="B73" s="316"/>
      <c r="C73" s="316"/>
      <c r="D73" s="316"/>
      <c r="E73" s="316"/>
      <c r="F73" s="316"/>
      <c r="G73" s="316"/>
      <c r="H73" s="316"/>
      <c r="I73" s="316"/>
      <c r="J73" s="316"/>
      <c r="K73" s="316"/>
      <c r="L73" s="316"/>
      <c r="M73" s="317"/>
    </row>
    <row r="74" spans="1:13" ht="15.75" thickBot="1" x14ac:dyDescent="0.3">
      <c r="A74" s="318"/>
      <c r="B74" s="319"/>
      <c r="C74" s="319"/>
      <c r="D74" s="319"/>
      <c r="E74" s="319"/>
      <c r="F74" s="319"/>
      <c r="G74" s="319"/>
      <c r="H74" s="319"/>
      <c r="I74" s="319"/>
      <c r="J74" s="319"/>
      <c r="K74" s="319"/>
      <c r="L74" s="319"/>
      <c r="M74" s="320"/>
    </row>
    <row r="75" spans="1:13" ht="15.75" customHeight="1" x14ac:dyDescent="0.25">
      <c r="A75" s="321"/>
      <c r="B75" s="322"/>
      <c r="C75" s="322"/>
      <c r="D75" s="322"/>
      <c r="E75" s="322"/>
      <c r="F75" s="322"/>
      <c r="G75" s="322"/>
      <c r="H75" s="322"/>
      <c r="I75" s="322"/>
      <c r="J75" s="322"/>
      <c r="K75" s="322"/>
      <c r="L75" s="322"/>
      <c r="M75" s="323"/>
    </row>
    <row r="76" spans="1:13" x14ac:dyDescent="0.25">
      <c r="A76" s="324" t="s">
        <v>94</v>
      </c>
      <c r="B76" s="266"/>
      <c r="C76" s="266"/>
      <c r="D76" s="266"/>
      <c r="E76" s="266"/>
      <c r="F76" s="266"/>
      <c r="G76" s="266"/>
      <c r="H76" s="266"/>
      <c r="I76" s="266"/>
      <c r="J76" s="266"/>
      <c r="K76" s="266"/>
      <c r="L76" s="266"/>
      <c r="M76" s="267"/>
    </row>
    <row r="77" spans="1:13" x14ac:dyDescent="0.25">
      <c r="A77" s="1021" t="s">
        <v>95</v>
      </c>
      <c r="B77" s="1022"/>
      <c r="C77" s="1022"/>
      <c r="D77" s="1022"/>
      <c r="E77" s="1022"/>
      <c r="F77" s="1022"/>
      <c r="G77" s="1022"/>
      <c r="H77" s="1022"/>
      <c r="I77" s="1022"/>
      <c r="J77" s="1022"/>
      <c r="K77" s="1022"/>
      <c r="L77" s="1022"/>
      <c r="M77" s="1023"/>
    </row>
    <row r="78" spans="1:13" x14ac:dyDescent="0.25">
      <c r="A78" s="1021"/>
      <c r="B78" s="1022"/>
      <c r="C78" s="1022"/>
      <c r="D78" s="1022"/>
      <c r="E78" s="1022"/>
      <c r="F78" s="1022"/>
      <c r="G78" s="1022"/>
      <c r="H78" s="1022"/>
      <c r="I78" s="1022"/>
      <c r="J78" s="1022"/>
      <c r="K78" s="1022"/>
      <c r="L78" s="1022"/>
      <c r="M78" s="1023"/>
    </row>
    <row r="79" spans="1:13" x14ac:dyDescent="0.25">
      <c r="A79" s="1008" t="s">
        <v>96</v>
      </c>
      <c r="B79" s="1009"/>
      <c r="C79" s="1009"/>
      <c r="D79" s="1009"/>
      <c r="E79" s="1009"/>
      <c r="F79" s="1009"/>
      <c r="G79" s="1009"/>
      <c r="H79" s="1009"/>
      <c r="I79" s="1009"/>
      <c r="J79" s="1009"/>
      <c r="K79" s="1009"/>
      <c r="L79" s="1009"/>
      <c r="M79" s="1010"/>
    </row>
    <row r="80" spans="1:13" x14ac:dyDescent="0.25">
      <c r="A80" s="1008"/>
      <c r="B80" s="1009"/>
      <c r="C80" s="1009"/>
      <c r="D80" s="1009"/>
      <c r="E80" s="1009"/>
      <c r="F80" s="1009"/>
      <c r="G80" s="1009"/>
      <c r="H80" s="1009"/>
      <c r="I80" s="1009"/>
      <c r="J80" s="1009"/>
      <c r="K80" s="1009"/>
      <c r="L80" s="1009"/>
      <c r="M80" s="1010"/>
    </row>
    <row r="81" spans="1:13" ht="16.5" customHeight="1" x14ac:dyDescent="0.25">
      <c r="A81" s="343"/>
      <c r="B81" s="344"/>
      <c r="C81" s="344"/>
      <c r="D81" s="344"/>
      <c r="E81" s="344"/>
      <c r="F81" s="344"/>
      <c r="G81" s="344"/>
      <c r="H81" s="344"/>
      <c r="I81" s="344"/>
      <c r="J81" s="344"/>
      <c r="K81" s="344"/>
      <c r="L81" s="344"/>
      <c r="M81" s="345"/>
    </row>
    <row r="82" spans="1:13" x14ac:dyDescent="0.25">
      <c r="A82" s="343"/>
      <c r="B82" s="344"/>
      <c r="C82" s="344"/>
      <c r="D82" s="344"/>
      <c r="E82" s="344"/>
      <c r="F82" s="344"/>
      <c r="G82" s="344"/>
      <c r="H82" s="344"/>
      <c r="I82" s="344"/>
      <c r="J82" s="344"/>
      <c r="K82" s="344"/>
      <c r="L82" s="344"/>
      <c r="M82" s="345"/>
    </row>
    <row r="83" spans="1:13" ht="26.25" customHeight="1" x14ac:dyDescent="0.25">
      <c r="A83" s="343"/>
      <c r="B83" s="344"/>
      <c r="C83" s="344"/>
      <c r="D83" s="344"/>
      <c r="E83" s="344"/>
      <c r="F83" s="344"/>
      <c r="G83" s="344"/>
      <c r="H83" s="344"/>
      <c r="I83" s="344"/>
      <c r="J83" s="344"/>
      <c r="K83" s="344"/>
      <c r="L83" s="344"/>
      <c r="M83" s="345"/>
    </row>
    <row r="84" spans="1:13" x14ac:dyDescent="0.25">
      <c r="A84" s="324"/>
      <c r="B84" s="266"/>
      <c r="C84" s="266"/>
      <c r="D84" s="266"/>
      <c r="E84" s="266"/>
      <c r="F84" s="266"/>
      <c r="G84" s="266"/>
      <c r="H84" s="266"/>
      <c r="I84" s="266"/>
      <c r="J84" s="266"/>
      <c r="K84" s="266"/>
      <c r="L84" s="266"/>
      <c r="M84" s="267"/>
    </row>
    <row r="85" spans="1:13" x14ac:dyDescent="0.25">
      <c r="A85" s="272"/>
      <c r="B85" s="259"/>
      <c r="C85" s="259"/>
      <c r="D85" s="259" t="s">
        <v>88</v>
      </c>
      <c r="E85" s="308"/>
      <c r="F85" s="308"/>
      <c r="G85" s="259"/>
      <c r="H85" s="259"/>
      <c r="I85" s="259"/>
      <c r="J85" s="259"/>
      <c r="K85" s="259"/>
      <c r="L85" s="259"/>
      <c r="M85" s="260"/>
    </row>
    <row r="86" spans="1:13" x14ac:dyDescent="0.25">
      <c r="A86" s="272"/>
      <c r="B86" s="259"/>
      <c r="C86" s="259"/>
      <c r="D86" s="328" t="s">
        <v>89</v>
      </c>
      <c r="E86" s="259"/>
      <c r="F86" s="259"/>
      <c r="G86" s="328"/>
      <c r="H86" s="328"/>
      <c r="I86" s="328"/>
      <c r="J86" s="259"/>
      <c r="K86" s="259"/>
      <c r="L86" s="259"/>
      <c r="M86" s="260"/>
    </row>
    <row r="87" spans="1:13" ht="15.75" thickBot="1" x14ac:dyDescent="0.3">
      <c r="A87" s="272"/>
      <c r="B87" s="259"/>
      <c r="C87" s="259"/>
      <c r="D87" s="329" t="s">
        <v>97</v>
      </c>
      <c r="E87" s="311"/>
      <c r="F87" s="259"/>
      <c r="G87" s="329"/>
      <c r="H87" s="329"/>
      <c r="I87" s="329"/>
      <c r="J87" s="259"/>
      <c r="K87" s="259"/>
      <c r="L87" s="259"/>
      <c r="M87" s="260"/>
    </row>
    <row r="88" spans="1:13" x14ac:dyDescent="0.25">
      <c r="A88" s="330"/>
      <c r="B88" s="266"/>
      <c r="C88" s="266"/>
      <c r="D88" s="266"/>
      <c r="E88" s="259"/>
      <c r="F88" s="259"/>
      <c r="G88" s="259"/>
      <c r="H88" s="259"/>
      <c r="I88" s="259"/>
      <c r="J88" s="266"/>
      <c r="K88" s="266"/>
      <c r="L88" s="266"/>
      <c r="M88" s="267"/>
    </row>
    <row r="89" spans="1:13" x14ac:dyDescent="0.25">
      <c r="A89" s="330"/>
      <c r="B89" s="329"/>
      <c r="C89" s="329"/>
      <c r="D89" s="259"/>
      <c r="E89" s="259"/>
      <c r="F89" s="259"/>
      <c r="G89" s="259"/>
      <c r="H89" s="259"/>
      <c r="I89" s="1137"/>
      <c r="J89" s="1137"/>
      <c r="K89" s="1137"/>
      <c r="L89" s="1137"/>
      <c r="M89" s="1138"/>
    </row>
    <row r="90" spans="1:13" ht="15.75" thickBot="1" x14ac:dyDescent="0.3">
      <c r="A90" s="331"/>
      <c r="B90" s="332"/>
      <c r="C90" s="332"/>
      <c r="D90" s="311"/>
      <c r="E90" s="311"/>
      <c r="F90" s="311"/>
      <c r="G90" s="311"/>
      <c r="H90" s="311"/>
      <c r="I90" s="1139"/>
      <c r="J90" s="1139"/>
      <c r="K90" s="1139"/>
      <c r="L90" s="1139"/>
      <c r="M90" s="1140"/>
    </row>
  </sheetData>
  <mergeCells count="71">
    <mergeCell ref="A3:M3"/>
    <mergeCell ref="A1:M2"/>
    <mergeCell ref="A6:D6"/>
    <mergeCell ref="H6:I6"/>
    <mergeCell ref="C8:F8"/>
    <mergeCell ref="J8:L8"/>
    <mergeCell ref="K9:M9"/>
    <mergeCell ref="B25:I25"/>
    <mergeCell ref="K25:M25"/>
    <mergeCell ref="B26:H26"/>
    <mergeCell ref="K26:M26"/>
    <mergeCell ref="A23:M23"/>
    <mergeCell ref="B15:H16"/>
    <mergeCell ref="B27:J27"/>
    <mergeCell ref="K27:M27"/>
    <mergeCell ref="A35:M35"/>
    <mergeCell ref="A29:M29"/>
    <mergeCell ref="A30:G30"/>
    <mergeCell ref="H30:I30"/>
    <mergeCell ref="K30:L30"/>
    <mergeCell ref="A31:G31"/>
    <mergeCell ref="H31:I31"/>
    <mergeCell ref="K31:L31"/>
    <mergeCell ref="A32:G32"/>
    <mergeCell ref="A33:G33"/>
    <mergeCell ref="H33:I33"/>
    <mergeCell ref="K33:L33"/>
    <mergeCell ref="A34:L34"/>
    <mergeCell ref="A36:H36"/>
    <mergeCell ref="K36:L36"/>
    <mergeCell ref="A37:H37"/>
    <mergeCell ref="K37:L37"/>
    <mergeCell ref="A38:H38"/>
    <mergeCell ref="K38:L38"/>
    <mergeCell ref="A39:L39"/>
    <mergeCell ref="A40:M40"/>
    <mergeCell ref="A41:F41"/>
    <mergeCell ref="K41:L41"/>
    <mergeCell ref="A42:F42"/>
    <mergeCell ref="K42:L42"/>
    <mergeCell ref="A43:F43"/>
    <mergeCell ref="K43:L43"/>
    <mergeCell ref="A44:L44"/>
    <mergeCell ref="A45:M45"/>
    <mergeCell ref="A46:G46"/>
    <mergeCell ref="K46:L46"/>
    <mergeCell ref="K54:L54"/>
    <mergeCell ref="A55:G55"/>
    <mergeCell ref="K55:L55"/>
    <mergeCell ref="A47:G47"/>
    <mergeCell ref="K47:L47"/>
    <mergeCell ref="A48:G48"/>
    <mergeCell ref="K48:L48"/>
    <mergeCell ref="A49:L49"/>
    <mergeCell ref="A50:M50"/>
    <mergeCell ref="A77:M78"/>
    <mergeCell ref="A79:M80"/>
    <mergeCell ref="I89:M90"/>
    <mergeCell ref="D12:M13"/>
    <mergeCell ref="J16:M16"/>
    <mergeCell ref="B18:D18"/>
    <mergeCell ref="K56:L56"/>
    <mergeCell ref="K57:L57"/>
    <mergeCell ref="A58:L58"/>
    <mergeCell ref="A59:M59"/>
    <mergeCell ref="A60:L60"/>
    <mergeCell ref="E66:I66"/>
    <mergeCell ref="A51:L51"/>
    <mergeCell ref="A52:M52"/>
    <mergeCell ref="A53:M53"/>
    <mergeCell ref="A54:G54"/>
  </mergeCells>
  <pageMargins left="0.7" right="0.7" top="0.75" bottom="0.75" header="0.3" footer="0.3"/>
  <pageSetup paperSize="9" scale="4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M91"/>
  <sheetViews>
    <sheetView view="pageBreakPreview" topLeftCell="A6" zoomScaleNormal="70" zoomScaleSheetLayoutView="100" workbookViewId="0">
      <selection activeCell="E38" sqref="E38"/>
    </sheetView>
  </sheetViews>
  <sheetFormatPr baseColWidth="10" defaultRowHeight="15" x14ac:dyDescent="0.25"/>
  <cols>
    <col min="1" max="1" width="17" style="7" customWidth="1"/>
    <col min="2" max="4" width="11.42578125" style="7"/>
    <col min="5" max="5" width="14.42578125" style="7" customWidth="1"/>
    <col min="6" max="6" width="11.42578125" style="7"/>
    <col min="7" max="7" width="13.85546875" style="7" customWidth="1"/>
    <col min="8" max="8" width="15" style="7" customWidth="1"/>
    <col min="9" max="9" width="13.42578125" style="7" customWidth="1"/>
    <col min="10" max="10" width="17.5703125" style="7" bestFit="1" customWidth="1"/>
    <col min="11" max="12" width="11.42578125" style="7"/>
    <col min="13" max="13" width="20.42578125" style="7" customWidth="1"/>
  </cols>
  <sheetData>
    <row r="1" spans="1:13" s="604" customFormat="1" ht="15" customHeight="1" x14ac:dyDescent="0.25">
      <c r="A1" s="1179" t="str">
        <f>'1P'!$B$1</f>
        <v xml:space="preserve">MUNICIPIO DE VILLA DE LEYVA – BOYACÁ 
NIT. 891.801.268-7
MONUMENTO NACIONAL </v>
      </c>
      <c r="B1" s="1179"/>
      <c r="C1" s="1179"/>
      <c r="D1" s="1179"/>
      <c r="E1" s="1179"/>
      <c r="F1" s="1179"/>
      <c r="G1" s="1179"/>
      <c r="H1" s="1179"/>
      <c r="I1" s="1179"/>
      <c r="J1" s="1179"/>
      <c r="K1" s="1179"/>
      <c r="L1" s="1179"/>
      <c r="M1" s="1179"/>
    </row>
    <row r="2" spans="1:13" s="604" customFormat="1" ht="51.75" customHeight="1" thickBot="1" x14ac:dyDescent="0.3">
      <c r="A2" s="1181"/>
      <c r="B2" s="1181"/>
      <c r="C2" s="1181"/>
      <c r="D2" s="1181"/>
      <c r="E2" s="1181"/>
      <c r="F2" s="1181"/>
      <c r="G2" s="1181"/>
      <c r="H2" s="1181"/>
      <c r="I2" s="1181"/>
      <c r="J2" s="1181"/>
      <c r="K2" s="1181"/>
      <c r="L2" s="1181"/>
      <c r="M2" s="1181"/>
    </row>
    <row r="3" spans="1:13" ht="15.75" thickBot="1" x14ac:dyDescent="0.3">
      <c r="A3" s="1098"/>
      <c r="B3" s="1100"/>
      <c r="C3" s="1100"/>
      <c r="D3" s="1100"/>
      <c r="E3" s="1100"/>
      <c r="F3" s="1100"/>
      <c r="G3" s="1100"/>
      <c r="H3" s="1100"/>
      <c r="I3" s="1100"/>
      <c r="J3" s="1202"/>
      <c r="K3" s="1202"/>
      <c r="L3" s="1202"/>
      <c r="M3" s="1203"/>
    </row>
    <row r="4" spans="1:13" x14ac:dyDescent="0.25">
      <c r="A4" s="783"/>
      <c r="B4" s="784"/>
      <c r="C4" s="784"/>
      <c r="D4" s="784"/>
      <c r="E4" s="784"/>
      <c r="F4" s="784"/>
      <c r="G4" s="785"/>
      <c r="H4" s="784"/>
      <c r="I4" s="784"/>
      <c r="J4" s="786" t="s">
        <v>36</v>
      </c>
      <c r="K4" s="787"/>
      <c r="L4" s="787"/>
      <c r="M4" s="788"/>
    </row>
    <row r="5" spans="1:13" x14ac:dyDescent="0.25">
      <c r="A5" s="789"/>
      <c r="B5" s="790"/>
      <c r="C5" s="790"/>
      <c r="D5" s="790"/>
      <c r="E5" s="790"/>
      <c r="F5" s="790"/>
      <c r="G5" s="791"/>
      <c r="H5" s="790"/>
      <c r="I5" s="790"/>
      <c r="J5" s="792"/>
      <c r="K5" s="793" t="s">
        <v>37</v>
      </c>
      <c r="L5" s="793" t="s">
        <v>38</v>
      </c>
      <c r="M5" s="794" t="s">
        <v>39</v>
      </c>
    </row>
    <row r="6" spans="1:13" x14ac:dyDescent="0.25">
      <c r="A6" s="1105" t="s">
        <v>40</v>
      </c>
      <c r="B6" s="1106"/>
      <c r="C6" s="1106"/>
      <c r="D6" s="1106"/>
      <c r="E6" s="795"/>
      <c r="F6" s="790"/>
      <c r="G6" s="796"/>
      <c r="H6" s="1107" t="s">
        <v>42</v>
      </c>
      <c r="I6" s="1107"/>
      <c r="J6" s="797"/>
      <c r="K6" s="793"/>
      <c r="L6" s="793"/>
      <c r="M6" s="794"/>
    </row>
    <row r="7" spans="1:13" x14ac:dyDescent="0.25">
      <c r="A7" s="798"/>
      <c r="B7" s="799"/>
      <c r="C7" s="799"/>
      <c r="D7" s="799"/>
      <c r="E7" s="795"/>
      <c r="F7" s="790"/>
      <c r="G7" s="796"/>
      <c r="H7" s="800"/>
      <c r="I7" s="800"/>
      <c r="J7" s="797"/>
      <c r="K7" s="793"/>
      <c r="L7" s="793"/>
      <c r="M7" s="794"/>
    </row>
    <row r="8" spans="1:13" x14ac:dyDescent="0.25">
      <c r="A8" s="754" t="s">
        <v>315</v>
      </c>
      <c r="B8" s="755"/>
      <c r="C8" s="1108" t="s">
        <v>316</v>
      </c>
      <c r="D8" s="1108"/>
      <c r="E8" s="1108"/>
      <c r="F8" s="1108"/>
      <c r="G8" s="755"/>
      <c r="H8" s="796"/>
      <c r="I8" s="801" t="s">
        <v>43</v>
      </c>
      <c r="J8" s="1183" t="s">
        <v>13</v>
      </c>
      <c r="K8" s="1183"/>
      <c r="L8" s="1183"/>
      <c r="M8" s="802"/>
    </row>
    <row r="9" spans="1:13" ht="15.75" thickBot="1" x14ac:dyDescent="0.3">
      <c r="A9" s="803"/>
      <c r="B9" s="804"/>
      <c r="C9" s="805"/>
      <c r="D9" s="805"/>
      <c r="E9" s="805"/>
      <c r="F9" s="805"/>
      <c r="G9" s="804"/>
      <c r="H9" s="805"/>
      <c r="I9" s="804"/>
      <c r="J9" s="805"/>
      <c r="K9" s="1109"/>
      <c r="L9" s="1109"/>
      <c r="M9" s="1110"/>
    </row>
    <row r="10" spans="1:13" x14ac:dyDescent="0.25">
      <c r="A10" s="304"/>
      <c r="B10" s="305"/>
      <c r="C10" s="305"/>
      <c r="D10" s="305"/>
      <c r="E10" s="305"/>
      <c r="F10" s="305"/>
      <c r="G10" s="305"/>
      <c r="H10" s="305"/>
      <c r="I10" s="305"/>
      <c r="J10" s="305"/>
      <c r="K10" s="305"/>
      <c r="L10" s="305"/>
      <c r="M10" s="306"/>
    </row>
    <row r="11" spans="1:13" x14ac:dyDescent="0.25">
      <c r="A11" s="255"/>
      <c r="B11" s="256"/>
      <c r="C11" s="257"/>
      <c r="D11" s="258"/>
      <c r="E11" s="259"/>
      <c r="F11" s="259"/>
      <c r="G11" s="258"/>
      <c r="H11" s="258"/>
      <c r="I11" s="258"/>
      <c r="J11" s="258"/>
      <c r="K11" s="258"/>
      <c r="L11" s="258"/>
      <c r="M11" s="260"/>
    </row>
    <row r="12" spans="1:13" x14ac:dyDescent="0.25">
      <c r="A12" s="252" t="s">
        <v>45</v>
      </c>
      <c r="B12" s="262"/>
      <c r="C12" s="263"/>
      <c r="D12" s="513"/>
      <c r="E12" s="513"/>
      <c r="F12" s="513"/>
      <c r="G12" s="513"/>
      <c r="H12" s="513"/>
      <c r="I12" s="513"/>
      <c r="J12" s="513"/>
      <c r="K12" s="513"/>
      <c r="L12" s="513"/>
      <c r="M12" s="514"/>
    </row>
    <row r="13" spans="1:13" x14ac:dyDescent="0.25">
      <c r="A13" s="515"/>
      <c r="B13" s="516"/>
      <c r="C13" s="516"/>
      <c r="D13" s="1141" t="str">
        <f>+'3P'!D12</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E13" s="1141"/>
      <c r="F13" s="1141"/>
      <c r="G13" s="1141"/>
      <c r="H13" s="1141"/>
      <c r="I13" s="1141"/>
      <c r="J13" s="1141"/>
      <c r="K13" s="1141"/>
      <c r="L13" s="1141"/>
      <c r="M13" s="1142"/>
    </row>
    <row r="14" spans="1:13" ht="32.25" customHeight="1" x14ac:dyDescent="0.25">
      <c r="A14" s="261"/>
      <c r="B14" s="262"/>
      <c r="C14" s="263"/>
      <c r="D14" s="1184"/>
      <c r="E14" s="1184"/>
      <c r="F14" s="1184"/>
      <c r="G14" s="1184"/>
      <c r="H14" s="1184"/>
      <c r="I14" s="1184"/>
      <c r="J14" s="1184"/>
      <c r="K14" s="1184"/>
      <c r="L14" s="1184"/>
      <c r="M14" s="1185"/>
    </row>
    <row r="15" spans="1:13" x14ac:dyDescent="0.25">
      <c r="A15" s="261"/>
      <c r="B15" s="1200" t="str">
        <f>'3P'!B15</f>
        <v>FINCA CAMPANARIO - ALTO DE LOS MIGUELES - POZO DE LA VIEJA</v>
      </c>
      <c r="C15" s="1200"/>
      <c r="D15" s="1200"/>
      <c r="E15" s="1200"/>
      <c r="F15" s="1200"/>
      <c r="G15" s="1200"/>
      <c r="H15" s="1200"/>
      <c r="I15" s="263"/>
      <c r="J15" s="263"/>
      <c r="K15" s="263"/>
      <c r="L15" s="263"/>
      <c r="M15" s="264"/>
    </row>
    <row r="16" spans="1:13" x14ac:dyDescent="0.25">
      <c r="A16" s="261" t="s">
        <v>117</v>
      </c>
      <c r="B16" s="1201"/>
      <c r="C16" s="1201"/>
      <c r="D16" s="1201"/>
      <c r="E16" s="1201"/>
      <c r="F16" s="1201"/>
      <c r="G16" s="1201"/>
      <c r="H16" s="1201"/>
      <c r="I16" s="257" t="s">
        <v>46</v>
      </c>
      <c r="J16" s="1143">
        <f>+'PRESUPUESTO OFICIAL'!N54</f>
        <v>0</v>
      </c>
      <c r="K16" s="1143"/>
      <c r="L16" s="1143"/>
      <c r="M16" s="1144"/>
    </row>
    <row r="17" spans="1:13" x14ac:dyDescent="0.25">
      <c r="A17" s="261"/>
      <c r="B17" s="262"/>
      <c r="C17" s="263"/>
      <c r="D17" s="263"/>
      <c r="E17" s="263"/>
      <c r="F17" s="263"/>
      <c r="G17" s="263"/>
      <c r="H17" s="263"/>
      <c r="I17" s="263"/>
      <c r="J17" s="263"/>
      <c r="K17" s="263"/>
      <c r="L17" s="263"/>
      <c r="M17" s="264"/>
    </row>
    <row r="18" spans="1:13" x14ac:dyDescent="0.25">
      <c r="A18" s="261" t="s">
        <v>118</v>
      </c>
      <c r="B18" s="1118" t="str">
        <f>'1P'!$C$16</f>
        <v xml:space="preserve">VILLA DE LEYVA </v>
      </c>
      <c r="C18" s="1118"/>
      <c r="D18" s="1118"/>
      <c r="E18" s="620"/>
      <c r="F18" s="620"/>
      <c r="G18" s="620"/>
      <c r="H18" s="620"/>
      <c r="I18" s="620"/>
      <c r="J18" s="620"/>
      <c r="K18" s="620"/>
      <c r="L18" s="620"/>
      <c r="M18" s="265"/>
    </row>
    <row r="19" spans="1:13" x14ac:dyDescent="0.25">
      <c r="A19" s="261"/>
      <c r="B19" s="262"/>
      <c r="C19" s="266"/>
      <c r="D19" s="266"/>
      <c r="E19" s="266"/>
      <c r="F19" s="266"/>
      <c r="G19" s="266"/>
      <c r="H19" s="266"/>
      <c r="I19" s="266"/>
      <c r="J19" s="266"/>
      <c r="K19" s="266"/>
      <c r="L19" s="266"/>
      <c r="M19" s="267"/>
    </row>
    <row r="20" spans="1:13" x14ac:dyDescent="0.25">
      <c r="A20" s="261"/>
      <c r="B20" s="262"/>
      <c r="C20" s="266"/>
      <c r="D20" s="266"/>
      <c r="E20" s="266"/>
      <c r="F20" s="266"/>
      <c r="G20" s="266"/>
      <c r="H20" s="266"/>
      <c r="I20" s="266"/>
      <c r="J20" s="269"/>
      <c r="K20" s="519"/>
      <c r="L20" s="269"/>
      <c r="M20" s="520"/>
    </row>
    <row r="21" spans="1:13" x14ac:dyDescent="0.25">
      <c r="A21" s="261"/>
      <c r="B21" s="262"/>
      <c r="C21" s="266"/>
      <c r="D21" s="266"/>
      <c r="E21" s="266"/>
      <c r="F21" s="266"/>
      <c r="G21" s="266"/>
      <c r="H21" s="266"/>
      <c r="I21" s="266"/>
      <c r="J21" s="266"/>
      <c r="K21" s="266"/>
      <c r="L21" s="266"/>
      <c r="M21" s="267"/>
    </row>
    <row r="22" spans="1:13" x14ac:dyDescent="0.25">
      <c r="A22" s="272"/>
      <c r="B22" s="258"/>
      <c r="C22" s="258"/>
      <c r="D22" s="258"/>
      <c r="E22" s="258"/>
      <c r="F22" s="258"/>
      <c r="G22" s="258"/>
      <c r="H22" s="258"/>
      <c r="I22" s="258"/>
      <c r="J22" s="258"/>
      <c r="K22" s="258"/>
      <c r="L22" s="258"/>
      <c r="M22" s="260"/>
    </row>
    <row r="23" spans="1:13" x14ac:dyDescent="0.25">
      <c r="A23" s="1174" t="s">
        <v>52</v>
      </c>
      <c r="B23" s="1175"/>
      <c r="C23" s="1175"/>
      <c r="D23" s="1175"/>
      <c r="E23" s="1175"/>
      <c r="F23" s="1175"/>
      <c r="G23" s="1175"/>
      <c r="H23" s="1175"/>
      <c r="I23" s="1175"/>
      <c r="J23" s="1175"/>
      <c r="K23" s="1175"/>
      <c r="L23" s="1175"/>
      <c r="M23" s="1176"/>
    </row>
    <row r="24" spans="1:13" ht="15.75" thickBot="1" x14ac:dyDescent="0.3">
      <c r="A24" s="521"/>
      <c r="B24" s="522"/>
      <c r="C24" s="522"/>
      <c r="D24" s="522"/>
      <c r="E24" s="522"/>
      <c r="F24" s="522"/>
      <c r="G24" s="522"/>
      <c r="H24" s="522"/>
      <c r="I24" s="522"/>
      <c r="J24" s="522"/>
      <c r="K24" s="522"/>
      <c r="L24" s="522"/>
      <c r="M24" s="523"/>
    </row>
    <row r="25" spans="1:13" x14ac:dyDescent="0.25">
      <c r="A25" s="273" t="s">
        <v>53</v>
      </c>
      <c r="B25" s="1039" t="s">
        <v>54</v>
      </c>
      <c r="C25" s="1102"/>
      <c r="D25" s="1102"/>
      <c r="E25" s="1102"/>
      <c r="F25" s="1102"/>
      <c r="G25" s="1102"/>
      <c r="H25" s="1102"/>
      <c r="I25" s="1102"/>
      <c r="J25" s="274"/>
      <c r="K25" s="1103" t="s">
        <v>56</v>
      </c>
      <c r="L25" s="1038"/>
      <c r="M25" s="1104" t="s">
        <v>8</v>
      </c>
    </row>
    <row r="26" spans="1:13" x14ac:dyDescent="0.25">
      <c r="A26" s="524" t="s">
        <v>53</v>
      </c>
      <c r="B26" s="1170" t="s">
        <v>54</v>
      </c>
      <c r="C26" s="1170"/>
      <c r="D26" s="1170"/>
      <c r="E26" s="1170"/>
      <c r="F26" s="1170"/>
      <c r="G26" s="1170"/>
      <c r="H26" s="1170"/>
      <c r="I26" s="525"/>
      <c r="J26" s="526"/>
      <c r="K26" s="1171" t="s">
        <v>56</v>
      </c>
      <c r="L26" s="1172"/>
      <c r="M26" s="1173" t="s">
        <v>8</v>
      </c>
    </row>
    <row r="27" spans="1:13" ht="18.75" thickBot="1" x14ac:dyDescent="0.3">
      <c r="A27" s="527" t="s">
        <v>179</v>
      </c>
      <c r="B27" s="1197" t="s">
        <v>182</v>
      </c>
      <c r="C27" s="1198"/>
      <c r="D27" s="1198"/>
      <c r="E27" s="1198"/>
      <c r="F27" s="1198"/>
      <c r="G27" s="1198"/>
      <c r="H27" s="1198"/>
      <c r="I27" s="1198"/>
      <c r="J27" s="1199"/>
      <c r="K27" s="1162" t="s">
        <v>185</v>
      </c>
      <c r="L27" s="1163"/>
      <c r="M27" s="1164"/>
    </row>
    <row r="28" spans="1:13" ht="15.75" thickBot="1" x14ac:dyDescent="0.3">
      <c r="A28" s="521"/>
      <c r="B28" s="522"/>
      <c r="C28" s="522"/>
      <c r="D28" s="522"/>
      <c r="E28" s="522"/>
      <c r="F28" s="522"/>
      <c r="G28" s="522"/>
      <c r="H28" s="522"/>
      <c r="I28" s="522"/>
      <c r="J28" s="522"/>
      <c r="K28" s="522"/>
      <c r="L28" s="522"/>
      <c r="M28" s="523"/>
    </row>
    <row r="29" spans="1:13" x14ac:dyDescent="0.25">
      <c r="A29" s="1049" t="s">
        <v>58</v>
      </c>
      <c r="B29" s="1050"/>
      <c r="C29" s="1050"/>
      <c r="D29" s="1050"/>
      <c r="E29" s="1050"/>
      <c r="F29" s="1050"/>
      <c r="G29" s="1050"/>
      <c r="H29" s="1050"/>
      <c r="I29" s="1050"/>
      <c r="J29" s="1050"/>
      <c r="K29" s="1050"/>
      <c r="L29" s="1050"/>
      <c r="M29" s="1051"/>
    </row>
    <row r="30" spans="1:13" x14ac:dyDescent="0.25">
      <c r="A30" s="1066" t="s">
        <v>54</v>
      </c>
      <c r="B30" s="1067"/>
      <c r="C30" s="1067"/>
      <c r="D30" s="1067"/>
      <c r="E30" s="1067"/>
      <c r="F30" s="1067"/>
      <c r="G30" s="1067"/>
      <c r="H30" s="1067" t="s">
        <v>59</v>
      </c>
      <c r="I30" s="1067"/>
      <c r="J30" s="621" t="s">
        <v>60</v>
      </c>
      <c r="K30" s="1067" t="s">
        <v>61</v>
      </c>
      <c r="L30" s="1067"/>
      <c r="M30" s="276" t="s">
        <v>62</v>
      </c>
    </row>
    <row r="31" spans="1:13" x14ac:dyDescent="0.25">
      <c r="A31" s="1068" t="s">
        <v>224</v>
      </c>
      <c r="B31" s="1069"/>
      <c r="C31" s="1069"/>
      <c r="D31" s="1069"/>
      <c r="E31" s="1069"/>
      <c r="F31" s="1069"/>
      <c r="G31" s="1070"/>
      <c r="H31" s="1071"/>
      <c r="I31" s="1072"/>
      <c r="J31" s="277"/>
      <c r="K31" s="1165">
        <v>0.25</v>
      </c>
      <c r="L31" s="1166"/>
      <c r="M31" s="278">
        <f>ROUND(M49*K31,2)</f>
        <v>140.07</v>
      </c>
    </row>
    <row r="32" spans="1:13" x14ac:dyDescent="0.25">
      <c r="A32" s="1167"/>
      <c r="B32" s="1168"/>
      <c r="C32" s="1168"/>
      <c r="D32" s="1168"/>
      <c r="E32" s="1168"/>
      <c r="F32" s="1168"/>
      <c r="G32" s="1169"/>
      <c r="H32" s="622"/>
      <c r="I32" s="623"/>
      <c r="J32" s="277"/>
      <c r="K32" s="624"/>
      <c r="L32" s="625"/>
      <c r="M32" s="278"/>
    </row>
    <row r="33" spans="1:13" x14ac:dyDescent="0.25">
      <c r="A33" s="1075"/>
      <c r="B33" s="1076"/>
      <c r="C33" s="1076"/>
      <c r="D33" s="1076"/>
      <c r="E33" s="1076"/>
      <c r="F33" s="1076"/>
      <c r="G33" s="1077"/>
      <c r="H33" s="1078"/>
      <c r="I33" s="1079"/>
      <c r="J33" s="279"/>
      <c r="K33" s="1080"/>
      <c r="L33" s="1081"/>
      <c r="M33" s="283"/>
    </row>
    <row r="34" spans="1:13" ht="15.75" thickBot="1" x14ac:dyDescent="0.3">
      <c r="A34" s="1082" t="s">
        <v>64</v>
      </c>
      <c r="B34" s="1083"/>
      <c r="C34" s="1083"/>
      <c r="D34" s="1083"/>
      <c r="E34" s="1083"/>
      <c r="F34" s="1083"/>
      <c r="G34" s="1083"/>
      <c r="H34" s="1083"/>
      <c r="I34" s="1083"/>
      <c r="J34" s="1083"/>
      <c r="K34" s="1083"/>
      <c r="L34" s="1084"/>
      <c r="M34" s="280">
        <f>ROUND(SUM(M31:M33),2)</f>
        <v>140.07</v>
      </c>
    </row>
    <row r="35" spans="1:13" x14ac:dyDescent="0.25">
      <c r="A35" s="1049" t="s">
        <v>65</v>
      </c>
      <c r="B35" s="1050"/>
      <c r="C35" s="1050"/>
      <c r="D35" s="1050"/>
      <c r="E35" s="1050"/>
      <c r="F35" s="1050"/>
      <c r="G35" s="1050"/>
      <c r="H35" s="1050"/>
      <c r="I35" s="1050"/>
      <c r="J35" s="1050"/>
      <c r="K35" s="1050"/>
      <c r="L35" s="1050"/>
      <c r="M35" s="1051"/>
    </row>
    <row r="36" spans="1:13" x14ac:dyDescent="0.25">
      <c r="A36" s="1066" t="s">
        <v>54</v>
      </c>
      <c r="B36" s="1067"/>
      <c r="C36" s="1067"/>
      <c r="D36" s="1067"/>
      <c r="E36" s="1067"/>
      <c r="F36" s="1067"/>
      <c r="G36" s="1067"/>
      <c r="H36" s="1067"/>
      <c r="I36" s="621" t="s">
        <v>56</v>
      </c>
      <c r="J36" s="621" t="s">
        <v>8</v>
      </c>
      <c r="K36" s="1067" t="s">
        <v>66</v>
      </c>
      <c r="L36" s="1067"/>
      <c r="M36" s="276" t="s">
        <v>62</v>
      </c>
    </row>
    <row r="37" spans="1:13" x14ac:dyDescent="0.25">
      <c r="A37" s="1059"/>
      <c r="B37" s="1060"/>
      <c r="C37" s="1060"/>
      <c r="D37" s="1060"/>
      <c r="E37" s="1060"/>
      <c r="F37" s="1060"/>
      <c r="G37" s="1060"/>
      <c r="H37" s="1061"/>
      <c r="I37" s="281"/>
      <c r="J37" s="627"/>
      <c r="K37" s="1157"/>
      <c r="L37" s="1158"/>
      <c r="M37" s="283">
        <f>+J37*K37</f>
        <v>0</v>
      </c>
    </row>
    <row r="38" spans="1:13" x14ac:dyDescent="0.25">
      <c r="A38" s="1059"/>
      <c r="B38" s="1060"/>
      <c r="C38" s="1060"/>
      <c r="D38" s="1060"/>
      <c r="E38" s="1060"/>
      <c r="F38" s="1060"/>
      <c r="G38" s="1060"/>
      <c r="H38" s="1061"/>
      <c r="I38" s="281"/>
      <c r="J38" s="627"/>
      <c r="K38" s="1157"/>
      <c r="L38" s="1158"/>
      <c r="M38" s="283">
        <f>+J38*K38</f>
        <v>0</v>
      </c>
    </row>
    <row r="39" spans="1:13" ht="15.75" thickBot="1" x14ac:dyDescent="0.3">
      <c r="A39" s="1047" t="s">
        <v>64</v>
      </c>
      <c r="B39" s="1048"/>
      <c r="C39" s="1048"/>
      <c r="D39" s="1048"/>
      <c r="E39" s="1048"/>
      <c r="F39" s="1048"/>
      <c r="G39" s="1048"/>
      <c r="H39" s="1048"/>
      <c r="I39" s="1048"/>
      <c r="J39" s="1048"/>
      <c r="K39" s="1048"/>
      <c r="L39" s="1048"/>
      <c r="M39" s="284">
        <f>+SUM(M37:M38)</f>
        <v>0</v>
      </c>
    </row>
    <row r="40" spans="1:13" x14ac:dyDescent="0.25">
      <c r="A40" s="1063" t="s">
        <v>67</v>
      </c>
      <c r="B40" s="1064"/>
      <c r="C40" s="1064"/>
      <c r="D40" s="1064"/>
      <c r="E40" s="1064"/>
      <c r="F40" s="1064"/>
      <c r="G40" s="1064"/>
      <c r="H40" s="1064"/>
      <c r="I40" s="1064"/>
      <c r="J40" s="1064"/>
      <c r="K40" s="1064"/>
      <c r="L40" s="1064"/>
      <c r="M40" s="1065"/>
    </row>
    <row r="41" spans="1:13" ht="30" x14ac:dyDescent="0.25">
      <c r="A41" s="1066" t="s">
        <v>68</v>
      </c>
      <c r="B41" s="1067"/>
      <c r="C41" s="1067"/>
      <c r="D41" s="1067"/>
      <c r="E41" s="1067"/>
      <c r="F41" s="1067"/>
      <c r="G41" s="621" t="s">
        <v>56</v>
      </c>
      <c r="H41" s="626" t="s">
        <v>69</v>
      </c>
      <c r="I41" s="626" t="s">
        <v>70</v>
      </c>
      <c r="J41" s="621" t="s">
        <v>71</v>
      </c>
      <c r="K41" s="1067" t="s">
        <v>72</v>
      </c>
      <c r="L41" s="1067"/>
      <c r="M41" s="276" t="s">
        <v>62</v>
      </c>
    </row>
    <row r="42" spans="1:13" x14ac:dyDescent="0.25">
      <c r="A42" s="1189" t="s">
        <v>218</v>
      </c>
      <c r="B42" s="1190"/>
      <c r="C42" s="1190"/>
      <c r="D42" s="1190"/>
      <c r="E42" s="1190"/>
      <c r="F42" s="1191"/>
      <c r="G42" s="545" t="s">
        <v>219</v>
      </c>
      <c r="H42" s="546">
        <v>0.2</v>
      </c>
      <c r="I42" s="599">
        <v>1</v>
      </c>
      <c r="J42" s="546">
        <f>+H42*I42</f>
        <v>0.2</v>
      </c>
      <c r="K42" s="1196">
        <f>+insumos!D3</f>
        <v>1331</v>
      </c>
      <c r="L42" s="1196"/>
      <c r="M42" s="287">
        <f>ROUND(K42*J42,2)</f>
        <v>266.2</v>
      </c>
    </row>
    <row r="43" spans="1:13" x14ac:dyDescent="0.25">
      <c r="A43" s="1189"/>
      <c r="B43" s="1190"/>
      <c r="C43" s="1190"/>
      <c r="D43" s="1190"/>
      <c r="E43" s="1190"/>
      <c r="F43" s="1191"/>
      <c r="G43" s="547"/>
      <c r="H43" s="548"/>
      <c r="I43" s="544"/>
      <c r="J43" s="549"/>
      <c r="K43" s="1192"/>
      <c r="L43" s="1193"/>
      <c r="M43" s="288"/>
    </row>
    <row r="44" spans="1:13" ht="15.75" thickBot="1" x14ac:dyDescent="0.3">
      <c r="A44" s="1194" t="s">
        <v>64</v>
      </c>
      <c r="B44" s="1195"/>
      <c r="C44" s="1195"/>
      <c r="D44" s="1195"/>
      <c r="E44" s="1195"/>
      <c r="F44" s="1195"/>
      <c r="G44" s="1195"/>
      <c r="H44" s="1195"/>
      <c r="I44" s="1195"/>
      <c r="J44" s="1195"/>
      <c r="K44" s="1195"/>
      <c r="L44" s="1195"/>
      <c r="M44" s="288">
        <f>ROUND((M42),2)</f>
        <v>266.2</v>
      </c>
    </row>
    <row r="45" spans="1:13" x14ac:dyDescent="0.25">
      <c r="A45" s="1049" t="s">
        <v>74</v>
      </c>
      <c r="B45" s="1050"/>
      <c r="C45" s="1050"/>
      <c r="D45" s="1050"/>
      <c r="E45" s="1050"/>
      <c r="F45" s="1050"/>
      <c r="G45" s="1050"/>
      <c r="H45" s="1050"/>
      <c r="I45" s="1050"/>
      <c r="J45" s="1050"/>
      <c r="K45" s="1050"/>
      <c r="L45" s="1050"/>
      <c r="M45" s="1051"/>
    </row>
    <row r="46" spans="1:13" ht="30" x14ac:dyDescent="0.25">
      <c r="A46" s="1052" t="s">
        <v>75</v>
      </c>
      <c r="B46" s="1053"/>
      <c r="C46" s="1053"/>
      <c r="D46" s="1053"/>
      <c r="E46" s="1053"/>
      <c r="F46" s="1053"/>
      <c r="G46" s="1053"/>
      <c r="H46" s="621" t="s">
        <v>76</v>
      </c>
      <c r="I46" s="626" t="s">
        <v>77</v>
      </c>
      <c r="J46" s="626" t="s">
        <v>78</v>
      </c>
      <c r="K46" s="1054" t="s">
        <v>61</v>
      </c>
      <c r="L46" s="1054"/>
      <c r="M46" s="289" t="s">
        <v>62</v>
      </c>
    </row>
    <row r="47" spans="1:13" x14ac:dyDescent="0.25">
      <c r="A47" s="1055" t="s">
        <v>220</v>
      </c>
      <c r="B47" s="1056"/>
      <c r="C47" s="1056"/>
      <c r="D47" s="1056"/>
      <c r="E47" s="1056"/>
      <c r="F47" s="1056"/>
      <c r="G47" s="1057"/>
      <c r="H47" s="531">
        <f>insumos!B45</f>
        <v>30285</v>
      </c>
      <c r="I47" s="291">
        <v>185</v>
      </c>
      <c r="J47" s="292">
        <f>H47*I47/100</f>
        <v>56027.25</v>
      </c>
      <c r="K47" s="1058">
        <v>100</v>
      </c>
      <c r="L47" s="1058"/>
      <c r="M47" s="287">
        <f>+ROUND((J47/K47),2)</f>
        <v>560.27</v>
      </c>
    </row>
    <row r="48" spans="1:13" x14ac:dyDescent="0.25">
      <c r="A48" s="1151"/>
      <c r="B48" s="1152"/>
      <c r="C48" s="1152"/>
      <c r="D48" s="1152"/>
      <c r="E48" s="1152"/>
      <c r="F48" s="1152"/>
      <c r="G48" s="1072"/>
      <c r="H48" s="532"/>
      <c r="I48" s="533"/>
      <c r="J48" s="534"/>
      <c r="K48" s="1153"/>
      <c r="L48" s="1154"/>
      <c r="M48" s="288"/>
    </row>
    <row r="49" spans="1:13" ht="15.75" thickBot="1" x14ac:dyDescent="0.3">
      <c r="A49" s="1041" t="s">
        <v>64</v>
      </c>
      <c r="B49" s="1042"/>
      <c r="C49" s="1042"/>
      <c r="D49" s="1042"/>
      <c r="E49" s="1042"/>
      <c r="F49" s="1042"/>
      <c r="G49" s="1042"/>
      <c r="H49" s="1042"/>
      <c r="I49" s="1042"/>
      <c r="J49" s="1042"/>
      <c r="K49" s="1042"/>
      <c r="L49" s="1042"/>
      <c r="M49" s="296">
        <f>ROUND(SUM(M47:M47),2)</f>
        <v>560.27</v>
      </c>
    </row>
    <row r="50" spans="1:13" ht="15.75" thickBot="1" x14ac:dyDescent="0.3">
      <c r="A50" s="1145"/>
      <c r="B50" s="1146"/>
      <c r="C50" s="1146"/>
      <c r="D50" s="1146"/>
      <c r="E50" s="1146"/>
      <c r="F50" s="1146"/>
      <c r="G50" s="1146"/>
      <c r="H50" s="1146"/>
      <c r="I50" s="1146"/>
      <c r="J50" s="1146"/>
      <c r="K50" s="1146"/>
      <c r="L50" s="1146"/>
      <c r="M50" s="1147"/>
    </row>
    <row r="51" spans="1:13" ht="15.75" thickBot="1" x14ac:dyDescent="0.3">
      <c r="A51" s="1011" t="s">
        <v>79</v>
      </c>
      <c r="B51" s="1012"/>
      <c r="C51" s="1012"/>
      <c r="D51" s="1012"/>
      <c r="E51" s="1012"/>
      <c r="F51" s="1012"/>
      <c r="G51" s="1012"/>
      <c r="H51" s="1012"/>
      <c r="I51" s="1012"/>
      <c r="J51" s="1012"/>
      <c r="K51" s="1012"/>
      <c r="L51" s="1013"/>
      <c r="M51" s="297">
        <f>ROUND(M34+M39+M44+M49,2)</f>
        <v>966.54</v>
      </c>
    </row>
    <row r="52" spans="1:13" ht="15.75" thickBot="1" x14ac:dyDescent="0.3">
      <c r="A52" s="1145"/>
      <c r="B52" s="1146"/>
      <c r="C52" s="1146"/>
      <c r="D52" s="1146"/>
      <c r="E52" s="1146"/>
      <c r="F52" s="1146"/>
      <c r="G52" s="1146"/>
      <c r="H52" s="1146"/>
      <c r="I52" s="1146"/>
      <c r="J52" s="1146"/>
      <c r="K52" s="1146"/>
      <c r="L52" s="1146"/>
      <c r="M52" s="1147"/>
    </row>
    <row r="53" spans="1:13" ht="15.75" thickBot="1" x14ac:dyDescent="0.3">
      <c r="A53" s="1034" t="s">
        <v>80</v>
      </c>
      <c r="B53" s="1035"/>
      <c r="C53" s="1035"/>
      <c r="D53" s="1035"/>
      <c r="E53" s="1035"/>
      <c r="F53" s="1035"/>
      <c r="G53" s="1035"/>
      <c r="H53" s="1035"/>
      <c r="I53" s="1035"/>
      <c r="J53" s="1035"/>
      <c r="K53" s="1035"/>
      <c r="L53" s="1035"/>
      <c r="M53" s="1036"/>
    </row>
    <row r="54" spans="1:13" x14ac:dyDescent="0.25">
      <c r="A54" s="1037" t="s">
        <v>81</v>
      </c>
      <c r="B54" s="1038"/>
      <c r="C54" s="1038"/>
      <c r="D54" s="1038"/>
      <c r="E54" s="1038"/>
      <c r="F54" s="1038"/>
      <c r="G54" s="1038"/>
      <c r="H54" s="346"/>
      <c r="I54" s="347"/>
      <c r="J54" s="300" t="s">
        <v>82</v>
      </c>
      <c r="K54" s="1039" t="s">
        <v>83</v>
      </c>
      <c r="L54" s="1040"/>
      <c r="M54" s="301"/>
    </row>
    <row r="55" spans="1:13" x14ac:dyDescent="0.25">
      <c r="A55" s="1149" t="s">
        <v>84</v>
      </c>
      <c r="B55" s="1150"/>
      <c r="C55" s="1150"/>
      <c r="D55" s="1150"/>
      <c r="E55" s="1150"/>
      <c r="F55" s="1150"/>
      <c r="G55" s="1150"/>
      <c r="H55" s="535"/>
      <c r="I55" s="536"/>
      <c r="J55" s="537">
        <v>0.2</v>
      </c>
      <c r="K55" s="1027">
        <f>ROUND(M51*J55,2)</f>
        <v>193.31</v>
      </c>
      <c r="L55" s="1028"/>
      <c r="M55" s="303"/>
    </row>
    <row r="56" spans="1:13" x14ac:dyDescent="0.25">
      <c r="A56" s="538" t="s">
        <v>85</v>
      </c>
      <c r="B56" s="539"/>
      <c r="C56" s="539"/>
      <c r="D56" s="539"/>
      <c r="E56" s="539"/>
      <c r="F56" s="539"/>
      <c r="G56" s="539"/>
      <c r="H56" s="535"/>
      <c r="I56" s="536"/>
      <c r="J56" s="302">
        <v>0.05</v>
      </c>
      <c r="K56" s="1027">
        <f>ROUND(M51*J56,2)</f>
        <v>48.33</v>
      </c>
      <c r="L56" s="1028"/>
      <c r="M56" s="303"/>
    </row>
    <row r="57" spans="1:13" ht="15.75" thickBot="1" x14ac:dyDescent="0.3">
      <c r="A57" s="540" t="s">
        <v>86</v>
      </c>
      <c r="B57" s="541"/>
      <c r="C57" s="541"/>
      <c r="D57" s="541"/>
      <c r="E57" s="541"/>
      <c r="F57" s="541"/>
      <c r="G57" s="541"/>
      <c r="H57" s="542"/>
      <c r="I57" s="543"/>
      <c r="J57" s="302">
        <v>0.05</v>
      </c>
      <c r="K57" s="1032">
        <f>ROUND(M51*J57,2)</f>
        <v>48.33</v>
      </c>
      <c r="L57" s="1033"/>
      <c r="M57" s="303"/>
    </row>
    <row r="58" spans="1:13" ht="15.75" thickBot="1" x14ac:dyDescent="0.3">
      <c r="A58" s="1011" t="s">
        <v>64</v>
      </c>
      <c r="B58" s="1012"/>
      <c r="C58" s="1012"/>
      <c r="D58" s="1012"/>
      <c r="E58" s="1012"/>
      <c r="F58" s="1012"/>
      <c r="G58" s="1012"/>
      <c r="H58" s="1012"/>
      <c r="I58" s="1012"/>
      <c r="J58" s="1012"/>
      <c r="K58" s="1012"/>
      <c r="L58" s="1013"/>
      <c r="M58" s="297">
        <f>ROUND(K55+K56+K57,2)</f>
        <v>289.97000000000003</v>
      </c>
    </row>
    <row r="59" spans="1:13" ht="15.75" thickBot="1" x14ac:dyDescent="0.3">
      <c r="A59" s="1145"/>
      <c r="B59" s="1146"/>
      <c r="C59" s="1146"/>
      <c r="D59" s="1146"/>
      <c r="E59" s="1146"/>
      <c r="F59" s="1146"/>
      <c r="G59" s="1146"/>
      <c r="H59" s="1146"/>
      <c r="I59" s="1146"/>
      <c r="J59" s="1146"/>
      <c r="K59" s="1146"/>
      <c r="L59" s="1146"/>
      <c r="M59" s="1147"/>
    </row>
    <row r="60" spans="1:13" ht="15.75" thickBot="1" x14ac:dyDescent="0.3">
      <c r="A60" s="1186" t="s">
        <v>87</v>
      </c>
      <c r="B60" s="1187"/>
      <c r="C60" s="1187"/>
      <c r="D60" s="1187"/>
      <c r="E60" s="1187"/>
      <c r="F60" s="1187"/>
      <c r="G60" s="1187"/>
      <c r="H60" s="1187"/>
      <c r="I60" s="1187"/>
      <c r="J60" s="1187"/>
      <c r="K60" s="1187"/>
      <c r="L60" s="1188"/>
      <c r="M60" s="809">
        <f>ROUND(M51+M58,0)</f>
        <v>1257</v>
      </c>
    </row>
    <row r="61" spans="1:13" x14ac:dyDescent="0.25">
      <c r="A61" s="304"/>
      <c r="B61" s="305"/>
      <c r="C61" s="305"/>
      <c r="D61" s="305"/>
      <c r="E61" s="305"/>
      <c r="F61" s="305"/>
      <c r="G61" s="305"/>
      <c r="H61" s="305"/>
      <c r="I61" s="305"/>
      <c r="J61" s="305"/>
      <c r="K61" s="305"/>
      <c r="L61" s="305"/>
      <c r="M61" s="306"/>
    </row>
    <row r="62" spans="1:13" x14ac:dyDescent="0.25">
      <c r="A62" s="272"/>
      <c r="B62" s="259"/>
      <c r="C62" s="259"/>
      <c r="D62" s="259"/>
      <c r="E62" s="259"/>
      <c r="F62" s="259"/>
      <c r="G62" s="259"/>
      <c r="H62" s="259"/>
      <c r="I62" s="259"/>
      <c r="J62" s="259"/>
      <c r="K62" s="259"/>
      <c r="L62" s="259"/>
      <c r="M62" s="260"/>
    </row>
    <row r="63" spans="1:13" x14ac:dyDescent="0.25">
      <c r="A63" s="272"/>
      <c r="B63" s="259"/>
      <c r="C63" s="259"/>
      <c r="D63" s="259"/>
      <c r="E63" s="259"/>
      <c r="F63" s="259"/>
      <c r="G63" s="259"/>
      <c r="H63" s="259"/>
      <c r="I63" s="259"/>
      <c r="J63" s="259"/>
      <c r="K63" s="259"/>
      <c r="L63" s="259"/>
      <c r="M63" s="260"/>
    </row>
    <row r="64" spans="1:13" x14ac:dyDescent="0.25">
      <c r="A64" s="272"/>
      <c r="B64" s="259"/>
      <c r="C64" s="259"/>
      <c r="D64" s="259"/>
      <c r="E64" s="259"/>
      <c r="F64" s="259"/>
      <c r="G64" s="259"/>
      <c r="H64" s="259"/>
      <c r="I64" s="259"/>
      <c r="J64" s="259"/>
      <c r="K64" s="259"/>
      <c r="L64" s="259"/>
      <c r="M64" s="260"/>
    </row>
    <row r="65" spans="1:13" x14ac:dyDescent="0.25">
      <c r="A65" s="272"/>
      <c r="B65" s="259"/>
      <c r="C65" s="259"/>
      <c r="D65" s="308" t="s">
        <v>88</v>
      </c>
      <c r="E65" s="308"/>
      <c r="F65" s="308"/>
      <c r="G65" s="308"/>
      <c r="H65" s="308"/>
      <c r="I65" s="308"/>
      <c r="J65" s="259"/>
      <c r="K65" s="259"/>
      <c r="L65" s="259"/>
      <c r="M65" s="260"/>
    </row>
    <row r="66" spans="1:13" x14ac:dyDescent="0.25">
      <c r="A66" s="272"/>
      <c r="B66" s="259"/>
      <c r="C66" s="259"/>
      <c r="D66" s="259" t="s">
        <v>89</v>
      </c>
      <c r="E66" s="1020"/>
      <c r="F66" s="1020"/>
      <c r="G66" s="1020"/>
      <c r="H66" s="1020"/>
      <c r="I66" s="1020"/>
      <c r="J66" s="259"/>
      <c r="K66" s="259"/>
      <c r="L66" s="259"/>
      <c r="M66" s="260"/>
    </row>
    <row r="67" spans="1:13" x14ac:dyDescent="0.25">
      <c r="A67" s="272"/>
      <c r="B67" s="259"/>
      <c r="C67" s="259"/>
      <c r="D67" s="572" t="s">
        <v>322</v>
      </c>
      <c r="F67" s="259"/>
      <c r="G67" s="259"/>
      <c r="H67" s="259"/>
      <c r="I67" s="259"/>
      <c r="J67" s="259"/>
      <c r="K67" s="259"/>
      <c r="L67" s="259"/>
      <c r="M67" s="260"/>
    </row>
    <row r="68" spans="1:13" x14ac:dyDescent="0.25">
      <c r="A68" s="272"/>
      <c r="B68" s="259"/>
      <c r="C68" s="259"/>
      <c r="D68" s="259" t="s">
        <v>321</v>
      </c>
      <c r="E68" s="259"/>
      <c r="F68" s="259"/>
      <c r="G68" s="259"/>
      <c r="H68" s="259"/>
      <c r="I68" s="259"/>
      <c r="J68" s="259"/>
      <c r="K68" s="259"/>
      <c r="L68" s="259"/>
      <c r="M68" s="260"/>
    </row>
    <row r="69" spans="1:13" ht="15.75" thickBot="1" x14ac:dyDescent="0.3">
      <c r="A69" s="310"/>
      <c r="B69" s="311"/>
      <c r="C69" s="311"/>
      <c r="D69" s="311"/>
      <c r="E69" s="311" t="s">
        <v>92</v>
      </c>
      <c r="F69" s="311"/>
      <c r="G69" s="311"/>
      <c r="H69" s="311"/>
      <c r="I69" s="311"/>
      <c r="J69" s="311"/>
      <c r="K69" s="311"/>
      <c r="L69" s="311"/>
      <c r="M69" s="312"/>
    </row>
    <row r="70" spans="1:13" x14ac:dyDescent="0.25">
      <c r="A70" s="313" t="s">
        <v>93</v>
      </c>
      <c r="B70" s="308"/>
      <c r="C70" s="308"/>
      <c r="D70" s="308"/>
      <c r="E70" s="308"/>
      <c r="F70" s="308"/>
      <c r="G70" s="308"/>
      <c r="H70" s="308"/>
      <c r="I70" s="308"/>
      <c r="J70" s="308"/>
      <c r="K70" s="308"/>
      <c r="L70" s="308"/>
      <c r="M70" s="314"/>
    </row>
    <row r="71" spans="1:13" x14ac:dyDescent="0.25">
      <c r="A71" s="315"/>
      <c r="B71" s="316"/>
      <c r="C71" s="316"/>
      <c r="D71" s="316"/>
      <c r="E71" s="316"/>
      <c r="F71" s="316"/>
      <c r="G71" s="316"/>
      <c r="H71" s="316"/>
      <c r="I71" s="316"/>
      <c r="J71" s="316"/>
      <c r="K71" s="316"/>
      <c r="L71" s="316"/>
      <c r="M71" s="317"/>
    </row>
    <row r="72" spans="1:13" ht="24" customHeight="1" x14ac:dyDescent="0.25">
      <c r="A72" s="315"/>
      <c r="B72" s="316"/>
      <c r="C72" s="316"/>
      <c r="D72" s="316"/>
      <c r="E72" s="316"/>
      <c r="F72" s="316"/>
      <c r="G72" s="316"/>
      <c r="H72" s="316"/>
      <c r="I72" s="316"/>
      <c r="J72" s="316"/>
      <c r="K72" s="316"/>
      <c r="L72" s="316"/>
      <c r="M72" s="317"/>
    </row>
    <row r="73" spans="1:13" x14ac:dyDescent="0.25">
      <c r="A73" s="315"/>
      <c r="B73" s="316"/>
      <c r="C73" s="316"/>
      <c r="D73" s="316"/>
      <c r="E73" s="316"/>
      <c r="F73" s="316"/>
      <c r="G73" s="316"/>
      <c r="H73" s="316"/>
      <c r="I73" s="316"/>
      <c r="J73" s="316"/>
      <c r="K73" s="316"/>
      <c r="L73" s="316"/>
      <c r="M73" s="317"/>
    </row>
    <row r="74" spans="1:13" ht="15.75" thickBot="1" x14ac:dyDescent="0.3">
      <c r="A74" s="318"/>
      <c r="B74" s="319"/>
      <c r="C74" s="319"/>
      <c r="D74" s="319"/>
      <c r="E74" s="319"/>
      <c r="F74" s="319"/>
      <c r="G74" s="319"/>
      <c r="H74" s="319"/>
      <c r="I74" s="319"/>
      <c r="J74" s="319"/>
      <c r="K74" s="319"/>
      <c r="L74" s="319"/>
      <c r="M74" s="320"/>
    </row>
    <row r="75" spans="1:13" ht="15.75" customHeight="1" x14ac:dyDescent="0.25">
      <c r="A75" s="321"/>
      <c r="B75" s="322"/>
      <c r="C75" s="322"/>
      <c r="D75" s="322"/>
      <c r="E75" s="322"/>
      <c r="F75" s="322"/>
      <c r="G75" s="322"/>
      <c r="H75" s="322"/>
      <c r="I75" s="322"/>
      <c r="J75" s="322"/>
      <c r="K75" s="322"/>
      <c r="L75" s="322"/>
      <c r="M75" s="323"/>
    </row>
    <row r="76" spans="1:13" x14ac:dyDescent="0.25">
      <c r="A76" s="324" t="s">
        <v>94</v>
      </c>
      <c r="B76" s="266"/>
      <c r="C76" s="266"/>
      <c r="D76" s="266"/>
      <c r="E76" s="266"/>
      <c r="F76" s="266"/>
      <c r="G76" s="266"/>
      <c r="H76" s="266"/>
      <c r="I76" s="266"/>
      <c r="J76" s="266"/>
      <c r="K76" s="266"/>
      <c r="L76" s="266"/>
      <c r="M76" s="267"/>
    </row>
    <row r="77" spans="1:13" x14ac:dyDescent="0.25">
      <c r="A77" s="1021" t="s">
        <v>95</v>
      </c>
      <c r="B77" s="1022"/>
      <c r="C77" s="1022"/>
      <c r="D77" s="1022"/>
      <c r="E77" s="1022"/>
      <c r="F77" s="1022"/>
      <c r="G77" s="1022"/>
      <c r="H77" s="1022"/>
      <c r="I77" s="1022"/>
      <c r="J77" s="1022"/>
      <c r="K77" s="1022"/>
      <c r="L77" s="1022"/>
      <c r="M77" s="1023"/>
    </row>
    <row r="78" spans="1:13" x14ac:dyDescent="0.25">
      <c r="A78" s="1021"/>
      <c r="B78" s="1022"/>
      <c r="C78" s="1022"/>
      <c r="D78" s="1022"/>
      <c r="E78" s="1022"/>
      <c r="F78" s="1022"/>
      <c r="G78" s="1022"/>
      <c r="H78" s="1022"/>
      <c r="I78" s="1022"/>
      <c r="J78" s="1022"/>
      <c r="K78" s="1022"/>
      <c r="L78" s="1022"/>
      <c r="M78" s="1023"/>
    </row>
    <row r="79" spans="1:13" x14ac:dyDescent="0.25">
      <c r="A79" s="1008" t="s">
        <v>96</v>
      </c>
      <c r="B79" s="1009"/>
      <c r="C79" s="1009"/>
      <c r="D79" s="1009"/>
      <c r="E79" s="1009"/>
      <c r="F79" s="1009"/>
      <c r="G79" s="1009"/>
      <c r="H79" s="1009"/>
      <c r="I79" s="1009"/>
      <c r="J79" s="1009"/>
      <c r="K79" s="1009"/>
      <c r="L79" s="1009"/>
      <c r="M79" s="1010"/>
    </row>
    <row r="80" spans="1:13" x14ac:dyDescent="0.25">
      <c r="A80" s="1008"/>
      <c r="B80" s="1009"/>
      <c r="C80" s="1009"/>
      <c r="D80" s="1009"/>
      <c r="E80" s="1009"/>
      <c r="F80" s="1009"/>
      <c r="G80" s="1009"/>
      <c r="H80" s="1009"/>
      <c r="I80" s="1009"/>
      <c r="J80" s="1009"/>
      <c r="K80" s="1009"/>
      <c r="L80" s="1009"/>
      <c r="M80" s="1010"/>
    </row>
    <row r="81" spans="1:13" ht="16.5" customHeight="1" x14ac:dyDescent="0.25">
      <c r="A81" s="343"/>
      <c r="B81" s="344"/>
      <c r="C81" s="344"/>
      <c r="D81" s="344"/>
      <c r="E81" s="344"/>
      <c r="F81" s="344"/>
      <c r="G81" s="344"/>
      <c r="H81" s="344"/>
      <c r="I81" s="344"/>
      <c r="J81" s="344"/>
      <c r="K81" s="344"/>
      <c r="L81" s="344"/>
      <c r="M81" s="345"/>
    </row>
    <row r="82" spans="1:13" x14ac:dyDescent="0.25">
      <c r="A82" s="343"/>
      <c r="B82" s="344"/>
      <c r="C82" s="344"/>
      <c r="D82" s="344"/>
      <c r="E82" s="344"/>
      <c r="F82" s="344"/>
      <c r="G82" s="344"/>
      <c r="H82" s="344"/>
      <c r="I82" s="344"/>
      <c r="J82" s="344"/>
      <c r="K82" s="344"/>
      <c r="L82" s="344"/>
      <c r="M82" s="345"/>
    </row>
    <row r="83" spans="1:13" ht="26.25" customHeight="1" x14ac:dyDescent="0.25">
      <c r="A83" s="343"/>
      <c r="B83" s="344"/>
      <c r="C83" s="344"/>
      <c r="D83" s="344"/>
      <c r="E83" s="344"/>
      <c r="F83" s="344"/>
      <c r="G83" s="344"/>
      <c r="H83" s="344"/>
      <c r="I83" s="344"/>
      <c r="J83" s="344"/>
      <c r="K83" s="344"/>
      <c r="L83" s="344"/>
      <c r="M83" s="345"/>
    </row>
    <row r="84" spans="1:13" x14ac:dyDescent="0.25">
      <c r="A84" s="324"/>
      <c r="B84" s="266"/>
      <c r="C84" s="266"/>
      <c r="D84" s="266"/>
      <c r="E84" s="266"/>
      <c r="F84" s="266"/>
      <c r="G84" s="266"/>
      <c r="H84" s="266"/>
      <c r="I84" s="266"/>
      <c r="J84" s="266"/>
      <c r="K84" s="266"/>
      <c r="L84" s="266"/>
      <c r="M84" s="267"/>
    </row>
    <row r="85" spans="1:13" x14ac:dyDescent="0.25">
      <c r="A85" s="272"/>
      <c r="B85" s="259"/>
      <c r="C85" s="259"/>
      <c r="D85" s="259" t="s">
        <v>88</v>
      </c>
      <c r="E85" s="308"/>
      <c r="F85" s="308"/>
      <c r="G85" s="259"/>
      <c r="H85" s="259"/>
      <c r="I85" s="259"/>
      <c r="J85" s="259"/>
      <c r="K85" s="259"/>
      <c r="L85" s="259"/>
      <c r="M85" s="260"/>
    </row>
    <row r="86" spans="1:13" x14ac:dyDescent="0.25">
      <c r="A86" s="272"/>
      <c r="B86" s="259"/>
      <c r="C86" s="259"/>
      <c r="D86" s="328" t="s">
        <v>89</v>
      </c>
      <c r="E86" s="259"/>
      <c r="F86" s="259"/>
      <c r="G86" s="328"/>
      <c r="H86" s="328"/>
      <c r="I86" s="328"/>
      <c r="J86" s="259"/>
      <c r="K86" s="259"/>
      <c r="L86" s="259"/>
      <c r="M86" s="260"/>
    </row>
    <row r="87" spans="1:13" ht="15.75" thickBot="1" x14ac:dyDescent="0.3">
      <c r="A87" s="272"/>
      <c r="B87" s="259"/>
      <c r="C87" s="259"/>
      <c r="D87" s="329" t="s">
        <v>97</v>
      </c>
      <c r="E87" s="311"/>
      <c r="F87" s="259"/>
      <c r="G87" s="329"/>
      <c r="H87" s="329"/>
      <c r="I87" s="329"/>
      <c r="J87" s="259"/>
      <c r="K87" s="259"/>
      <c r="L87" s="259"/>
      <c r="M87" s="260"/>
    </row>
    <row r="88" spans="1:13" x14ac:dyDescent="0.25">
      <c r="A88" s="330"/>
      <c r="B88" s="266"/>
      <c r="C88" s="266"/>
      <c r="D88" s="259" t="s">
        <v>91</v>
      </c>
      <c r="E88" s="259"/>
      <c r="F88" s="259"/>
      <c r="G88" s="259"/>
      <c r="H88" s="259"/>
      <c r="I88" s="259"/>
      <c r="J88" s="266"/>
      <c r="K88" s="266"/>
      <c r="L88" s="266"/>
      <c r="M88" s="267"/>
    </row>
    <row r="89" spans="1:13" x14ac:dyDescent="0.25">
      <c r="A89" s="330"/>
      <c r="B89" s="266"/>
      <c r="C89" s="266"/>
      <c r="D89" s="266"/>
      <c r="E89" s="259"/>
      <c r="F89" s="259"/>
      <c r="G89" s="259"/>
      <c r="H89" s="259"/>
      <c r="I89" s="259"/>
      <c r="J89" s="266"/>
      <c r="K89" s="266"/>
      <c r="L89" s="266"/>
      <c r="M89" s="267"/>
    </row>
    <row r="90" spans="1:13" x14ac:dyDescent="0.25">
      <c r="A90" s="330"/>
      <c r="B90" s="329"/>
      <c r="C90" s="329"/>
      <c r="D90" s="259"/>
      <c r="E90" s="259"/>
      <c r="F90" s="259"/>
      <c r="G90" s="259"/>
      <c r="H90" s="259"/>
      <c r="I90" s="1137"/>
      <c r="J90" s="1137"/>
      <c r="K90" s="1137"/>
      <c r="L90" s="1137"/>
      <c r="M90" s="1138"/>
    </row>
    <row r="91" spans="1:13" ht="15.75" thickBot="1" x14ac:dyDescent="0.3">
      <c r="A91" s="331"/>
      <c r="B91" s="332"/>
      <c r="C91" s="332"/>
      <c r="D91" s="311"/>
      <c r="E91" s="311"/>
      <c r="F91" s="311"/>
      <c r="G91" s="311"/>
      <c r="H91" s="311"/>
      <c r="I91" s="1139"/>
      <c r="J91" s="1139"/>
      <c r="K91" s="1139"/>
      <c r="L91" s="1139"/>
      <c r="M91" s="1140"/>
    </row>
  </sheetData>
  <mergeCells count="71">
    <mergeCell ref="A1:M2"/>
    <mergeCell ref="A6:D6"/>
    <mergeCell ref="H6:I6"/>
    <mergeCell ref="C8:F8"/>
    <mergeCell ref="J8:L8"/>
    <mergeCell ref="A3:M3"/>
    <mergeCell ref="K9:M9"/>
    <mergeCell ref="B25:I25"/>
    <mergeCell ref="K25:M25"/>
    <mergeCell ref="B26:H26"/>
    <mergeCell ref="K26:M26"/>
    <mergeCell ref="A23:M23"/>
    <mergeCell ref="B15:H16"/>
    <mergeCell ref="B27:J27"/>
    <mergeCell ref="K27:M27"/>
    <mergeCell ref="A35:M35"/>
    <mergeCell ref="A29:M29"/>
    <mergeCell ref="A30:G30"/>
    <mergeCell ref="H30:I30"/>
    <mergeCell ref="K30:L30"/>
    <mergeCell ref="A31:G31"/>
    <mergeCell ref="H31:I31"/>
    <mergeCell ref="K31:L31"/>
    <mergeCell ref="A32:G32"/>
    <mergeCell ref="A33:G33"/>
    <mergeCell ref="H33:I33"/>
    <mergeCell ref="K33:L33"/>
    <mergeCell ref="A34:L34"/>
    <mergeCell ref="A36:H36"/>
    <mergeCell ref="K36:L36"/>
    <mergeCell ref="A37:H37"/>
    <mergeCell ref="K37:L37"/>
    <mergeCell ref="A38:H38"/>
    <mergeCell ref="K38:L38"/>
    <mergeCell ref="A39:L39"/>
    <mergeCell ref="A40:M40"/>
    <mergeCell ref="A41:F41"/>
    <mergeCell ref="K41:L41"/>
    <mergeCell ref="A42:F42"/>
    <mergeCell ref="K42:L42"/>
    <mergeCell ref="A43:F43"/>
    <mergeCell ref="K43:L43"/>
    <mergeCell ref="A44:L44"/>
    <mergeCell ref="A45:M45"/>
    <mergeCell ref="A46:G46"/>
    <mergeCell ref="K46:L46"/>
    <mergeCell ref="K54:L54"/>
    <mergeCell ref="A55:G55"/>
    <mergeCell ref="K55:L55"/>
    <mergeCell ref="A47:G47"/>
    <mergeCell ref="K47:L47"/>
    <mergeCell ref="A48:G48"/>
    <mergeCell ref="K48:L48"/>
    <mergeCell ref="A49:L49"/>
    <mergeCell ref="A50:M50"/>
    <mergeCell ref="A77:M78"/>
    <mergeCell ref="A79:M80"/>
    <mergeCell ref="I90:M91"/>
    <mergeCell ref="D13:M14"/>
    <mergeCell ref="J16:M16"/>
    <mergeCell ref="B18:D18"/>
    <mergeCell ref="K56:L56"/>
    <mergeCell ref="K57:L57"/>
    <mergeCell ref="A58:L58"/>
    <mergeCell ref="A59:M59"/>
    <mergeCell ref="A60:L60"/>
    <mergeCell ref="E66:I66"/>
    <mergeCell ref="A51:L51"/>
    <mergeCell ref="A52:M52"/>
    <mergeCell ref="A53:M53"/>
    <mergeCell ref="A54:G54"/>
  </mergeCells>
  <pageMargins left="0.7" right="0.7" top="1.3149999999999999" bottom="0.75" header="0.3" footer="0.3"/>
  <pageSetup paperSize="9" scale="4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M87"/>
  <sheetViews>
    <sheetView view="pageBreakPreview" topLeftCell="A4" zoomScaleNormal="85" zoomScaleSheetLayoutView="100" workbookViewId="0">
      <selection activeCell="E38" sqref="E38"/>
    </sheetView>
  </sheetViews>
  <sheetFormatPr baseColWidth="10" defaultRowHeight="15" x14ac:dyDescent="0.25"/>
  <cols>
    <col min="1" max="1" width="17" style="7" customWidth="1"/>
    <col min="2" max="2" width="13.140625" style="7" customWidth="1"/>
    <col min="3" max="4" width="11.42578125" style="7"/>
    <col min="5" max="5" width="14.42578125" style="7" customWidth="1"/>
    <col min="6" max="6" width="11.42578125" style="7"/>
    <col min="7" max="7" width="13.85546875" style="7" customWidth="1"/>
    <col min="8" max="8" width="15" style="7" customWidth="1"/>
    <col min="9" max="9" width="13.42578125" style="7" customWidth="1"/>
    <col min="10" max="10" width="17.5703125" style="7" bestFit="1" customWidth="1"/>
    <col min="11" max="12" width="11.42578125" style="7"/>
    <col min="13" max="13" width="20.42578125" style="7" customWidth="1"/>
  </cols>
  <sheetData>
    <row r="1" spans="1:13" x14ac:dyDescent="0.25">
      <c r="A1" s="1179" t="str">
        <f>'1P'!$B$1</f>
        <v xml:space="preserve">MUNICIPIO DE VILLA DE LEYVA – BOYACÁ 
NIT. 891.801.268-7
MONUMENTO NACIONAL </v>
      </c>
      <c r="B1" s="1179"/>
      <c r="C1" s="1179"/>
      <c r="D1" s="1179"/>
      <c r="E1" s="1179"/>
      <c r="F1" s="1179"/>
      <c r="G1" s="1179"/>
      <c r="H1" s="1179"/>
      <c r="I1" s="1179"/>
      <c r="J1" s="1179"/>
      <c r="K1" s="1179"/>
      <c r="L1" s="1179"/>
      <c r="M1" s="1179"/>
    </row>
    <row r="2" spans="1:13" ht="55.5" customHeight="1" thickBot="1" x14ac:dyDescent="0.3">
      <c r="A2" s="1181"/>
      <c r="B2" s="1181"/>
      <c r="C2" s="1181"/>
      <c r="D2" s="1181"/>
      <c r="E2" s="1181"/>
      <c r="F2" s="1181"/>
      <c r="G2" s="1181"/>
      <c r="H2" s="1181"/>
      <c r="I2" s="1181"/>
      <c r="J2" s="1181"/>
      <c r="K2" s="1181"/>
      <c r="L2" s="1181"/>
      <c r="M2" s="1181"/>
    </row>
    <row r="3" spans="1:13" ht="15.75" thickBot="1" x14ac:dyDescent="0.3">
      <c r="A3" s="1098"/>
      <c r="B3" s="1100"/>
      <c r="C3" s="1100"/>
      <c r="D3" s="1100"/>
      <c r="E3" s="1100"/>
      <c r="F3" s="1100"/>
      <c r="G3" s="1100"/>
      <c r="H3" s="1100"/>
      <c r="I3" s="1100"/>
      <c r="J3" s="1100"/>
      <c r="K3" s="1100"/>
      <c r="L3" s="1100"/>
      <c r="M3" s="1101"/>
    </row>
    <row r="4" spans="1:13" x14ac:dyDescent="0.25">
      <c r="A4" s="783"/>
      <c r="B4" s="784"/>
      <c r="C4" s="784"/>
      <c r="D4" s="784"/>
      <c r="E4" s="784"/>
      <c r="F4" s="784"/>
      <c r="G4" s="785"/>
      <c r="H4" s="784"/>
      <c r="I4" s="784"/>
      <c r="J4" s="786" t="s">
        <v>36</v>
      </c>
      <c r="K4" s="787"/>
      <c r="L4" s="787"/>
      <c r="M4" s="788"/>
    </row>
    <row r="5" spans="1:13" x14ac:dyDescent="0.25">
      <c r="A5" s="789"/>
      <c r="B5" s="790"/>
      <c r="C5" s="790"/>
      <c r="D5" s="790"/>
      <c r="E5" s="790"/>
      <c r="F5" s="790"/>
      <c r="G5" s="791"/>
      <c r="H5" s="790"/>
      <c r="I5" s="790"/>
      <c r="J5" s="792"/>
      <c r="K5" s="793" t="s">
        <v>37</v>
      </c>
      <c r="L5" s="793" t="s">
        <v>38</v>
      </c>
      <c r="M5" s="794" t="s">
        <v>39</v>
      </c>
    </row>
    <row r="6" spans="1:13" x14ac:dyDescent="0.25">
      <c r="A6" s="1105" t="s">
        <v>40</v>
      </c>
      <c r="B6" s="1106"/>
      <c r="C6" s="1106"/>
      <c r="D6" s="1106"/>
      <c r="E6" s="795"/>
      <c r="F6" s="790"/>
      <c r="G6" s="796"/>
      <c r="H6" s="1107" t="s">
        <v>42</v>
      </c>
      <c r="I6" s="1107"/>
      <c r="J6" s="797"/>
      <c r="K6" s="793"/>
      <c r="L6" s="793"/>
      <c r="M6" s="794"/>
    </row>
    <row r="7" spans="1:13" x14ac:dyDescent="0.25">
      <c r="A7" s="798"/>
      <c r="B7" s="799"/>
      <c r="C7" s="799"/>
      <c r="D7" s="799"/>
      <c r="E7" s="795"/>
      <c r="F7" s="790"/>
      <c r="G7" s="796"/>
      <c r="H7" s="800"/>
      <c r="I7" s="800"/>
      <c r="J7" s="797"/>
      <c r="K7" s="793"/>
      <c r="L7" s="793"/>
      <c r="M7" s="794"/>
    </row>
    <row r="8" spans="1:13" x14ac:dyDescent="0.25">
      <c r="A8" s="754" t="s">
        <v>315</v>
      </c>
      <c r="B8" s="755"/>
      <c r="C8" s="1108" t="s">
        <v>316</v>
      </c>
      <c r="D8" s="1108"/>
      <c r="E8" s="1108"/>
      <c r="F8" s="1108"/>
      <c r="G8" s="755"/>
      <c r="H8" s="796"/>
      <c r="I8" s="801" t="s">
        <v>43</v>
      </c>
      <c r="J8" s="1183" t="s">
        <v>13</v>
      </c>
      <c r="K8" s="1183"/>
      <c r="L8" s="1183"/>
      <c r="M8" s="802"/>
    </row>
    <row r="9" spans="1:13" ht="15.75" thickBot="1" x14ac:dyDescent="0.3">
      <c r="A9" s="803"/>
      <c r="B9" s="804"/>
      <c r="C9" s="805"/>
      <c r="D9" s="805"/>
      <c r="E9" s="805"/>
      <c r="F9" s="805"/>
      <c r="G9" s="804"/>
      <c r="H9" s="805"/>
      <c r="I9" s="804"/>
      <c r="J9" s="805"/>
      <c r="K9" s="1109"/>
      <c r="L9" s="1109"/>
      <c r="M9" s="1110"/>
    </row>
    <row r="10" spans="1:13" x14ac:dyDescent="0.25">
      <c r="A10" s="304"/>
      <c r="B10" s="305"/>
      <c r="C10" s="305"/>
      <c r="D10" s="305"/>
      <c r="E10" s="305"/>
      <c r="F10" s="305"/>
      <c r="G10" s="305"/>
      <c r="H10" s="305"/>
      <c r="I10" s="305"/>
      <c r="J10" s="305"/>
      <c r="K10" s="305"/>
      <c r="L10" s="305"/>
      <c r="M10" s="306"/>
    </row>
    <row r="11" spans="1:13" x14ac:dyDescent="0.25">
      <c r="A11" s="255"/>
      <c r="B11" s="256"/>
      <c r="C11" s="257"/>
      <c r="D11" s="258"/>
      <c r="E11" s="259"/>
      <c r="F11" s="259"/>
      <c r="G11" s="258"/>
      <c r="H11" s="258"/>
      <c r="I11" s="258"/>
      <c r="J11" s="258"/>
      <c r="K11" s="258"/>
      <c r="L11" s="258"/>
      <c r="M11" s="260"/>
    </row>
    <row r="12" spans="1:13" x14ac:dyDescent="0.25">
      <c r="A12" s="309" t="s">
        <v>45</v>
      </c>
      <c r="B12" s="262"/>
      <c r="C12" s="263"/>
      <c r="D12" s="513"/>
      <c r="E12" s="513"/>
      <c r="F12" s="513"/>
      <c r="G12" s="513"/>
      <c r="H12" s="513"/>
      <c r="I12" s="513"/>
      <c r="J12" s="513"/>
      <c r="K12" s="513"/>
      <c r="L12" s="513"/>
      <c r="M12" s="514"/>
    </row>
    <row r="13" spans="1:13" x14ac:dyDescent="0.25">
      <c r="A13" s="515"/>
      <c r="B13" s="516"/>
      <c r="C13" s="516"/>
      <c r="D13" s="1141" t="str">
        <f>+'3P'!D12</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E13" s="1141"/>
      <c r="F13" s="1141"/>
      <c r="G13" s="1141"/>
      <c r="H13" s="1141"/>
      <c r="I13" s="1141"/>
      <c r="J13" s="1141"/>
      <c r="K13" s="1141"/>
      <c r="L13" s="1141"/>
      <c r="M13" s="1142"/>
    </row>
    <row r="14" spans="1:13" ht="34.5" customHeight="1" x14ac:dyDescent="0.25">
      <c r="A14" s="261"/>
      <c r="B14" s="262"/>
      <c r="C14" s="263"/>
      <c r="D14" s="1184"/>
      <c r="E14" s="1184"/>
      <c r="F14" s="1184"/>
      <c r="G14" s="1184"/>
      <c r="H14" s="1184"/>
      <c r="I14" s="1184"/>
      <c r="J14" s="1184"/>
      <c r="K14" s="1184"/>
      <c r="L14" s="1184"/>
      <c r="M14" s="1185"/>
    </row>
    <row r="15" spans="1:13" x14ac:dyDescent="0.25">
      <c r="A15" s="261"/>
      <c r="B15" s="1200" t="str">
        <f>'3P'!B15</f>
        <v>FINCA CAMPANARIO - ALTO DE LOS MIGUELES - POZO DE LA VIEJA</v>
      </c>
      <c r="C15" s="1200"/>
      <c r="D15" s="1200"/>
      <c r="E15" s="1200"/>
      <c r="F15" s="1200"/>
      <c r="G15" s="1200"/>
      <c r="H15" s="1200"/>
      <c r="I15" s="263"/>
      <c r="J15" s="263"/>
      <c r="K15" s="263"/>
      <c r="L15" s="263"/>
      <c r="M15" s="264"/>
    </row>
    <row r="16" spans="1:13" x14ac:dyDescent="0.25">
      <c r="A16" s="261" t="s">
        <v>117</v>
      </c>
      <c r="B16" s="1201"/>
      <c r="C16" s="1201"/>
      <c r="D16" s="1201"/>
      <c r="E16" s="1201"/>
      <c r="F16" s="1201"/>
      <c r="G16" s="1201"/>
      <c r="H16" s="1201"/>
      <c r="I16" s="257" t="s">
        <v>46</v>
      </c>
      <c r="J16" s="1143">
        <f>+'PRESUPUESTO OFICIAL'!N54</f>
        <v>0</v>
      </c>
      <c r="K16" s="1143"/>
      <c r="L16" s="1143"/>
      <c r="M16" s="1144"/>
    </row>
    <row r="17" spans="1:13" x14ac:dyDescent="0.25">
      <c r="A17" s="261"/>
      <c r="B17" s="262"/>
      <c r="C17" s="263"/>
      <c r="D17" s="263"/>
      <c r="E17" s="263"/>
      <c r="F17" s="263"/>
      <c r="G17" s="263"/>
      <c r="H17" s="263"/>
      <c r="I17" s="263"/>
      <c r="J17" s="263"/>
      <c r="K17" s="263"/>
      <c r="L17" s="263"/>
      <c r="M17" s="264"/>
    </row>
    <row r="18" spans="1:13" x14ac:dyDescent="0.25">
      <c r="A18" s="261" t="s">
        <v>118</v>
      </c>
      <c r="B18" s="1118" t="str">
        <f>'1P'!$C$16</f>
        <v xml:space="preserve">VILLA DE LEYVA </v>
      </c>
      <c r="C18" s="1118"/>
      <c r="D18" s="1118"/>
      <c r="E18" s="353"/>
      <c r="F18" s="353"/>
      <c r="G18" s="353"/>
      <c r="H18" s="353"/>
      <c r="I18" s="353"/>
      <c r="J18" s="353"/>
      <c r="K18" s="353"/>
      <c r="L18" s="353"/>
      <c r="M18" s="265"/>
    </row>
    <row r="19" spans="1:13" x14ac:dyDescent="0.25">
      <c r="A19" s="261"/>
      <c r="B19" s="262"/>
      <c r="C19" s="266"/>
      <c r="D19" s="266"/>
      <c r="E19" s="266"/>
      <c r="F19" s="266"/>
      <c r="G19" s="266"/>
      <c r="H19" s="266"/>
      <c r="I19" s="266"/>
      <c r="J19" s="266"/>
      <c r="K19" s="266"/>
      <c r="L19" s="266"/>
      <c r="M19" s="267"/>
    </row>
    <row r="20" spans="1:13" x14ac:dyDescent="0.25">
      <c r="A20" s="272"/>
      <c r="B20" s="258"/>
      <c r="C20" s="258"/>
      <c r="D20" s="258"/>
      <c r="E20" s="258"/>
      <c r="F20" s="258"/>
      <c r="G20" s="258"/>
      <c r="H20" s="258"/>
      <c r="I20" s="258"/>
      <c r="J20" s="258"/>
      <c r="K20" s="258"/>
      <c r="L20" s="258"/>
      <c r="M20" s="260"/>
    </row>
    <row r="21" spans="1:13" x14ac:dyDescent="0.25">
      <c r="A21" s="1174" t="s">
        <v>52</v>
      </c>
      <c r="B21" s="1175"/>
      <c r="C21" s="1175"/>
      <c r="D21" s="1175"/>
      <c r="E21" s="1175"/>
      <c r="F21" s="1175"/>
      <c r="G21" s="1175"/>
      <c r="H21" s="1175"/>
      <c r="I21" s="1175"/>
      <c r="J21" s="1175"/>
      <c r="K21" s="1175"/>
      <c r="L21" s="1175"/>
      <c r="M21" s="1176"/>
    </row>
    <row r="22" spans="1:13" ht="15.75" thickBot="1" x14ac:dyDescent="0.3">
      <c r="A22" s="521"/>
      <c r="B22" s="522"/>
      <c r="C22" s="522"/>
      <c r="D22" s="522"/>
      <c r="E22" s="522"/>
      <c r="F22" s="522"/>
      <c r="G22" s="522"/>
      <c r="H22" s="522"/>
      <c r="I22" s="522"/>
      <c r="J22" s="522"/>
      <c r="K22" s="522"/>
      <c r="L22" s="522"/>
      <c r="M22" s="523"/>
    </row>
    <row r="23" spans="1:13" x14ac:dyDescent="0.25">
      <c r="A23" s="273" t="s">
        <v>53</v>
      </c>
      <c r="B23" s="1039" t="s">
        <v>54</v>
      </c>
      <c r="C23" s="1102"/>
      <c r="D23" s="1102"/>
      <c r="E23" s="1102"/>
      <c r="F23" s="1102"/>
      <c r="G23" s="1102"/>
      <c r="H23" s="1102"/>
      <c r="I23" s="1102"/>
      <c r="J23" s="274"/>
      <c r="K23" s="1103" t="s">
        <v>56</v>
      </c>
      <c r="L23" s="1038"/>
      <c r="M23" s="1104" t="s">
        <v>8</v>
      </c>
    </row>
    <row r="24" spans="1:13" x14ac:dyDescent="0.25">
      <c r="A24" s="524" t="s">
        <v>53</v>
      </c>
      <c r="B24" s="1170" t="s">
        <v>54</v>
      </c>
      <c r="C24" s="1170"/>
      <c r="D24" s="1170"/>
      <c r="E24" s="1170"/>
      <c r="F24" s="1170"/>
      <c r="G24" s="1170"/>
      <c r="H24" s="1170"/>
      <c r="I24" s="525"/>
      <c r="J24" s="526"/>
      <c r="K24" s="1171" t="s">
        <v>56</v>
      </c>
      <c r="L24" s="1172"/>
      <c r="M24" s="1173" t="s">
        <v>8</v>
      </c>
    </row>
    <row r="25" spans="1:13" ht="18.75" thickBot="1" x14ac:dyDescent="0.3">
      <c r="A25" s="527" t="s">
        <v>223</v>
      </c>
      <c r="B25" s="1197" t="s">
        <v>183</v>
      </c>
      <c r="C25" s="1198"/>
      <c r="D25" s="1198"/>
      <c r="E25" s="1198"/>
      <c r="F25" s="1198"/>
      <c r="G25" s="1198"/>
      <c r="H25" s="1198"/>
      <c r="I25" s="1198"/>
      <c r="J25" s="1199"/>
      <c r="K25" s="1162" t="s">
        <v>186</v>
      </c>
      <c r="L25" s="1163"/>
      <c r="M25" s="1164"/>
    </row>
    <row r="26" spans="1:13" ht="15.75" thickBot="1" x14ac:dyDescent="0.3">
      <c r="A26" s="521"/>
      <c r="B26" s="522"/>
      <c r="C26" s="522"/>
      <c r="D26" s="522"/>
      <c r="E26" s="522"/>
      <c r="F26" s="522"/>
      <c r="G26" s="522"/>
      <c r="H26" s="522"/>
      <c r="I26" s="522"/>
      <c r="J26" s="522"/>
      <c r="K26" s="522"/>
      <c r="L26" s="522"/>
      <c r="M26" s="523"/>
    </row>
    <row r="27" spans="1:13" x14ac:dyDescent="0.25">
      <c r="A27" s="1049" t="s">
        <v>58</v>
      </c>
      <c r="B27" s="1050"/>
      <c r="C27" s="1050"/>
      <c r="D27" s="1050"/>
      <c r="E27" s="1050"/>
      <c r="F27" s="1050"/>
      <c r="G27" s="1050"/>
      <c r="H27" s="1050"/>
      <c r="I27" s="1050"/>
      <c r="J27" s="1050"/>
      <c r="K27" s="1050"/>
      <c r="L27" s="1050"/>
      <c r="M27" s="1051"/>
    </row>
    <row r="28" spans="1:13" x14ac:dyDescent="0.25">
      <c r="A28" s="1066" t="s">
        <v>54</v>
      </c>
      <c r="B28" s="1067"/>
      <c r="C28" s="1067"/>
      <c r="D28" s="1067"/>
      <c r="E28" s="1067"/>
      <c r="F28" s="1067"/>
      <c r="G28" s="1067"/>
      <c r="H28" s="1067" t="s">
        <v>59</v>
      </c>
      <c r="I28" s="1067"/>
      <c r="J28" s="350" t="s">
        <v>60</v>
      </c>
      <c r="K28" s="1067" t="s">
        <v>61</v>
      </c>
      <c r="L28" s="1067"/>
      <c r="M28" s="276" t="s">
        <v>62</v>
      </c>
    </row>
    <row r="29" spans="1:13" x14ac:dyDescent="0.25">
      <c r="A29" s="1068" t="s">
        <v>221</v>
      </c>
      <c r="B29" s="1069"/>
      <c r="C29" s="1069"/>
      <c r="D29" s="1069"/>
      <c r="E29" s="1069"/>
      <c r="F29" s="1069"/>
      <c r="G29" s="1070"/>
      <c r="H29" s="1071"/>
      <c r="I29" s="1072"/>
      <c r="J29" s="277">
        <v>4703</v>
      </c>
      <c r="K29" s="1204">
        <f>+K45/8</f>
        <v>6.7500000000000004E-2</v>
      </c>
      <c r="L29" s="1205"/>
      <c r="M29" s="278">
        <f>ROUND(J29/K29,2)</f>
        <v>69674.070000000007</v>
      </c>
    </row>
    <row r="30" spans="1:13" x14ac:dyDescent="0.25">
      <c r="A30" s="1068" t="s">
        <v>222</v>
      </c>
      <c r="B30" s="1069"/>
      <c r="C30" s="1069"/>
      <c r="D30" s="1069"/>
      <c r="E30" s="1069"/>
      <c r="F30" s="1069"/>
      <c r="G30" s="1070"/>
      <c r="H30" s="351"/>
      <c r="I30" s="352"/>
      <c r="J30" s="277">
        <v>6293</v>
      </c>
      <c r="K30" s="1204">
        <f>(4*K45)/8</f>
        <v>0.27</v>
      </c>
      <c r="L30" s="1205"/>
      <c r="M30" s="278">
        <f>ROUND(J30/K30,2)</f>
        <v>23307.41</v>
      </c>
    </row>
    <row r="31" spans="1:13" x14ac:dyDescent="0.25">
      <c r="A31" s="1075" t="s">
        <v>224</v>
      </c>
      <c r="B31" s="1076"/>
      <c r="C31" s="1076"/>
      <c r="D31" s="1076"/>
      <c r="E31" s="1076"/>
      <c r="F31" s="1076"/>
      <c r="G31" s="1077"/>
      <c r="H31" s="1078"/>
      <c r="I31" s="1079"/>
      <c r="J31" s="279"/>
      <c r="K31" s="1080">
        <v>0.05</v>
      </c>
      <c r="L31" s="1081"/>
      <c r="M31" s="283">
        <f>ROUND(M47*K31,2)</f>
        <v>10375.42</v>
      </c>
    </row>
    <row r="32" spans="1:13" ht="15.75" thickBot="1" x14ac:dyDescent="0.3">
      <c r="A32" s="1082" t="s">
        <v>64</v>
      </c>
      <c r="B32" s="1083"/>
      <c r="C32" s="1083"/>
      <c r="D32" s="1083"/>
      <c r="E32" s="1083"/>
      <c r="F32" s="1083"/>
      <c r="G32" s="1083"/>
      <c r="H32" s="1083"/>
      <c r="I32" s="1083"/>
      <c r="J32" s="1083"/>
      <c r="K32" s="1083"/>
      <c r="L32" s="1084"/>
      <c r="M32" s="280">
        <f>ROUND(SUM(M29:M31),2)</f>
        <v>103356.9</v>
      </c>
    </row>
    <row r="33" spans="1:13" x14ac:dyDescent="0.25">
      <c r="A33" s="1049" t="s">
        <v>65</v>
      </c>
      <c r="B33" s="1050"/>
      <c r="C33" s="1050"/>
      <c r="D33" s="1050"/>
      <c r="E33" s="1050"/>
      <c r="F33" s="1050"/>
      <c r="G33" s="1050"/>
      <c r="H33" s="1050"/>
      <c r="I33" s="1050"/>
      <c r="J33" s="1050"/>
      <c r="K33" s="1050"/>
      <c r="L33" s="1050"/>
      <c r="M33" s="1051"/>
    </row>
    <row r="34" spans="1:13" x14ac:dyDescent="0.25">
      <c r="A34" s="1066" t="s">
        <v>54</v>
      </c>
      <c r="B34" s="1067"/>
      <c r="C34" s="1067"/>
      <c r="D34" s="1067"/>
      <c r="E34" s="1067"/>
      <c r="F34" s="1067"/>
      <c r="G34" s="1067"/>
      <c r="H34" s="1067"/>
      <c r="I34" s="350" t="s">
        <v>56</v>
      </c>
      <c r="J34" s="350" t="s">
        <v>8</v>
      </c>
      <c r="K34" s="1067" t="s">
        <v>66</v>
      </c>
      <c r="L34" s="1067"/>
      <c r="M34" s="276" t="s">
        <v>62</v>
      </c>
    </row>
    <row r="35" spans="1:13" x14ac:dyDescent="0.25">
      <c r="A35" s="1059"/>
      <c r="B35" s="1060"/>
      <c r="C35" s="1060"/>
      <c r="D35" s="1060"/>
      <c r="E35" s="1060"/>
      <c r="F35" s="1060"/>
      <c r="G35" s="1060"/>
      <c r="H35" s="1061"/>
      <c r="I35" s="281"/>
      <c r="J35" s="349"/>
      <c r="K35" s="1157"/>
      <c r="L35" s="1158"/>
      <c r="M35" s="283">
        <f>+J35*K35</f>
        <v>0</v>
      </c>
    </row>
    <row r="36" spans="1:13" x14ac:dyDescent="0.25">
      <c r="A36" s="1059"/>
      <c r="B36" s="1060"/>
      <c r="C36" s="1060"/>
      <c r="D36" s="1060"/>
      <c r="E36" s="1060"/>
      <c r="F36" s="1060"/>
      <c r="G36" s="1060"/>
      <c r="H36" s="1061"/>
      <c r="I36" s="281"/>
      <c r="J36" s="349"/>
      <c r="K36" s="1157"/>
      <c r="L36" s="1158"/>
      <c r="M36" s="283">
        <f>+J36*K36</f>
        <v>0</v>
      </c>
    </row>
    <row r="37" spans="1:13" ht="15.75" thickBot="1" x14ac:dyDescent="0.3">
      <c r="A37" s="1047" t="s">
        <v>64</v>
      </c>
      <c r="B37" s="1048"/>
      <c r="C37" s="1048"/>
      <c r="D37" s="1048"/>
      <c r="E37" s="1048"/>
      <c r="F37" s="1048"/>
      <c r="G37" s="1048"/>
      <c r="H37" s="1048"/>
      <c r="I37" s="1048"/>
      <c r="J37" s="1048"/>
      <c r="K37" s="1048"/>
      <c r="L37" s="1048"/>
      <c r="M37" s="284">
        <f>+SUM(M35:M36)</f>
        <v>0</v>
      </c>
    </row>
    <row r="38" spans="1:13" x14ac:dyDescent="0.25">
      <c r="A38" s="1063" t="s">
        <v>67</v>
      </c>
      <c r="B38" s="1064"/>
      <c r="C38" s="1064"/>
      <c r="D38" s="1064"/>
      <c r="E38" s="1064"/>
      <c r="F38" s="1064"/>
      <c r="G38" s="1064"/>
      <c r="H38" s="1064"/>
      <c r="I38" s="1064"/>
      <c r="J38" s="1064"/>
      <c r="K38" s="1064"/>
      <c r="L38" s="1064"/>
      <c r="M38" s="1065"/>
    </row>
    <row r="39" spans="1:13" ht="30" x14ac:dyDescent="0.25">
      <c r="A39" s="1066" t="s">
        <v>68</v>
      </c>
      <c r="B39" s="1067"/>
      <c r="C39" s="1067"/>
      <c r="D39" s="1067"/>
      <c r="E39" s="1067"/>
      <c r="F39" s="1067"/>
      <c r="G39" s="350" t="s">
        <v>56</v>
      </c>
      <c r="H39" s="348" t="s">
        <v>69</v>
      </c>
      <c r="I39" s="348" t="s">
        <v>70</v>
      </c>
      <c r="J39" s="350" t="s">
        <v>71</v>
      </c>
      <c r="K39" s="1067" t="s">
        <v>72</v>
      </c>
      <c r="L39" s="1067"/>
      <c r="M39" s="276" t="s">
        <v>62</v>
      </c>
    </row>
    <row r="40" spans="1:13" x14ac:dyDescent="0.25">
      <c r="A40" s="1043" t="s">
        <v>218</v>
      </c>
      <c r="B40" s="1044"/>
      <c r="C40" s="1044"/>
      <c r="D40" s="1044"/>
      <c r="E40" s="1044"/>
      <c r="F40" s="1045"/>
      <c r="G40" s="281" t="s">
        <v>219</v>
      </c>
      <c r="H40" s="349">
        <v>30</v>
      </c>
      <c r="I40" s="599">
        <v>1</v>
      </c>
      <c r="J40" s="349">
        <v>30</v>
      </c>
      <c r="K40" s="1046">
        <f>+insumos!D3</f>
        <v>1331</v>
      </c>
      <c r="L40" s="1046"/>
      <c r="M40" s="287">
        <f>+K40*J40</f>
        <v>39930</v>
      </c>
    </row>
    <row r="41" spans="1:13" x14ac:dyDescent="0.25">
      <c r="A41" s="1043"/>
      <c r="B41" s="1044"/>
      <c r="C41" s="1044"/>
      <c r="D41" s="1044"/>
      <c r="E41" s="1044"/>
      <c r="F41" s="1045"/>
      <c r="G41" s="528"/>
      <c r="H41" s="529"/>
      <c r="I41" s="544"/>
      <c r="J41" s="530"/>
      <c r="K41" s="1155"/>
      <c r="L41" s="1156"/>
      <c r="M41" s="288"/>
    </row>
    <row r="42" spans="1:13" ht="15.75" thickBot="1" x14ac:dyDescent="0.3">
      <c r="A42" s="1047" t="s">
        <v>64</v>
      </c>
      <c r="B42" s="1048"/>
      <c r="C42" s="1048"/>
      <c r="D42" s="1048"/>
      <c r="E42" s="1048"/>
      <c r="F42" s="1048"/>
      <c r="G42" s="1048"/>
      <c r="H42" s="1048"/>
      <c r="I42" s="1048"/>
      <c r="J42" s="1048"/>
      <c r="K42" s="1048"/>
      <c r="L42" s="1048"/>
      <c r="M42" s="288">
        <f>ROUND((M40),2)</f>
        <v>39930</v>
      </c>
    </row>
    <row r="43" spans="1:13" x14ac:dyDescent="0.25">
      <c r="A43" s="1049" t="s">
        <v>74</v>
      </c>
      <c r="B43" s="1050"/>
      <c r="C43" s="1050"/>
      <c r="D43" s="1050"/>
      <c r="E43" s="1050"/>
      <c r="F43" s="1050"/>
      <c r="G43" s="1050"/>
      <c r="H43" s="1050"/>
      <c r="I43" s="1050"/>
      <c r="J43" s="1050"/>
      <c r="K43" s="1050"/>
      <c r="L43" s="1050"/>
      <c r="M43" s="1051"/>
    </row>
    <row r="44" spans="1:13" ht="30" x14ac:dyDescent="0.25">
      <c r="A44" s="1052" t="s">
        <v>75</v>
      </c>
      <c r="B44" s="1053"/>
      <c r="C44" s="1053"/>
      <c r="D44" s="1053"/>
      <c r="E44" s="1053"/>
      <c r="F44" s="1053"/>
      <c r="G44" s="1053"/>
      <c r="H44" s="350" t="s">
        <v>76</v>
      </c>
      <c r="I44" s="348" t="s">
        <v>77</v>
      </c>
      <c r="J44" s="348" t="s">
        <v>78</v>
      </c>
      <c r="K44" s="1054" t="s">
        <v>61</v>
      </c>
      <c r="L44" s="1054"/>
      <c r="M44" s="289" t="s">
        <v>62</v>
      </c>
    </row>
    <row r="45" spans="1:13" x14ac:dyDescent="0.25">
      <c r="A45" s="1055" t="s">
        <v>148</v>
      </c>
      <c r="B45" s="1056"/>
      <c r="C45" s="1056"/>
      <c r="D45" s="1056"/>
      <c r="E45" s="1056"/>
      <c r="F45" s="1056"/>
      <c r="G45" s="1057"/>
      <c r="H45" s="531">
        <f>insumos!B45*2</f>
        <v>60570</v>
      </c>
      <c r="I45" s="291">
        <v>185</v>
      </c>
      <c r="J45" s="292">
        <f>H45*I45/100</f>
        <v>112054.5</v>
      </c>
      <c r="K45" s="1058">
        <v>0.54</v>
      </c>
      <c r="L45" s="1058"/>
      <c r="M45" s="287">
        <f>+ROUND((J45/K45),2)</f>
        <v>207508.33</v>
      </c>
    </row>
    <row r="46" spans="1:13" x14ac:dyDescent="0.25">
      <c r="A46" s="1151"/>
      <c r="B46" s="1152"/>
      <c r="C46" s="1152"/>
      <c r="D46" s="1152"/>
      <c r="E46" s="1152"/>
      <c r="F46" s="1152"/>
      <c r="G46" s="1072"/>
      <c r="H46" s="532"/>
      <c r="I46" s="533"/>
      <c r="J46" s="534"/>
      <c r="K46" s="1153"/>
      <c r="L46" s="1154"/>
      <c r="M46" s="288"/>
    </row>
    <row r="47" spans="1:13" ht="15.75" thickBot="1" x14ac:dyDescent="0.3">
      <c r="A47" s="1041" t="s">
        <v>64</v>
      </c>
      <c r="B47" s="1042"/>
      <c r="C47" s="1042"/>
      <c r="D47" s="1042"/>
      <c r="E47" s="1042"/>
      <c r="F47" s="1042"/>
      <c r="G47" s="1042"/>
      <c r="H47" s="1042"/>
      <c r="I47" s="1042"/>
      <c r="J47" s="1042"/>
      <c r="K47" s="1042"/>
      <c r="L47" s="1042"/>
      <c r="M47" s="296">
        <f>ROUND(SUM(M45:M45),2)</f>
        <v>207508.33</v>
      </c>
    </row>
    <row r="48" spans="1:13" ht="15.75" thickBot="1" x14ac:dyDescent="0.3">
      <c r="A48" s="1145"/>
      <c r="B48" s="1146"/>
      <c r="C48" s="1146"/>
      <c r="D48" s="1146"/>
      <c r="E48" s="1146"/>
      <c r="F48" s="1146"/>
      <c r="G48" s="1146"/>
      <c r="H48" s="1146"/>
      <c r="I48" s="1146"/>
      <c r="J48" s="1146"/>
      <c r="K48" s="1146"/>
      <c r="L48" s="1146"/>
      <c r="M48" s="1147"/>
    </row>
    <row r="49" spans="1:13" ht="15.75" thickBot="1" x14ac:dyDescent="0.3">
      <c r="A49" s="1011" t="s">
        <v>79</v>
      </c>
      <c r="B49" s="1012"/>
      <c r="C49" s="1012"/>
      <c r="D49" s="1012"/>
      <c r="E49" s="1012"/>
      <c r="F49" s="1012"/>
      <c r="G49" s="1012"/>
      <c r="H49" s="1012"/>
      <c r="I49" s="1012"/>
      <c r="J49" s="1012"/>
      <c r="K49" s="1012"/>
      <c r="L49" s="1013"/>
      <c r="M49" s="297">
        <f>ROUND(M32+M37+M42+M47,2)</f>
        <v>350795.23</v>
      </c>
    </row>
    <row r="50" spans="1:13" ht="15.75" thickBot="1" x14ac:dyDescent="0.3">
      <c r="A50" s="1145"/>
      <c r="B50" s="1146"/>
      <c r="C50" s="1146"/>
      <c r="D50" s="1146"/>
      <c r="E50" s="1146"/>
      <c r="F50" s="1146"/>
      <c r="G50" s="1146"/>
      <c r="H50" s="1146"/>
      <c r="I50" s="1146"/>
      <c r="J50" s="1146"/>
      <c r="K50" s="1146"/>
      <c r="L50" s="1146"/>
      <c r="M50" s="1147"/>
    </row>
    <row r="51" spans="1:13" ht="15.75" thickBot="1" x14ac:dyDescent="0.3">
      <c r="A51" s="1034" t="s">
        <v>80</v>
      </c>
      <c r="B51" s="1035"/>
      <c r="C51" s="1035"/>
      <c r="D51" s="1035"/>
      <c r="E51" s="1035"/>
      <c r="F51" s="1035"/>
      <c r="G51" s="1035"/>
      <c r="H51" s="1035"/>
      <c r="I51" s="1035"/>
      <c r="J51" s="1035"/>
      <c r="K51" s="1035"/>
      <c r="L51" s="1035"/>
      <c r="M51" s="1036"/>
    </row>
    <row r="52" spans="1:13" x14ac:dyDescent="0.25">
      <c r="A52" s="1037" t="s">
        <v>81</v>
      </c>
      <c r="B52" s="1038"/>
      <c r="C52" s="1038"/>
      <c r="D52" s="1038"/>
      <c r="E52" s="1038"/>
      <c r="F52" s="1038"/>
      <c r="G52" s="1038"/>
      <c r="H52" s="346"/>
      <c r="I52" s="347"/>
      <c r="J52" s="300" t="s">
        <v>82</v>
      </c>
      <c r="K52" s="1039" t="s">
        <v>83</v>
      </c>
      <c r="L52" s="1040"/>
      <c r="M52" s="301"/>
    </row>
    <row r="53" spans="1:13" x14ac:dyDescent="0.25">
      <c r="A53" s="1149" t="s">
        <v>84</v>
      </c>
      <c r="B53" s="1150"/>
      <c r="C53" s="1150"/>
      <c r="D53" s="1150"/>
      <c r="E53" s="1150"/>
      <c r="F53" s="1150"/>
      <c r="G53" s="1150"/>
      <c r="H53" s="535"/>
      <c r="I53" s="536"/>
      <c r="J53" s="537">
        <v>0.2</v>
      </c>
      <c r="K53" s="1027">
        <f>ROUND(M49*J53,2)</f>
        <v>70159.05</v>
      </c>
      <c r="L53" s="1028"/>
      <c r="M53" s="303"/>
    </row>
    <row r="54" spans="1:13" x14ac:dyDescent="0.25">
      <c r="A54" s="538" t="s">
        <v>85</v>
      </c>
      <c r="B54" s="539"/>
      <c r="C54" s="539"/>
      <c r="D54" s="539"/>
      <c r="E54" s="539"/>
      <c r="F54" s="539"/>
      <c r="G54" s="539"/>
      <c r="H54" s="535"/>
      <c r="I54" s="536"/>
      <c r="J54" s="302">
        <v>0.05</v>
      </c>
      <c r="K54" s="1027">
        <f>ROUND(M49*J54,2)</f>
        <v>17539.759999999998</v>
      </c>
      <c r="L54" s="1028"/>
      <c r="M54" s="303"/>
    </row>
    <row r="55" spans="1:13" ht="15.75" thickBot="1" x14ac:dyDescent="0.3">
      <c r="A55" s="540" t="s">
        <v>86</v>
      </c>
      <c r="B55" s="541"/>
      <c r="C55" s="541"/>
      <c r="D55" s="541"/>
      <c r="E55" s="541"/>
      <c r="F55" s="541"/>
      <c r="G55" s="541"/>
      <c r="H55" s="542"/>
      <c r="I55" s="543"/>
      <c r="J55" s="302">
        <v>0.05</v>
      </c>
      <c r="K55" s="1032">
        <f>ROUND(M49*J55,2)</f>
        <v>17539.759999999998</v>
      </c>
      <c r="L55" s="1033"/>
      <c r="M55" s="303"/>
    </row>
    <row r="56" spans="1:13" ht="15.75" thickBot="1" x14ac:dyDescent="0.3">
      <c r="A56" s="1011" t="s">
        <v>64</v>
      </c>
      <c r="B56" s="1012"/>
      <c r="C56" s="1012"/>
      <c r="D56" s="1012"/>
      <c r="E56" s="1012"/>
      <c r="F56" s="1012"/>
      <c r="G56" s="1012"/>
      <c r="H56" s="1012"/>
      <c r="I56" s="1012"/>
      <c r="J56" s="1012"/>
      <c r="K56" s="1012"/>
      <c r="L56" s="1013"/>
      <c r="M56" s="297">
        <f>ROUND(K53+K54+K55,2)</f>
        <v>105238.57</v>
      </c>
    </row>
    <row r="57" spans="1:13" ht="15.75" thickBot="1" x14ac:dyDescent="0.3">
      <c r="A57" s="1145"/>
      <c r="B57" s="1146"/>
      <c r="C57" s="1146"/>
      <c r="D57" s="1146"/>
      <c r="E57" s="1146"/>
      <c r="F57" s="1146"/>
      <c r="G57" s="1146"/>
      <c r="H57" s="1146"/>
      <c r="I57" s="1146"/>
      <c r="J57" s="1146"/>
      <c r="K57" s="1146"/>
      <c r="L57" s="1146"/>
      <c r="M57" s="1147"/>
    </row>
    <row r="58" spans="1:13" ht="15.75" thickBot="1" x14ac:dyDescent="0.3">
      <c r="A58" s="1017" t="s">
        <v>87</v>
      </c>
      <c r="B58" s="1018"/>
      <c r="C58" s="1018"/>
      <c r="D58" s="1018"/>
      <c r="E58" s="1018"/>
      <c r="F58" s="1018"/>
      <c r="G58" s="1018"/>
      <c r="H58" s="1018"/>
      <c r="I58" s="1018"/>
      <c r="J58" s="1018"/>
      <c r="K58" s="1018"/>
      <c r="L58" s="1019"/>
      <c r="M58" s="808">
        <f>ROUND(M49+M56,0)</f>
        <v>456034</v>
      </c>
    </row>
    <row r="59" spans="1:13" x14ac:dyDescent="0.25">
      <c r="A59" s="304"/>
      <c r="B59" s="305"/>
      <c r="C59" s="305"/>
      <c r="D59" s="305"/>
      <c r="E59" s="305"/>
      <c r="F59" s="305"/>
      <c r="G59" s="305"/>
      <c r="H59" s="305"/>
      <c r="I59" s="305"/>
      <c r="J59" s="305"/>
      <c r="K59" s="305"/>
      <c r="L59" s="305"/>
      <c r="M59" s="306"/>
    </row>
    <row r="60" spans="1:13" x14ac:dyDescent="0.25">
      <c r="A60" s="272"/>
      <c r="B60" s="259"/>
      <c r="C60" s="259"/>
      <c r="D60" s="259"/>
      <c r="E60" s="259"/>
      <c r="F60" s="259"/>
      <c r="G60" s="259"/>
      <c r="H60" s="259"/>
      <c r="I60" s="259"/>
      <c r="J60" s="259"/>
      <c r="K60" s="259"/>
      <c r="L60" s="259"/>
      <c r="M60" s="260"/>
    </row>
    <row r="61" spans="1:13" x14ac:dyDescent="0.25">
      <c r="A61" s="272"/>
      <c r="B61" s="259"/>
      <c r="C61" s="259"/>
      <c r="D61" s="259"/>
      <c r="E61" s="259"/>
      <c r="F61" s="259"/>
      <c r="G61" s="259"/>
      <c r="H61" s="259"/>
      <c r="I61" s="259"/>
      <c r="J61" s="259"/>
      <c r="K61" s="259"/>
      <c r="L61" s="259"/>
      <c r="M61" s="260"/>
    </row>
    <row r="62" spans="1:13" x14ac:dyDescent="0.25">
      <c r="A62" s="272"/>
      <c r="B62" s="259"/>
      <c r="C62" s="259"/>
      <c r="D62" s="259"/>
      <c r="E62" s="259"/>
      <c r="F62" s="259"/>
      <c r="G62" s="259"/>
      <c r="H62" s="259"/>
      <c r="I62" s="259"/>
      <c r="J62" s="259"/>
      <c r="K62" s="259"/>
      <c r="L62" s="259"/>
      <c r="M62" s="260"/>
    </row>
    <row r="63" spans="1:13" x14ac:dyDescent="0.25">
      <c r="A63" s="272"/>
      <c r="B63" s="259"/>
      <c r="C63" s="259"/>
      <c r="D63" s="308" t="s">
        <v>88</v>
      </c>
      <c r="E63" s="308"/>
      <c r="F63" s="308"/>
      <c r="G63" s="308"/>
      <c r="H63" s="308"/>
      <c r="I63" s="308"/>
      <c r="J63" s="259"/>
      <c r="K63" s="259"/>
      <c r="L63" s="259"/>
      <c r="M63" s="260"/>
    </row>
    <row r="64" spans="1:13" x14ac:dyDescent="0.25">
      <c r="A64" s="272"/>
      <c r="B64" s="259"/>
      <c r="C64" s="259"/>
      <c r="D64" s="259" t="s">
        <v>89</v>
      </c>
      <c r="E64" s="1020"/>
      <c r="F64" s="1020"/>
      <c r="G64" s="1020"/>
      <c r="H64" s="1020"/>
      <c r="I64" s="1020"/>
      <c r="J64" s="259"/>
      <c r="K64" s="259"/>
      <c r="L64" s="259"/>
      <c r="M64" s="260"/>
    </row>
    <row r="65" spans="1:13" x14ac:dyDescent="0.25">
      <c r="A65" s="272"/>
      <c r="B65" s="259"/>
      <c r="C65" s="259"/>
      <c r="D65" s="572" t="s">
        <v>322</v>
      </c>
      <c r="F65" s="259"/>
      <c r="G65" s="259"/>
      <c r="H65" s="259"/>
      <c r="I65" s="259"/>
      <c r="J65" s="259"/>
      <c r="K65" s="259"/>
      <c r="L65" s="259"/>
      <c r="M65" s="260"/>
    </row>
    <row r="66" spans="1:13" x14ac:dyDescent="0.25">
      <c r="A66" s="272"/>
      <c r="B66" s="259"/>
      <c r="C66" s="259"/>
      <c r="D66" s="259" t="s">
        <v>321</v>
      </c>
      <c r="E66" s="259"/>
      <c r="F66" s="259"/>
      <c r="G66" s="259"/>
      <c r="H66" s="259"/>
      <c r="I66" s="259"/>
      <c r="J66" s="259"/>
      <c r="K66" s="259"/>
      <c r="L66" s="259"/>
      <c r="M66" s="260"/>
    </row>
    <row r="67" spans="1:13" ht="15.75" thickBot="1" x14ac:dyDescent="0.3">
      <c r="A67" s="310"/>
      <c r="B67" s="311"/>
      <c r="C67" s="311"/>
      <c r="D67" s="311"/>
      <c r="E67" s="311" t="s">
        <v>92</v>
      </c>
      <c r="F67" s="311"/>
      <c r="G67" s="311"/>
      <c r="H67" s="311"/>
      <c r="I67" s="311"/>
      <c r="J67" s="311"/>
      <c r="K67" s="311"/>
      <c r="L67" s="311"/>
      <c r="M67" s="312"/>
    </row>
    <row r="68" spans="1:13" x14ac:dyDescent="0.25">
      <c r="A68" s="313" t="s">
        <v>93</v>
      </c>
      <c r="B68" s="308"/>
      <c r="C68" s="308"/>
      <c r="D68" s="308"/>
      <c r="E68" s="308"/>
      <c r="F68" s="308"/>
      <c r="G68" s="308"/>
      <c r="H68" s="308"/>
      <c r="I68" s="308"/>
      <c r="J68" s="308"/>
      <c r="K68" s="308"/>
      <c r="L68" s="308"/>
      <c r="M68" s="314"/>
    </row>
    <row r="69" spans="1:13" ht="15.75" thickBot="1" x14ac:dyDescent="0.3">
      <c r="A69" s="318"/>
      <c r="B69" s="319"/>
      <c r="C69" s="319"/>
      <c r="D69" s="319"/>
      <c r="E69" s="319"/>
      <c r="F69" s="319"/>
      <c r="G69" s="319"/>
      <c r="H69" s="319"/>
      <c r="I69" s="319"/>
      <c r="J69" s="319"/>
      <c r="K69" s="319"/>
      <c r="L69" s="319"/>
      <c r="M69" s="320"/>
    </row>
    <row r="70" spans="1:13" x14ac:dyDescent="0.25">
      <c r="A70" s="321"/>
      <c r="B70" s="322"/>
      <c r="C70" s="322"/>
      <c r="D70" s="322"/>
      <c r="E70" s="322"/>
      <c r="F70" s="322"/>
      <c r="G70" s="322"/>
      <c r="H70" s="322"/>
      <c r="I70" s="322"/>
      <c r="J70" s="322"/>
      <c r="K70" s="322"/>
      <c r="L70" s="322"/>
      <c r="M70" s="323"/>
    </row>
    <row r="71" spans="1:13" x14ac:dyDescent="0.25">
      <c r="A71" s="324" t="s">
        <v>94</v>
      </c>
      <c r="B71" s="266"/>
      <c r="C71" s="266"/>
      <c r="D71" s="266"/>
      <c r="E71" s="266"/>
      <c r="F71" s="266"/>
      <c r="G71" s="266"/>
      <c r="H71" s="266"/>
      <c r="I71" s="266"/>
      <c r="J71" s="266"/>
      <c r="K71" s="266"/>
      <c r="L71" s="266"/>
      <c r="M71" s="267"/>
    </row>
    <row r="72" spans="1:13" ht="24" customHeight="1" x14ac:dyDescent="0.25">
      <c r="A72" s="1021" t="s">
        <v>95</v>
      </c>
      <c r="B72" s="1022"/>
      <c r="C72" s="1022"/>
      <c r="D72" s="1022"/>
      <c r="E72" s="1022"/>
      <c r="F72" s="1022"/>
      <c r="G72" s="1022"/>
      <c r="H72" s="1022"/>
      <c r="I72" s="1022"/>
      <c r="J72" s="1022"/>
      <c r="K72" s="1022"/>
      <c r="L72" s="1022"/>
      <c r="M72" s="1023"/>
    </row>
    <row r="73" spans="1:13" ht="32.25" customHeight="1" x14ac:dyDescent="0.25">
      <c r="A73" s="1021"/>
      <c r="B73" s="1022"/>
      <c r="C73" s="1022"/>
      <c r="D73" s="1022"/>
      <c r="E73" s="1022"/>
      <c r="F73" s="1022"/>
      <c r="G73" s="1022"/>
      <c r="H73" s="1022"/>
      <c r="I73" s="1022"/>
      <c r="J73" s="1022"/>
      <c r="K73" s="1022"/>
      <c r="L73" s="1022"/>
      <c r="M73" s="1023"/>
    </row>
    <row r="74" spans="1:13" ht="20.25" customHeight="1" x14ac:dyDescent="0.25">
      <c r="A74" s="1008" t="s">
        <v>96</v>
      </c>
      <c r="B74" s="1009"/>
      <c r="C74" s="1009"/>
      <c r="D74" s="1009"/>
      <c r="E74" s="1009"/>
      <c r="F74" s="1009"/>
      <c r="G74" s="1009"/>
      <c r="H74" s="1009"/>
      <c r="I74" s="1009"/>
      <c r="J74" s="1009"/>
      <c r="K74" s="1009"/>
      <c r="L74" s="1009"/>
      <c r="M74" s="1010"/>
    </row>
    <row r="75" spans="1:13" ht="15.75" customHeight="1" x14ac:dyDescent="0.25">
      <c r="A75" s="1008"/>
      <c r="B75" s="1009"/>
      <c r="C75" s="1009"/>
      <c r="D75" s="1009"/>
      <c r="E75" s="1009"/>
      <c r="F75" s="1009"/>
      <c r="G75" s="1009"/>
      <c r="H75" s="1009"/>
      <c r="I75" s="1009"/>
      <c r="J75" s="1009"/>
      <c r="K75" s="1009"/>
      <c r="L75" s="1009"/>
      <c r="M75" s="1010"/>
    </row>
    <row r="76" spans="1:13" x14ac:dyDescent="0.25">
      <c r="A76" s="343"/>
      <c r="B76" s="344"/>
      <c r="C76" s="344"/>
      <c r="D76" s="344"/>
      <c r="E76" s="344"/>
      <c r="F76" s="344"/>
      <c r="G76" s="344"/>
      <c r="H76" s="344"/>
      <c r="I76" s="344"/>
      <c r="J76" s="344"/>
      <c r="K76" s="344"/>
      <c r="L76" s="344"/>
      <c r="M76" s="345"/>
    </row>
    <row r="77" spans="1:13" x14ac:dyDescent="0.25">
      <c r="A77" s="343"/>
      <c r="B77" s="344"/>
      <c r="C77" s="344"/>
      <c r="D77" s="344"/>
      <c r="E77" s="344"/>
      <c r="F77" s="344"/>
      <c r="G77" s="344"/>
      <c r="H77" s="344"/>
      <c r="I77" s="344"/>
      <c r="J77" s="344"/>
      <c r="K77" s="344"/>
      <c r="L77" s="344"/>
      <c r="M77" s="345"/>
    </row>
    <row r="78" spans="1:13" x14ac:dyDescent="0.25">
      <c r="A78" s="343"/>
      <c r="B78" s="344"/>
      <c r="C78" s="344"/>
      <c r="D78" s="344"/>
      <c r="E78" s="344"/>
      <c r="F78" s="344"/>
      <c r="G78" s="344"/>
      <c r="H78" s="344"/>
      <c r="I78" s="344"/>
      <c r="J78" s="344"/>
      <c r="K78" s="344"/>
      <c r="L78" s="344"/>
      <c r="M78" s="345"/>
    </row>
    <row r="79" spans="1:13" x14ac:dyDescent="0.25">
      <c r="A79" s="324"/>
      <c r="B79" s="266"/>
      <c r="C79" s="266"/>
      <c r="D79" s="266"/>
      <c r="E79" s="266"/>
      <c r="F79" s="266"/>
      <c r="G79" s="266"/>
      <c r="H79" s="266"/>
      <c r="I79" s="266"/>
      <c r="J79" s="266"/>
      <c r="K79" s="266"/>
      <c r="L79" s="266"/>
      <c r="M79" s="267"/>
    </row>
    <row r="80" spans="1:13" x14ac:dyDescent="0.25">
      <c r="A80" s="272"/>
      <c r="B80" s="259"/>
      <c r="C80" s="259"/>
      <c r="D80" s="259" t="s">
        <v>88</v>
      </c>
      <c r="E80" s="308"/>
      <c r="F80" s="308"/>
      <c r="G80" s="259"/>
      <c r="H80" s="259"/>
      <c r="I80" s="259"/>
      <c r="J80" s="259"/>
      <c r="K80" s="259"/>
      <c r="L80" s="259"/>
      <c r="M80" s="260"/>
    </row>
    <row r="81" spans="1:13" ht="16.5" customHeight="1" x14ac:dyDescent="0.25">
      <c r="A81" s="272"/>
      <c r="B81" s="259"/>
      <c r="C81" s="259"/>
      <c r="D81" s="328" t="s">
        <v>89</v>
      </c>
      <c r="E81" s="259"/>
      <c r="F81" s="259"/>
      <c r="G81" s="328"/>
      <c r="H81" s="328"/>
      <c r="I81" s="328"/>
      <c r="J81" s="259"/>
      <c r="K81" s="259"/>
      <c r="L81" s="259"/>
      <c r="M81" s="260"/>
    </row>
    <row r="82" spans="1:13" x14ac:dyDescent="0.25">
      <c r="A82" s="272"/>
      <c r="B82" s="259"/>
      <c r="C82" s="259"/>
      <c r="D82" s="329" t="s">
        <v>97</v>
      </c>
      <c r="E82" s="259"/>
      <c r="F82" s="259"/>
      <c r="G82" s="329"/>
      <c r="H82" s="329"/>
      <c r="I82" s="329"/>
      <c r="J82" s="259"/>
      <c r="K82" s="259"/>
      <c r="L82" s="259"/>
      <c r="M82" s="260"/>
    </row>
    <row r="83" spans="1:13" ht="26.25" customHeight="1" x14ac:dyDescent="0.25">
      <c r="A83" s="330"/>
      <c r="B83" s="266"/>
      <c r="C83" s="266"/>
      <c r="D83" s="259" t="s">
        <v>91</v>
      </c>
      <c r="E83" s="259"/>
      <c r="F83" s="259"/>
      <c r="G83" s="259"/>
      <c r="H83" s="259"/>
      <c r="I83" s="259"/>
      <c r="J83" s="266"/>
      <c r="K83" s="266"/>
      <c r="L83" s="266"/>
      <c r="M83" s="267"/>
    </row>
    <row r="84" spans="1:13" x14ac:dyDescent="0.25">
      <c r="A84" s="330"/>
      <c r="B84" s="266"/>
      <c r="C84" s="266"/>
      <c r="D84" s="266"/>
      <c r="E84" s="259"/>
      <c r="F84" s="259"/>
      <c r="G84" s="259"/>
      <c r="H84" s="259"/>
      <c r="I84" s="259"/>
      <c r="J84" s="266"/>
      <c r="K84" s="266"/>
      <c r="L84" s="266"/>
      <c r="M84" s="267"/>
    </row>
    <row r="85" spans="1:13" x14ac:dyDescent="0.25">
      <c r="A85" s="330"/>
      <c r="B85" s="329"/>
      <c r="C85" s="329"/>
      <c r="D85" s="259"/>
      <c r="E85" s="259"/>
      <c r="F85" s="259"/>
      <c r="G85" s="259"/>
      <c r="H85" s="259"/>
      <c r="I85" s="1137"/>
      <c r="J85" s="1137"/>
      <c r="K85" s="1137"/>
      <c r="L85" s="1137"/>
      <c r="M85" s="1138"/>
    </row>
    <row r="86" spans="1:13" ht="15.75" thickBot="1" x14ac:dyDescent="0.3">
      <c r="A86" s="331"/>
      <c r="B86" s="332"/>
      <c r="C86" s="332"/>
      <c r="D86" s="311"/>
      <c r="E86" s="311"/>
      <c r="F86" s="311"/>
      <c r="G86" s="311"/>
      <c r="H86" s="311"/>
      <c r="I86" s="1139"/>
      <c r="J86" s="1139"/>
      <c r="K86" s="1139"/>
      <c r="L86" s="1139"/>
      <c r="M86" s="1140"/>
    </row>
    <row r="87" spans="1:13" ht="15.75" thickBot="1" x14ac:dyDescent="0.3">
      <c r="E87" s="839"/>
    </row>
  </sheetData>
  <mergeCells count="72">
    <mergeCell ref="A6:D6"/>
    <mergeCell ref="H6:I6"/>
    <mergeCell ref="C8:F8"/>
    <mergeCell ref="J8:L8"/>
    <mergeCell ref="A1:M2"/>
    <mergeCell ref="A3:M3"/>
    <mergeCell ref="K9:M9"/>
    <mergeCell ref="B23:I23"/>
    <mergeCell ref="K23:M23"/>
    <mergeCell ref="B24:H24"/>
    <mergeCell ref="K24:M24"/>
    <mergeCell ref="A21:M21"/>
    <mergeCell ref="B15:H16"/>
    <mergeCell ref="B25:J25"/>
    <mergeCell ref="K25:M25"/>
    <mergeCell ref="A27:M27"/>
    <mergeCell ref="A28:G28"/>
    <mergeCell ref="H28:I28"/>
    <mergeCell ref="K28:L28"/>
    <mergeCell ref="A29:G29"/>
    <mergeCell ref="H29:I29"/>
    <mergeCell ref="K29:L29"/>
    <mergeCell ref="A36:H36"/>
    <mergeCell ref="K36:L36"/>
    <mergeCell ref="A30:G30"/>
    <mergeCell ref="K30:L30"/>
    <mergeCell ref="A31:G31"/>
    <mergeCell ref="H31:I31"/>
    <mergeCell ref="K31:L31"/>
    <mergeCell ref="A32:L32"/>
    <mergeCell ref="A33:M33"/>
    <mergeCell ref="A34:H34"/>
    <mergeCell ref="K34:L34"/>
    <mergeCell ref="A35:H35"/>
    <mergeCell ref="K35:L35"/>
    <mergeCell ref="A37:L37"/>
    <mergeCell ref="A38:M38"/>
    <mergeCell ref="A39:F39"/>
    <mergeCell ref="K39:L39"/>
    <mergeCell ref="A40:F40"/>
    <mergeCell ref="K40:L40"/>
    <mergeCell ref="A41:F41"/>
    <mergeCell ref="K41:L41"/>
    <mergeCell ref="A42:L42"/>
    <mergeCell ref="A43:M43"/>
    <mergeCell ref="A44:G44"/>
    <mergeCell ref="K44:L44"/>
    <mergeCell ref="K52:L52"/>
    <mergeCell ref="A53:G53"/>
    <mergeCell ref="K53:L53"/>
    <mergeCell ref="A45:G45"/>
    <mergeCell ref="K45:L45"/>
    <mergeCell ref="A46:G46"/>
    <mergeCell ref="K46:L46"/>
    <mergeCell ref="A47:L47"/>
    <mergeCell ref="A48:M48"/>
    <mergeCell ref="A72:M73"/>
    <mergeCell ref="A74:M75"/>
    <mergeCell ref="I85:M86"/>
    <mergeCell ref="D13:M14"/>
    <mergeCell ref="J16:M16"/>
    <mergeCell ref="B18:D18"/>
    <mergeCell ref="K54:L54"/>
    <mergeCell ref="K55:L55"/>
    <mergeCell ref="A56:L56"/>
    <mergeCell ref="A57:M57"/>
    <mergeCell ref="A58:L58"/>
    <mergeCell ref="E64:I64"/>
    <mergeCell ref="A49:L49"/>
    <mergeCell ref="A50:M50"/>
    <mergeCell ref="A51:M51"/>
    <mergeCell ref="A52:G52"/>
  </mergeCells>
  <pageMargins left="0.7" right="0.7" top="0.75" bottom="0.75" header="0.3" footer="0.3"/>
  <pageSetup paperSize="9" scale="4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B1:N90"/>
  <sheetViews>
    <sheetView view="pageBreakPreview" topLeftCell="A72" zoomScaleNormal="70" zoomScaleSheetLayoutView="100" workbookViewId="0">
      <selection activeCell="E38" sqref="E38"/>
    </sheetView>
  </sheetViews>
  <sheetFormatPr baseColWidth="10" defaultRowHeight="15" x14ac:dyDescent="0.25"/>
  <cols>
    <col min="1" max="1" width="4.42578125" customWidth="1"/>
    <col min="2" max="2" width="14.5703125" customWidth="1"/>
    <col min="9" max="9" width="13.7109375" bestFit="1" customWidth="1"/>
    <col min="11" max="11" width="12.7109375" customWidth="1"/>
    <col min="13" max="13" width="12.85546875" bestFit="1" customWidth="1"/>
    <col min="14" max="14" width="16.28515625" customWidth="1"/>
  </cols>
  <sheetData>
    <row r="1" spans="2:14"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45.75" customHeight="1" thickBot="1" x14ac:dyDescent="0.3">
      <c r="B2" s="1218"/>
      <c r="C2" s="1181"/>
      <c r="D2" s="1181"/>
      <c r="E2" s="1181"/>
      <c r="F2" s="1181"/>
      <c r="G2" s="1181"/>
      <c r="H2" s="1181"/>
      <c r="I2" s="1181"/>
      <c r="J2" s="1181"/>
      <c r="K2" s="1181"/>
      <c r="L2" s="1181"/>
      <c r="M2" s="1181"/>
      <c r="N2" s="1219"/>
    </row>
    <row r="3" spans="2:14" ht="11.25" customHeight="1" thickBot="1" x14ac:dyDescent="0.3">
      <c r="B3" s="1206"/>
      <c r="C3" s="1207"/>
      <c r="D3" s="1207"/>
      <c r="E3" s="1207"/>
      <c r="F3" s="1207"/>
      <c r="G3" s="1207"/>
      <c r="H3" s="1207"/>
      <c r="I3" s="1207"/>
      <c r="J3" s="1207"/>
      <c r="K3" s="1207"/>
      <c r="L3" s="1207"/>
      <c r="M3" s="1207"/>
      <c r="N3" s="1208"/>
    </row>
    <row r="4" spans="2:14" x14ac:dyDescent="0.25">
      <c r="B4" s="759"/>
      <c r="C4" s="760"/>
      <c r="D4" s="760"/>
      <c r="E4" s="760"/>
      <c r="F4" s="760"/>
      <c r="G4" s="760"/>
      <c r="H4" s="761"/>
      <c r="I4" s="760"/>
      <c r="J4" s="760"/>
      <c r="K4" s="762" t="s">
        <v>36</v>
      </c>
      <c r="L4" s="763"/>
      <c r="M4" s="763"/>
      <c r="N4" s="764"/>
    </row>
    <row r="5" spans="2:14" x14ac:dyDescent="0.25">
      <c r="B5" s="765"/>
      <c r="C5" s="766"/>
      <c r="D5" s="766"/>
      <c r="E5" s="766"/>
      <c r="F5" s="766"/>
      <c r="G5" s="766"/>
      <c r="H5" s="767"/>
      <c r="I5" s="766"/>
      <c r="J5" s="766"/>
      <c r="K5" s="768"/>
      <c r="L5" s="769" t="s">
        <v>37</v>
      </c>
      <c r="M5" s="769" t="s">
        <v>38</v>
      </c>
      <c r="N5" s="770" t="s">
        <v>39</v>
      </c>
    </row>
    <row r="6" spans="2:14" x14ac:dyDescent="0.25">
      <c r="B6" s="1209" t="s">
        <v>40</v>
      </c>
      <c r="C6" s="1210"/>
      <c r="D6" s="1210"/>
      <c r="E6" s="1210"/>
      <c r="F6" s="771"/>
      <c r="G6" s="766"/>
      <c r="H6" s="772"/>
      <c r="I6" s="1211" t="s">
        <v>42</v>
      </c>
      <c r="J6" s="1211"/>
      <c r="K6" s="773"/>
      <c r="L6" s="769"/>
      <c r="M6" s="769"/>
      <c r="N6" s="770"/>
    </row>
    <row r="7" spans="2:14" x14ac:dyDescent="0.25">
      <c r="B7" s="774"/>
      <c r="C7" s="775"/>
      <c r="D7" s="775"/>
      <c r="E7" s="775"/>
      <c r="F7" s="771"/>
      <c r="G7" s="766"/>
      <c r="H7" s="772"/>
      <c r="I7" s="776"/>
      <c r="J7" s="776"/>
      <c r="K7" s="773"/>
      <c r="L7" s="769"/>
      <c r="M7" s="769"/>
      <c r="N7" s="770"/>
    </row>
    <row r="8" spans="2:14" x14ac:dyDescent="0.25">
      <c r="B8" s="754" t="s">
        <v>315</v>
      </c>
      <c r="C8" s="755"/>
      <c r="D8" s="1108" t="s">
        <v>316</v>
      </c>
      <c r="E8" s="1108"/>
      <c r="F8" s="1108"/>
      <c r="G8" s="1108"/>
      <c r="H8" s="777"/>
      <c r="I8" s="772"/>
      <c r="J8" s="778" t="s">
        <v>43</v>
      </c>
      <c r="K8" s="1242" t="s">
        <v>13</v>
      </c>
      <c r="L8" s="1242"/>
      <c r="M8" s="1242"/>
      <c r="N8" s="779"/>
    </row>
    <row r="9" spans="2:14" ht="15.75" thickBot="1" x14ac:dyDescent="0.3">
      <c r="B9" s="780"/>
      <c r="C9" s="781"/>
      <c r="D9" s="782"/>
      <c r="E9" s="782"/>
      <c r="F9" s="782"/>
      <c r="G9" s="782"/>
      <c r="H9" s="781"/>
      <c r="I9" s="782"/>
      <c r="J9" s="781"/>
      <c r="K9" s="782"/>
      <c r="L9" s="1243"/>
      <c r="M9" s="1243"/>
      <c r="N9" s="1244"/>
    </row>
    <row r="10" spans="2:14" x14ac:dyDescent="0.25">
      <c r="B10" s="361"/>
      <c r="C10" s="362"/>
      <c r="D10" s="362"/>
      <c r="E10" s="362"/>
      <c r="F10" s="362"/>
      <c r="G10" s="362"/>
      <c r="H10" s="362"/>
      <c r="I10" s="362"/>
      <c r="J10" s="362"/>
      <c r="K10" s="362"/>
      <c r="L10" s="362"/>
      <c r="M10" s="362"/>
      <c r="N10" s="363"/>
    </row>
    <row r="11" spans="2:14" x14ac:dyDescent="0.25">
      <c r="B11" s="574" t="s">
        <v>44</v>
      </c>
      <c r="C11" s="1241" t="str">
        <f>+'PRESUPUESTO OFICIAL'!C4:D4</f>
        <v>2104 de 2020</v>
      </c>
      <c r="D11" s="1241"/>
      <c r="E11" s="603"/>
      <c r="F11" s="365"/>
      <c r="G11" s="365"/>
      <c r="H11" s="366"/>
      <c r="I11" s="366"/>
      <c r="J11" s="366"/>
      <c r="K11" s="366"/>
      <c r="L11" s="366"/>
      <c r="M11" s="366"/>
      <c r="N11" s="367"/>
    </row>
    <row r="12" spans="2:14" ht="47.25" customHeight="1" x14ac:dyDescent="0.25">
      <c r="B12" s="368" t="s">
        <v>45</v>
      </c>
      <c r="C12" s="369"/>
      <c r="D12" s="370"/>
      <c r="E12" s="1235" t="str">
        <f>+'600.1.1'!E11</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2" s="1235"/>
      <c r="G12" s="1235"/>
      <c r="H12" s="1235"/>
      <c r="I12" s="1235"/>
      <c r="J12" s="1235"/>
      <c r="K12" s="1235"/>
      <c r="L12" s="1235"/>
      <c r="M12" s="1235"/>
      <c r="N12" s="367"/>
    </row>
    <row r="13" spans="2:14" x14ac:dyDescent="0.25">
      <c r="B13" s="368"/>
      <c r="C13" s="369"/>
      <c r="D13" s="370"/>
      <c r="E13" s="1236"/>
      <c r="F13" s="1236"/>
      <c r="G13" s="1236"/>
      <c r="H13" s="1236"/>
      <c r="I13" s="1236"/>
      <c r="J13" s="1236"/>
      <c r="K13" s="1236"/>
      <c r="L13" s="1236"/>
      <c r="M13" s="1236"/>
      <c r="N13" s="367"/>
    </row>
    <row r="14" spans="2:14" x14ac:dyDescent="0.25">
      <c r="B14" s="368"/>
      <c r="C14" s="1237" t="str">
        <f>'3P'!B15</f>
        <v>FINCA CAMPANARIO - ALTO DE LOS MIGUELES - POZO DE LA VIEJA</v>
      </c>
      <c r="D14" s="1238"/>
      <c r="E14" s="1238"/>
      <c r="F14" s="1238"/>
      <c r="G14" s="1238"/>
      <c r="H14" s="1238"/>
      <c r="I14" s="1238"/>
      <c r="J14" s="370"/>
      <c r="K14" s="370"/>
      <c r="L14" s="370"/>
      <c r="M14" s="370"/>
      <c r="N14" s="371"/>
    </row>
    <row r="15" spans="2:14" x14ac:dyDescent="0.25">
      <c r="B15" s="368" t="s">
        <v>117</v>
      </c>
      <c r="C15" s="1239"/>
      <c r="D15" s="1239"/>
      <c r="E15" s="1239"/>
      <c r="F15" s="1239"/>
      <c r="G15" s="1239"/>
      <c r="H15" s="1239"/>
      <c r="I15" s="1239"/>
      <c r="J15" s="364" t="s">
        <v>46</v>
      </c>
      <c r="K15" s="1226">
        <f>+'PRESUPUESTO OFICIAL'!N54</f>
        <v>0</v>
      </c>
      <c r="L15" s="1226"/>
      <c r="M15" s="1226"/>
      <c r="N15" s="1227"/>
    </row>
    <row r="16" spans="2:14" x14ac:dyDescent="0.25">
      <c r="B16" s="368"/>
      <c r="C16" s="369"/>
      <c r="D16" s="370"/>
      <c r="E16" s="370"/>
      <c r="F16" s="370"/>
      <c r="G16" s="370"/>
      <c r="H16" s="370"/>
      <c r="I16" s="370"/>
      <c r="J16" s="370"/>
      <c r="K16" s="370"/>
      <c r="L16" s="370"/>
      <c r="M16" s="370"/>
      <c r="N16" s="371"/>
    </row>
    <row r="17" spans="2:14" x14ac:dyDescent="0.25">
      <c r="B17" s="368" t="s">
        <v>1</v>
      </c>
      <c r="C17" s="1240" t="str">
        <f>'1P'!$C$16</f>
        <v xml:space="preserve">VILLA DE LEYVA </v>
      </c>
      <c r="D17" s="1240"/>
      <c r="E17" s="1240"/>
      <c r="F17" s="553"/>
      <c r="G17" s="553"/>
      <c r="H17" s="553"/>
      <c r="I17" s="553"/>
      <c r="J17" s="553"/>
      <c r="K17" s="553"/>
      <c r="L17" s="553"/>
      <c r="M17" s="553"/>
      <c r="N17" s="374"/>
    </row>
    <row r="18" spans="2:14" x14ac:dyDescent="0.25">
      <c r="B18" s="368"/>
      <c r="C18" s="369"/>
      <c r="D18" s="375"/>
      <c r="E18" s="375"/>
      <c r="F18" s="375"/>
      <c r="G18" s="375"/>
      <c r="H18" s="375"/>
      <c r="I18" s="375"/>
      <c r="J18" s="375"/>
      <c r="K18" s="375"/>
      <c r="L18" s="375"/>
      <c r="M18" s="375"/>
      <c r="N18" s="376"/>
    </row>
    <row r="19" spans="2:14" x14ac:dyDescent="0.25">
      <c r="B19" s="368" t="s">
        <v>48</v>
      </c>
      <c r="C19" s="372"/>
      <c r="D19" s="553"/>
      <c r="E19" s="553"/>
      <c r="F19" s="553"/>
      <c r="G19" s="553"/>
      <c r="H19" s="553"/>
      <c r="I19" s="553"/>
      <c r="J19" s="553"/>
      <c r="K19" s="377" t="s">
        <v>49</v>
      </c>
      <c r="L19" s="378"/>
      <c r="M19" s="377" t="s">
        <v>35</v>
      </c>
      <c r="N19" s="379"/>
    </row>
    <row r="20" spans="2:14" x14ac:dyDescent="0.25">
      <c r="B20" s="380"/>
      <c r="C20" s="366"/>
      <c r="D20" s="366"/>
      <c r="E20" s="366"/>
      <c r="F20" s="366"/>
      <c r="G20" s="366"/>
      <c r="H20" s="366"/>
      <c r="I20" s="366"/>
      <c r="J20" s="366"/>
      <c r="K20" s="366"/>
      <c r="L20" s="366"/>
      <c r="M20" s="366"/>
      <c r="N20" s="367"/>
    </row>
    <row r="21" spans="2:14" x14ac:dyDescent="0.25">
      <c r="B21" s="1228" t="s">
        <v>52</v>
      </c>
      <c r="C21" s="1229"/>
      <c r="D21" s="1229"/>
      <c r="E21" s="1229"/>
      <c r="F21" s="1229"/>
      <c r="G21" s="1229"/>
      <c r="H21" s="1229"/>
      <c r="I21" s="1229"/>
      <c r="J21" s="1229"/>
      <c r="K21" s="1229"/>
      <c r="L21" s="1229"/>
      <c r="M21" s="1229"/>
      <c r="N21" s="1230"/>
    </row>
    <row r="22" spans="2:14" ht="15.75" thickBot="1" x14ac:dyDescent="0.3">
      <c r="B22" s="381"/>
      <c r="C22" s="382"/>
      <c r="D22" s="382"/>
      <c r="E22" s="382"/>
      <c r="F22" s="382"/>
      <c r="G22" s="382"/>
      <c r="H22" s="382"/>
      <c r="I22" s="382"/>
      <c r="J22" s="382"/>
      <c r="K22" s="382"/>
      <c r="L22" s="382"/>
      <c r="M22" s="382"/>
      <c r="N22" s="383"/>
    </row>
    <row r="23" spans="2:14" ht="24.75" thickBot="1" x14ac:dyDescent="0.3">
      <c r="B23" s="384" t="s">
        <v>53</v>
      </c>
      <c r="C23" s="1231" t="s">
        <v>54</v>
      </c>
      <c r="D23" s="1232"/>
      <c r="E23" s="1232"/>
      <c r="F23" s="1232"/>
      <c r="G23" s="1232"/>
      <c r="H23" s="1232"/>
      <c r="I23" s="1232"/>
      <c r="J23" s="385"/>
      <c r="K23" s="576" t="s">
        <v>55</v>
      </c>
      <c r="L23" s="1233" t="s">
        <v>56</v>
      </c>
      <c r="M23" s="1234"/>
      <c r="N23" s="384" t="s">
        <v>8</v>
      </c>
    </row>
    <row r="24" spans="2:14" ht="15.75" thickBot="1" x14ac:dyDescent="0.3">
      <c r="B24" s="387" t="s">
        <v>241</v>
      </c>
      <c r="C24" s="388" t="s">
        <v>243</v>
      </c>
      <c r="D24" s="389"/>
      <c r="E24" s="389"/>
      <c r="F24" s="389"/>
      <c r="G24" s="389"/>
      <c r="H24" s="389"/>
      <c r="I24" s="389"/>
      <c r="J24" s="390"/>
      <c r="K24" s="391"/>
      <c r="L24" s="392" t="s">
        <v>242</v>
      </c>
      <c r="M24" s="393"/>
      <c r="N24" s="394"/>
    </row>
    <row r="25" spans="2:14" x14ac:dyDescent="0.25">
      <c r="B25" s="395"/>
      <c r="C25" s="396"/>
      <c r="D25" s="396"/>
      <c r="E25" s="396"/>
      <c r="F25" s="396"/>
      <c r="G25" s="396"/>
      <c r="H25" s="396"/>
      <c r="I25" s="396"/>
      <c r="J25" s="396"/>
      <c r="K25" s="396"/>
      <c r="L25" s="396"/>
      <c r="M25" s="396"/>
      <c r="N25" s="397"/>
    </row>
    <row r="26" spans="2:14" ht="15.75" thickBot="1" x14ac:dyDescent="0.3">
      <c r="B26" s="398" t="s">
        <v>58</v>
      </c>
      <c r="C26" s="399"/>
      <c r="D26" s="399"/>
      <c r="E26" s="399"/>
      <c r="F26" s="399"/>
      <c r="G26" s="399"/>
      <c r="H26" s="399"/>
      <c r="I26" s="399"/>
      <c r="J26" s="399"/>
      <c r="K26" s="399"/>
      <c r="L26" s="399"/>
      <c r="M26" s="399"/>
      <c r="N26" s="400"/>
    </row>
    <row r="27" spans="2:14" x14ac:dyDescent="0.25">
      <c r="B27" s="1220" t="s">
        <v>54</v>
      </c>
      <c r="C27" s="1221"/>
      <c r="D27" s="1221"/>
      <c r="E27" s="1221"/>
      <c r="F27" s="1221"/>
      <c r="G27" s="1221"/>
      <c r="H27" s="1222"/>
      <c r="I27" s="1223" t="s">
        <v>59</v>
      </c>
      <c r="J27" s="1224"/>
      <c r="K27" s="405" t="s">
        <v>60</v>
      </c>
      <c r="L27" s="1225" t="s">
        <v>61</v>
      </c>
      <c r="M27" s="1222"/>
      <c r="N27" s="406" t="s">
        <v>62</v>
      </c>
    </row>
    <row r="28" spans="2:14" x14ac:dyDescent="0.25">
      <c r="B28" s="1245"/>
      <c r="C28" s="1246"/>
      <c r="D28" s="1246"/>
      <c r="E28" s="1247"/>
      <c r="F28" s="1246"/>
      <c r="G28" s="1246"/>
      <c r="H28" s="1248"/>
      <c r="I28" s="411"/>
      <c r="J28" s="412"/>
      <c r="K28" s="413"/>
      <c r="L28" s="414"/>
      <c r="M28" s="415"/>
      <c r="N28" s="416"/>
    </row>
    <row r="29" spans="2:14" x14ac:dyDescent="0.25">
      <c r="B29" s="1249" t="s">
        <v>63</v>
      </c>
      <c r="C29" s="1250"/>
      <c r="D29" s="1250"/>
      <c r="E29" s="417"/>
      <c r="F29" s="418"/>
      <c r="G29" s="418"/>
      <c r="H29" s="419"/>
      <c r="I29" s="411"/>
      <c r="J29" s="412"/>
      <c r="K29" s="420"/>
      <c r="L29" s="414"/>
      <c r="M29" s="106">
        <v>0.03</v>
      </c>
      <c r="N29" s="421">
        <f>ROUND(N54*M29,2)</f>
        <v>18.68</v>
      </c>
    </row>
    <row r="30" spans="2:14" ht="15.75" thickBot="1" x14ac:dyDescent="0.3">
      <c r="B30" s="1245"/>
      <c r="C30" s="1246"/>
      <c r="D30" s="1246"/>
      <c r="E30" s="1246"/>
      <c r="F30" s="1246"/>
      <c r="G30" s="1246"/>
      <c r="H30" s="1248"/>
      <c r="I30" s="1251"/>
      <c r="J30" s="1252"/>
      <c r="K30" s="422"/>
      <c r="L30" s="1253"/>
      <c r="M30" s="1254"/>
      <c r="N30" s="423"/>
    </row>
    <row r="31" spans="2:14" ht="15.75" thickBot="1" x14ac:dyDescent="0.3">
      <c r="B31" s="1212" t="s">
        <v>64</v>
      </c>
      <c r="C31" s="1213"/>
      <c r="D31" s="1213"/>
      <c r="E31" s="1213"/>
      <c r="F31" s="1213"/>
      <c r="G31" s="1213"/>
      <c r="H31" s="1213"/>
      <c r="I31" s="1213"/>
      <c r="J31" s="1213"/>
      <c r="K31" s="1213"/>
      <c r="L31" s="1213"/>
      <c r="M31" s="1214"/>
      <c r="N31" s="424">
        <f>SUM(N28:N30)</f>
        <v>18.68</v>
      </c>
    </row>
    <row r="32" spans="2:14" x14ac:dyDescent="0.25">
      <c r="B32" s="425"/>
      <c r="C32" s="382"/>
      <c r="D32" s="382"/>
      <c r="E32" s="382"/>
      <c r="F32" s="382"/>
      <c r="G32" s="382"/>
      <c r="H32" s="382"/>
      <c r="I32" s="382"/>
      <c r="J32" s="382"/>
      <c r="K32" s="382"/>
      <c r="L32" s="382"/>
      <c r="M32" s="382"/>
      <c r="N32" s="383"/>
    </row>
    <row r="33" spans="2:14" ht="15.75" thickBot="1" x14ac:dyDescent="0.3">
      <c r="B33" s="426" t="s">
        <v>207</v>
      </c>
      <c r="C33" s="427"/>
      <c r="D33" s="427"/>
      <c r="E33" s="427"/>
      <c r="F33" s="427"/>
      <c r="G33" s="427"/>
      <c r="H33" s="427"/>
      <c r="I33" s="427"/>
      <c r="J33" s="427"/>
      <c r="K33" s="427"/>
      <c r="L33" s="427"/>
      <c r="M33" s="427"/>
      <c r="N33" s="428"/>
    </row>
    <row r="34" spans="2:14" x14ac:dyDescent="0.25">
      <c r="B34" s="1260" t="s">
        <v>54</v>
      </c>
      <c r="C34" s="1261"/>
      <c r="D34" s="1261"/>
      <c r="E34" s="1261"/>
      <c r="F34" s="1261"/>
      <c r="G34" s="1261"/>
      <c r="H34" s="1261"/>
      <c r="I34" s="1262"/>
      <c r="J34" s="556" t="s">
        <v>56</v>
      </c>
      <c r="K34" s="431" t="s">
        <v>8</v>
      </c>
      <c r="L34" s="1263" t="s">
        <v>66</v>
      </c>
      <c r="M34" s="1262"/>
      <c r="N34" s="432" t="s">
        <v>62</v>
      </c>
    </row>
    <row r="35" spans="2:14" x14ac:dyDescent="0.25">
      <c r="B35" s="120" t="s">
        <v>244</v>
      </c>
      <c r="C35" s="121"/>
      <c r="D35" s="121"/>
      <c r="E35" s="121"/>
      <c r="F35" s="121"/>
      <c r="G35" s="121"/>
      <c r="H35" s="121"/>
      <c r="I35" s="85"/>
      <c r="J35" s="47" t="s">
        <v>185</v>
      </c>
      <c r="K35" s="122">
        <v>1</v>
      </c>
      <c r="L35" s="84"/>
      <c r="M35" s="123">
        <f>insumos!B12</f>
        <v>19040</v>
      </c>
      <c r="N35" s="435">
        <f>ROUND(K35*M35,2)</f>
        <v>19040</v>
      </c>
    </row>
    <row r="36" spans="2:14" x14ac:dyDescent="0.25">
      <c r="B36" s="1255"/>
      <c r="C36" s="1256"/>
      <c r="D36" s="1256"/>
      <c r="E36" s="1256"/>
      <c r="F36" s="1256"/>
      <c r="G36" s="1256"/>
      <c r="H36" s="1256"/>
      <c r="I36" s="1257"/>
      <c r="J36" s="438"/>
      <c r="K36" s="437"/>
      <c r="L36" s="1258"/>
      <c r="M36" s="1259"/>
      <c r="N36" s="435"/>
    </row>
    <row r="37" spans="2:14" ht="15.75" thickBot="1" x14ac:dyDescent="0.3">
      <c r="B37" s="1255"/>
      <c r="C37" s="1256"/>
      <c r="D37" s="1256"/>
      <c r="E37" s="1256"/>
      <c r="F37" s="1256"/>
      <c r="G37" s="1256"/>
      <c r="H37" s="1256"/>
      <c r="I37" s="1257"/>
      <c r="J37" s="433"/>
      <c r="K37" s="434"/>
      <c r="L37" s="1258"/>
      <c r="M37" s="1259"/>
      <c r="N37" s="435"/>
    </row>
    <row r="38" spans="2:14" ht="15.75" thickBot="1" x14ac:dyDescent="0.3">
      <c r="B38" s="1212" t="s">
        <v>64</v>
      </c>
      <c r="C38" s="1213"/>
      <c r="D38" s="1213"/>
      <c r="E38" s="1213"/>
      <c r="F38" s="1213"/>
      <c r="G38" s="1213"/>
      <c r="H38" s="1213"/>
      <c r="I38" s="1213"/>
      <c r="J38" s="1213"/>
      <c r="K38" s="1213"/>
      <c r="L38" s="1213"/>
      <c r="M38" s="1214"/>
      <c r="N38" s="424">
        <f>SUM(N35:N37)</f>
        <v>19040</v>
      </c>
    </row>
    <row r="39" spans="2:14" x14ac:dyDescent="0.25">
      <c r="B39" s="381"/>
      <c r="C39" s="382"/>
      <c r="D39" s="382"/>
      <c r="E39" s="382"/>
      <c r="F39" s="382"/>
      <c r="G39" s="382"/>
      <c r="H39" s="382"/>
      <c r="I39" s="382"/>
      <c r="J39" s="382"/>
      <c r="K39" s="382"/>
      <c r="L39" s="382"/>
      <c r="M39" s="382"/>
      <c r="N39" s="383"/>
    </row>
    <row r="40" spans="2:14" ht="15.75" thickBot="1" x14ac:dyDescent="0.3">
      <c r="B40" s="426" t="s">
        <v>67</v>
      </c>
      <c r="C40" s="427"/>
      <c r="D40" s="427"/>
      <c r="E40" s="427"/>
      <c r="F40" s="427"/>
      <c r="G40" s="427"/>
      <c r="H40" s="427"/>
      <c r="I40" s="427"/>
      <c r="J40" s="427"/>
      <c r="K40" s="427"/>
      <c r="L40" s="427"/>
      <c r="M40" s="427"/>
      <c r="N40" s="428"/>
    </row>
    <row r="41" spans="2:14" ht="30" customHeight="1" x14ac:dyDescent="0.25">
      <c r="B41" s="554" t="s">
        <v>68</v>
      </c>
      <c r="C41" s="555"/>
      <c r="D41" s="555"/>
      <c r="E41" s="555"/>
      <c r="F41" s="555"/>
      <c r="G41" s="555"/>
      <c r="H41" s="448" t="s">
        <v>56</v>
      </c>
      <c r="I41" s="449" t="s">
        <v>69</v>
      </c>
      <c r="J41" s="450" t="s">
        <v>70</v>
      </c>
      <c r="K41" s="448" t="s">
        <v>71</v>
      </c>
      <c r="L41" s="1264" t="s">
        <v>72</v>
      </c>
      <c r="M41" s="1265"/>
      <c r="N41" s="451" t="s">
        <v>62</v>
      </c>
    </row>
    <row r="42" spans="2:14" x14ac:dyDescent="0.25">
      <c r="B42" s="1189"/>
      <c r="C42" s="1190"/>
      <c r="D42" s="1190"/>
      <c r="E42" s="1190"/>
      <c r="F42" s="1190"/>
      <c r="G42" s="1191"/>
      <c r="H42" s="452"/>
      <c r="I42" s="453"/>
      <c r="J42" s="454"/>
      <c r="K42" s="453"/>
      <c r="L42" s="1266"/>
      <c r="M42" s="1266"/>
      <c r="N42" s="455"/>
    </row>
    <row r="43" spans="2:14" x14ac:dyDescent="0.25">
      <c r="B43" s="456"/>
      <c r="C43" s="457"/>
      <c r="D43" s="457"/>
      <c r="E43" s="457"/>
      <c r="F43" s="457"/>
      <c r="G43" s="457"/>
      <c r="H43" s="458"/>
      <c r="I43" s="420"/>
      <c r="J43" s="420"/>
      <c r="K43" s="420"/>
      <c r="L43" s="459"/>
      <c r="M43" s="460"/>
      <c r="N43" s="461"/>
    </row>
    <row r="44" spans="2:14" ht="15.75" thickBot="1" x14ac:dyDescent="0.3">
      <c r="B44" s="557"/>
      <c r="C44" s="558"/>
      <c r="D44" s="558"/>
      <c r="E44" s="558"/>
      <c r="F44" s="558"/>
      <c r="G44" s="558"/>
      <c r="H44" s="462"/>
      <c r="I44" s="463"/>
      <c r="J44" s="463"/>
      <c r="K44" s="463"/>
      <c r="L44" s="1267"/>
      <c r="M44" s="1268"/>
      <c r="N44" s="464"/>
    </row>
    <row r="45" spans="2:14" ht="15.75" thickBot="1" x14ac:dyDescent="0.3">
      <c r="B45" s="1269" t="s">
        <v>64</v>
      </c>
      <c r="C45" s="1270"/>
      <c r="D45" s="1270"/>
      <c r="E45" s="1270"/>
      <c r="F45" s="1270"/>
      <c r="G45" s="1270"/>
      <c r="H45" s="1270"/>
      <c r="I45" s="1270"/>
      <c r="J45" s="1270"/>
      <c r="K45" s="1270"/>
      <c r="L45" s="1270"/>
      <c r="M45" s="1271"/>
      <c r="N45" s="465">
        <f>+N42</f>
        <v>0</v>
      </c>
    </row>
    <row r="46" spans="2:14" x14ac:dyDescent="0.25">
      <c r="B46" s="381"/>
      <c r="C46" s="382"/>
      <c r="D46" s="382"/>
      <c r="E46" s="382"/>
      <c r="F46" s="382"/>
      <c r="G46" s="382"/>
      <c r="H46" s="382"/>
      <c r="I46" s="382"/>
      <c r="J46" s="382"/>
      <c r="K46" s="382"/>
      <c r="L46" s="382"/>
      <c r="M46" s="382"/>
      <c r="N46" s="383"/>
    </row>
    <row r="47" spans="2:14" x14ac:dyDescent="0.25">
      <c r="B47" s="426" t="s">
        <v>74</v>
      </c>
      <c r="C47" s="427"/>
      <c r="D47" s="427"/>
      <c r="E47" s="427"/>
      <c r="F47" s="427"/>
      <c r="G47" s="427"/>
      <c r="H47" s="427"/>
      <c r="I47" s="427"/>
      <c r="J47" s="427"/>
      <c r="K47" s="427"/>
      <c r="L47" s="427"/>
      <c r="M47" s="427"/>
      <c r="N47" s="428"/>
    </row>
    <row r="48" spans="2:14" ht="15.75" thickBot="1" x14ac:dyDescent="0.3">
      <c r="B48" s="445"/>
      <c r="C48" s="402"/>
      <c r="D48" s="402"/>
      <c r="E48" s="402"/>
      <c r="F48" s="402"/>
      <c r="G48" s="402"/>
      <c r="H48" s="402"/>
      <c r="I48" s="402"/>
      <c r="J48" s="402"/>
      <c r="K48" s="402"/>
      <c r="L48" s="402"/>
      <c r="M48" s="402"/>
      <c r="N48" s="404"/>
    </row>
    <row r="49" spans="2:14" ht="26.25" thickBot="1" x14ac:dyDescent="0.3">
      <c r="B49" s="1272" t="s">
        <v>75</v>
      </c>
      <c r="C49" s="1273"/>
      <c r="D49" s="1273"/>
      <c r="E49" s="1273"/>
      <c r="F49" s="1273"/>
      <c r="G49" s="1273"/>
      <c r="H49" s="1273"/>
      <c r="I49" s="448" t="s">
        <v>76</v>
      </c>
      <c r="J49" s="450" t="s">
        <v>77</v>
      </c>
      <c r="K49" s="449" t="s">
        <v>78</v>
      </c>
      <c r="L49" s="1274" t="s">
        <v>61</v>
      </c>
      <c r="M49" s="1275"/>
      <c r="N49" s="466" t="s">
        <v>62</v>
      </c>
    </row>
    <row r="50" spans="2:14" x14ac:dyDescent="0.25">
      <c r="B50" s="1055" t="s">
        <v>245</v>
      </c>
      <c r="C50" s="1056"/>
      <c r="D50" s="1056"/>
      <c r="E50" s="1056"/>
      <c r="F50" s="1056"/>
      <c r="G50" s="1056"/>
      <c r="H50" s="1057"/>
      <c r="I50" s="564">
        <f>insumos!B46</f>
        <v>60570</v>
      </c>
      <c r="J50" s="565">
        <v>185</v>
      </c>
      <c r="K50" s="566">
        <f>+I50*J50/100</f>
        <v>112054.5</v>
      </c>
      <c r="L50" s="567"/>
      <c r="M50" s="568">
        <v>360</v>
      </c>
      <c r="N50" s="569">
        <f>ROUND(K50/M50,2)</f>
        <v>311.26</v>
      </c>
    </row>
    <row r="51" spans="2:14" x14ac:dyDescent="0.25">
      <c r="B51" s="1055" t="s">
        <v>148</v>
      </c>
      <c r="C51" s="1056"/>
      <c r="D51" s="1056"/>
      <c r="E51" s="1056"/>
      <c r="F51" s="1056"/>
      <c r="G51" s="1056"/>
      <c r="H51" s="1057"/>
      <c r="I51" s="160">
        <f>insumos!B45*2</f>
        <v>60570</v>
      </c>
      <c r="J51" s="161">
        <v>185</v>
      </c>
      <c r="K51" s="162">
        <f>+I51*J51/100</f>
        <v>112054.5</v>
      </c>
      <c r="L51" s="163"/>
      <c r="M51" s="225">
        <v>360</v>
      </c>
      <c r="N51" s="165">
        <f>ROUND(K51/M51,2)</f>
        <v>311.26</v>
      </c>
    </row>
    <row r="52" spans="2:14" x14ac:dyDescent="0.25">
      <c r="B52" s="467"/>
      <c r="C52" s="457"/>
      <c r="D52" s="457"/>
      <c r="E52" s="457"/>
      <c r="F52" s="457"/>
      <c r="G52" s="457"/>
      <c r="H52" s="457"/>
      <c r="I52" s="420"/>
      <c r="J52" s="168"/>
      <c r="K52" s="469"/>
      <c r="L52" s="468"/>
      <c r="M52" s="470"/>
      <c r="N52" s="471"/>
    </row>
    <row r="53" spans="2:14" ht="15.75" thickBot="1" x14ac:dyDescent="0.3">
      <c r="B53" s="1276"/>
      <c r="C53" s="1277"/>
      <c r="D53" s="1277"/>
      <c r="E53" s="1277"/>
      <c r="F53" s="1277"/>
      <c r="G53" s="1277"/>
      <c r="H53" s="1277"/>
      <c r="I53" s="463"/>
      <c r="J53" s="463"/>
      <c r="K53" s="463"/>
      <c r="L53" s="1278"/>
      <c r="M53" s="1278"/>
      <c r="N53" s="444"/>
    </row>
    <row r="54" spans="2:14" ht="15.75" thickBot="1" x14ac:dyDescent="0.3">
      <c r="B54" s="1212" t="s">
        <v>64</v>
      </c>
      <c r="C54" s="1213"/>
      <c r="D54" s="1213"/>
      <c r="E54" s="1213"/>
      <c r="F54" s="1213"/>
      <c r="G54" s="1213"/>
      <c r="H54" s="1213"/>
      <c r="I54" s="1270"/>
      <c r="J54" s="1270"/>
      <c r="K54" s="1270"/>
      <c r="L54" s="1270"/>
      <c r="M54" s="1271"/>
      <c r="N54" s="472">
        <f>SUM(N50:N53)</f>
        <v>622.52</v>
      </c>
    </row>
    <row r="55" spans="2:14" ht="15.75" thickBot="1" x14ac:dyDescent="0.3">
      <c r="B55" s="381"/>
      <c r="C55" s="382"/>
      <c r="D55" s="382"/>
      <c r="E55" s="382"/>
      <c r="F55" s="382"/>
      <c r="G55" s="382"/>
      <c r="H55" s="382"/>
      <c r="I55" s="382"/>
      <c r="J55" s="382"/>
      <c r="K55" s="382"/>
      <c r="L55" s="382"/>
      <c r="M55" s="382"/>
      <c r="N55" s="383"/>
    </row>
    <row r="56" spans="2:14" ht="15.75" thickBot="1" x14ac:dyDescent="0.3">
      <c r="B56" s="1212" t="s">
        <v>79</v>
      </c>
      <c r="C56" s="1213"/>
      <c r="D56" s="1213"/>
      <c r="E56" s="1213"/>
      <c r="F56" s="1213"/>
      <c r="G56" s="1213"/>
      <c r="H56" s="1213"/>
      <c r="I56" s="1213"/>
      <c r="J56" s="1213"/>
      <c r="K56" s="1213"/>
      <c r="L56" s="1213"/>
      <c r="M56" s="1214"/>
      <c r="N56" s="473">
        <f>N31+N38+N45+N54</f>
        <v>19681.2</v>
      </c>
    </row>
    <row r="57" spans="2:14" x14ac:dyDescent="0.25">
      <c r="B57" s="381"/>
      <c r="C57" s="382"/>
      <c r="D57" s="382"/>
      <c r="E57" s="382"/>
      <c r="F57" s="382"/>
      <c r="G57" s="382"/>
      <c r="H57" s="382"/>
      <c r="I57" s="382"/>
      <c r="J57" s="382"/>
      <c r="K57" s="382"/>
      <c r="L57" s="382"/>
      <c r="M57" s="382"/>
      <c r="N57" s="383"/>
    </row>
    <row r="58" spans="2:14" x14ac:dyDescent="0.25">
      <c r="B58" s="426" t="s">
        <v>80</v>
      </c>
      <c r="C58" s="427"/>
      <c r="D58" s="427"/>
      <c r="E58" s="427"/>
      <c r="F58" s="427"/>
      <c r="G58" s="427"/>
      <c r="H58" s="427"/>
      <c r="I58" s="427"/>
      <c r="J58" s="427"/>
      <c r="K58" s="427"/>
      <c r="L58" s="427"/>
      <c r="M58" s="427"/>
      <c r="N58" s="428"/>
    </row>
    <row r="59" spans="2:14" ht="15.75" thickBot="1" x14ac:dyDescent="0.3">
      <c r="B59" s="445"/>
      <c r="C59" s="402"/>
      <c r="D59" s="402"/>
      <c r="E59" s="402"/>
      <c r="F59" s="402"/>
      <c r="G59" s="402"/>
      <c r="H59" s="402"/>
      <c r="I59" s="402"/>
      <c r="J59" s="402"/>
      <c r="K59" s="402"/>
      <c r="L59" s="402"/>
      <c r="M59" s="402"/>
      <c r="N59" s="404"/>
    </row>
    <row r="60" spans="2:14" x14ac:dyDescent="0.25">
      <c r="B60" s="1260" t="s">
        <v>81</v>
      </c>
      <c r="C60" s="1261"/>
      <c r="D60" s="1261"/>
      <c r="E60" s="1261"/>
      <c r="F60" s="1261"/>
      <c r="G60" s="1261"/>
      <c r="H60" s="1261"/>
      <c r="I60" s="555"/>
      <c r="J60" s="559"/>
      <c r="K60" s="475" t="s">
        <v>82</v>
      </c>
      <c r="L60" s="1285" t="s">
        <v>83</v>
      </c>
      <c r="M60" s="1286"/>
      <c r="N60" s="476"/>
    </row>
    <row r="61" spans="2:14" x14ac:dyDescent="0.25">
      <c r="B61" s="1287" t="s">
        <v>84</v>
      </c>
      <c r="C61" s="1288"/>
      <c r="D61" s="1288"/>
      <c r="E61" s="1288"/>
      <c r="F61" s="1288"/>
      <c r="G61" s="1288"/>
      <c r="H61" s="1288"/>
      <c r="I61" s="178"/>
      <c r="J61" s="179"/>
      <c r="K61" s="180">
        <v>0.2</v>
      </c>
      <c r="L61" s="1289">
        <f>ROUND(N56*K61,2)</f>
        <v>3936.24</v>
      </c>
      <c r="M61" s="1290"/>
      <c r="N61" s="181"/>
    </row>
    <row r="62" spans="2:14" x14ac:dyDescent="0.25">
      <c r="B62" s="182" t="s">
        <v>85</v>
      </c>
      <c r="C62" s="183"/>
      <c r="D62" s="183"/>
      <c r="E62" s="183"/>
      <c r="F62" s="183"/>
      <c r="G62" s="183"/>
      <c r="H62" s="183"/>
      <c r="I62" s="178"/>
      <c r="J62" s="179"/>
      <c r="K62" s="180">
        <v>0.05</v>
      </c>
      <c r="L62" s="1289">
        <f>ROUND(N56*K62,2)</f>
        <v>984.06</v>
      </c>
      <c r="M62" s="1290"/>
      <c r="N62" s="181"/>
    </row>
    <row r="63" spans="2:14" ht="15.75" thickBot="1" x14ac:dyDescent="0.3">
      <c r="B63" s="184" t="s">
        <v>86</v>
      </c>
      <c r="C63" s="185"/>
      <c r="D63" s="185"/>
      <c r="E63" s="185"/>
      <c r="F63" s="185"/>
      <c r="G63" s="185"/>
      <c r="H63" s="185"/>
      <c r="I63" s="186"/>
      <c r="J63" s="187"/>
      <c r="K63" s="188">
        <v>0.05</v>
      </c>
      <c r="L63" s="1291">
        <f>ROUND(N56*K63,2)</f>
        <v>984.06</v>
      </c>
      <c r="M63" s="1292"/>
      <c r="N63" s="181"/>
    </row>
    <row r="64" spans="2:14" ht="15.75" thickBot="1" x14ac:dyDescent="0.3">
      <c r="B64" s="1212" t="s">
        <v>64</v>
      </c>
      <c r="C64" s="1213"/>
      <c r="D64" s="1213"/>
      <c r="E64" s="1213"/>
      <c r="F64" s="1213"/>
      <c r="G64" s="1213"/>
      <c r="H64" s="1213"/>
      <c r="I64" s="1213"/>
      <c r="J64" s="1213"/>
      <c r="K64" s="1213"/>
      <c r="L64" s="1213"/>
      <c r="M64" s="1214"/>
      <c r="N64" s="484">
        <f>SUM(L61:M63)</f>
        <v>5904.3599999999988</v>
      </c>
    </row>
    <row r="65" spans="2:14" ht="15.75" thickBot="1" x14ac:dyDescent="0.3">
      <c r="B65" s="381"/>
      <c r="C65" s="382"/>
      <c r="D65" s="382"/>
      <c r="E65" s="382"/>
      <c r="F65" s="382"/>
      <c r="G65" s="382"/>
      <c r="H65" s="382"/>
      <c r="I65" s="382"/>
      <c r="J65" s="382"/>
      <c r="K65" s="382"/>
      <c r="L65" s="382"/>
      <c r="M65" s="382"/>
      <c r="N65" s="383"/>
    </row>
    <row r="66" spans="2:14" ht="15.75" thickBot="1" x14ac:dyDescent="0.3">
      <c r="B66" s="1212" t="s">
        <v>87</v>
      </c>
      <c r="C66" s="1213"/>
      <c r="D66" s="1213"/>
      <c r="E66" s="1213"/>
      <c r="F66" s="1213"/>
      <c r="G66" s="1213"/>
      <c r="H66" s="1213"/>
      <c r="I66" s="1213"/>
      <c r="J66" s="1213"/>
      <c r="K66" s="1213"/>
      <c r="L66" s="1213"/>
      <c r="M66" s="1214"/>
      <c r="N66" s="484">
        <f>ROUND(N56+N64,0)</f>
        <v>25586</v>
      </c>
    </row>
    <row r="67" spans="2:14" x14ac:dyDescent="0.25">
      <c r="B67" s="485"/>
      <c r="C67" s="486"/>
      <c r="D67" s="486"/>
      <c r="E67" s="486"/>
      <c r="F67" s="486"/>
      <c r="G67" s="486"/>
      <c r="H67" s="486"/>
      <c r="I67" s="486"/>
      <c r="J67" s="486"/>
      <c r="K67" s="486"/>
      <c r="L67" s="486"/>
      <c r="M67" s="486"/>
      <c r="N67" s="487"/>
    </row>
    <row r="68" spans="2:14" x14ac:dyDescent="0.25">
      <c r="B68" s="488"/>
      <c r="C68" s="489"/>
      <c r="D68" s="489"/>
      <c r="E68" s="489"/>
      <c r="F68" s="489"/>
      <c r="G68" s="489"/>
      <c r="H68" s="489"/>
      <c r="I68" s="489"/>
      <c r="J68" s="489"/>
      <c r="K68" s="489"/>
      <c r="L68" s="489"/>
      <c r="M68" s="489"/>
      <c r="N68" s="490"/>
    </row>
    <row r="69" spans="2:14" x14ac:dyDescent="0.25">
      <c r="B69" s="488"/>
      <c r="C69" s="489"/>
      <c r="D69" s="489"/>
      <c r="E69" s="491" t="s">
        <v>88</v>
      </c>
      <c r="F69" s="491"/>
      <c r="G69" s="491"/>
      <c r="H69" s="491"/>
      <c r="I69" s="491"/>
      <c r="J69" s="491"/>
      <c r="K69" s="489"/>
      <c r="L69" s="489"/>
      <c r="M69" s="489"/>
      <c r="N69" s="490"/>
    </row>
    <row r="70" spans="2:14" ht="24" customHeight="1" x14ac:dyDescent="0.25">
      <c r="B70" s="488"/>
      <c r="C70" s="489"/>
      <c r="D70" s="489"/>
      <c r="E70" s="259" t="s">
        <v>89</v>
      </c>
      <c r="F70" s="1020"/>
      <c r="G70" s="1020"/>
      <c r="H70" s="1020"/>
      <c r="I70" s="1020"/>
      <c r="J70" s="1020"/>
      <c r="K70" s="489"/>
      <c r="L70" s="489"/>
      <c r="M70" s="489"/>
      <c r="N70" s="490"/>
    </row>
    <row r="71" spans="2:14" x14ac:dyDescent="0.25">
      <c r="B71" s="488"/>
      <c r="C71" s="489"/>
      <c r="D71" s="489"/>
      <c r="E71" s="572" t="s">
        <v>322</v>
      </c>
      <c r="F71" s="7"/>
      <c r="G71" s="259"/>
      <c r="H71" s="259"/>
      <c r="I71" s="259"/>
      <c r="J71" s="259"/>
      <c r="K71" s="489"/>
      <c r="L71" s="489"/>
      <c r="M71" s="489"/>
      <c r="N71" s="490"/>
    </row>
    <row r="72" spans="2:14" x14ac:dyDescent="0.25">
      <c r="B72" s="488"/>
      <c r="C72" s="489"/>
      <c r="D72" s="489"/>
      <c r="E72" s="259" t="s">
        <v>321</v>
      </c>
      <c r="F72" s="259"/>
      <c r="G72" s="259"/>
      <c r="H72" s="259"/>
      <c r="I72" s="259"/>
      <c r="J72" s="259"/>
      <c r="K72" s="489"/>
      <c r="L72" s="489"/>
      <c r="M72" s="489"/>
      <c r="N72" s="490"/>
    </row>
    <row r="73" spans="2:14" ht="15.75" customHeight="1" thickBot="1" x14ac:dyDescent="0.3">
      <c r="B73" s="488"/>
      <c r="C73" s="489"/>
      <c r="D73" s="489"/>
      <c r="E73" s="489"/>
      <c r="F73" s="489" t="s">
        <v>92</v>
      </c>
      <c r="G73" s="489"/>
      <c r="H73" s="489"/>
      <c r="I73" s="489"/>
      <c r="J73" s="489"/>
      <c r="K73" s="489"/>
      <c r="L73" s="489"/>
      <c r="M73" s="489"/>
      <c r="N73" s="490"/>
    </row>
    <row r="74" spans="2:14" x14ac:dyDescent="0.25">
      <c r="B74" s="492" t="s">
        <v>93</v>
      </c>
      <c r="C74" s="493"/>
      <c r="D74" s="493"/>
      <c r="E74" s="493"/>
      <c r="F74" s="493"/>
      <c r="G74" s="493"/>
      <c r="H74" s="493"/>
      <c r="I74" s="493"/>
      <c r="J74" s="493"/>
      <c r="K74" s="493"/>
      <c r="L74" s="493"/>
      <c r="M74" s="493"/>
      <c r="N74" s="494"/>
    </row>
    <row r="75" spans="2:14" x14ac:dyDescent="0.25">
      <c r="B75" s="495"/>
      <c r="C75" s="496"/>
      <c r="D75" s="496"/>
      <c r="E75" s="496"/>
      <c r="F75" s="496"/>
      <c r="G75" s="496"/>
      <c r="H75" s="496"/>
      <c r="I75" s="496"/>
      <c r="J75" s="496"/>
      <c r="K75" s="496"/>
      <c r="L75" s="496"/>
      <c r="M75" s="496"/>
      <c r="N75" s="497"/>
    </row>
    <row r="76" spans="2:14" ht="15.75" thickBot="1" x14ac:dyDescent="0.3">
      <c r="B76" s="498"/>
      <c r="C76" s="499"/>
      <c r="D76" s="499"/>
      <c r="E76" s="499"/>
      <c r="F76" s="499"/>
      <c r="G76" s="499"/>
      <c r="H76" s="499"/>
      <c r="I76" s="499"/>
      <c r="J76" s="499"/>
      <c r="K76" s="499"/>
      <c r="L76" s="499"/>
      <c r="M76" s="499"/>
      <c r="N76" s="500"/>
    </row>
    <row r="77" spans="2:14" x14ac:dyDescent="0.25">
      <c r="B77" s="501"/>
      <c r="C77" s="502"/>
      <c r="D77" s="502"/>
      <c r="E77" s="502"/>
      <c r="F77" s="502"/>
      <c r="G77" s="502"/>
      <c r="H77" s="502"/>
      <c r="I77" s="502"/>
      <c r="J77" s="502"/>
      <c r="K77" s="502"/>
      <c r="L77" s="502"/>
      <c r="M77" s="502"/>
      <c r="N77" s="503"/>
    </row>
    <row r="78" spans="2:14" x14ac:dyDescent="0.25">
      <c r="B78" s="504" t="s">
        <v>94</v>
      </c>
      <c r="C78" s="505"/>
      <c r="D78" s="505"/>
      <c r="E78" s="505"/>
      <c r="F78" s="505"/>
      <c r="G78" s="505"/>
      <c r="H78" s="505"/>
      <c r="I78" s="505"/>
      <c r="J78" s="505"/>
      <c r="K78" s="505"/>
      <c r="L78" s="505"/>
      <c r="M78" s="505"/>
      <c r="N78" s="506"/>
    </row>
    <row r="79" spans="2:14" ht="16.5" customHeight="1" x14ac:dyDescent="0.25">
      <c r="B79" s="1279" t="s">
        <v>95</v>
      </c>
      <c r="C79" s="1280"/>
      <c r="D79" s="1280"/>
      <c r="E79" s="1280"/>
      <c r="F79" s="1280"/>
      <c r="G79" s="1280"/>
      <c r="H79" s="1280"/>
      <c r="I79" s="1280"/>
      <c r="J79" s="1280"/>
      <c r="K79" s="1280"/>
      <c r="L79" s="1280"/>
      <c r="M79" s="1280"/>
      <c r="N79" s="1281"/>
    </row>
    <row r="80" spans="2:14" ht="21.75" customHeight="1" x14ac:dyDescent="0.25">
      <c r="B80" s="1279"/>
      <c r="C80" s="1280"/>
      <c r="D80" s="1280"/>
      <c r="E80" s="1280"/>
      <c r="F80" s="1280"/>
      <c r="G80" s="1280"/>
      <c r="H80" s="1280"/>
      <c r="I80" s="1280"/>
      <c r="J80" s="1280"/>
      <c r="K80" s="1280"/>
      <c r="L80" s="1280"/>
      <c r="M80" s="1280"/>
      <c r="N80" s="1281"/>
    </row>
    <row r="81" spans="2:14" ht="26.25" customHeight="1" x14ac:dyDescent="0.25">
      <c r="B81" s="1282" t="s">
        <v>96</v>
      </c>
      <c r="C81" s="1283"/>
      <c r="D81" s="1283"/>
      <c r="E81" s="1283"/>
      <c r="F81" s="1283"/>
      <c r="G81" s="1283"/>
      <c r="H81" s="1283"/>
      <c r="I81" s="1283"/>
      <c r="J81" s="1283"/>
      <c r="K81" s="1283"/>
      <c r="L81" s="1283"/>
      <c r="M81" s="1283"/>
      <c r="N81" s="1284"/>
    </row>
    <row r="82" spans="2:14" x14ac:dyDescent="0.25">
      <c r="B82" s="1282"/>
      <c r="C82" s="1283"/>
      <c r="D82" s="1283"/>
      <c r="E82" s="1283"/>
      <c r="F82" s="1283"/>
      <c r="G82" s="1283"/>
      <c r="H82" s="1283"/>
      <c r="I82" s="1283"/>
      <c r="J82" s="1283"/>
      <c r="K82" s="1283"/>
      <c r="L82" s="1283"/>
      <c r="M82" s="1283"/>
      <c r="N82" s="1284"/>
    </row>
    <row r="83" spans="2:14" x14ac:dyDescent="0.25">
      <c r="B83" s="1282"/>
      <c r="C83" s="1283"/>
      <c r="D83" s="1283"/>
      <c r="E83" s="1283"/>
      <c r="F83" s="1283"/>
      <c r="G83" s="1283"/>
      <c r="H83" s="1283"/>
      <c r="I83" s="1283"/>
      <c r="J83" s="1283"/>
      <c r="K83" s="1283"/>
      <c r="L83" s="1283"/>
      <c r="M83" s="1283"/>
      <c r="N83" s="1284"/>
    </row>
    <row r="84" spans="2:14" x14ac:dyDescent="0.25">
      <c r="B84" s="560"/>
      <c r="C84" s="561"/>
      <c r="D84" s="561"/>
      <c r="E84" s="561"/>
      <c r="F84" s="561"/>
      <c r="G84" s="561"/>
      <c r="H84" s="561"/>
      <c r="I84" s="561"/>
      <c r="J84" s="561"/>
      <c r="K84" s="561"/>
      <c r="L84" s="561"/>
      <c r="M84" s="561"/>
      <c r="N84" s="562"/>
    </row>
    <row r="85" spans="2:14" ht="15.75" thickBot="1" x14ac:dyDescent="0.3">
      <c r="B85" s="560"/>
      <c r="C85" s="561"/>
      <c r="D85" s="561"/>
      <c r="E85" s="858"/>
      <c r="F85" s="561"/>
      <c r="G85" s="561"/>
      <c r="H85" s="561"/>
      <c r="I85" s="561"/>
      <c r="J85" s="561"/>
      <c r="K85" s="561"/>
      <c r="L85" s="561"/>
      <c r="M85" s="561"/>
      <c r="N85" s="562"/>
    </row>
    <row r="86" spans="2:14" x14ac:dyDescent="0.25">
      <c r="B86" s="504"/>
      <c r="C86" s="505"/>
      <c r="D86" s="505"/>
      <c r="E86" s="505"/>
      <c r="F86" s="505"/>
      <c r="G86" s="505"/>
      <c r="H86" s="505"/>
      <c r="I86" s="505"/>
      <c r="J86" s="505"/>
      <c r="K86" s="505"/>
      <c r="L86" s="505"/>
      <c r="M86" s="505"/>
      <c r="N86" s="506"/>
    </row>
    <row r="87" spans="2:14" x14ac:dyDescent="0.25">
      <c r="B87" s="488"/>
      <c r="C87" s="489"/>
      <c r="D87" s="489"/>
      <c r="E87" s="489" t="s">
        <v>88</v>
      </c>
      <c r="F87" s="491"/>
      <c r="G87" s="491"/>
      <c r="H87" s="489"/>
      <c r="I87" s="489"/>
      <c r="J87" s="489"/>
      <c r="K87" s="489"/>
      <c r="L87" s="489"/>
      <c r="M87" s="489"/>
      <c r="N87" s="490"/>
    </row>
    <row r="88" spans="2:14" x14ac:dyDescent="0.25">
      <c r="B88" s="488"/>
      <c r="C88" s="489"/>
      <c r="D88" s="489"/>
      <c r="E88" s="510" t="s">
        <v>89</v>
      </c>
      <c r="F88" s="489"/>
      <c r="G88" s="489"/>
      <c r="H88" s="510"/>
      <c r="I88" s="510"/>
      <c r="J88" s="510"/>
      <c r="K88" s="489"/>
      <c r="L88" s="489"/>
      <c r="M88" s="489"/>
      <c r="N88" s="490"/>
    </row>
    <row r="89" spans="2:14" x14ac:dyDescent="0.25">
      <c r="B89" s="488"/>
      <c r="C89" s="489"/>
      <c r="D89" s="489"/>
      <c r="E89" s="511" t="s">
        <v>97</v>
      </c>
      <c r="F89" s="489"/>
      <c r="G89" s="489"/>
      <c r="H89" s="511"/>
      <c r="I89" s="511"/>
      <c r="J89" s="511"/>
      <c r="K89" s="489"/>
      <c r="L89" s="489"/>
      <c r="M89" s="489"/>
      <c r="N89" s="490"/>
    </row>
    <row r="90" spans="2:14" x14ac:dyDescent="0.25">
      <c r="B90" s="512"/>
      <c r="C90" s="505"/>
      <c r="D90" s="505"/>
      <c r="E90" s="489" t="s">
        <v>91</v>
      </c>
      <c r="F90" s="489"/>
      <c r="G90" s="489"/>
      <c r="H90" s="489"/>
      <c r="I90" s="489"/>
      <c r="J90" s="489"/>
      <c r="K90" s="505"/>
      <c r="L90" s="505"/>
      <c r="M90" s="505"/>
      <c r="N90" s="506"/>
    </row>
  </sheetData>
  <mergeCells count="55">
    <mergeCell ref="B66:M66"/>
    <mergeCell ref="B79:N80"/>
    <mergeCell ref="B81:N83"/>
    <mergeCell ref="B54:M54"/>
    <mergeCell ref="B56:M56"/>
    <mergeCell ref="B60:H60"/>
    <mergeCell ref="L60:M60"/>
    <mergeCell ref="B61:H61"/>
    <mergeCell ref="L61:M61"/>
    <mergeCell ref="F70:J70"/>
    <mergeCell ref="L62:M62"/>
    <mergeCell ref="L63:M63"/>
    <mergeCell ref="B64:M64"/>
    <mergeCell ref="L44:M44"/>
    <mergeCell ref="B45:M45"/>
    <mergeCell ref="B49:H49"/>
    <mergeCell ref="L49:M49"/>
    <mergeCell ref="B53:H53"/>
    <mergeCell ref="L53:M53"/>
    <mergeCell ref="B50:H50"/>
    <mergeCell ref="B51:H51"/>
    <mergeCell ref="B38:M38"/>
    <mergeCell ref="B34:I34"/>
    <mergeCell ref="L34:M34"/>
    <mergeCell ref="L41:M41"/>
    <mergeCell ref="B42:G42"/>
    <mergeCell ref="L42:M42"/>
    <mergeCell ref="B37:I37"/>
    <mergeCell ref="L37:M37"/>
    <mergeCell ref="B30:H30"/>
    <mergeCell ref="I30:J30"/>
    <mergeCell ref="L30:M30"/>
    <mergeCell ref="B36:I36"/>
    <mergeCell ref="L36:M36"/>
    <mergeCell ref="D8:G8"/>
    <mergeCell ref="K8:M8"/>
    <mergeCell ref="L9:N9"/>
    <mergeCell ref="B28:H28"/>
    <mergeCell ref="B29:D29"/>
    <mergeCell ref="B3:N3"/>
    <mergeCell ref="B6:E6"/>
    <mergeCell ref="I6:J6"/>
    <mergeCell ref="B31:M31"/>
    <mergeCell ref="B1:N2"/>
    <mergeCell ref="B27:H27"/>
    <mergeCell ref="I27:J27"/>
    <mergeCell ref="L27:M27"/>
    <mergeCell ref="K15:N15"/>
    <mergeCell ref="B21:N21"/>
    <mergeCell ref="C23:I23"/>
    <mergeCell ref="L23:M23"/>
    <mergeCell ref="E12:M13"/>
    <mergeCell ref="C14:I15"/>
    <mergeCell ref="C17:E17"/>
    <mergeCell ref="C11:D11"/>
  </mergeCells>
  <pageMargins left="0.7" right="0.7" top="0.65" bottom="0.52" header="0.3" footer="0.3"/>
  <pageSetup paperSize="9" scale="52" fitToHeight="0"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pageSetUpPr fitToPage="1"/>
  </sheetPr>
  <dimension ref="B1:N92"/>
  <sheetViews>
    <sheetView view="pageBreakPreview" topLeftCell="A6" zoomScaleNormal="100" zoomScaleSheetLayoutView="100" workbookViewId="0">
      <selection activeCell="E38" sqref="E38"/>
    </sheetView>
  </sheetViews>
  <sheetFormatPr baseColWidth="10" defaultRowHeight="15" x14ac:dyDescent="0.25"/>
  <cols>
    <col min="1" max="1" width="6.7109375" customWidth="1"/>
    <col min="2" max="2" width="16" customWidth="1"/>
    <col min="10" max="10" width="15.28515625" customWidth="1"/>
    <col min="14" max="14" width="16.28515625" customWidth="1"/>
  </cols>
  <sheetData>
    <row r="1" spans="2:14" ht="57.75" customHeight="1" thickBot="1" x14ac:dyDescent="0.3">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10.5" customHeight="1" thickBot="1" x14ac:dyDescent="0.3">
      <c r="B2" s="1206"/>
      <c r="C2" s="1207"/>
      <c r="D2" s="1207"/>
      <c r="E2" s="1207"/>
      <c r="F2" s="1207"/>
      <c r="G2" s="1207"/>
      <c r="H2" s="1207"/>
      <c r="I2" s="1207"/>
      <c r="J2" s="1207"/>
      <c r="K2" s="1207"/>
      <c r="L2" s="1207"/>
      <c r="M2" s="1207"/>
      <c r="N2" s="1208"/>
    </row>
    <row r="3" spans="2:14" x14ac:dyDescent="0.25">
      <c r="B3" s="759"/>
      <c r="C3" s="760"/>
      <c r="D3" s="760"/>
      <c r="E3" s="760"/>
      <c r="F3" s="760"/>
      <c r="G3" s="760"/>
      <c r="H3" s="761"/>
      <c r="I3" s="760"/>
      <c r="J3" s="760"/>
      <c r="K3" s="762" t="s">
        <v>36</v>
      </c>
      <c r="L3" s="763"/>
      <c r="M3" s="763"/>
      <c r="N3" s="764"/>
    </row>
    <row r="4" spans="2:14" x14ac:dyDescent="0.25">
      <c r="B4" s="765"/>
      <c r="C4" s="766"/>
      <c r="D4" s="766"/>
      <c r="E4" s="766"/>
      <c r="F4" s="766"/>
      <c r="G4" s="766"/>
      <c r="H4" s="767"/>
      <c r="I4" s="766"/>
      <c r="J4" s="766"/>
      <c r="K4" s="768"/>
      <c r="L4" s="769" t="s">
        <v>37</v>
      </c>
      <c r="M4" s="769" t="s">
        <v>38</v>
      </c>
      <c r="N4" s="770" t="s">
        <v>39</v>
      </c>
    </row>
    <row r="5" spans="2:14" x14ac:dyDescent="0.25">
      <c r="B5" s="1209" t="s">
        <v>40</v>
      </c>
      <c r="C5" s="1210"/>
      <c r="D5" s="1210"/>
      <c r="E5" s="1210"/>
      <c r="F5" s="771"/>
      <c r="G5" s="766"/>
      <c r="H5" s="772"/>
      <c r="I5" s="1211" t="s">
        <v>42</v>
      </c>
      <c r="J5" s="1211"/>
      <c r="K5" s="773"/>
      <c r="L5" s="769"/>
      <c r="M5" s="769"/>
      <c r="N5" s="770"/>
    </row>
    <row r="6" spans="2:14" x14ac:dyDescent="0.25">
      <c r="B6" s="774"/>
      <c r="C6" s="775"/>
      <c r="D6" s="775"/>
      <c r="E6" s="775"/>
      <c r="F6" s="771"/>
      <c r="G6" s="766"/>
      <c r="H6" s="772"/>
      <c r="I6" s="776"/>
      <c r="J6" s="776"/>
      <c r="K6" s="773"/>
      <c r="L6" s="769"/>
      <c r="M6" s="769"/>
      <c r="N6" s="770"/>
    </row>
    <row r="7" spans="2:14" x14ac:dyDescent="0.25">
      <c r="B7" s="754" t="s">
        <v>315</v>
      </c>
      <c r="C7" s="755"/>
      <c r="D7" s="1108" t="s">
        <v>316</v>
      </c>
      <c r="E7" s="1108"/>
      <c r="F7" s="1108"/>
      <c r="G7" s="1108"/>
      <c r="H7" s="777"/>
      <c r="I7" s="772"/>
      <c r="J7" s="778" t="s">
        <v>43</v>
      </c>
      <c r="K7" s="1242" t="s">
        <v>13</v>
      </c>
      <c r="L7" s="1242"/>
      <c r="M7" s="1242"/>
      <c r="N7" s="779"/>
    </row>
    <row r="8" spans="2:14" ht="15.75" thickBot="1" x14ac:dyDescent="0.3">
      <c r="B8" s="780"/>
      <c r="C8" s="781"/>
      <c r="D8" s="782"/>
      <c r="E8" s="782"/>
      <c r="F8" s="782"/>
      <c r="G8" s="782"/>
      <c r="H8" s="781"/>
      <c r="I8" s="782"/>
      <c r="J8" s="781"/>
      <c r="K8" s="782"/>
      <c r="L8" s="1243"/>
      <c r="M8" s="1243"/>
      <c r="N8" s="1244"/>
    </row>
    <row r="9" spans="2:14" ht="15.75" customHeight="1" x14ac:dyDescent="0.25">
      <c r="B9" s="361"/>
      <c r="C9" s="362"/>
      <c r="D9" s="362"/>
      <c r="E9" s="362"/>
      <c r="F9" s="362"/>
      <c r="G9" s="362"/>
      <c r="H9" s="362"/>
      <c r="I9" s="362"/>
      <c r="J9" s="362"/>
      <c r="K9" s="362"/>
      <c r="L9" s="362"/>
      <c r="M9" s="362"/>
      <c r="N9" s="363"/>
    </row>
    <row r="10" spans="2:14" x14ac:dyDescent="0.25">
      <c r="B10" s="574" t="s">
        <v>44</v>
      </c>
      <c r="C10" s="1241" t="str">
        <f>+'PRESUPUESTO OFICIAL'!C4:D4</f>
        <v>2104 de 2020</v>
      </c>
      <c r="D10" s="1241"/>
      <c r="E10" s="603"/>
      <c r="F10" s="365"/>
      <c r="G10" s="365"/>
      <c r="H10" s="366"/>
      <c r="I10" s="366"/>
      <c r="J10" s="366"/>
      <c r="K10" s="366"/>
      <c r="L10" s="366"/>
      <c r="M10" s="366"/>
      <c r="N10" s="367"/>
    </row>
    <row r="11" spans="2:14" ht="15" customHeight="1" x14ac:dyDescent="0.25">
      <c r="B11" s="368" t="s">
        <v>45</v>
      </c>
      <c r="C11" s="369"/>
      <c r="D11" s="370"/>
      <c r="E11" s="1297" t="str">
        <f>+'600.1.1'!E11</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297"/>
      <c r="G11" s="1297"/>
      <c r="H11" s="1297"/>
      <c r="I11" s="1297"/>
      <c r="J11" s="1297"/>
      <c r="K11" s="1297"/>
      <c r="L11" s="1297"/>
      <c r="M11" s="1297"/>
      <c r="N11" s="1298"/>
    </row>
    <row r="12" spans="2:14" ht="54" customHeight="1" x14ac:dyDescent="0.25">
      <c r="B12" s="368"/>
      <c r="C12" s="369"/>
      <c r="D12" s="370"/>
      <c r="E12" s="1297"/>
      <c r="F12" s="1297"/>
      <c r="G12" s="1297"/>
      <c r="H12" s="1297"/>
      <c r="I12" s="1297"/>
      <c r="J12" s="1297"/>
      <c r="K12" s="1297"/>
      <c r="L12" s="1297"/>
      <c r="M12" s="1297"/>
      <c r="N12" s="1298"/>
    </row>
    <row r="13" spans="2:14" x14ac:dyDescent="0.25">
      <c r="B13" s="368"/>
      <c r="C13" s="1237" t="str">
        <f>'3P'!B15</f>
        <v>FINCA CAMPANARIO - ALTO DE LOS MIGUELES - POZO DE LA VIEJA</v>
      </c>
      <c r="D13" s="1238"/>
      <c r="E13" s="1238"/>
      <c r="F13" s="1238"/>
      <c r="G13" s="1238"/>
      <c r="H13" s="1238"/>
      <c r="I13" s="1238"/>
      <c r="J13" s="370"/>
      <c r="K13" s="370"/>
      <c r="L13" s="370"/>
      <c r="M13" s="370"/>
      <c r="N13" s="371"/>
    </row>
    <row r="14" spans="2:14" x14ac:dyDescent="0.25">
      <c r="B14" s="368" t="s">
        <v>117</v>
      </c>
      <c r="C14" s="1239"/>
      <c r="D14" s="1239"/>
      <c r="E14" s="1239"/>
      <c r="F14" s="1239"/>
      <c r="G14" s="1239"/>
      <c r="H14" s="1239"/>
      <c r="I14" s="1239"/>
      <c r="J14" s="364" t="s">
        <v>46</v>
      </c>
      <c r="K14" s="1226">
        <f>+'PRESUPUESTO OFICIAL'!N54</f>
        <v>0</v>
      </c>
      <c r="L14" s="1226"/>
      <c r="M14" s="1226"/>
      <c r="N14" s="1227"/>
    </row>
    <row r="15" spans="2:14" x14ac:dyDescent="0.25">
      <c r="B15" s="368"/>
      <c r="C15" s="369"/>
      <c r="D15" s="370"/>
      <c r="E15" s="370"/>
      <c r="F15" s="370"/>
      <c r="G15" s="370"/>
      <c r="H15" s="370"/>
      <c r="I15" s="370"/>
      <c r="J15" s="370"/>
      <c r="K15" s="370"/>
      <c r="L15" s="370"/>
      <c r="M15" s="370"/>
      <c r="N15" s="371"/>
    </row>
    <row r="16" spans="2:14" x14ac:dyDescent="0.25">
      <c r="B16" s="368" t="s">
        <v>1</v>
      </c>
      <c r="C16" s="1303" t="str">
        <f>'6P'!$C$17</f>
        <v xml:space="preserve">VILLA DE LEYVA </v>
      </c>
      <c r="D16" s="1303"/>
      <c r="E16" s="1303"/>
      <c r="F16" s="373"/>
      <c r="G16" s="373"/>
      <c r="H16" s="373"/>
      <c r="I16" s="373"/>
      <c r="J16" s="373"/>
      <c r="K16" s="373"/>
      <c r="L16" s="373"/>
      <c r="M16" s="373"/>
      <c r="N16" s="374"/>
    </row>
    <row r="17" spans="2:14" x14ac:dyDescent="0.25">
      <c r="B17" s="368"/>
      <c r="C17" s="369"/>
      <c r="D17" s="375"/>
      <c r="E17" s="375"/>
      <c r="F17" s="375"/>
      <c r="G17" s="375"/>
      <c r="H17" s="375"/>
      <c r="I17" s="375"/>
      <c r="J17" s="375"/>
      <c r="K17" s="375"/>
      <c r="L17" s="375"/>
      <c r="M17" s="375"/>
      <c r="N17" s="376"/>
    </row>
    <row r="18" spans="2:14" x14ac:dyDescent="0.25">
      <c r="B18" s="368" t="s">
        <v>48</v>
      </c>
      <c r="C18" s="372"/>
      <c r="D18" s="373"/>
      <c r="E18" s="373"/>
      <c r="F18" s="373"/>
      <c r="G18" s="373"/>
      <c r="H18" s="373"/>
      <c r="I18" s="373"/>
      <c r="J18" s="373"/>
      <c r="K18" s="377" t="s">
        <v>49</v>
      </c>
      <c r="L18" s="378"/>
      <c r="M18" s="377" t="s">
        <v>35</v>
      </c>
      <c r="N18" s="379"/>
    </row>
    <row r="19" spans="2:14" x14ac:dyDescent="0.25">
      <c r="B19" s="380"/>
      <c r="C19" s="366"/>
      <c r="D19" s="366"/>
      <c r="E19" s="366"/>
      <c r="F19" s="366"/>
      <c r="G19" s="366"/>
      <c r="H19" s="366"/>
      <c r="I19" s="366"/>
      <c r="J19" s="366"/>
      <c r="K19" s="366"/>
      <c r="L19" s="366"/>
      <c r="M19" s="366"/>
      <c r="N19" s="367"/>
    </row>
    <row r="20" spans="2:14" x14ac:dyDescent="0.25">
      <c r="B20" s="1228" t="s">
        <v>52</v>
      </c>
      <c r="C20" s="1229"/>
      <c r="D20" s="1229"/>
      <c r="E20" s="1229"/>
      <c r="F20" s="1229"/>
      <c r="G20" s="1229"/>
      <c r="H20" s="1229"/>
      <c r="I20" s="1229"/>
      <c r="J20" s="1229"/>
      <c r="K20" s="1229"/>
      <c r="L20" s="1229"/>
      <c r="M20" s="1229"/>
      <c r="N20" s="1230"/>
    </row>
    <row r="21" spans="2:14" ht="15.75" thickBot="1" x14ac:dyDescent="0.3">
      <c r="B21" s="381"/>
      <c r="C21" s="382"/>
      <c r="D21" s="382"/>
      <c r="E21" s="382"/>
      <c r="F21" s="382"/>
      <c r="G21" s="382"/>
      <c r="H21" s="382"/>
      <c r="I21" s="382"/>
      <c r="J21" s="382"/>
      <c r="K21" s="382"/>
      <c r="L21" s="382"/>
      <c r="M21" s="382"/>
      <c r="N21" s="383"/>
    </row>
    <row r="22" spans="2:14" ht="39.75" customHeight="1" thickBot="1" x14ac:dyDescent="0.3">
      <c r="B22" s="384" t="s">
        <v>53</v>
      </c>
      <c r="C22" s="1231" t="s">
        <v>54</v>
      </c>
      <c r="D22" s="1232"/>
      <c r="E22" s="1232"/>
      <c r="F22" s="1232"/>
      <c r="G22" s="1232"/>
      <c r="H22" s="1232"/>
      <c r="I22" s="1232"/>
      <c r="J22" s="385"/>
      <c r="K22" s="386" t="s">
        <v>55</v>
      </c>
      <c r="L22" s="1233" t="s">
        <v>56</v>
      </c>
      <c r="M22" s="1234"/>
      <c r="N22" s="384" t="s">
        <v>8</v>
      </c>
    </row>
    <row r="23" spans="2:14" ht="15.75" thickBot="1" x14ac:dyDescent="0.3">
      <c r="B23" s="387" t="s">
        <v>187</v>
      </c>
      <c r="C23" s="388" t="s">
        <v>205</v>
      </c>
      <c r="D23" s="389"/>
      <c r="E23" s="389"/>
      <c r="F23" s="389"/>
      <c r="G23" s="389"/>
      <c r="H23" s="389"/>
      <c r="I23" s="389"/>
      <c r="J23" s="390"/>
      <c r="K23" s="391"/>
      <c r="L23" s="392" t="s">
        <v>30</v>
      </c>
      <c r="M23" s="393"/>
      <c r="N23" s="394" t="s">
        <v>206</v>
      </c>
    </row>
    <row r="24" spans="2:14" x14ac:dyDescent="0.25">
      <c r="B24" s="395"/>
      <c r="C24" s="396"/>
      <c r="D24" s="396"/>
      <c r="E24" s="396"/>
      <c r="F24" s="396"/>
      <c r="G24" s="396"/>
      <c r="H24" s="396"/>
      <c r="I24" s="396"/>
      <c r="J24" s="396"/>
      <c r="K24" s="396"/>
      <c r="L24" s="396"/>
      <c r="M24" s="396"/>
      <c r="N24" s="397"/>
    </row>
    <row r="25" spans="2:14" x14ac:dyDescent="0.25">
      <c r="B25" s="398" t="s">
        <v>58</v>
      </c>
      <c r="C25" s="399"/>
      <c r="D25" s="399"/>
      <c r="E25" s="399"/>
      <c r="F25" s="399"/>
      <c r="G25" s="399"/>
      <c r="H25" s="399"/>
      <c r="I25" s="399"/>
      <c r="J25" s="399"/>
      <c r="K25" s="399"/>
      <c r="L25" s="399"/>
      <c r="M25" s="399"/>
      <c r="N25" s="400"/>
    </row>
    <row r="26" spans="2:14" ht="15.75" thickBot="1" x14ac:dyDescent="0.3">
      <c r="B26" s="401"/>
      <c r="C26" s="402"/>
      <c r="D26" s="402"/>
      <c r="E26" s="402"/>
      <c r="F26" s="402"/>
      <c r="G26" s="402"/>
      <c r="H26" s="402"/>
      <c r="I26" s="403"/>
      <c r="J26" s="403"/>
      <c r="K26" s="402"/>
      <c r="L26" s="402"/>
      <c r="M26" s="402"/>
      <c r="N26" s="404"/>
    </row>
    <row r="27" spans="2:14" x14ac:dyDescent="0.25">
      <c r="B27" s="1220" t="s">
        <v>54</v>
      </c>
      <c r="C27" s="1221"/>
      <c r="D27" s="1221"/>
      <c r="E27" s="1221"/>
      <c r="F27" s="1221"/>
      <c r="G27" s="1221"/>
      <c r="H27" s="1222"/>
      <c r="I27" s="1223" t="s">
        <v>59</v>
      </c>
      <c r="J27" s="1224"/>
      <c r="K27" s="405" t="s">
        <v>60</v>
      </c>
      <c r="L27" s="1225" t="s">
        <v>61</v>
      </c>
      <c r="M27" s="1222"/>
      <c r="N27" s="406" t="s">
        <v>62</v>
      </c>
    </row>
    <row r="28" spans="2:14" x14ac:dyDescent="0.25">
      <c r="B28" s="1245"/>
      <c r="C28" s="1246"/>
      <c r="D28" s="1246"/>
      <c r="E28" s="1246"/>
      <c r="F28" s="1246"/>
      <c r="G28" s="1246"/>
      <c r="H28" s="1248"/>
      <c r="I28" s="407"/>
      <c r="J28" s="408"/>
      <c r="K28" s="409"/>
      <c r="L28" s="1301"/>
      <c r="M28" s="1302"/>
      <c r="N28" s="410"/>
    </row>
    <row r="29" spans="2:14" x14ac:dyDescent="0.25">
      <c r="B29" s="1249" t="s">
        <v>63</v>
      </c>
      <c r="C29" s="1250"/>
      <c r="D29" s="1250"/>
      <c r="E29" s="417"/>
      <c r="F29" s="418"/>
      <c r="G29" s="418"/>
      <c r="H29" s="419"/>
      <c r="I29" s="411"/>
      <c r="J29" s="412"/>
      <c r="K29" s="420"/>
      <c r="L29" s="414"/>
      <c r="M29" s="106">
        <v>0.01</v>
      </c>
      <c r="N29" s="421">
        <f>N58*M29</f>
        <v>0</v>
      </c>
    </row>
    <row r="30" spans="2:14" ht="15.75" thickBot="1" x14ac:dyDescent="0.3">
      <c r="B30" s="1245"/>
      <c r="C30" s="1246"/>
      <c r="D30" s="1246"/>
      <c r="E30" s="1246"/>
      <c r="F30" s="1246"/>
      <c r="G30" s="1246"/>
      <c r="H30" s="1248"/>
      <c r="I30" s="1251"/>
      <c r="J30" s="1252"/>
      <c r="K30" s="422"/>
      <c r="L30" s="1253"/>
      <c r="M30" s="1254"/>
      <c r="N30" s="423"/>
    </row>
    <row r="31" spans="2:14" ht="15.75" thickBot="1" x14ac:dyDescent="0.3">
      <c r="B31" s="1212" t="s">
        <v>64</v>
      </c>
      <c r="C31" s="1213"/>
      <c r="D31" s="1213"/>
      <c r="E31" s="1213"/>
      <c r="F31" s="1213"/>
      <c r="G31" s="1213"/>
      <c r="H31" s="1213"/>
      <c r="I31" s="1213"/>
      <c r="J31" s="1213"/>
      <c r="K31" s="1213"/>
      <c r="L31" s="1213"/>
      <c r="M31" s="1214"/>
      <c r="N31" s="424">
        <f>SUM(N28:N30)</f>
        <v>0</v>
      </c>
    </row>
    <row r="32" spans="2:14" x14ac:dyDescent="0.25">
      <c r="B32" s="425"/>
      <c r="C32" s="382"/>
      <c r="D32" s="382"/>
      <c r="E32" s="382"/>
      <c r="F32" s="382"/>
      <c r="G32" s="382"/>
      <c r="H32" s="382"/>
      <c r="I32" s="382"/>
      <c r="J32" s="382"/>
      <c r="K32" s="382"/>
      <c r="L32" s="382"/>
      <c r="M32" s="382"/>
      <c r="N32" s="383"/>
    </row>
    <row r="33" spans="2:14" x14ac:dyDescent="0.25">
      <c r="B33" s="426" t="s">
        <v>207</v>
      </c>
      <c r="C33" s="427"/>
      <c r="D33" s="427"/>
      <c r="E33" s="427"/>
      <c r="F33" s="427"/>
      <c r="G33" s="427"/>
      <c r="H33" s="427"/>
      <c r="I33" s="427"/>
      <c r="J33" s="427"/>
      <c r="K33" s="427"/>
      <c r="L33" s="427"/>
      <c r="M33" s="427"/>
      <c r="N33" s="428"/>
    </row>
    <row r="34" spans="2:14" ht="15.75" thickBot="1" x14ac:dyDescent="0.3">
      <c r="B34" s="429"/>
      <c r="C34" s="403"/>
      <c r="D34" s="403"/>
      <c r="E34" s="403"/>
      <c r="F34" s="403"/>
      <c r="G34" s="403"/>
      <c r="H34" s="403"/>
      <c r="I34" s="403"/>
      <c r="J34" s="402"/>
      <c r="K34" s="402"/>
      <c r="L34" s="402"/>
      <c r="M34" s="402"/>
      <c r="N34" s="404"/>
    </row>
    <row r="35" spans="2:14" x14ac:dyDescent="0.25">
      <c r="B35" s="1260" t="s">
        <v>54</v>
      </c>
      <c r="C35" s="1261"/>
      <c r="D35" s="1261"/>
      <c r="E35" s="1261"/>
      <c r="F35" s="1261"/>
      <c r="G35" s="1261"/>
      <c r="H35" s="1261"/>
      <c r="I35" s="1262"/>
      <c r="J35" s="430" t="s">
        <v>56</v>
      </c>
      <c r="K35" s="431" t="s">
        <v>8</v>
      </c>
      <c r="L35" s="1263" t="s">
        <v>66</v>
      </c>
      <c r="M35" s="1262"/>
      <c r="N35" s="432" t="s">
        <v>62</v>
      </c>
    </row>
    <row r="36" spans="2:14" x14ac:dyDescent="0.25">
      <c r="B36" s="1255" t="s">
        <v>208</v>
      </c>
      <c r="C36" s="1256"/>
      <c r="D36" s="1256"/>
      <c r="E36" s="1256"/>
      <c r="F36" s="1256"/>
      <c r="G36" s="1256"/>
      <c r="H36" s="1256"/>
      <c r="I36" s="1257"/>
      <c r="J36" s="433" t="s">
        <v>209</v>
      </c>
      <c r="K36" s="434">
        <f>5*23*4</f>
        <v>460</v>
      </c>
      <c r="L36" s="1258">
        <v>1400</v>
      </c>
      <c r="M36" s="1259"/>
      <c r="N36" s="435">
        <f>ROUND(K36*L36,2)</f>
        <v>644000</v>
      </c>
    </row>
    <row r="37" spans="2:14" x14ac:dyDescent="0.25">
      <c r="B37" s="1255" t="s">
        <v>210</v>
      </c>
      <c r="C37" s="1256"/>
      <c r="D37" s="1256"/>
      <c r="E37" s="1256"/>
      <c r="F37" s="1256"/>
      <c r="G37" s="1256"/>
      <c r="H37" s="1256"/>
      <c r="I37" s="1257"/>
      <c r="J37" s="436" t="s">
        <v>145</v>
      </c>
      <c r="K37" s="437">
        <f>(0.005*20*4*30)</f>
        <v>12</v>
      </c>
      <c r="L37" s="1258">
        <v>10000</v>
      </c>
      <c r="M37" s="1259"/>
      <c r="N37" s="435">
        <f t="shared" ref="N37:N43" si="0">ROUND(K37*L37,2)</f>
        <v>120000</v>
      </c>
    </row>
    <row r="38" spans="2:14" x14ac:dyDescent="0.25">
      <c r="B38" s="1255" t="s">
        <v>211</v>
      </c>
      <c r="C38" s="1256"/>
      <c r="D38" s="1256"/>
      <c r="E38" s="1256"/>
      <c r="F38" s="1256"/>
      <c r="G38" s="1256"/>
      <c r="H38" s="1256"/>
      <c r="I38" s="1257"/>
      <c r="J38" s="436" t="s">
        <v>145</v>
      </c>
      <c r="K38" s="437">
        <f>(0.003*20*4*30)</f>
        <v>7.1999999999999993</v>
      </c>
      <c r="L38" s="1258">
        <v>10000</v>
      </c>
      <c r="M38" s="1259"/>
      <c r="N38" s="435">
        <f t="shared" si="0"/>
        <v>72000</v>
      </c>
    </row>
    <row r="39" spans="2:14" x14ac:dyDescent="0.25">
      <c r="B39" s="1255" t="s">
        <v>212</v>
      </c>
      <c r="C39" s="1256"/>
      <c r="D39" s="1256"/>
      <c r="E39" s="1256"/>
      <c r="F39" s="1256"/>
      <c r="G39" s="1256"/>
      <c r="H39" s="1256"/>
      <c r="I39" s="1257"/>
      <c r="J39" s="438" t="s">
        <v>145</v>
      </c>
      <c r="K39" s="437">
        <f>(0.003*20*4*30)</f>
        <v>7.1999999999999993</v>
      </c>
      <c r="L39" s="1258">
        <v>6000</v>
      </c>
      <c r="M39" s="1259"/>
      <c r="N39" s="435">
        <f t="shared" si="0"/>
        <v>43200</v>
      </c>
    </row>
    <row r="40" spans="2:14" x14ac:dyDescent="0.25">
      <c r="B40" s="1255" t="s">
        <v>213</v>
      </c>
      <c r="C40" s="1256"/>
      <c r="D40" s="1256"/>
      <c r="E40" s="1256"/>
      <c r="F40" s="1256"/>
      <c r="G40" s="1256"/>
      <c r="H40" s="1256"/>
      <c r="I40" s="1257"/>
      <c r="J40" s="433" t="s">
        <v>214</v>
      </c>
      <c r="K40" s="434">
        <v>102</v>
      </c>
      <c r="L40" s="1258">
        <v>1500</v>
      </c>
      <c r="M40" s="1259"/>
      <c r="N40" s="435">
        <f t="shared" si="0"/>
        <v>153000</v>
      </c>
    </row>
    <row r="41" spans="2:14" x14ac:dyDescent="0.25">
      <c r="B41" s="1255" t="s">
        <v>215</v>
      </c>
      <c r="C41" s="1256"/>
      <c r="D41" s="1256"/>
      <c r="E41" s="1256"/>
      <c r="F41" s="1256"/>
      <c r="G41" s="1256"/>
      <c r="H41" s="1256"/>
      <c r="I41" s="1257"/>
      <c r="J41" s="433" t="s">
        <v>209</v>
      </c>
      <c r="K41" s="434">
        <f>1</f>
        <v>1</v>
      </c>
      <c r="L41" s="1258">
        <v>299900</v>
      </c>
      <c r="M41" s="1259"/>
      <c r="N41" s="435">
        <f t="shared" si="0"/>
        <v>299900</v>
      </c>
    </row>
    <row r="42" spans="2:14" x14ac:dyDescent="0.25">
      <c r="B42" s="1255" t="s">
        <v>216</v>
      </c>
      <c r="C42" s="1256"/>
      <c r="D42" s="1256"/>
      <c r="E42" s="1256"/>
      <c r="F42" s="1256"/>
      <c r="G42" s="1256"/>
      <c r="H42" s="1256"/>
      <c r="I42" s="1257"/>
      <c r="J42" s="439" t="s">
        <v>145</v>
      </c>
      <c r="K42" s="440">
        <f>0.05*20*5</f>
        <v>5</v>
      </c>
      <c r="L42" s="1258">
        <v>3750</v>
      </c>
      <c r="M42" s="1259"/>
      <c r="N42" s="435">
        <f t="shared" si="0"/>
        <v>18750</v>
      </c>
    </row>
    <row r="43" spans="2:14" x14ac:dyDescent="0.25">
      <c r="B43" s="1255" t="s">
        <v>217</v>
      </c>
      <c r="C43" s="1256"/>
      <c r="D43" s="1256"/>
      <c r="E43" s="1256"/>
      <c r="F43" s="1256"/>
      <c r="G43" s="1256"/>
      <c r="H43" s="1256"/>
      <c r="I43" s="1257"/>
      <c r="J43" s="436" t="s">
        <v>209</v>
      </c>
      <c r="K43" s="441">
        <v>1</v>
      </c>
      <c r="L43" s="1258">
        <v>124900</v>
      </c>
      <c r="M43" s="1259"/>
      <c r="N43" s="435">
        <f t="shared" si="0"/>
        <v>124900</v>
      </c>
    </row>
    <row r="44" spans="2:14" ht="15.75" thickBot="1" x14ac:dyDescent="0.3">
      <c r="B44" s="1255"/>
      <c r="C44" s="1256"/>
      <c r="D44" s="1256"/>
      <c r="E44" s="1256"/>
      <c r="F44" s="1256"/>
      <c r="G44" s="1256"/>
      <c r="H44" s="1256"/>
      <c r="I44" s="1257"/>
      <c r="J44" s="442"/>
      <c r="K44" s="443"/>
      <c r="L44" s="1299"/>
      <c r="M44" s="1300"/>
      <c r="N44" s="444"/>
    </row>
    <row r="45" spans="2:14" ht="15.75" thickBot="1" x14ac:dyDescent="0.3">
      <c r="B45" s="1212" t="s">
        <v>64</v>
      </c>
      <c r="C45" s="1213"/>
      <c r="D45" s="1213"/>
      <c r="E45" s="1213"/>
      <c r="F45" s="1213"/>
      <c r="G45" s="1213"/>
      <c r="H45" s="1213"/>
      <c r="I45" s="1213"/>
      <c r="J45" s="1213"/>
      <c r="K45" s="1213"/>
      <c r="L45" s="1213"/>
      <c r="M45" s="1214"/>
      <c r="N45" s="424">
        <f>SUM(N36:N43)</f>
        <v>1475750</v>
      </c>
    </row>
    <row r="46" spans="2:14" x14ac:dyDescent="0.25">
      <c r="B46" s="381"/>
      <c r="C46" s="382"/>
      <c r="D46" s="382"/>
      <c r="E46" s="382"/>
      <c r="F46" s="382"/>
      <c r="G46" s="382"/>
      <c r="H46" s="382"/>
      <c r="I46" s="382"/>
      <c r="J46" s="382"/>
      <c r="K46" s="382"/>
      <c r="L46" s="382"/>
      <c r="M46" s="382"/>
      <c r="N46" s="383"/>
    </row>
    <row r="47" spans="2:14" x14ac:dyDescent="0.25">
      <c r="B47" s="426" t="s">
        <v>67</v>
      </c>
      <c r="C47" s="427"/>
      <c r="D47" s="427"/>
      <c r="E47" s="427"/>
      <c r="F47" s="427"/>
      <c r="G47" s="427"/>
      <c r="H47" s="427"/>
      <c r="I47" s="427"/>
      <c r="J47" s="427"/>
      <c r="K47" s="427"/>
      <c r="L47" s="427"/>
      <c r="M47" s="427"/>
      <c r="N47" s="428"/>
    </row>
    <row r="48" spans="2:14" ht="15.75" thickBot="1" x14ac:dyDescent="0.3">
      <c r="B48" s="445"/>
      <c r="C48" s="402"/>
      <c r="D48" s="402"/>
      <c r="E48" s="402"/>
      <c r="F48" s="402"/>
      <c r="G48" s="402"/>
      <c r="H48" s="402"/>
      <c r="I48" s="402"/>
      <c r="J48" s="402"/>
      <c r="K48" s="402"/>
      <c r="L48" s="402"/>
      <c r="M48" s="402"/>
      <c r="N48" s="404"/>
    </row>
    <row r="49" spans="2:14" ht="25.5" x14ac:dyDescent="0.25">
      <c r="B49" s="446" t="s">
        <v>68</v>
      </c>
      <c r="C49" s="447"/>
      <c r="D49" s="447"/>
      <c r="E49" s="447"/>
      <c r="F49" s="447"/>
      <c r="G49" s="447"/>
      <c r="H49" s="448" t="s">
        <v>56</v>
      </c>
      <c r="I49" s="449" t="s">
        <v>69</v>
      </c>
      <c r="J49" s="450" t="s">
        <v>70</v>
      </c>
      <c r="K49" s="448" t="s">
        <v>71</v>
      </c>
      <c r="L49" s="1264" t="s">
        <v>72</v>
      </c>
      <c r="M49" s="1265"/>
      <c r="N49" s="451" t="s">
        <v>62</v>
      </c>
    </row>
    <row r="50" spans="2:14" x14ac:dyDescent="0.25">
      <c r="B50" s="1189"/>
      <c r="C50" s="1190"/>
      <c r="D50" s="1190"/>
      <c r="E50" s="1190"/>
      <c r="F50" s="1190"/>
      <c r="G50" s="1191"/>
      <c r="H50" s="452"/>
      <c r="I50" s="453"/>
      <c r="J50" s="454"/>
      <c r="K50" s="453"/>
      <c r="L50" s="1266"/>
      <c r="M50" s="1266"/>
      <c r="N50" s="455"/>
    </row>
    <row r="51" spans="2:14" x14ac:dyDescent="0.25">
      <c r="B51" s="456"/>
      <c r="C51" s="457"/>
      <c r="D51" s="457"/>
      <c r="E51" s="457"/>
      <c r="F51" s="457"/>
      <c r="G51" s="457"/>
      <c r="H51" s="458"/>
      <c r="I51" s="420"/>
      <c r="J51" s="420"/>
      <c r="K51" s="420"/>
      <c r="L51" s="459"/>
      <c r="M51" s="460"/>
      <c r="N51" s="461"/>
    </row>
    <row r="52" spans="2:14" ht="15.75" thickBot="1" x14ac:dyDescent="0.3">
      <c r="B52" s="1269" t="s">
        <v>64</v>
      </c>
      <c r="C52" s="1270"/>
      <c r="D52" s="1270"/>
      <c r="E52" s="1270"/>
      <c r="F52" s="1270"/>
      <c r="G52" s="1270"/>
      <c r="H52" s="1270"/>
      <c r="I52" s="1270"/>
      <c r="J52" s="1270"/>
      <c r="K52" s="1270"/>
      <c r="L52" s="1270"/>
      <c r="M52" s="1271"/>
      <c r="N52" s="465">
        <f>+N50</f>
        <v>0</v>
      </c>
    </row>
    <row r="53" spans="2:14" x14ac:dyDescent="0.25">
      <c r="B53" s="381"/>
      <c r="C53" s="382"/>
      <c r="D53" s="382"/>
      <c r="E53" s="382"/>
      <c r="F53" s="382"/>
      <c r="G53" s="382"/>
      <c r="H53" s="382"/>
      <c r="I53" s="382"/>
      <c r="J53" s="382"/>
      <c r="K53" s="382"/>
      <c r="L53" s="382"/>
      <c r="M53" s="382"/>
      <c r="N53" s="383"/>
    </row>
    <row r="54" spans="2:14" x14ac:dyDescent="0.25">
      <c r="B54" s="426" t="s">
        <v>74</v>
      </c>
      <c r="C54" s="427"/>
      <c r="D54" s="427"/>
      <c r="E54" s="427"/>
      <c r="F54" s="427"/>
      <c r="G54" s="427"/>
      <c r="H54" s="427"/>
      <c r="I54" s="427"/>
      <c r="J54" s="427"/>
      <c r="K54" s="427"/>
      <c r="L54" s="427"/>
      <c r="M54" s="427"/>
      <c r="N54" s="428"/>
    </row>
    <row r="55" spans="2:14" ht="15.75" thickBot="1" x14ac:dyDescent="0.3">
      <c r="B55" s="445"/>
      <c r="C55" s="402"/>
      <c r="D55" s="402"/>
      <c r="E55" s="402"/>
      <c r="F55" s="402"/>
      <c r="G55" s="402"/>
      <c r="H55" s="402"/>
      <c r="I55" s="402"/>
      <c r="J55" s="402"/>
      <c r="K55" s="402"/>
      <c r="L55" s="402"/>
      <c r="M55" s="402"/>
      <c r="N55" s="404"/>
    </row>
    <row r="56" spans="2:14" ht="25.5" x14ac:dyDescent="0.25">
      <c r="B56" s="1272" t="s">
        <v>75</v>
      </c>
      <c r="C56" s="1273"/>
      <c r="D56" s="1273"/>
      <c r="E56" s="1273"/>
      <c r="F56" s="1273"/>
      <c r="G56" s="1273"/>
      <c r="H56" s="1273"/>
      <c r="I56" s="448" t="s">
        <v>76</v>
      </c>
      <c r="J56" s="450" t="s">
        <v>77</v>
      </c>
      <c r="K56" s="449" t="s">
        <v>78</v>
      </c>
      <c r="L56" s="1274" t="s">
        <v>61</v>
      </c>
      <c r="M56" s="1275"/>
      <c r="N56" s="466" t="s">
        <v>62</v>
      </c>
    </row>
    <row r="57" spans="2:14" ht="15.75" thickBot="1" x14ac:dyDescent="0.3">
      <c r="B57" s="1276"/>
      <c r="C57" s="1277"/>
      <c r="D57" s="1277"/>
      <c r="E57" s="1277"/>
      <c r="F57" s="1277"/>
      <c r="G57" s="1277"/>
      <c r="H57" s="1277"/>
      <c r="I57" s="463"/>
      <c r="J57" s="463"/>
      <c r="K57" s="463"/>
      <c r="L57" s="1278"/>
      <c r="M57" s="1278"/>
      <c r="N57" s="444"/>
    </row>
    <row r="58" spans="2:14" ht="15.75" thickBot="1" x14ac:dyDescent="0.3">
      <c r="B58" s="1212" t="s">
        <v>64</v>
      </c>
      <c r="C58" s="1213"/>
      <c r="D58" s="1213"/>
      <c r="E58" s="1213"/>
      <c r="F58" s="1213"/>
      <c r="G58" s="1213"/>
      <c r="H58" s="1213"/>
      <c r="I58" s="1270"/>
      <c r="J58" s="1270"/>
      <c r="K58" s="1270"/>
      <c r="L58" s="1270"/>
      <c r="M58" s="1271"/>
      <c r="N58" s="472">
        <f>SUM(N57:N57)</f>
        <v>0</v>
      </c>
    </row>
    <row r="59" spans="2:14" ht="15.75" thickBot="1" x14ac:dyDescent="0.3">
      <c r="B59" s="381"/>
      <c r="C59" s="382"/>
      <c r="D59" s="382"/>
      <c r="E59" s="382"/>
      <c r="F59" s="382"/>
      <c r="G59" s="382"/>
      <c r="H59" s="382"/>
      <c r="I59" s="382"/>
      <c r="J59" s="382"/>
      <c r="K59" s="382"/>
      <c r="L59" s="382"/>
      <c r="M59" s="382"/>
      <c r="N59" s="383"/>
    </row>
    <row r="60" spans="2:14" ht="15.75" thickBot="1" x14ac:dyDescent="0.3">
      <c r="B60" s="1212" t="s">
        <v>79</v>
      </c>
      <c r="C60" s="1213"/>
      <c r="D60" s="1213"/>
      <c r="E60" s="1213"/>
      <c r="F60" s="1213"/>
      <c r="G60" s="1213"/>
      <c r="H60" s="1213"/>
      <c r="I60" s="1213"/>
      <c r="J60" s="1213"/>
      <c r="K60" s="1213"/>
      <c r="L60" s="1213"/>
      <c r="M60" s="1214"/>
      <c r="N60" s="473">
        <f>+N45</f>
        <v>1475750</v>
      </c>
    </row>
    <row r="61" spans="2:14" x14ac:dyDescent="0.25">
      <c r="B61" s="381"/>
      <c r="C61" s="382"/>
      <c r="D61" s="382"/>
      <c r="E61" s="382"/>
      <c r="F61" s="382"/>
      <c r="G61" s="382"/>
      <c r="H61" s="382"/>
      <c r="I61" s="382"/>
      <c r="J61" s="382"/>
      <c r="K61" s="382"/>
      <c r="L61" s="382"/>
      <c r="M61" s="382"/>
      <c r="N61" s="383"/>
    </row>
    <row r="62" spans="2:14" x14ac:dyDescent="0.25">
      <c r="B62" s="426" t="s">
        <v>80</v>
      </c>
      <c r="C62" s="427"/>
      <c r="D62" s="427"/>
      <c r="E62" s="427"/>
      <c r="F62" s="427"/>
      <c r="G62" s="427"/>
      <c r="H62" s="427"/>
      <c r="I62" s="427"/>
      <c r="J62" s="427"/>
      <c r="K62" s="427"/>
      <c r="L62" s="427"/>
      <c r="M62" s="427"/>
      <c r="N62" s="428"/>
    </row>
    <row r="63" spans="2:14" ht="15.75" thickBot="1" x14ac:dyDescent="0.3">
      <c r="B63" s="445"/>
      <c r="C63" s="402"/>
      <c r="D63" s="402"/>
      <c r="E63" s="402"/>
      <c r="F63" s="402"/>
      <c r="G63" s="402"/>
      <c r="H63" s="402"/>
      <c r="I63" s="402"/>
      <c r="J63" s="402"/>
      <c r="K63" s="402"/>
      <c r="L63" s="402"/>
      <c r="M63" s="402"/>
      <c r="N63" s="404"/>
    </row>
    <row r="64" spans="2:14" x14ac:dyDescent="0.25">
      <c r="B64" s="1260" t="s">
        <v>81</v>
      </c>
      <c r="C64" s="1261"/>
      <c r="D64" s="1261"/>
      <c r="E64" s="1261"/>
      <c r="F64" s="1261"/>
      <c r="G64" s="1261"/>
      <c r="H64" s="1261"/>
      <c r="I64" s="447"/>
      <c r="J64" s="474"/>
      <c r="K64" s="475" t="s">
        <v>82</v>
      </c>
      <c r="L64" s="1285" t="s">
        <v>83</v>
      </c>
      <c r="M64" s="1286"/>
      <c r="N64" s="476"/>
    </row>
    <row r="65" spans="2:14" x14ac:dyDescent="0.25">
      <c r="B65" s="1293" t="s">
        <v>84</v>
      </c>
      <c r="C65" s="1294"/>
      <c r="D65" s="1294"/>
      <c r="E65" s="1294"/>
      <c r="F65" s="1294"/>
      <c r="G65" s="1294"/>
      <c r="H65" s="1294"/>
      <c r="I65" s="178"/>
      <c r="J65" s="179"/>
      <c r="K65" s="477">
        <v>2.5000000000000001E-2</v>
      </c>
      <c r="L65" s="1295">
        <f>ROUND(N60*K65,2)</f>
        <v>36893.75</v>
      </c>
      <c r="M65" s="1296"/>
      <c r="N65" s="181"/>
    </row>
    <row r="66" spans="2:14" x14ac:dyDescent="0.25">
      <c r="B66" s="478" t="s">
        <v>85</v>
      </c>
      <c r="C66" s="479"/>
      <c r="D66" s="479"/>
      <c r="E66" s="479"/>
      <c r="F66" s="479"/>
      <c r="G66" s="479"/>
      <c r="H66" s="479"/>
      <c r="I66" s="178"/>
      <c r="J66" s="179"/>
      <c r="K66" s="480"/>
      <c r="L66" s="1289">
        <f>N60*K66</f>
        <v>0</v>
      </c>
      <c r="M66" s="1290"/>
      <c r="N66" s="181"/>
    </row>
    <row r="67" spans="2:14" ht="15.75" thickBot="1" x14ac:dyDescent="0.3">
      <c r="B67" s="481" t="s">
        <v>86</v>
      </c>
      <c r="C67" s="482"/>
      <c r="D67" s="482"/>
      <c r="E67" s="482"/>
      <c r="F67" s="482"/>
      <c r="G67" s="482"/>
      <c r="H67" s="482"/>
      <c r="I67" s="186"/>
      <c r="J67" s="187"/>
      <c r="K67" s="483"/>
      <c r="L67" s="1291">
        <f>N60*K67</f>
        <v>0</v>
      </c>
      <c r="M67" s="1292"/>
      <c r="N67" s="181"/>
    </row>
    <row r="68" spans="2:14" ht="15.75" thickBot="1" x14ac:dyDescent="0.3">
      <c r="B68" s="1212" t="s">
        <v>64</v>
      </c>
      <c r="C68" s="1213"/>
      <c r="D68" s="1213"/>
      <c r="E68" s="1213"/>
      <c r="F68" s="1213"/>
      <c r="G68" s="1213"/>
      <c r="H68" s="1213"/>
      <c r="I68" s="1213"/>
      <c r="J68" s="1213"/>
      <c r="K68" s="1213"/>
      <c r="L68" s="1213"/>
      <c r="M68" s="1214"/>
      <c r="N68" s="484">
        <f>L65</f>
        <v>36893.75</v>
      </c>
    </row>
    <row r="69" spans="2:14" ht="15.75" thickBot="1" x14ac:dyDescent="0.3">
      <c r="B69" s="381"/>
      <c r="C69" s="382"/>
      <c r="D69" s="382"/>
      <c r="E69" s="382"/>
      <c r="F69" s="382"/>
      <c r="G69" s="382"/>
      <c r="H69" s="382"/>
      <c r="I69" s="382"/>
      <c r="J69" s="382"/>
      <c r="K69" s="382"/>
      <c r="L69" s="382"/>
      <c r="M69" s="382"/>
      <c r="N69" s="383"/>
    </row>
    <row r="70" spans="2:14" ht="15.75" thickBot="1" x14ac:dyDescent="0.3">
      <c r="B70" s="1212" t="s">
        <v>87</v>
      </c>
      <c r="C70" s="1213"/>
      <c r="D70" s="1213"/>
      <c r="E70" s="1213"/>
      <c r="F70" s="1213"/>
      <c r="G70" s="1213"/>
      <c r="H70" s="1213"/>
      <c r="I70" s="1213"/>
      <c r="J70" s="1213"/>
      <c r="K70" s="1213"/>
      <c r="L70" s="1213"/>
      <c r="M70" s="1214"/>
      <c r="N70" s="484">
        <f>ROUND(N60+N68,0)</f>
        <v>1512644</v>
      </c>
    </row>
    <row r="71" spans="2:14" x14ac:dyDescent="0.25">
      <c r="B71" s="485"/>
      <c r="C71" s="486"/>
      <c r="D71" s="486"/>
      <c r="E71" s="486"/>
      <c r="F71" s="486"/>
      <c r="G71" s="486"/>
      <c r="H71" s="486"/>
      <c r="I71" s="486"/>
      <c r="J71" s="486"/>
      <c r="K71" s="486"/>
      <c r="L71" s="486"/>
      <c r="M71" s="486"/>
      <c r="N71" s="487"/>
    </row>
    <row r="72" spans="2:14" ht="24" customHeight="1" x14ac:dyDescent="0.25">
      <c r="B72" s="488"/>
      <c r="C72" s="489"/>
      <c r="D72" s="489"/>
      <c r="E72" s="491" t="s">
        <v>88</v>
      </c>
      <c r="F72" s="491"/>
      <c r="G72" s="491"/>
      <c r="H72" s="491"/>
      <c r="I72" s="491"/>
      <c r="J72" s="491"/>
      <c r="K72" s="489"/>
      <c r="L72" s="489"/>
      <c r="M72" s="489"/>
      <c r="N72" s="490"/>
    </row>
    <row r="73" spans="2:14" x14ac:dyDescent="0.25">
      <c r="B73" s="488"/>
      <c r="C73" s="489"/>
      <c r="D73" s="489"/>
      <c r="E73" s="259" t="s">
        <v>89</v>
      </c>
      <c r="F73" s="1020"/>
      <c r="G73" s="1020"/>
      <c r="H73" s="1020"/>
      <c r="I73" s="1020"/>
      <c r="J73" s="1020"/>
      <c r="K73" s="489"/>
      <c r="L73" s="489"/>
      <c r="M73" s="489"/>
      <c r="N73" s="490"/>
    </row>
    <row r="74" spans="2:14" x14ac:dyDescent="0.25">
      <c r="B74" s="488"/>
      <c r="C74" s="489"/>
      <c r="D74" s="489"/>
      <c r="E74" s="572" t="s">
        <v>322</v>
      </c>
      <c r="F74" s="7"/>
      <c r="G74" s="259"/>
      <c r="H74" s="259"/>
      <c r="I74" s="259"/>
      <c r="J74" s="259"/>
      <c r="K74" s="489"/>
      <c r="L74" s="489"/>
      <c r="M74" s="489"/>
      <c r="N74" s="490"/>
    </row>
    <row r="75" spans="2:14" ht="15.75" customHeight="1" x14ac:dyDescent="0.25">
      <c r="B75" s="488"/>
      <c r="C75" s="489"/>
      <c r="D75" s="489"/>
      <c r="E75" s="259" t="s">
        <v>321</v>
      </c>
      <c r="F75" s="259"/>
      <c r="G75" s="259"/>
      <c r="H75" s="259"/>
      <c r="I75" s="259"/>
      <c r="J75" s="259"/>
      <c r="K75" s="489"/>
      <c r="L75" s="489"/>
      <c r="M75" s="489"/>
      <c r="N75" s="490"/>
    </row>
    <row r="76" spans="2:14" ht="15.75" thickBot="1" x14ac:dyDescent="0.3">
      <c r="B76" s="488"/>
      <c r="C76" s="489"/>
      <c r="D76" s="489"/>
      <c r="E76" s="489"/>
      <c r="F76" s="489" t="s">
        <v>92</v>
      </c>
      <c r="G76" s="489"/>
      <c r="H76" s="489"/>
      <c r="I76" s="489"/>
      <c r="J76" s="489"/>
      <c r="K76" s="489"/>
      <c r="L76" s="489"/>
      <c r="M76" s="489"/>
      <c r="N76" s="490"/>
    </row>
    <row r="77" spans="2:14" x14ac:dyDescent="0.25">
      <c r="B77" s="492" t="s">
        <v>93</v>
      </c>
      <c r="C77" s="493"/>
      <c r="D77" s="493"/>
      <c r="E77" s="493"/>
      <c r="F77" s="493"/>
      <c r="G77" s="493"/>
      <c r="H77" s="493"/>
      <c r="I77" s="493"/>
      <c r="J77" s="493"/>
      <c r="K77" s="493"/>
      <c r="L77" s="493"/>
      <c r="M77" s="493"/>
      <c r="N77" s="494"/>
    </row>
    <row r="78" spans="2:14" ht="15.75" thickBot="1" x14ac:dyDescent="0.3">
      <c r="B78" s="498"/>
      <c r="C78" s="499"/>
      <c r="D78" s="499"/>
      <c r="E78" s="499"/>
      <c r="F78" s="499"/>
      <c r="G78" s="499"/>
      <c r="H78" s="499"/>
      <c r="I78" s="499"/>
      <c r="J78" s="499"/>
      <c r="K78" s="499"/>
      <c r="L78" s="499"/>
      <c r="M78" s="499"/>
      <c r="N78" s="500"/>
    </row>
    <row r="79" spans="2:14" x14ac:dyDescent="0.25">
      <c r="B79" s="501"/>
      <c r="C79" s="502"/>
      <c r="D79" s="502"/>
      <c r="E79" s="502"/>
      <c r="F79" s="502"/>
      <c r="G79" s="502"/>
      <c r="H79" s="502"/>
      <c r="I79" s="502"/>
      <c r="J79" s="502"/>
      <c r="K79" s="502"/>
      <c r="L79" s="502"/>
      <c r="M79" s="502"/>
      <c r="N79" s="503"/>
    </row>
    <row r="80" spans="2:14" x14ac:dyDescent="0.25">
      <c r="B80" s="504" t="s">
        <v>94</v>
      </c>
      <c r="C80" s="505"/>
      <c r="D80" s="505"/>
      <c r="E80" s="505"/>
      <c r="F80" s="505"/>
      <c r="G80" s="505"/>
      <c r="H80" s="505"/>
      <c r="I80" s="505"/>
      <c r="J80" s="505"/>
      <c r="K80" s="505"/>
      <c r="L80" s="505"/>
      <c r="M80" s="505"/>
      <c r="N80" s="506"/>
    </row>
    <row r="81" spans="2:14" ht="16.5" customHeight="1" x14ac:dyDescent="0.25">
      <c r="B81" s="1279" t="s">
        <v>95</v>
      </c>
      <c r="C81" s="1280"/>
      <c r="D81" s="1280"/>
      <c r="E81" s="1280"/>
      <c r="F81" s="1280"/>
      <c r="G81" s="1280"/>
      <c r="H81" s="1280"/>
      <c r="I81" s="1280"/>
      <c r="J81" s="1280"/>
      <c r="K81" s="1280"/>
      <c r="L81" s="1280"/>
      <c r="M81" s="1280"/>
      <c r="N81" s="1281"/>
    </row>
    <row r="82" spans="2:14" ht="24" customHeight="1" x14ac:dyDescent="0.25">
      <c r="B82" s="1279"/>
      <c r="C82" s="1280"/>
      <c r="D82" s="1280"/>
      <c r="E82" s="1280"/>
      <c r="F82" s="1280"/>
      <c r="G82" s="1280"/>
      <c r="H82" s="1280"/>
      <c r="I82" s="1280"/>
      <c r="J82" s="1280"/>
      <c r="K82" s="1280"/>
      <c r="L82" s="1280"/>
      <c r="M82" s="1280"/>
      <c r="N82" s="1281"/>
    </row>
    <row r="83" spans="2:14" ht="26.25" customHeight="1" x14ac:dyDescent="0.25">
      <c r="B83" s="1282" t="s">
        <v>96</v>
      </c>
      <c r="C83" s="1283"/>
      <c r="D83" s="1283"/>
      <c r="E83" s="1283"/>
      <c r="F83" s="1283"/>
      <c r="G83" s="1283"/>
      <c r="H83" s="1283"/>
      <c r="I83" s="1283"/>
      <c r="J83" s="1283"/>
      <c r="K83" s="1283"/>
      <c r="L83" s="1283"/>
      <c r="M83" s="1283"/>
      <c r="N83" s="1284"/>
    </row>
    <row r="84" spans="2:14" x14ac:dyDescent="0.25">
      <c r="B84" s="1282"/>
      <c r="C84" s="1283"/>
      <c r="D84" s="1283"/>
      <c r="E84" s="1283"/>
      <c r="F84" s="1283"/>
      <c r="G84" s="1283"/>
      <c r="H84" s="1283"/>
      <c r="I84" s="1283"/>
      <c r="J84" s="1283"/>
      <c r="K84" s="1283"/>
      <c r="L84" s="1283"/>
      <c r="M84" s="1283"/>
      <c r="N84" s="1284"/>
    </row>
    <row r="85" spans="2:14" ht="22.5" customHeight="1" x14ac:dyDescent="0.25">
      <c r="B85" s="1282"/>
      <c r="C85" s="1283"/>
      <c r="D85" s="1283"/>
      <c r="E85" s="1283"/>
      <c r="F85" s="1283"/>
      <c r="G85" s="1283"/>
      <c r="H85" s="1283"/>
      <c r="I85" s="1283"/>
      <c r="J85" s="1283"/>
      <c r="K85" s="1283"/>
      <c r="L85" s="1283"/>
      <c r="M85" s="1283"/>
      <c r="N85" s="1284"/>
    </row>
    <row r="86" spans="2:14" x14ac:dyDescent="0.25">
      <c r="B86" s="507"/>
      <c r="C86" s="508"/>
      <c r="D86" s="508"/>
      <c r="E86" s="508"/>
      <c r="F86" s="508"/>
      <c r="G86" s="508"/>
      <c r="H86" s="508"/>
      <c r="I86" s="508"/>
      <c r="J86" s="508"/>
      <c r="K86" s="508"/>
      <c r="L86" s="508"/>
      <c r="M86" s="508"/>
      <c r="N86" s="509"/>
    </row>
    <row r="87" spans="2:14" ht="15.75" thickBot="1" x14ac:dyDescent="0.3">
      <c r="B87" s="504"/>
      <c r="C87" s="505"/>
      <c r="D87" s="505"/>
      <c r="E87" s="857"/>
      <c r="F87" s="505"/>
      <c r="G87" s="505"/>
      <c r="H87" s="505"/>
      <c r="I87" s="505"/>
      <c r="J87" s="505"/>
      <c r="K87" s="505"/>
      <c r="L87" s="505"/>
      <c r="M87" s="505"/>
      <c r="N87" s="506"/>
    </row>
    <row r="88" spans="2:14" x14ac:dyDescent="0.25">
      <c r="B88" s="488"/>
      <c r="C88" s="489"/>
      <c r="D88" s="489"/>
      <c r="E88" s="489" t="s">
        <v>88</v>
      </c>
      <c r="F88" s="491"/>
      <c r="G88" s="491"/>
      <c r="H88" s="489"/>
      <c r="I88" s="489"/>
      <c r="J88" s="489"/>
      <c r="K88" s="489"/>
      <c r="L88" s="489"/>
      <c r="M88" s="489"/>
      <c r="N88" s="490"/>
    </row>
    <row r="89" spans="2:14" x14ac:dyDescent="0.25">
      <c r="B89" s="488"/>
      <c r="C89" s="489"/>
      <c r="D89" s="489"/>
      <c r="E89" s="510" t="s">
        <v>89</v>
      </c>
      <c r="F89" s="489"/>
      <c r="G89" s="489"/>
      <c r="H89" s="510"/>
      <c r="I89" s="510"/>
      <c r="J89" s="510"/>
      <c r="K89" s="489"/>
      <c r="L89" s="489"/>
      <c r="M89" s="489"/>
      <c r="N89" s="490"/>
    </row>
    <row r="90" spans="2:14" x14ac:dyDescent="0.25">
      <c r="B90" s="488"/>
      <c r="C90" s="489"/>
      <c r="D90" s="489"/>
      <c r="E90" s="511" t="s">
        <v>97</v>
      </c>
      <c r="F90" s="489"/>
      <c r="G90" s="489"/>
      <c r="H90" s="511"/>
      <c r="I90" s="511"/>
      <c r="J90" s="511"/>
      <c r="K90" s="489"/>
      <c r="L90" s="489"/>
      <c r="M90" s="489"/>
      <c r="N90" s="490"/>
    </row>
    <row r="91" spans="2:14" ht="21" customHeight="1" x14ac:dyDescent="0.25">
      <c r="B91" s="512"/>
      <c r="C91" s="505"/>
      <c r="D91" s="505"/>
      <c r="E91" s="489" t="s">
        <v>91</v>
      </c>
      <c r="F91" s="489"/>
      <c r="G91" s="489"/>
      <c r="H91" s="489"/>
      <c r="I91" s="489"/>
      <c r="J91" s="489"/>
      <c r="K91" s="505"/>
      <c r="L91" s="505"/>
      <c r="M91" s="505"/>
      <c r="N91" s="506"/>
    </row>
    <row r="92" spans="2:14" x14ac:dyDescent="0.25">
      <c r="B92" s="512"/>
      <c r="C92" s="505"/>
      <c r="D92" s="505"/>
      <c r="E92" s="505"/>
      <c r="F92" s="489"/>
      <c r="G92" s="489"/>
      <c r="H92" s="489"/>
      <c r="I92" s="489"/>
      <c r="J92" s="489"/>
      <c r="K92" s="505"/>
      <c r="L92" s="505"/>
      <c r="M92" s="505"/>
      <c r="N92" s="506"/>
    </row>
  </sheetData>
  <mergeCells count="67">
    <mergeCell ref="B2:N2"/>
    <mergeCell ref="B5:E5"/>
    <mergeCell ref="I5:J5"/>
    <mergeCell ref="D7:G7"/>
    <mergeCell ref="K7:M7"/>
    <mergeCell ref="L8:N8"/>
    <mergeCell ref="K14:N14"/>
    <mergeCell ref="B20:N20"/>
    <mergeCell ref="C22:I22"/>
    <mergeCell ref="L22:M22"/>
    <mergeCell ref="C16:E16"/>
    <mergeCell ref="C10:D10"/>
    <mergeCell ref="C13:I14"/>
    <mergeCell ref="B31:M31"/>
    <mergeCell ref="B27:H27"/>
    <mergeCell ref="I27:J27"/>
    <mergeCell ref="L27:M27"/>
    <mergeCell ref="B28:H28"/>
    <mergeCell ref="L28:M28"/>
    <mergeCell ref="B29:D29"/>
    <mergeCell ref="B30:H30"/>
    <mergeCell ref="I30:J30"/>
    <mergeCell ref="L30:M30"/>
    <mergeCell ref="B35:I35"/>
    <mergeCell ref="L35:M35"/>
    <mergeCell ref="B36:I36"/>
    <mergeCell ref="L36:M36"/>
    <mergeCell ref="B37:I37"/>
    <mergeCell ref="L37:M37"/>
    <mergeCell ref="B38:I38"/>
    <mergeCell ref="L38:M38"/>
    <mergeCell ref="B39:I39"/>
    <mergeCell ref="L39:M39"/>
    <mergeCell ref="B40:I40"/>
    <mergeCell ref="L40:M40"/>
    <mergeCell ref="B41:I41"/>
    <mergeCell ref="L41:M41"/>
    <mergeCell ref="B42:I42"/>
    <mergeCell ref="L42:M42"/>
    <mergeCell ref="B43:I43"/>
    <mergeCell ref="L43:M43"/>
    <mergeCell ref="B1:N1"/>
    <mergeCell ref="E11:N12"/>
    <mergeCell ref="L66:M66"/>
    <mergeCell ref="L67:M67"/>
    <mergeCell ref="B68:M68"/>
    <mergeCell ref="B52:M52"/>
    <mergeCell ref="B56:H56"/>
    <mergeCell ref="L56:M56"/>
    <mergeCell ref="B57:H57"/>
    <mergeCell ref="L57:M57"/>
    <mergeCell ref="B44:I44"/>
    <mergeCell ref="L44:M44"/>
    <mergeCell ref="B45:M45"/>
    <mergeCell ref="L49:M49"/>
    <mergeCell ref="B50:G50"/>
    <mergeCell ref="L50:M50"/>
    <mergeCell ref="B70:M70"/>
    <mergeCell ref="B81:N82"/>
    <mergeCell ref="B83:N85"/>
    <mergeCell ref="F73:J73"/>
    <mergeCell ref="B58:M58"/>
    <mergeCell ref="B60:M60"/>
    <mergeCell ref="B64:H64"/>
    <mergeCell ref="L64:M64"/>
    <mergeCell ref="B65:H65"/>
    <mergeCell ref="L65:M65"/>
  </mergeCells>
  <pageMargins left="0.7" right="0.7" top="0.48" bottom="0.52" header="0.3" footer="0.3"/>
  <pageSetup paperSize="9" scale="51" fitToHeight="0" orientation="portrait" r:id="rId1"/>
  <colBreaks count="1" manualBreakCount="1">
    <brk id="14" max="117" man="1"/>
  </col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Q93"/>
  <sheetViews>
    <sheetView view="pageBreakPreview" topLeftCell="C75" zoomScaleNormal="78" zoomScaleSheetLayoutView="100" workbookViewId="0">
      <selection activeCell="E38" sqref="E38"/>
    </sheetView>
  </sheetViews>
  <sheetFormatPr baseColWidth="10" defaultColWidth="11" defaultRowHeight="15" x14ac:dyDescent="0.25"/>
  <cols>
    <col min="1" max="1" width="6.28515625" style="7" customWidth="1"/>
    <col min="2" max="2" width="17" style="7" customWidth="1"/>
    <col min="3" max="5" width="11" style="7"/>
    <col min="6" max="6" width="14.42578125" style="7" customWidth="1"/>
    <col min="7" max="8" width="11" style="7"/>
    <col min="9" max="9" width="12.5703125" style="7" bestFit="1" customWidth="1"/>
    <col min="10" max="10" width="15.5703125" style="7" customWidth="1"/>
    <col min="11" max="11" width="17.5703125" style="7" bestFit="1" customWidth="1"/>
    <col min="12" max="12" width="11" style="7"/>
    <col min="13" max="13" width="12.85546875" style="7" customWidth="1"/>
    <col min="14" max="14" width="17.42578125" style="7" customWidth="1"/>
    <col min="15" max="15" width="12" style="7" bestFit="1" customWidth="1"/>
    <col min="16" max="16384" width="11" style="7"/>
  </cols>
  <sheetData>
    <row r="1" spans="2:17"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7" ht="38.25" customHeight="1" thickBot="1" x14ac:dyDescent="0.3">
      <c r="B2" s="1218"/>
      <c r="C2" s="1181"/>
      <c r="D2" s="1181"/>
      <c r="E2" s="1181"/>
      <c r="F2" s="1181"/>
      <c r="G2" s="1181"/>
      <c r="H2" s="1181"/>
      <c r="I2" s="1181"/>
      <c r="J2" s="1181"/>
      <c r="K2" s="1181"/>
      <c r="L2" s="1181"/>
      <c r="M2" s="1181"/>
      <c r="N2" s="1219"/>
    </row>
    <row r="3" spans="2:17" ht="11.25" customHeight="1" thickBot="1" x14ac:dyDescent="0.3">
      <c r="B3" s="749"/>
      <c r="C3" s="750"/>
      <c r="D3" s="750"/>
      <c r="E3" s="750"/>
      <c r="F3" s="750"/>
      <c r="G3" s="750"/>
      <c r="H3" s="750"/>
      <c r="I3" s="750"/>
      <c r="J3" s="750"/>
      <c r="K3" s="750"/>
      <c r="L3" s="751"/>
      <c r="M3" s="751"/>
      <c r="N3" s="752"/>
    </row>
    <row r="4" spans="2:17" ht="18.75" customHeight="1" x14ac:dyDescent="0.25">
      <c r="B4" s="8"/>
      <c r="C4" s="9"/>
      <c r="D4" s="9"/>
      <c r="E4" s="9"/>
      <c r="F4" s="9"/>
      <c r="G4" s="9"/>
      <c r="H4" s="10"/>
      <c r="I4" s="9"/>
      <c r="J4" s="9"/>
      <c r="K4" s="11" t="s">
        <v>36</v>
      </c>
      <c r="L4" s="12"/>
      <c r="M4" s="12"/>
      <c r="N4" s="13"/>
    </row>
    <row r="5" spans="2:17" x14ac:dyDescent="0.25">
      <c r="B5" s="14"/>
      <c r="C5" s="15"/>
      <c r="D5" s="15"/>
      <c r="E5" s="15"/>
      <c r="F5" s="15"/>
      <c r="G5" s="15"/>
      <c r="H5" s="16"/>
      <c r="I5" s="15"/>
      <c r="J5" s="15"/>
      <c r="K5" s="17"/>
      <c r="L5" s="18" t="s">
        <v>37</v>
      </c>
      <c r="M5" s="18" t="s">
        <v>38</v>
      </c>
      <c r="N5" s="19" t="s">
        <v>39</v>
      </c>
    </row>
    <row r="6" spans="2:17" ht="27.75" customHeight="1" x14ac:dyDescent="0.55000000000000004">
      <c r="B6" s="1304" t="s">
        <v>40</v>
      </c>
      <c r="C6" s="1305"/>
      <c r="D6" s="1305"/>
      <c r="E6" s="1305"/>
      <c r="F6" s="20" t="s">
        <v>41</v>
      </c>
      <c r="G6" s="15"/>
      <c r="H6" s="21"/>
      <c r="I6" s="1306" t="s">
        <v>42</v>
      </c>
      <c r="J6" s="1306"/>
      <c r="K6" s="22" t="s">
        <v>41</v>
      </c>
      <c r="L6" s="18"/>
      <c r="M6" s="18"/>
      <c r="N6" s="19"/>
    </row>
    <row r="7" spans="2:17" x14ac:dyDescent="0.25">
      <c r="B7" s="754" t="s">
        <v>315</v>
      </c>
      <c r="C7" s="755"/>
      <c r="D7" s="1108" t="s">
        <v>316</v>
      </c>
      <c r="E7" s="1108"/>
      <c r="F7" s="1108"/>
      <c r="G7" s="1108"/>
      <c r="H7" s="756"/>
      <c r="I7" s="24"/>
      <c r="J7" s="25" t="s">
        <v>43</v>
      </c>
      <c r="K7" s="1309" t="s">
        <v>13</v>
      </c>
      <c r="L7" s="1309"/>
      <c r="M7" s="1309"/>
      <c r="N7" s="26"/>
    </row>
    <row r="8" spans="2:17" ht="15.75" thickBot="1" x14ac:dyDescent="0.3">
      <c r="B8" s="757"/>
      <c r="C8" s="758"/>
      <c r="D8" s="753"/>
      <c r="E8" s="753"/>
      <c r="F8" s="753"/>
      <c r="G8" s="753"/>
      <c r="H8" s="758"/>
      <c r="I8" s="29"/>
      <c r="J8" s="28"/>
      <c r="K8" s="29"/>
      <c r="L8" s="1307"/>
      <c r="M8" s="1307"/>
      <c r="N8" s="1308"/>
    </row>
    <row r="9" spans="2:17" x14ac:dyDescent="0.25">
      <c r="B9" s="30"/>
      <c r="C9" s="31"/>
      <c r="D9" s="31"/>
      <c r="E9" s="31"/>
      <c r="F9" s="31"/>
      <c r="G9" s="31"/>
      <c r="H9" s="31"/>
      <c r="I9" s="31"/>
      <c r="J9" s="31"/>
      <c r="K9" s="31"/>
      <c r="L9" s="31"/>
      <c r="M9" s="31"/>
      <c r="N9" s="32"/>
    </row>
    <row r="10" spans="2:17" x14ac:dyDescent="0.25">
      <c r="B10" s="574" t="s">
        <v>44</v>
      </c>
      <c r="C10" s="1241" t="str">
        <f>+'PRESUPUESTO OFICIAL'!C4:D4</f>
        <v>2104 de 2020</v>
      </c>
      <c r="D10" s="1241"/>
      <c r="E10" s="603"/>
      <c r="F10" s="33"/>
      <c r="G10" s="33"/>
      <c r="H10" s="34"/>
      <c r="I10" s="34"/>
      <c r="J10" s="34"/>
      <c r="K10" s="34"/>
      <c r="L10" s="34"/>
      <c r="M10" s="34"/>
      <c r="N10" s="35"/>
    </row>
    <row r="11" spans="2:17" ht="27.7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7" ht="28.5" customHeight="1" x14ac:dyDescent="0.25">
      <c r="B12" s="1111"/>
      <c r="C12" s="1112"/>
      <c r="D12" s="1112"/>
      <c r="E12" s="1113"/>
      <c r="F12" s="1113"/>
      <c r="G12" s="1113"/>
      <c r="H12" s="1113"/>
      <c r="I12" s="1113"/>
      <c r="J12" s="1113"/>
      <c r="K12" s="1113"/>
      <c r="L12" s="1113"/>
      <c r="M12" s="1113"/>
      <c r="N12" s="1114"/>
    </row>
    <row r="13" spans="2:17" x14ac:dyDescent="0.25">
      <c r="B13" s="261"/>
      <c r="C13" s="262"/>
      <c r="D13" s="263"/>
      <c r="E13" s="263"/>
      <c r="F13" s="263"/>
      <c r="G13" s="263"/>
      <c r="H13" s="263"/>
      <c r="I13" s="263"/>
      <c r="J13" s="263"/>
      <c r="K13" s="338"/>
      <c r="L13" s="338"/>
      <c r="M13" s="338"/>
      <c r="N13" s="339"/>
    </row>
    <row r="14" spans="2:17" ht="19.5" customHeight="1" x14ac:dyDescent="0.25">
      <c r="B14" s="261" t="s">
        <v>117</v>
      </c>
      <c r="C14" s="1178" t="str">
        <f>'3P'!B15</f>
        <v>FINCA CAMPANARIO - ALTO DE LOS MIGUELES - POZO DE LA VIEJA</v>
      </c>
      <c r="D14" s="1115"/>
      <c r="E14" s="1115"/>
      <c r="F14" s="1115"/>
      <c r="G14" s="1115"/>
      <c r="H14" s="1115"/>
      <c r="I14" s="1115"/>
      <c r="J14" s="257" t="s">
        <v>46</v>
      </c>
      <c r="K14" s="1310">
        <f>+'PRESUPUESTO OFICIAL'!N54</f>
        <v>0</v>
      </c>
      <c r="L14" s="1310"/>
      <c r="M14" s="1310"/>
      <c r="N14" s="1311"/>
    </row>
    <row r="15" spans="2:17" x14ac:dyDescent="0.25">
      <c r="B15" s="36"/>
      <c r="C15" s="37"/>
      <c r="D15" s="39"/>
      <c r="E15" s="39"/>
      <c r="F15" s="39"/>
      <c r="G15" s="39"/>
      <c r="H15" s="39"/>
      <c r="I15" s="39"/>
      <c r="J15" s="39"/>
      <c r="K15" s="39"/>
      <c r="L15" s="39"/>
      <c r="M15" s="39"/>
      <c r="N15" s="40"/>
    </row>
    <row r="16" spans="2:17" x14ac:dyDescent="0.25">
      <c r="B16" s="36" t="s">
        <v>47</v>
      </c>
      <c r="C16" s="38"/>
      <c r="D16" s="42"/>
      <c r="E16" s="42"/>
      <c r="F16" s="42"/>
      <c r="G16" s="42"/>
      <c r="H16" s="42"/>
      <c r="I16" s="42"/>
      <c r="J16" s="42"/>
      <c r="K16" s="42"/>
      <c r="L16" s="42"/>
      <c r="M16" s="42"/>
      <c r="N16" s="43"/>
      <c r="Q16" s="602"/>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53"/>
      <c r="E21" s="53"/>
      <c r="F21" s="1336" t="s">
        <v>51</v>
      </c>
      <c r="G21" s="1337"/>
      <c r="H21" s="1337"/>
      <c r="I21" s="53" t="s">
        <v>38</v>
      </c>
      <c r="J21" s="53" t="s">
        <v>39</v>
      </c>
      <c r="K21" s="54"/>
      <c r="L21" s="53"/>
      <c r="M21" s="53"/>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26.25" thickBot="1" x14ac:dyDescent="0.3">
      <c r="B25" s="60" t="s">
        <v>53</v>
      </c>
      <c r="C25" s="1317" t="s">
        <v>54</v>
      </c>
      <c r="D25" s="1318"/>
      <c r="E25" s="1318"/>
      <c r="F25" s="1318"/>
      <c r="G25" s="1318"/>
      <c r="H25" s="1318"/>
      <c r="I25" s="1318"/>
      <c r="J25" s="61"/>
      <c r="K25" s="62" t="s">
        <v>55</v>
      </c>
      <c r="L25" s="1319" t="s">
        <v>56</v>
      </c>
      <c r="M25" s="1320"/>
      <c r="N25" s="60" t="s">
        <v>8</v>
      </c>
    </row>
    <row r="26" spans="1:14" ht="17.25" hidden="1" customHeight="1" thickBot="1" x14ac:dyDescent="0.3">
      <c r="B26" s="60" t="s">
        <v>53</v>
      </c>
      <c r="C26" s="1317" t="s">
        <v>54</v>
      </c>
      <c r="D26" s="1318"/>
      <c r="E26" s="1318"/>
      <c r="F26" s="1318"/>
      <c r="G26" s="1318"/>
      <c r="H26" s="1318"/>
      <c r="I26" s="1318"/>
      <c r="J26" s="61"/>
      <c r="K26" s="63"/>
      <c r="L26" s="1319" t="s">
        <v>56</v>
      </c>
      <c r="M26" s="1320"/>
      <c r="N26" s="60" t="s">
        <v>8</v>
      </c>
    </row>
    <row r="27" spans="1:14" ht="15.75" thickBot="1" x14ac:dyDescent="0.3">
      <c r="B27" s="64" t="s">
        <v>14</v>
      </c>
      <c r="C27" s="65" t="s">
        <v>57</v>
      </c>
      <c r="D27" s="66"/>
      <c r="E27" s="66"/>
      <c r="F27" s="66"/>
      <c r="G27" s="66"/>
      <c r="H27" s="66"/>
      <c r="I27" s="66"/>
      <c r="J27" s="66"/>
      <c r="K27" s="67"/>
      <c r="L27" s="68" t="s">
        <v>16</v>
      </c>
      <c r="M27" s="69"/>
      <c r="N27" s="70"/>
    </row>
    <row r="28" spans="1:14" ht="6" customHeight="1" x14ac:dyDescent="0.25">
      <c r="B28" s="71"/>
      <c r="C28" s="72"/>
      <c r="D28" s="72"/>
      <c r="E28" s="72"/>
      <c r="F28" s="72"/>
      <c r="G28" s="72"/>
      <c r="H28" s="72"/>
      <c r="I28" s="72"/>
      <c r="J28" s="72"/>
      <c r="K28" s="72"/>
      <c r="L28" s="72"/>
      <c r="M28" s="72"/>
      <c r="N28" s="73"/>
    </row>
    <row r="29" spans="1:14" ht="15.75" thickBot="1" x14ac:dyDescent="0.3">
      <c r="B29" s="74" t="s">
        <v>58</v>
      </c>
      <c r="C29" s="75"/>
      <c r="D29" s="75"/>
      <c r="E29" s="75"/>
      <c r="F29" s="75"/>
      <c r="G29" s="75"/>
      <c r="H29" s="75"/>
      <c r="I29" s="75"/>
      <c r="J29" s="75"/>
      <c r="K29" s="75"/>
      <c r="L29" s="75"/>
      <c r="M29" s="75"/>
      <c r="N29" s="76"/>
    </row>
    <row r="30" spans="1:14" x14ac:dyDescent="0.25">
      <c r="B30" s="1321" t="s">
        <v>54</v>
      </c>
      <c r="C30" s="1322"/>
      <c r="D30" s="1322"/>
      <c r="E30" s="1322"/>
      <c r="F30" s="1322"/>
      <c r="G30" s="1322"/>
      <c r="H30" s="1323"/>
      <c r="I30" s="1324" t="s">
        <v>59</v>
      </c>
      <c r="J30" s="1325"/>
      <c r="K30" s="81" t="s">
        <v>60</v>
      </c>
      <c r="L30" s="1326" t="s">
        <v>61</v>
      </c>
      <c r="M30" s="1323"/>
      <c r="N30" s="82" t="s">
        <v>62</v>
      </c>
    </row>
    <row r="31" spans="1:14" x14ac:dyDescent="0.25">
      <c r="A31" s="83"/>
      <c r="B31" s="1327" t="s">
        <v>149</v>
      </c>
      <c r="C31" s="1328"/>
      <c r="D31" s="1328"/>
      <c r="E31" s="1328"/>
      <c r="F31" s="1328"/>
      <c r="G31" s="1328"/>
      <c r="H31" s="1329"/>
      <c r="I31" s="84"/>
      <c r="J31" s="85"/>
      <c r="K31" s="86">
        <v>127783</v>
      </c>
      <c r="L31" s="87"/>
      <c r="M31" s="220">
        <v>35</v>
      </c>
      <c r="N31" s="89">
        <f>ROUND(K31/M31,2)</f>
        <v>3650.94</v>
      </c>
    </row>
    <row r="32" spans="1:14" x14ac:dyDescent="0.25">
      <c r="A32" s="83"/>
      <c r="B32" s="1327" t="s">
        <v>150</v>
      </c>
      <c r="C32" s="1328"/>
      <c r="D32" s="1328"/>
      <c r="E32" s="1328"/>
      <c r="F32" s="1328"/>
      <c r="G32" s="1328"/>
      <c r="H32" s="1329"/>
      <c r="I32" s="90"/>
      <c r="J32" s="91"/>
      <c r="K32" s="86">
        <v>209564</v>
      </c>
      <c r="L32" s="92"/>
      <c r="M32" s="552">
        <v>35</v>
      </c>
      <c r="N32" s="89">
        <f>ROUND(K32/M32,2)</f>
        <v>5987.54</v>
      </c>
    </row>
    <row r="33" spans="1:14" x14ac:dyDescent="0.25">
      <c r="B33" s="1330" t="s">
        <v>63</v>
      </c>
      <c r="C33" s="1331"/>
      <c r="D33" s="1331"/>
      <c r="E33" s="102"/>
      <c r="F33" s="103"/>
      <c r="G33" s="103"/>
      <c r="H33" s="104"/>
      <c r="I33" s="98"/>
      <c r="J33" s="99"/>
      <c r="K33" s="105"/>
      <c r="L33" s="100"/>
      <c r="M33" s="106">
        <v>0.01</v>
      </c>
      <c r="N33" s="107">
        <f>ROUND(N57*M33,2)</f>
        <v>8</v>
      </c>
    </row>
    <row r="34" spans="1:14" ht="15.75" thickBot="1" x14ac:dyDescent="0.3">
      <c r="B34" s="1327"/>
      <c r="C34" s="1328"/>
      <c r="D34" s="1328"/>
      <c r="E34" s="1328"/>
      <c r="F34" s="1328"/>
      <c r="G34" s="1328"/>
      <c r="H34" s="1329"/>
      <c r="I34" s="1332"/>
      <c r="J34" s="1333"/>
      <c r="K34" s="108"/>
      <c r="L34" s="1315"/>
      <c r="M34" s="1316"/>
      <c r="N34" s="109"/>
    </row>
    <row r="35" spans="1:14" ht="15.75" thickBot="1" x14ac:dyDescent="0.3">
      <c r="B35" s="1345" t="s">
        <v>64</v>
      </c>
      <c r="C35" s="1346"/>
      <c r="D35" s="1346"/>
      <c r="E35" s="1346"/>
      <c r="F35" s="1346"/>
      <c r="G35" s="1346"/>
      <c r="H35" s="1346"/>
      <c r="I35" s="1346"/>
      <c r="J35" s="1346"/>
      <c r="K35" s="1346"/>
      <c r="L35" s="1346"/>
      <c r="M35" s="1347"/>
      <c r="N35" s="110">
        <f>SUM(N31:N34)</f>
        <v>9646.48</v>
      </c>
    </row>
    <row r="36" spans="1:14" x14ac:dyDescent="0.25">
      <c r="B36" s="111"/>
      <c r="C36" s="58"/>
      <c r="D36" s="58"/>
      <c r="E36" s="58"/>
      <c r="F36" s="58"/>
      <c r="G36" s="58"/>
      <c r="H36" s="58"/>
      <c r="I36" s="58"/>
      <c r="J36" s="58"/>
      <c r="K36" s="58"/>
      <c r="L36" s="58"/>
      <c r="M36" s="58"/>
      <c r="N36" s="59"/>
    </row>
    <row r="37" spans="1:14" ht="15.75" thickBot="1" x14ac:dyDescent="0.3">
      <c r="B37" s="112" t="s">
        <v>65</v>
      </c>
      <c r="C37" s="113"/>
      <c r="D37" s="113"/>
      <c r="E37" s="113"/>
      <c r="F37" s="113"/>
      <c r="G37" s="113"/>
      <c r="H37" s="113"/>
      <c r="I37" s="113"/>
      <c r="J37" s="113"/>
      <c r="K37" s="113"/>
      <c r="L37" s="113"/>
      <c r="M37" s="113"/>
      <c r="N37" s="114"/>
    </row>
    <row r="38" spans="1:14" x14ac:dyDescent="0.25">
      <c r="B38" s="1348" t="s">
        <v>54</v>
      </c>
      <c r="C38" s="1349"/>
      <c r="D38" s="1349"/>
      <c r="E38" s="1349"/>
      <c r="F38" s="1349"/>
      <c r="G38" s="1349"/>
      <c r="H38" s="1349"/>
      <c r="I38" s="1350"/>
      <c r="J38" s="116" t="s">
        <v>56</v>
      </c>
      <c r="K38" s="117" t="s">
        <v>8</v>
      </c>
      <c r="L38" s="1351" t="s">
        <v>66</v>
      </c>
      <c r="M38" s="1350"/>
      <c r="N38" s="118" t="s">
        <v>62</v>
      </c>
    </row>
    <row r="39" spans="1:14" x14ac:dyDescent="0.25">
      <c r="A39" s="119"/>
      <c r="B39" s="1358" t="s">
        <v>255</v>
      </c>
      <c r="C39" s="1359"/>
      <c r="D39" s="121"/>
      <c r="E39" s="121"/>
      <c r="F39" s="121"/>
      <c r="G39" s="121"/>
      <c r="H39" s="121"/>
      <c r="I39" s="85"/>
      <c r="J39" s="47" t="s">
        <v>16</v>
      </c>
      <c r="K39" s="122">
        <v>1.3</v>
      </c>
      <c r="L39" s="84"/>
      <c r="M39" s="123"/>
      <c r="N39" s="89">
        <f>K39*M39</f>
        <v>0</v>
      </c>
    </row>
    <row r="40" spans="1:14" ht="15.75" thickBot="1" x14ac:dyDescent="0.3">
      <c r="A40" s="119"/>
      <c r="B40" s="231"/>
      <c r="C40" s="124"/>
      <c r="D40" s="124"/>
      <c r="E40" s="124"/>
      <c r="F40" s="124"/>
      <c r="G40" s="124"/>
      <c r="H40" s="124"/>
      <c r="I40" s="91"/>
      <c r="J40" s="125"/>
      <c r="K40" s="126"/>
      <c r="L40" s="90"/>
      <c r="M40" s="127"/>
      <c r="N40" s="128"/>
    </row>
    <row r="41" spans="1:14" ht="15.75" thickBot="1" x14ac:dyDescent="0.3">
      <c r="B41" s="1345" t="s">
        <v>64</v>
      </c>
      <c r="C41" s="1346"/>
      <c r="D41" s="1346"/>
      <c r="E41" s="1346"/>
      <c r="F41" s="1346"/>
      <c r="G41" s="1346"/>
      <c r="H41" s="1346"/>
      <c r="I41" s="1346"/>
      <c r="J41" s="1346"/>
      <c r="K41" s="1346"/>
      <c r="L41" s="1346"/>
      <c r="M41" s="1347"/>
      <c r="N41" s="110">
        <f>SUM(N39:N40)</f>
        <v>0</v>
      </c>
    </row>
    <row r="42" spans="1:14" x14ac:dyDescent="0.25">
      <c r="B42" s="57"/>
      <c r="C42" s="58"/>
      <c r="D42" s="58"/>
      <c r="E42" s="58"/>
      <c r="F42" s="58"/>
      <c r="G42" s="58"/>
      <c r="H42" s="58"/>
      <c r="I42" s="58"/>
      <c r="J42" s="58"/>
      <c r="K42" s="58"/>
      <c r="L42" s="58"/>
      <c r="M42" s="58"/>
      <c r="N42" s="59"/>
    </row>
    <row r="43" spans="1:14" ht="15.75" thickBot="1" x14ac:dyDescent="0.3">
      <c r="B43" s="112" t="s">
        <v>67</v>
      </c>
      <c r="C43" s="113"/>
      <c r="D43" s="113"/>
      <c r="E43" s="113"/>
      <c r="F43" s="113"/>
      <c r="G43" s="113"/>
      <c r="H43" s="113"/>
      <c r="I43" s="113"/>
      <c r="J43" s="113"/>
      <c r="K43" s="113"/>
      <c r="L43" s="113"/>
      <c r="M43" s="113"/>
      <c r="N43" s="114"/>
    </row>
    <row r="44" spans="1:14" ht="25.5" x14ac:dyDescent="0.25">
      <c r="B44" s="140" t="s">
        <v>68</v>
      </c>
      <c r="C44" s="141"/>
      <c r="D44" s="141"/>
      <c r="E44" s="141"/>
      <c r="F44" s="141"/>
      <c r="G44" s="141"/>
      <c r="H44" s="142" t="s">
        <v>56</v>
      </c>
      <c r="I44" s="143" t="s">
        <v>69</v>
      </c>
      <c r="J44" s="144" t="s">
        <v>70</v>
      </c>
      <c r="K44" s="142" t="s">
        <v>71</v>
      </c>
      <c r="L44" s="1352" t="s">
        <v>72</v>
      </c>
      <c r="M44" s="1353"/>
      <c r="N44" s="145" t="s">
        <v>62</v>
      </c>
    </row>
    <row r="45" spans="1:14" x14ac:dyDescent="0.25">
      <c r="B45" s="146" t="s">
        <v>164</v>
      </c>
      <c r="C45" s="147"/>
      <c r="D45" s="147"/>
      <c r="E45" s="147"/>
      <c r="F45" s="147"/>
      <c r="G45" s="147"/>
      <c r="H45" s="125" t="s">
        <v>73</v>
      </c>
      <c r="I45" s="105">
        <v>1.3</v>
      </c>
      <c r="J45" s="600">
        <v>1</v>
      </c>
      <c r="K45" s="105">
        <f>I45*J45</f>
        <v>1.3</v>
      </c>
      <c r="L45" s="1354">
        <f>+insumos!D3</f>
        <v>1331</v>
      </c>
      <c r="M45" s="1355"/>
      <c r="N45" s="149">
        <f>ROUND(K45*L45,2)</f>
        <v>1730.3</v>
      </c>
    </row>
    <row r="46" spans="1:14" x14ac:dyDescent="0.25">
      <c r="B46" s="146"/>
      <c r="C46" s="150"/>
      <c r="D46" s="150"/>
      <c r="E46" s="150"/>
      <c r="F46" s="150"/>
      <c r="G46" s="150"/>
      <c r="H46" s="125"/>
      <c r="I46" s="105"/>
      <c r="J46" s="148"/>
      <c r="K46" s="105"/>
      <c r="L46" s="1354"/>
      <c r="M46" s="1355"/>
      <c r="N46" s="149"/>
    </row>
    <row r="47" spans="1:14" x14ac:dyDescent="0.25">
      <c r="B47" s="146"/>
      <c r="C47" s="150"/>
      <c r="D47" s="150"/>
      <c r="E47" s="150"/>
      <c r="F47" s="150"/>
      <c r="G47" s="150"/>
      <c r="H47" s="125"/>
      <c r="I47" s="105"/>
      <c r="J47" s="148"/>
      <c r="K47" s="105"/>
      <c r="L47" s="1354"/>
      <c r="M47" s="1355"/>
      <c r="N47" s="149"/>
    </row>
    <row r="48" spans="1:14" x14ac:dyDescent="0.25">
      <c r="B48" s="146"/>
      <c r="C48" s="150"/>
      <c r="D48" s="150"/>
      <c r="E48" s="150"/>
      <c r="F48" s="150"/>
      <c r="G48" s="150"/>
      <c r="H48" s="125"/>
      <c r="I48" s="105"/>
      <c r="J48" s="148"/>
      <c r="K48" s="105"/>
      <c r="L48" s="1354"/>
      <c r="M48" s="1355"/>
      <c r="N48" s="149"/>
    </row>
    <row r="49" spans="1:15" x14ac:dyDescent="0.25">
      <c r="B49" s="146"/>
      <c r="C49" s="150"/>
      <c r="D49" s="150"/>
      <c r="E49" s="150"/>
      <c r="F49" s="150"/>
      <c r="G49" s="150"/>
      <c r="H49" s="151"/>
      <c r="I49" s="105"/>
      <c r="J49" s="105"/>
      <c r="K49" s="105"/>
      <c r="L49" s="152"/>
      <c r="M49" s="153"/>
      <c r="N49" s="154"/>
    </row>
    <row r="50" spans="1:15" ht="15.75" thickBot="1" x14ac:dyDescent="0.3">
      <c r="B50" s="1312" t="s">
        <v>64</v>
      </c>
      <c r="C50" s="1313"/>
      <c r="D50" s="1313"/>
      <c r="E50" s="1313"/>
      <c r="F50" s="1313"/>
      <c r="G50" s="1313"/>
      <c r="H50" s="1313"/>
      <c r="I50" s="1313"/>
      <c r="J50" s="1313"/>
      <c r="K50" s="1313"/>
      <c r="L50" s="1313"/>
      <c r="M50" s="1314"/>
      <c r="N50" s="156">
        <f>N45+N46+N47+N48+N49</f>
        <v>1730.3</v>
      </c>
    </row>
    <row r="51" spans="1:15" x14ac:dyDescent="0.25">
      <c r="B51" s="57"/>
      <c r="C51" s="58"/>
      <c r="D51" s="58"/>
      <c r="E51" s="58"/>
      <c r="F51" s="58"/>
      <c r="G51" s="58"/>
      <c r="H51" s="58"/>
      <c r="I51" s="58"/>
      <c r="J51" s="58"/>
      <c r="K51" s="58"/>
      <c r="L51" s="58"/>
      <c r="M51" s="58"/>
      <c r="N51" s="59"/>
    </row>
    <row r="52" spans="1:15" ht="15.75" thickBot="1" x14ac:dyDescent="0.3">
      <c r="B52" s="112" t="s">
        <v>74</v>
      </c>
      <c r="C52" s="113"/>
      <c r="D52" s="113"/>
      <c r="E52" s="113"/>
      <c r="F52" s="113"/>
      <c r="G52" s="113"/>
      <c r="H52" s="113"/>
      <c r="I52" s="113"/>
      <c r="J52" s="113"/>
      <c r="K52" s="113"/>
      <c r="L52" s="113"/>
      <c r="M52" s="113"/>
      <c r="N52" s="114"/>
    </row>
    <row r="53" spans="1:15" ht="25.5" x14ac:dyDescent="0.25">
      <c r="B53" s="1341" t="s">
        <v>75</v>
      </c>
      <c r="C53" s="1342"/>
      <c r="D53" s="1342"/>
      <c r="E53" s="1342"/>
      <c r="F53" s="1342"/>
      <c r="G53" s="1342"/>
      <c r="H53" s="1342"/>
      <c r="I53" s="142" t="s">
        <v>76</v>
      </c>
      <c r="J53" s="144" t="s">
        <v>77</v>
      </c>
      <c r="K53" s="143" t="s">
        <v>78</v>
      </c>
      <c r="L53" s="1343" t="s">
        <v>61</v>
      </c>
      <c r="M53" s="1344"/>
      <c r="N53" s="157" t="s">
        <v>62</v>
      </c>
    </row>
    <row r="54" spans="1:15" x14ac:dyDescent="0.25">
      <c r="A54" s="158"/>
      <c r="B54" s="159" t="s">
        <v>148</v>
      </c>
      <c r="C54" s="150"/>
      <c r="D54" s="150"/>
      <c r="E54" s="150"/>
      <c r="F54" s="150"/>
      <c r="G54" s="150"/>
      <c r="H54" s="150"/>
      <c r="I54" s="160">
        <f>2*insumos!B45</f>
        <v>60570</v>
      </c>
      <c r="J54" s="161">
        <v>185</v>
      </c>
      <c r="K54" s="162">
        <f>+I54*J54/100</f>
        <v>112054.5</v>
      </c>
      <c r="L54" s="163"/>
      <c r="M54" s="164">
        <v>280</v>
      </c>
      <c r="N54" s="165">
        <f>ROUND(K54/M54,2)</f>
        <v>400.19</v>
      </c>
      <c r="O54" s="166"/>
    </row>
    <row r="55" spans="1:15" x14ac:dyDescent="0.25">
      <c r="A55" s="158"/>
      <c r="B55" s="159" t="s">
        <v>147</v>
      </c>
      <c r="C55" s="150"/>
      <c r="D55" s="150"/>
      <c r="E55" s="150"/>
      <c r="F55" s="150"/>
      <c r="G55" s="150"/>
      <c r="H55" s="150"/>
      <c r="I55" s="160">
        <f>1*insumos!B46</f>
        <v>60570</v>
      </c>
      <c r="J55" s="161">
        <v>185</v>
      </c>
      <c r="K55" s="162">
        <f>+I55*J55/100</f>
        <v>112054.5</v>
      </c>
      <c r="L55" s="163"/>
      <c r="M55" s="167">
        <v>280</v>
      </c>
      <c r="N55" s="165">
        <f>ROUND(K55/M55,2)</f>
        <v>400.19</v>
      </c>
    </row>
    <row r="56" spans="1:15" ht="15.75" thickBot="1" x14ac:dyDescent="0.3">
      <c r="B56" s="1356"/>
      <c r="C56" s="1357"/>
      <c r="D56" s="1357"/>
      <c r="E56" s="1357"/>
      <c r="F56" s="1357"/>
      <c r="G56" s="1357"/>
      <c r="H56" s="1357"/>
      <c r="I56" s="136"/>
      <c r="J56" s="136"/>
      <c r="K56" s="136"/>
      <c r="L56" s="1366"/>
      <c r="M56" s="1366"/>
      <c r="N56" s="172"/>
    </row>
    <row r="57" spans="1:15" ht="15.75" thickBot="1" x14ac:dyDescent="0.3">
      <c r="B57" s="1312" t="s">
        <v>64</v>
      </c>
      <c r="C57" s="1313"/>
      <c r="D57" s="1313"/>
      <c r="E57" s="1313"/>
      <c r="F57" s="1313"/>
      <c r="G57" s="1313"/>
      <c r="H57" s="1313"/>
      <c r="I57" s="1313"/>
      <c r="J57" s="1313"/>
      <c r="K57" s="1313"/>
      <c r="L57" s="1313"/>
      <c r="M57" s="1314"/>
      <c r="N57" s="173">
        <f>SUM(N54:N56)</f>
        <v>800.38</v>
      </c>
    </row>
    <row r="58" spans="1:15" ht="15.75" thickBot="1" x14ac:dyDescent="0.3">
      <c r="B58" s="57"/>
      <c r="C58" s="58"/>
      <c r="D58" s="58"/>
      <c r="E58" s="58"/>
      <c r="F58" s="58"/>
      <c r="G58" s="58"/>
      <c r="H58" s="58"/>
      <c r="I58" s="58"/>
      <c r="J58" s="58"/>
      <c r="K58" s="58"/>
      <c r="L58" s="58"/>
      <c r="M58" s="58"/>
      <c r="N58" s="59"/>
    </row>
    <row r="59" spans="1:15" ht="15.75" thickBot="1" x14ac:dyDescent="0.3">
      <c r="B59" s="1345" t="s">
        <v>79</v>
      </c>
      <c r="C59" s="1346"/>
      <c r="D59" s="1346"/>
      <c r="E59" s="1346"/>
      <c r="F59" s="1346"/>
      <c r="G59" s="1346"/>
      <c r="H59" s="1346"/>
      <c r="I59" s="1346"/>
      <c r="J59" s="1346"/>
      <c r="K59" s="1346"/>
      <c r="L59" s="1346"/>
      <c r="M59" s="1347"/>
      <c r="N59" s="174">
        <f>N35+N41+N50+N57</f>
        <v>12177.159999999998</v>
      </c>
    </row>
    <row r="60" spans="1:15" x14ac:dyDescent="0.25">
      <c r="B60" s="57"/>
      <c r="C60" s="58"/>
      <c r="D60" s="58"/>
      <c r="E60" s="58"/>
      <c r="F60" s="58"/>
      <c r="G60" s="58"/>
      <c r="H60" s="58"/>
      <c r="I60" s="58"/>
      <c r="J60" s="58"/>
      <c r="K60" s="58"/>
      <c r="L60" s="58"/>
      <c r="M60" s="58"/>
      <c r="N60" s="59"/>
    </row>
    <row r="61" spans="1:15" ht="15.75" thickBot="1" x14ac:dyDescent="0.3">
      <c r="B61" s="112" t="s">
        <v>80</v>
      </c>
      <c r="C61" s="113"/>
      <c r="D61" s="113"/>
      <c r="E61" s="113"/>
      <c r="F61" s="113"/>
      <c r="G61" s="113"/>
      <c r="H61" s="113"/>
      <c r="I61" s="113"/>
      <c r="J61" s="113"/>
      <c r="K61" s="113"/>
      <c r="L61" s="113"/>
      <c r="M61" s="113"/>
      <c r="N61" s="114"/>
    </row>
    <row r="62" spans="1:15" x14ac:dyDescent="0.25">
      <c r="B62" s="1348" t="s">
        <v>81</v>
      </c>
      <c r="C62" s="1349"/>
      <c r="D62" s="1349"/>
      <c r="E62" s="1349"/>
      <c r="F62" s="1349"/>
      <c r="G62" s="1349"/>
      <c r="H62" s="1349"/>
      <c r="I62" s="141"/>
      <c r="J62" s="175"/>
      <c r="K62" s="176" t="s">
        <v>82</v>
      </c>
      <c r="L62" s="1334" t="s">
        <v>83</v>
      </c>
      <c r="M62" s="1335"/>
      <c r="N62" s="177"/>
    </row>
    <row r="63" spans="1:15" x14ac:dyDescent="0.25">
      <c r="B63" s="1287" t="s">
        <v>84</v>
      </c>
      <c r="C63" s="1288"/>
      <c r="D63" s="1288"/>
      <c r="E63" s="1288"/>
      <c r="F63" s="1288"/>
      <c r="G63" s="1288"/>
      <c r="H63" s="1288"/>
      <c r="I63" s="178"/>
      <c r="J63" s="179"/>
      <c r="K63" s="180">
        <v>0.2</v>
      </c>
      <c r="L63" s="1289">
        <f>ROUND(N59*K63,2)</f>
        <v>2435.4299999999998</v>
      </c>
      <c r="M63" s="1290"/>
      <c r="N63" s="181"/>
    </row>
    <row r="64" spans="1:15" x14ac:dyDescent="0.25">
      <c r="B64" s="182" t="s">
        <v>85</v>
      </c>
      <c r="C64" s="183"/>
      <c r="D64" s="183"/>
      <c r="E64" s="183"/>
      <c r="F64" s="183"/>
      <c r="G64" s="183"/>
      <c r="H64" s="183"/>
      <c r="I64" s="178"/>
      <c r="J64" s="179"/>
      <c r="K64" s="180">
        <v>0.05</v>
      </c>
      <c r="L64" s="1289">
        <f>ROUND(N59*K64,2)</f>
        <v>608.86</v>
      </c>
      <c r="M64" s="1290"/>
      <c r="N64" s="181"/>
    </row>
    <row r="65" spans="2:14" ht="15.75" thickBot="1" x14ac:dyDescent="0.3">
      <c r="B65" s="184" t="s">
        <v>86</v>
      </c>
      <c r="C65" s="185"/>
      <c r="D65" s="185"/>
      <c r="E65" s="185"/>
      <c r="F65" s="185"/>
      <c r="G65" s="185"/>
      <c r="H65" s="185"/>
      <c r="I65" s="186"/>
      <c r="J65" s="187"/>
      <c r="K65" s="188">
        <v>0.05</v>
      </c>
      <c r="L65" s="1291">
        <f>ROUND(N59*K65,2)</f>
        <v>608.86</v>
      </c>
      <c r="M65" s="1292"/>
      <c r="N65" s="181"/>
    </row>
    <row r="66" spans="2:14" ht="15.75" thickBot="1" x14ac:dyDescent="0.3">
      <c r="B66" s="1345" t="s">
        <v>64</v>
      </c>
      <c r="C66" s="1346"/>
      <c r="D66" s="1346"/>
      <c r="E66" s="1346"/>
      <c r="F66" s="1346"/>
      <c r="G66" s="1346"/>
      <c r="H66" s="1346"/>
      <c r="I66" s="1346"/>
      <c r="J66" s="1346"/>
      <c r="K66" s="1346"/>
      <c r="L66" s="1346"/>
      <c r="M66" s="1347"/>
      <c r="N66" s="189">
        <f>ROUND(L63+L64+L65,2)</f>
        <v>3653.15</v>
      </c>
    </row>
    <row r="67" spans="2:14" ht="15.75" thickBot="1" x14ac:dyDescent="0.3">
      <c r="B67" s="57"/>
      <c r="C67" s="58"/>
      <c r="D67" s="58"/>
      <c r="E67" s="58"/>
      <c r="F67" s="58"/>
      <c r="G67" s="58"/>
      <c r="H67" s="58"/>
      <c r="I67" s="58"/>
      <c r="J67" s="58"/>
      <c r="K67" s="58"/>
      <c r="L67" s="58"/>
      <c r="M67" s="58"/>
      <c r="N67" s="59"/>
    </row>
    <row r="68" spans="2:14" ht="15.75" thickBot="1" x14ac:dyDescent="0.3">
      <c r="B68" s="1345" t="s">
        <v>87</v>
      </c>
      <c r="C68" s="1346"/>
      <c r="D68" s="1346"/>
      <c r="E68" s="1346"/>
      <c r="F68" s="1346"/>
      <c r="G68" s="1346"/>
      <c r="H68" s="1346"/>
      <c r="I68" s="1346"/>
      <c r="J68" s="1346"/>
      <c r="K68" s="1346"/>
      <c r="L68" s="1346"/>
      <c r="M68" s="1347"/>
      <c r="N68" s="189">
        <f>ROUND(N59+N66,0)</f>
        <v>15830</v>
      </c>
    </row>
    <row r="69" spans="2:14" x14ac:dyDescent="0.25">
      <c r="B69" s="30"/>
      <c r="C69" s="31"/>
      <c r="D69" s="31"/>
      <c r="E69" s="31"/>
      <c r="F69" s="31"/>
      <c r="G69" s="31"/>
      <c r="H69" s="31"/>
      <c r="I69" s="31"/>
      <c r="J69" s="31"/>
      <c r="K69" s="31"/>
      <c r="L69" s="31"/>
      <c r="M69" s="31"/>
      <c r="N69" s="32"/>
    </row>
    <row r="70" spans="2:14" x14ac:dyDescent="0.25">
      <c r="B70" s="56"/>
      <c r="C70" s="33"/>
      <c r="D70" s="33"/>
      <c r="E70" s="33"/>
      <c r="F70" s="33"/>
      <c r="G70" s="33"/>
      <c r="H70" s="33"/>
      <c r="I70" s="33"/>
      <c r="J70" s="33"/>
      <c r="K70" s="33"/>
      <c r="L70" s="33"/>
      <c r="M70" s="33"/>
      <c r="N70" s="35"/>
    </row>
    <row r="71" spans="2:14" ht="24" customHeight="1" x14ac:dyDescent="0.25">
      <c r="B71" s="56"/>
      <c r="C71" s="33"/>
      <c r="D71" s="33"/>
      <c r="E71" s="33"/>
      <c r="F71" s="33"/>
      <c r="G71" s="33"/>
      <c r="H71" s="33"/>
      <c r="I71" s="33"/>
      <c r="J71" s="33"/>
      <c r="K71" s="33"/>
      <c r="L71" s="33"/>
      <c r="M71" s="33"/>
      <c r="N71" s="35"/>
    </row>
    <row r="72" spans="2:14" x14ac:dyDescent="0.25">
      <c r="B72" s="56"/>
      <c r="C72" s="33"/>
      <c r="D72" s="33"/>
      <c r="E72" s="33"/>
      <c r="F72" s="33"/>
      <c r="G72" s="33"/>
      <c r="H72" s="33"/>
      <c r="I72" s="33"/>
      <c r="J72" s="33"/>
      <c r="K72" s="33"/>
      <c r="L72" s="33"/>
      <c r="M72" s="33"/>
      <c r="N72" s="35"/>
    </row>
    <row r="73" spans="2:14" x14ac:dyDescent="0.25">
      <c r="B73" s="56"/>
      <c r="C73" s="33"/>
      <c r="D73" s="33"/>
      <c r="E73" s="41" t="s">
        <v>88</v>
      </c>
      <c r="F73" s="41"/>
      <c r="G73" s="41"/>
      <c r="H73" s="41"/>
      <c r="I73" s="41"/>
      <c r="J73" s="41"/>
      <c r="K73" s="33"/>
      <c r="L73" s="33"/>
      <c r="M73" s="33"/>
      <c r="N73" s="35"/>
    </row>
    <row r="74" spans="2:14" ht="15.75" customHeight="1" x14ac:dyDescent="0.25">
      <c r="B74" s="56"/>
      <c r="C74" s="33"/>
      <c r="D74" s="33"/>
      <c r="E74" s="259" t="s">
        <v>89</v>
      </c>
      <c r="F74" s="1020"/>
      <c r="G74" s="1020"/>
      <c r="H74" s="1020"/>
      <c r="I74" s="1020"/>
      <c r="J74" s="1020"/>
      <c r="K74" s="33"/>
      <c r="L74" s="33"/>
      <c r="M74" s="33"/>
      <c r="N74" s="35"/>
    </row>
    <row r="75" spans="2:14" x14ac:dyDescent="0.25">
      <c r="B75" s="56"/>
      <c r="C75" s="33"/>
      <c r="D75" s="33"/>
      <c r="E75" s="572" t="s">
        <v>322</v>
      </c>
      <c r="G75" s="259"/>
      <c r="H75" s="259"/>
      <c r="I75" s="259"/>
      <c r="J75" s="259"/>
      <c r="K75" s="33"/>
      <c r="L75" s="33"/>
      <c r="M75" s="33"/>
      <c r="N75" s="35"/>
    </row>
    <row r="76" spans="2:14" x14ac:dyDescent="0.25">
      <c r="B76" s="56"/>
      <c r="C76" s="33"/>
      <c r="D76" s="33"/>
      <c r="E76" s="259" t="s">
        <v>321</v>
      </c>
      <c r="F76" s="259"/>
      <c r="G76" s="259"/>
      <c r="H76" s="259"/>
      <c r="I76" s="259"/>
      <c r="J76" s="259"/>
      <c r="K76" s="33"/>
      <c r="L76" s="33"/>
      <c r="M76" s="33"/>
      <c r="N76" s="35"/>
    </row>
    <row r="77" spans="2:14" ht="15.75" thickBot="1" x14ac:dyDescent="0.3">
      <c r="B77" s="56"/>
      <c r="C77" s="33"/>
      <c r="D77" s="33"/>
      <c r="E77" s="33"/>
      <c r="F77" s="33" t="s">
        <v>92</v>
      </c>
      <c r="G77" s="33"/>
      <c r="H77" s="33"/>
      <c r="I77" s="33"/>
      <c r="J77" s="33"/>
      <c r="K77" s="33"/>
      <c r="L77" s="33"/>
      <c r="M77" s="33"/>
      <c r="N77" s="35"/>
    </row>
    <row r="78" spans="2:14" x14ac:dyDescent="0.25">
      <c r="B78" s="191" t="s">
        <v>93</v>
      </c>
      <c r="C78" s="192"/>
      <c r="D78" s="192"/>
      <c r="E78" s="192"/>
      <c r="F78" s="192"/>
      <c r="G78" s="192"/>
      <c r="H78" s="192"/>
      <c r="I78" s="192"/>
      <c r="J78" s="192"/>
      <c r="K78" s="192"/>
      <c r="L78" s="192"/>
      <c r="M78" s="192"/>
      <c r="N78" s="193"/>
    </row>
    <row r="79" spans="2:14" ht="16.5" customHeight="1" thickBot="1" x14ac:dyDescent="0.3">
      <c r="B79" s="197"/>
      <c r="C79" s="198"/>
      <c r="D79" s="198"/>
      <c r="E79" s="198"/>
      <c r="F79" s="198"/>
      <c r="G79" s="198"/>
      <c r="H79" s="198"/>
      <c r="I79" s="198"/>
      <c r="J79" s="198"/>
      <c r="K79" s="198"/>
      <c r="L79" s="198"/>
      <c r="M79" s="198"/>
      <c r="N79" s="199"/>
    </row>
    <row r="80" spans="2:14" x14ac:dyDescent="0.25">
      <c r="B80" s="200"/>
      <c r="C80" s="201"/>
      <c r="D80" s="201"/>
      <c r="E80" s="201"/>
      <c r="F80" s="201"/>
      <c r="G80" s="201"/>
      <c r="H80" s="201"/>
      <c r="I80" s="201"/>
      <c r="J80" s="201"/>
      <c r="K80" s="201"/>
      <c r="L80" s="201"/>
      <c r="M80" s="201"/>
      <c r="N80" s="202"/>
    </row>
    <row r="81" spans="2:14" ht="18" customHeight="1" x14ac:dyDescent="0.25">
      <c r="B81" s="203" t="s">
        <v>94</v>
      </c>
      <c r="C81" s="44"/>
      <c r="D81" s="44"/>
      <c r="E81" s="44"/>
      <c r="F81" s="44"/>
      <c r="G81" s="44"/>
      <c r="H81" s="44"/>
      <c r="I81" s="44"/>
      <c r="J81" s="44"/>
      <c r="K81" s="44"/>
      <c r="L81" s="44"/>
      <c r="M81" s="44"/>
      <c r="N81" s="45"/>
    </row>
    <row r="82" spans="2:14" ht="15" customHeight="1" x14ac:dyDescent="0.25">
      <c r="B82" s="1367" t="s">
        <v>95</v>
      </c>
      <c r="C82" s="1368"/>
      <c r="D82" s="1368"/>
      <c r="E82" s="1368"/>
      <c r="F82" s="1368"/>
      <c r="G82" s="1368"/>
      <c r="H82" s="1368"/>
      <c r="I82" s="1368"/>
      <c r="J82" s="1368"/>
      <c r="K82" s="1368"/>
      <c r="L82" s="1368"/>
      <c r="M82" s="1368"/>
      <c r="N82" s="1369"/>
    </row>
    <row r="83" spans="2:14" ht="15" customHeight="1" x14ac:dyDescent="0.25">
      <c r="B83" s="1367"/>
      <c r="C83" s="1368"/>
      <c r="D83" s="1368"/>
      <c r="E83" s="1368"/>
      <c r="F83" s="1368"/>
      <c r="G83" s="1368"/>
      <c r="H83" s="1368"/>
      <c r="I83" s="1368"/>
      <c r="J83" s="1368"/>
      <c r="K83" s="1368"/>
      <c r="L83" s="1368"/>
      <c r="M83" s="1368"/>
      <c r="N83" s="1369"/>
    </row>
    <row r="84" spans="2:14" ht="30" customHeight="1" x14ac:dyDescent="0.25">
      <c r="B84" s="1360" t="s">
        <v>96</v>
      </c>
      <c r="C84" s="1361"/>
      <c r="D84" s="1361"/>
      <c r="E84" s="1361"/>
      <c r="F84" s="1361"/>
      <c r="G84" s="1361"/>
      <c r="H84" s="1361"/>
      <c r="I84" s="1361"/>
      <c r="J84" s="1361"/>
      <c r="K84" s="1361"/>
      <c r="L84" s="1361"/>
      <c r="M84" s="1361"/>
      <c r="N84" s="1362"/>
    </row>
    <row r="85" spans="2:14" ht="15.75" thickBot="1" x14ac:dyDescent="0.3">
      <c r="B85" s="1360"/>
      <c r="C85" s="1361"/>
      <c r="D85" s="1361"/>
      <c r="E85" s="1363"/>
      <c r="F85" s="1361"/>
      <c r="G85" s="1361"/>
      <c r="H85" s="1361"/>
      <c r="I85" s="1361"/>
      <c r="J85" s="1361"/>
      <c r="K85" s="1361"/>
      <c r="L85" s="1361"/>
      <c r="M85" s="1361"/>
      <c r="N85" s="1362"/>
    </row>
    <row r="86" spans="2:14" x14ac:dyDescent="0.25">
      <c r="B86" s="204"/>
      <c r="C86" s="205"/>
      <c r="D86" s="205"/>
      <c r="E86" s="205"/>
      <c r="F86" s="205"/>
      <c r="G86" s="205"/>
      <c r="H86" s="205"/>
      <c r="I86" s="205"/>
      <c r="J86" s="205"/>
      <c r="K86" s="205"/>
      <c r="L86" s="205"/>
      <c r="M86" s="205"/>
      <c r="N86" s="206"/>
    </row>
    <row r="87" spans="2:14" x14ac:dyDescent="0.25">
      <c r="B87" s="204"/>
      <c r="C87" s="205"/>
      <c r="D87" s="205"/>
      <c r="E87" s="205"/>
      <c r="F87" s="205"/>
      <c r="G87" s="205"/>
      <c r="H87" s="205"/>
      <c r="I87" s="205"/>
      <c r="J87" s="205"/>
      <c r="K87" s="205"/>
      <c r="L87" s="205"/>
      <c r="M87" s="205"/>
      <c r="N87" s="206"/>
    </row>
    <row r="88" spans="2:14" x14ac:dyDescent="0.25">
      <c r="B88" s="203"/>
      <c r="C88" s="44"/>
      <c r="D88" s="44"/>
      <c r="E88" s="44"/>
      <c r="F88" s="44"/>
      <c r="G88" s="44"/>
      <c r="H88" s="44"/>
      <c r="I88" s="44"/>
      <c r="J88" s="44"/>
      <c r="K88" s="44"/>
      <c r="L88" s="44"/>
      <c r="M88" s="44"/>
      <c r="N88" s="45"/>
    </row>
    <row r="89" spans="2:14" x14ac:dyDescent="0.25">
      <c r="B89" s="56"/>
      <c r="C89" s="33"/>
      <c r="D89" s="33"/>
      <c r="E89" s="33" t="s">
        <v>88</v>
      </c>
      <c r="F89" s="41"/>
      <c r="G89" s="41"/>
      <c r="H89" s="33"/>
      <c r="I89" s="33"/>
      <c r="J89" s="33"/>
      <c r="K89" s="33"/>
      <c r="L89" s="33"/>
      <c r="M89" s="33"/>
      <c r="N89" s="35"/>
    </row>
    <row r="90" spans="2:14" x14ac:dyDescent="0.25">
      <c r="B90" s="56"/>
      <c r="C90" s="33"/>
      <c r="D90" s="33"/>
      <c r="E90" s="207" t="s">
        <v>89</v>
      </c>
      <c r="F90" s="33"/>
      <c r="G90" s="33"/>
      <c r="H90" s="207"/>
      <c r="I90" s="207"/>
      <c r="J90" s="207"/>
      <c r="K90" s="33"/>
      <c r="L90" s="33"/>
      <c r="M90" s="33"/>
      <c r="N90" s="35"/>
    </row>
    <row r="91" spans="2:14" x14ac:dyDescent="0.25">
      <c r="B91" s="56"/>
      <c r="C91" s="33"/>
      <c r="D91" s="33"/>
      <c r="E91" s="208" t="s">
        <v>97</v>
      </c>
      <c r="F91" s="33"/>
      <c r="G91" s="33"/>
      <c r="H91" s="208"/>
      <c r="I91" s="208"/>
      <c r="J91" s="208"/>
      <c r="K91" s="33"/>
      <c r="L91" s="33"/>
      <c r="M91" s="33"/>
      <c r="N91" s="35"/>
    </row>
    <row r="92" spans="2:14" x14ac:dyDescent="0.25">
      <c r="B92" s="209"/>
      <c r="C92" s="44"/>
      <c r="D92" s="44"/>
      <c r="E92" s="33" t="s">
        <v>91</v>
      </c>
      <c r="F92" s="33"/>
      <c r="G92" s="33"/>
      <c r="H92" s="33"/>
      <c r="I92" s="33"/>
      <c r="J92" s="33"/>
      <c r="K92" s="44"/>
      <c r="L92" s="44"/>
      <c r="M92" s="44"/>
      <c r="N92" s="45"/>
    </row>
    <row r="93" spans="2:14" ht="15.75" thickBot="1" x14ac:dyDescent="0.3">
      <c r="B93" s="210"/>
      <c r="C93" s="211"/>
      <c r="D93" s="211"/>
      <c r="E93" s="212"/>
      <c r="F93" s="212"/>
      <c r="G93" s="212"/>
      <c r="H93" s="212"/>
      <c r="I93" s="212"/>
      <c r="J93" s="1364"/>
      <c r="K93" s="1364"/>
      <c r="L93" s="1364"/>
      <c r="M93" s="1364"/>
      <c r="N93" s="1365"/>
    </row>
  </sheetData>
  <mergeCells count="55">
    <mergeCell ref="B56:H56"/>
    <mergeCell ref="B39:C39"/>
    <mergeCell ref="B84:N85"/>
    <mergeCell ref="J93:N93"/>
    <mergeCell ref="B63:H63"/>
    <mergeCell ref="L63:M63"/>
    <mergeCell ref="L64:M64"/>
    <mergeCell ref="L65:M65"/>
    <mergeCell ref="B66:M66"/>
    <mergeCell ref="B68:M68"/>
    <mergeCell ref="F74:J74"/>
    <mergeCell ref="L56:M56"/>
    <mergeCell ref="B57:M57"/>
    <mergeCell ref="B59:M59"/>
    <mergeCell ref="B62:H62"/>
    <mergeCell ref="B82:N83"/>
    <mergeCell ref="L62:M62"/>
    <mergeCell ref="F21:H21"/>
    <mergeCell ref="B23:N23"/>
    <mergeCell ref="C25:I25"/>
    <mergeCell ref="L25:M25"/>
    <mergeCell ref="B53:H53"/>
    <mergeCell ref="L53:M53"/>
    <mergeCell ref="B35:M35"/>
    <mergeCell ref="B38:I38"/>
    <mergeCell ref="L38:M38"/>
    <mergeCell ref="B41:M41"/>
    <mergeCell ref="L44:M44"/>
    <mergeCell ref="L45:M45"/>
    <mergeCell ref="L46:M46"/>
    <mergeCell ref="L47:M47"/>
    <mergeCell ref="L48:M48"/>
    <mergeCell ref="B50:M50"/>
    <mergeCell ref="L34:M34"/>
    <mergeCell ref="C26:I26"/>
    <mergeCell ref="L26:M26"/>
    <mergeCell ref="B30:H30"/>
    <mergeCell ref="I30:J30"/>
    <mergeCell ref="L30:M30"/>
    <mergeCell ref="B31:H31"/>
    <mergeCell ref="B32:H32"/>
    <mergeCell ref="B33:D33"/>
    <mergeCell ref="B34:H34"/>
    <mergeCell ref="I34:J34"/>
    <mergeCell ref="B11:D12"/>
    <mergeCell ref="E11:N12"/>
    <mergeCell ref="C14:I14"/>
    <mergeCell ref="K14:N14"/>
    <mergeCell ref="D7:G7"/>
    <mergeCell ref="C10:D10"/>
    <mergeCell ref="B6:E6"/>
    <mergeCell ref="I6:J6"/>
    <mergeCell ref="B1:N2"/>
    <mergeCell ref="L8:N8"/>
    <mergeCell ref="K7:M7"/>
  </mergeCells>
  <pageMargins left="0.7" right="0.7" top="0.52" bottom="0.48" header="0.3" footer="0.3"/>
  <pageSetup paperSize="9" scale="48"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Q98"/>
  <sheetViews>
    <sheetView view="pageBreakPreview" topLeftCell="C3" zoomScaleNormal="78" zoomScaleSheetLayoutView="100" workbookViewId="0">
      <selection activeCell="E38" sqref="E38"/>
    </sheetView>
  </sheetViews>
  <sheetFormatPr baseColWidth="10" defaultColWidth="11" defaultRowHeight="15" x14ac:dyDescent="0.25"/>
  <cols>
    <col min="1" max="1" width="5.7109375" style="7" customWidth="1"/>
    <col min="2" max="2" width="17" style="7" customWidth="1"/>
    <col min="3" max="5" width="11" style="7"/>
    <col min="6" max="6" width="14.42578125" style="7" customWidth="1"/>
    <col min="7" max="8" width="11" style="7"/>
    <col min="9" max="9" width="13.42578125" style="7" bestFit="1" customWidth="1"/>
    <col min="10" max="10" width="15.5703125" style="7" customWidth="1"/>
    <col min="11" max="11" width="17.5703125" style="7" bestFit="1" customWidth="1"/>
    <col min="12" max="12" width="11" style="7"/>
    <col min="13" max="13" width="12.85546875" style="7" customWidth="1"/>
    <col min="14" max="14" width="17.42578125" style="7" customWidth="1"/>
    <col min="15" max="15" width="12" style="7" bestFit="1" customWidth="1"/>
    <col min="16" max="16384" width="11" style="7"/>
  </cols>
  <sheetData>
    <row r="1" spans="2:17"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7" ht="39.75" customHeight="1" thickBot="1" x14ac:dyDescent="0.3">
      <c r="B2" s="1218"/>
      <c r="C2" s="1181"/>
      <c r="D2" s="1181"/>
      <c r="E2" s="1181"/>
      <c r="F2" s="1181"/>
      <c r="G2" s="1181"/>
      <c r="H2" s="1181"/>
      <c r="I2" s="1181"/>
      <c r="J2" s="1181"/>
      <c r="K2" s="1181"/>
      <c r="L2" s="1181"/>
      <c r="M2" s="1181"/>
      <c r="N2" s="1219"/>
    </row>
    <row r="3" spans="2:17" ht="15.75" thickBot="1" x14ac:dyDescent="0.3">
      <c r="B3" s="749"/>
      <c r="C3" s="750"/>
      <c r="D3" s="750"/>
      <c r="E3" s="750"/>
      <c r="F3" s="750"/>
      <c r="G3" s="750"/>
      <c r="H3" s="750"/>
      <c r="I3" s="750"/>
      <c r="J3" s="750"/>
      <c r="K3" s="750"/>
      <c r="L3" s="751"/>
      <c r="M3" s="751"/>
      <c r="N3" s="752"/>
    </row>
    <row r="4" spans="2:17" ht="18.75" customHeight="1" x14ac:dyDescent="0.25">
      <c r="B4" s="8"/>
      <c r="C4" s="9"/>
      <c r="D4" s="9"/>
      <c r="E4" s="9"/>
      <c r="F4" s="9"/>
      <c r="G4" s="9"/>
      <c r="H4" s="10"/>
      <c r="I4" s="9"/>
      <c r="J4" s="9"/>
      <c r="K4" s="11" t="s">
        <v>36</v>
      </c>
      <c r="L4" s="12"/>
      <c r="M4" s="12"/>
      <c r="N4" s="13"/>
    </row>
    <row r="5" spans="2:17" ht="12" customHeight="1" x14ac:dyDescent="0.25">
      <c r="B5" s="14"/>
      <c r="C5" s="15"/>
      <c r="D5" s="15"/>
      <c r="E5" s="15"/>
      <c r="F5" s="15"/>
      <c r="G5" s="15"/>
      <c r="H5" s="16"/>
      <c r="I5" s="15"/>
      <c r="J5" s="15"/>
      <c r="K5" s="17"/>
      <c r="L5" s="18" t="s">
        <v>37</v>
      </c>
      <c r="M5" s="18" t="s">
        <v>38</v>
      </c>
      <c r="N5" s="19" t="s">
        <v>39</v>
      </c>
    </row>
    <row r="6" spans="2:17" ht="24" customHeight="1" x14ac:dyDescent="0.55000000000000004">
      <c r="B6" s="1304" t="s">
        <v>40</v>
      </c>
      <c r="C6" s="1305"/>
      <c r="D6" s="1305"/>
      <c r="E6" s="1305"/>
      <c r="F6" s="20" t="s">
        <v>41</v>
      </c>
      <c r="G6" s="15"/>
      <c r="H6" s="21"/>
      <c r="I6" s="1306" t="s">
        <v>42</v>
      </c>
      <c r="J6" s="1306"/>
      <c r="K6" s="22" t="s">
        <v>41</v>
      </c>
      <c r="L6" s="18"/>
      <c r="M6" s="18"/>
      <c r="N6" s="19"/>
    </row>
    <row r="7" spans="2:17" x14ac:dyDescent="0.25">
      <c r="B7" s="754" t="s">
        <v>315</v>
      </c>
      <c r="C7" s="755"/>
      <c r="D7" s="1108" t="s">
        <v>316</v>
      </c>
      <c r="E7" s="1108"/>
      <c r="F7" s="1108"/>
      <c r="G7" s="1108"/>
      <c r="H7" s="23"/>
      <c r="I7" s="24"/>
      <c r="J7" s="25" t="s">
        <v>43</v>
      </c>
      <c r="K7" s="1309" t="s">
        <v>13</v>
      </c>
      <c r="L7" s="1309"/>
      <c r="M7" s="1309"/>
      <c r="N7" s="26"/>
    </row>
    <row r="8" spans="2:17" ht="15.75" thickBot="1" x14ac:dyDescent="0.3">
      <c r="B8" s="27"/>
      <c r="C8" s="28"/>
      <c r="D8" s="683"/>
      <c r="E8" s="683"/>
      <c r="F8" s="683"/>
      <c r="G8" s="683"/>
      <c r="H8" s="28"/>
      <c r="I8" s="683"/>
      <c r="J8" s="28"/>
      <c r="K8" s="683"/>
      <c r="L8" s="1307"/>
      <c r="M8" s="1307"/>
      <c r="N8" s="1308"/>
    </row>
    <row r="9" spans="2:17" x14ac:dyDescent="0.25">
      <c r="B9" s="30"/>
      <c r="C9" s="31"/>
      <c r="D9" s="31"/>
      <c r="E9" s="31"/>
      <c r="F9" s="31"/>
      <c r="G9" s="31"/>
      <c r="H9" s="31"/>
      <c r="I9" s="31"/>
      <c r="J9" s="31"/>
      <c r="K9" s="31"/>
      <c r="L9" s="31"/>
      <c r="M9" s="31"/>
      <c r="N9" s="32"/>
    </row>
    <row r="10" spans="2:17" x14ac:dyDescent="0.25">
      <c r="B10" s="574" t="s">
        <v>44</v>
      </c>
      <c r="C10" s="1241" t="str">
        <f>+'PRESUPUESTO OFICIAL'!C4:D4</f>
        <v>2104 de 2020</v>
      </c>
      <c r="D10" s="1241"/>
      <c r="E10" s="603"/>
      <c r="F10" s="33"/>
      <c r="G10" s="33"/>
      <c r="H10" s="34"/>
      <c r="I10" s="34"/>
      <c r="J10" s="34"/>
      <c r="K10" s="34"/>
      <c r="L10" s="34"/>
      <c r="M10" s="34"/>
      <c r="N10" s="35"/>
    </row>
    <row r="11" spans="2:17" ht="19.5" customHeight="1" x14ac:dyDescent="0.25">
      <c r="B11" s="1111" t="s">
        <v>45</v>
      </c>
      <c r="C11" s="1112"/>
      <c r="D11" s="1112"/>
      <c r="E11" s="1370"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370"/>
      <c r="G11" s="1370"/>
      <c r="H11" s="1370"/>
      <c r="I11" s="1370"/>
      <c r="J11" s="1370"/>
      <c r="K11" s="1370"/>
      <c r="L11" s="1370"/>
      <c r="M11" s="1370"/>
      <c r="N11" s="1371"/>
    </row>
    <row r="12" spans="2:17" ht="29.25" customHeight="1" x14ac:dyDescent="0.25">
      <c r="B12" s="1111"/>
      <c r="C12" s="1112"/>
      <c r="D12" s="1112"/>
      <c r="E12" s="1370"/>
      <c r="F12" s="1370"/>
      <c r="G12" s="1370"/>
      <c r="H12" s="1370"/>
      <c r="I12" s="1370"/>
      <c r="J12" s="1370"/>
      <c r="K12" s="1370"/>
      <c r="L12" s="1370"/>
      <c r="M12" s="1370"/>
      <c r="N12" s="1371"/>
    </row>
    <row r="13" spans="2:17" x14ac:dyDescent="0.25">
      <c r="B13" s="261"/>
      <c r="C13" s="262"/>
      <c r="D13" s="263"/>
      <c r="E13" s="263"/>
      <c r="F13" s="263"/>
      <c r="G13" s="263"/>
      <c r="H13" s="263"/>
      <c r="I13" s="263"/>
      <c r="J13" s="263"/>
      <c r="K13" s="338"/>
      <c r="L13" s="338"/>
      <c r="M13" s="338"/>
      <c r="N13" s="339"/>
    </row>
    <row r="14" spans="2:17" ht="23.25" customHeight="1" x14ac:dyDescent="0.25">
      <c r="B14" s="261" t="s">
        <v>117</v>
      </c>
      <c r="C14" s="1178" t="str">
        <f>'3P'!B15</f>
        <v>FINCA CAMPANARIO - ALTO DE LOS MIGUELES - POZO DE LA VIEJA</v>
      </c>
      <c r="D14" s="1115"/>
      <c r="E14" s="1115"/>
      <c r="F14" s="1115"/>
      <c r="G14" s="1115"/>
      <c r="H14" s="1115"/>
      <c r="I14" s="1115"/>
      <c r="J14" s="257" t="s">
        <v>46</v>
      </c>
      <c r="K14" s="1310">
        <f>+'PRESUPUESTO OFICIAL'!N54</f>
        <v>0</v>
      </c>
      <c r="L14" s="1310"/>
      <c r="M14" s="1310"/>
      <c r="N14" s="1311"/>
    </row>
    <row r="15" spans="2:17" x14ac:dyDescent="0.25">
      <c r="B15" s="36"/>
      <c r="C15" s="37"/>
      <c r="D15" s="39"/>
      <c r="E15" s="39"/>
      <c r="F15" s="39"/>
      <c r="G15" s="39"/>
      <c r="H15" s="39"/>
      <c r="I15" s="39"/>
      <c r="J15" s="39"/>
      <c r="K15" s="39"/>
      <c r="L15" s="39"/>
      <c r="M15" s="39"/>
      <c r="N15" s="40"/>
    </row>
    <row r="16" spans="2:17" x14ac:dyDescent="0.25">
      <c r="B16" s="36" t="s">
        <v>47</v>
      </c>
      <c r="C16" s="38"/>
      <c r="D16" s="42"/>
      <c r="E16" s="42"/>
      <c r="F16" s="42"/>
      <c r="G16" s="42"/>
      <c r="H16" s="42"/>
      <c r="I16" s="42"/>
      <c r="J16" s="42"/>
      <c r="K16" s="42"/>
      <c r="L16" s="42"/>
      <c r="M16" s="42"/>
      <c r="N16" s="43"/>
      <c r="Q16" s="602"/>
    </row>
    <row r="17" spans="2:14" x14ac:dyDescent="0.25">
      <c r="B17" s="36"/>
      <c r="C17" s="37"/>
      <c r="D17" s="44"/>
      <c r="E17" s="44"/>
      <c r="F17" s="44"/>
      <c r="G17" s="44"/>
      <c r="H17" s="44"/>
      <c r="I17" s="44"/>
      <c r="J17" s="44"/>
      <c r="K17" s="44"/>
      <c r="L17" s="44"/>
      <c r="M17" s="44"/>
      <c r="N17" s="45"/>
    </row>
    <row r="18" spans="2:14" x14ac:dyDescent="0.25">
      <c r="B18" s="36" t="s">
        <v>48</v>
      </c>
      <c r="C18" s="38"/>
      <c r="D18" s="42"/>
      <c r="E18" s="42"/>
      <c r="F18" s="42"/>
      <c r="G18" s="42"/>
      <c r="H18" s="42"/>
      <c r="I18" s="42"/>
      <c r="J18" s="42"/>
      <c r="K18" s="46" t="s">
        <v>49</v>
      </c>
      <c r="L18" s="47"/>
      <c r="M18" s="46" t="s">
        <v>35</v>
      </c>
      <c r="N18" s="48"/>
    </row>
    <row r="19" spans="2:14" x14ac:dyDescent="0.25">
      <c r="B19" s="36"/>
      <c r="C19" s="37"/>
      <c r="D19" s="44"/>
      <c r="E19" s="44"/>
      <c r="F19" s="44"/>
      <c r="G19" s="44"/>
      <c r="H19" s="44"/>
      <c r="I19" s="44"/>
      <c r="J19" s="44"/>
      <c r="K19" s="44"/>
      <c r="L19" s="44"/>
      <c r="M19" s="44"/>
      <c r="N19" s="45"/>
    </row>
    <row r="20" spans="2:14" x14ac:dyDescent="0.25">
      <c r="B20" s="36" t="s">
        <v>50</v>
      </c>
      <c r="C20" s="37"/>
      <c r="D20" s="44"/>
      <c r="E20" s="44"/>
      <c r="F20" s="49"/>
      <c r="G20" s="50"/>
      <c r="H20" s="41"/>
      <c r="I20" s="42"/>
      <c r="J20" s="42"/>
      <c r="K20" s="33"/>
      <c r="L20" s="44"/>
      <c r="M20" s="44"/>
      <c r="N20" s="45"/>
    </row>
    <row r="21" spans="2:14" x14ac:dyDescent="0.25">
      <c r="B21" s="51"/>
      <c r="C21" s="52"/>
      <c r="D21" s="684"/>
      <c r="E21" s="684"/>
      <c r="F21" s="1336" t="s">
        <v>51</v>
      </c>
      <c r="G21" s="1337"/>
      <c r="H21" s="1337"/>
      <c r="I21" s="684" t="s">
        <v>38</v>
      </c>
      <c r="J21" s="684" t="s">
        <v>39</v>
      </c>
      <c r="K21" s="54"/>
      <c r="L21" s="684"/>
      <c r="M21" s="684"/>
      <c r="N21" s="55"/>
    </row>
    <row r="22" spans="2:14" x14ac:dyDescent="0.25">
      <c r="B22" s="56"/>
      <c r="C22" s="34"/>
      <c r="D22" s="34"/>
      <c r="E22" s="34"/>
      <c r="F22" s="34"/>
      <c r="G22" s="34"/>
      <c r="H22" s="34"/>
      <c r="I22" s="34"/>
      <c r="J22" s="34"/>
      <c r="K22" s="34"/>
      <c r="L22" s="34"/>
      <c r="M22" s="34"/>
      <c r="N22" s="35"/>
    </row>
    <row r="23" spans="2:14" x14ac:dyDescent="0.25">
      <c r="B23" s="1338" t="s">
        <v>52</v>
      </c>
      <c r="C23" s="1339"/>
      <c r="D23" s="1339"/>
      <c r="E23" s="1339"/>
      <c r="F23" s="1339"/>
      <c r="G23" s="1339"/>
      <c r="H23" s="1339"/>
      <c r="I23" s="1339"/>
      <c r="J23" s="1339"/>
      <c r="K23" s="1339"/>
      <c r="L23" s="1339"/>
      <c r="M23" s="1339"/>
      <c r="N23" s="1340"/>
    </row>
    <row r="24" spans="2:14" ht="15.75" thickBot="1" x14ac:dyDescent="0.3">
      <c r="B24" s="57"/>
      <c r="C24" s="58"/>
      <c r="D24" s="58"/>
      <c r="E24" s="58"/>
      <c r="F24" s="58"/>
      <c r="G24" s="58"/>
      <c r="H24" s="58"/>
      <c r="I24" s="58"/>
      <c r="J24" s="58"/>
      <c r="K24" s="58"/>
      <c r="L24" s="58"/>
      <c r="M24" s="58"/>
      <c r="N24" s="59"/>
    </row>
    <row r="25" spans="2:14" ht="26.25" thickBot="1" x14ac:dyDescent="0.3">
      <c r="B25" s="60" t="s">
        <v>53</v>
      </c>
      <c r="C25" s="1317" t="s">
        <v>54</v>
      </c>
      <c r="D25" s="1318"/>
      <c r="E25" s="1318"/>
      <c r="F25" s="1318"/>
      <c r="G25" s="1318"/>
      <c r="H25" s="1318"/>
      <c r="I25" s="1318"/>
      <c r="J25" s="61"/>
      <c r="K25" s="62" t="s">
        <v>55</v>
      </c>
      <c r="L25" s="1319" t="s">
        <v>56</v>
      </c>
      <c r="M25" s="1320"/>
      <c r="N25" s="60" t="s">
        <v>8</v>
      </c>
    </row>
    <row r="26" spans="2:14" ht="17.25" hidden="1" customHeight="1" thickBot="1" x14ac:dyDescent="0.3">
      <c r="B26" s="60" t="s">
        <v>53</v>
      </c>
      <c r="C26" s="1317" t="s">
        <v>54</v>
      </c>
      <c r="D26" s="1318"/>
      <c r="E26" s="1318"/>
      <c r="F26" s="1318"/>
      <c r="G26" s="1318"/>
      <c r="H26" s="1318"/>
      <c r="I26" s="1318"/>
      <c r="J26" s="61"/>
      <c r="K26" s="63"/>
      <c r="L26" s="1319" t="s">
        <v>56</v>
      </c>
      <c r="M26" s="1320"/>
      <c r="N26" s="60" t="s">
        <v>8</v>
      </c>
    </row>
    <row r="27" spans="2:14" ht="15.75" thickBot="1" x14ac:dyDescent="0.3">
      <c r="B27" s="64" t="s">
        <v>298</v>
      </c>
      <c r="C27" s="65" t="s">
        <v>57</v>
      </c>
      <c r="D27" s="66"/>
      <c r="E27" s="66"/>
      <c r="F27" s="66"/>
      <c r="G27" s="66"/>
      <c r="H27" s="66"/>
      <c r="I27" s="66"/>
      <c r="J27" s="66"/>
      <c r="K27" s="67"/>
      <c r="L27" s="68" t="s">
        <v>16</v>
      </c>
      <c r="M27" s="69"/>
      <c r="N27" s="70"/>
    </row>
    <row r="28" spans="2:14" ht="6" customHeight="1" x14ac:dyDescent="0.25">
      <c r="B28" s="71"/>
      <c r="C28" s="72"/>
      <c r="D28" s="72"/>
      <c r="E28" s="72"/>
      <c r="F28" s="72"/>
      <c r="G28" s="72"/>
      <c r="H28" s="72"/>
      <c r="I28" s="72"/>
      <c r="J28" s="72"/>
      <c r="K28" s="72"/>
      <c r="L28" s="72"/>
      <c r="M28" s="72"/>
      <c r="N28" s="73"/>
    </row>
    <row r="29" spans="2:14" ht="15.75" thickBot="1" x14ac:dyDescent="0.3">
      <c r="B29" s="74" t="s">
        <v>58</v>
      </c>
      <c r="C29" s="75"/>
      <c r="D29" s="75"/>
      <c r="E29" s="75"/>
      <c r="F29" s="75"/>
      <c r="G29" s="75"/>
      <c r="H29" s="75"/>
      <c r="I29" s="75"/>
      <c r="J29" s="75"/>
      <c r="K29" s="75"/>
      <c r="L29" s="75"/>
      <c r="M29" s="75"/>
      <c r="N29" s="76"/>
    </row>
    <row r="30" spans="2:14" x14ac:dyDescent="0.25">
      <c r="B30" s="1321" t="s">
        <v>54</v>
      </c>
      <c r="C30" s="1322"/>
      <c r="D30" s="1322"/>
      <c r="E30" s="1322"/>
      <c r="F30" s="1322"/>
      <c r="G30" s="1322"/>
      <c r="H30" s="1323"/>
      <c r="I30" s="1324" t="s">
        <v>59</v>
      </c>
      <c r="J30" s="1325"/>
      <c r="K30" s="81" t="s">
        <v>60</v>
      </c>
      <c r="L30" s="1326" t="s">
        <v>61</v>
      </c>
      <c r="M30" s="1323"/>
      <c r="N30" s="82" t="s">
        <v>62</v>
      </c>
    </row>
    <row r="31" spans="2:14" x14ac:dyDescent="0.25">
      <c r="B31" s="1330" t="s">
        <v>63</v>
      </c>
      <c r="C31" s="1331"/>
      <c r="D31" s="1331"/>
      <c r="E31" s="102"/>
      <c r="F31" s="103"/>
      <c r="G31" s="103"/>
      <c r="H31" s="104"/>
      <c r="I31" s="98"/>
      <c r="J31" s="99"/>
      <c r="K31" s="105"/>
      <c r="L31" s="100"/>
      <c r="M31" s="106">
        <v>0.01</v>
      </c>
      <c r="N31" s="107">
        <f>ROUND(N58*M31,2)</f>
        <v>560.27</v>
      </c>
    </row>
    <row r="32" spans="2:14" ht="15.75" thickBot="1" x14ac:dyDescent="0.3">
      <c r="B32" s="1327"/>
      <c r="C32" s="1328"/>
      <c r="D32" s="1328"/>
      <c r="E32" s="1328"/>
      <c r="F32" s="1328"/>
      <c r="G32" s="1328"/>
      <c r="H32" s="1329"/>
      <c r="I32" s="1332"/>
      <c r="J32" s="1333"/>
      <c r="K32" s="108"/>
      <c r="L32" s="1315"/>
      <c r="M32" s="1316"/>
      <c r="N32" s="109"/>
    </row>
    <row r="33" spans="1:14" ht="15.75" thickBot="1" x14ac:dyDescent="0.3">
      <c r="B33" s="1345" t="s">
        <v>64</v>
      </c>
      <c r="C33" s="1346"/>
      <c r="D33" s="1346"/>
      <c r="E33" s="1346"/>
      <c r="F33" s="1346"/>
      <c r="G33" s="1346"/>
      <c r="H33" s="1346"/>
      <c r="I33" s="1346"/>
      <c r="J33" s="1346"/>
      <c r="K33" s="1346"/>
      <c r="L33" s="1346"/>
      <c r="M33" s="1347"/>
      <c r="N33" s="110">
        <f>SUM(N31:N32)</f>
        <v>560.27</v>
      </c>
    </row>
    <row r="34" spans="1:14" x14ac:dyDescent="0.25">
      <c r="B34" s="111"/>
      <c r="C34" s="58"/>
      <c r="D34" s="58"/>
      <c r="E34" s="58"/>
      <c r="F34" s="58"/>
      <c r="G34" s="58"/>
      <c r="H34" s="58"/>
      <c r="I34" s="58"/>
      <c r="J34" s="58"/>
      <c r="K34" s="58"/>
      <c r="L34" s="58"/>
      <c r="M34" s="58"/>
      <c r="N34" s="59"/>
    </row>
    <row r="35" spans="1:14" ht="15.75" thickBot="1" x14ac:dyDescent="0.3">
      <c r="B35" s="112" t="s">
        <v>65</v>
      </c>
      <c r="C35" s="113"/>
      <c r="D35" s="113"/>
      <c r="E35" s="113"/>
      <c r="F35" s="113"/>
      <c r="G35" s="113"/>
      <c r="H35" s="113"/>
      <c r="I35" s="113"/>
      <c r="J35" s="113"/>
      <c r="K35" s="113"/>
      <c r="L35" s="113"/>
      <c r="M35" s="113"/>
      <c r="N35" s="114"/>
    </row>
    <row r="36" spans="1:14" x14ac:dyDescent="0.25">
      <c r="B36" s="1348" t="s">
        <v>54</v>
      </c>
      <c r="C36" s="1349"/>
      <c r="D36" s="1349"/>
      <c r="E36" s="1349"/>
      <c r="F36" s="1349"/>
      <c r="G36" s="1349"/>
      <c r="H36" s="1349"/>
      <c r="I36" s="1350"/>
      <c r="J36" s="681" t="s">
        <v>56</v>
      </c>
      <c r="K36" s="117" t="s">
        <v>8</v>
      </c>
      <c r="L36" s="1351" t="s">
        <v>66</v>
      </c>
      <c r="M36" s="1350"/>
      <c r="N36" s="118" t="s">
        <v>62</v>
      </c>
    </row>
    <row r="37" spans="1:14" x14ac:dyDescent="0.25">
      <c r="A37" s="119"/>
      <c r="B37" s="1358"/>
      <c r="C37" s="1359"/>
      <c r="D37" s="121"/>
      <c r="E37" s="121"/>
      <c r="F37" s="121"/>
      <c r="G37" s="121"/>
      <c r="H37" s="121"/>
      <c r="I37" s="85"/>
      <c r="J37" s="47"/>
      <c r="K37" s="122"/>
      <c r="L37" s="84"/>
      <c r="M37" s="610"/>
      <c r="N37" s="608"/>
    </row>
    <row r="38" spans="1:14" x14ac:dyDescent="0.25">
      <c r="A38" s="119"/>
      <c r="B38" s="231"/>
      <c r="C38" s="124"/>
      <c r="D38" s="124"/>
      <c r="E38" s="124"/>
      <c r="F38" s="124"/>
      <c r="G38" s="124"/>
      <c r="H38" s="124"/>
      <c r="I38" s="91"/>
      <c r="J38" s="125"/>
      <c r="K38" s="126"/>
      <c r="L38" s="90"/>
      <c r="M38" s="127"/>
      <c r="N38" s="128"/>
    </row>
    <row r="39" spans="1:14" x14ac:dyDescent="0.25">
      <c r="A39" s="119"/>
      <c r="B39" s="129"/>
      <c r="C39" s="46"/>
      <c r="D39" s="46"/>
      <c r="E39" s="46"/>
      <c r="F39" s="46"/>
      <c r="G39" s="46"/>
      <c r="H39" s="46"/>
      <c r="I39" s="91"/>
      <c r="J39" s="130"/>
      <c r="K39" s="131"/>
      <c r="L39" s="97"/>
      <c r="M39" s="132"/>
      <c r="N39" s="133"/>
    </row>
    <row r="40" spans="1:14" ht="15.75" thickBot="1" x14ac:dyDescent="0.3">
      <c r="B40" s="676"/>
      <c r="C40" s="677"/>
      <c r="D40" s="677"/>
      <c r="E40" s="677"/>
      <c r="F40" s="677"/>
      <c r="G40" s="677"/>
      <c r="H40" s="677"/>
      <c r="I40" s="677"/>
      <c r="J40" s="136"/>
      <c r="K40" s="136"/>
      <c r="L40" s="137"/>
      <c r="M40" s="682"/>
      <c r="N40" s="138"/>
    </row>
    <row r="41" spans="1:14" ht="15.75" thickBot="1" x14ac:dyDescent="0.3">
      <c r="B41" s="1345" t="s">
        <v>64</v>
      </c>
      <c r="C41" s="1346"/>
      <c r="D41" s="1346"/>
      <c r="E41" s="1346"/>
      <c r="F41" s="1346"/>
      <c r="G41" s="1346"/>
      <c r="H41" s="1346"/>
      <c r="I41" s="1346"/>
      <c r="J41" s="1346"/>
      <c r="K41" s="1346"/>
      <c r="L41" s="1346"/>
      <c r="M41" s="1347"/>
      <c r="N41" s="110">
        <f>SUM(N37:N40)</f>
        <v>0</v>
      </c>
    </row>
    <row r="42" spans="1:14" x14ac:dyDescent="0.25">
      <c r="B42" s="57"/>
      <c r="C42" s="58"/>
      <c r="D42" s="58"/>
      <c r="E42" s="58"/>
      <c r="F42" s="58"/>
      <c r="G42" s="58"/>
      <c r="H42" s="58"/>
      <c r="I42" s="58"/>
      <c r="J42" s="58"/>
      <c r="K42" s="58"/>
      <c r="L42" s="58"/>
      <c r="M42" s="58"/>
      <c r="N42" s="59"/>
    </row>
    <row r="43" spans="1:14" ht="15.75" thickBot="1" x14ac:dyDescent="0.3">
      <c r="B43" s="112" t="s">
        <v>67</v>
      </c>
      <c r="C43" s="113"/>
      <c r="D43" s="113"/>
      <c r="E43" s="113"/>
      <c r="F43" s="113"/>
      <c r="G43" s="113"/>
      <c r="H43" s="113"/>
      <c r="I43" s="113"/>
      <c r="J43" s="113"/>
      <c r="K43" s="113"/>
      <c r="L43" s="113"/>
      <c r="M43" s="113"/>
      <c r="N43" s="114"/>
    </row>
    <row r="44" spans="1:14" ht="25.5" x14ac:dyDescent="0.25">
      <c r="B44" s="678" t="s">
        <v>68</v>
      </c>
      <c r="C44" s="679"/>
      <c r="D44" s="679"/>
      <c r="E44" s="679"/>
      <c r="F44" s="679"/>
      <c r="G44" s="679"/>
      <c r="H44" s="142" t="s">
        <v>56</v>
      </c>
      <c r="I44" s="143" t="s">
        <v>69</v>
      </c>
      <c r="J44" s="144" t="s">
        <v>70</v>
      </c>
      <c r="K44" s="142" t="s">
        <v>71</v>
      </c>
      <c r="L44" s="1352" t="s">
        <v>72</v>
      </c>
      <c r="M44" s="1353"/>
      <c r="N44" s="145" t="s">
        <v>62</v>
      </c>
    </row>
    <row r="45" spans="1:14" x14ac:dyDescent="0.25">
      <c r="B45" s="146" t="s">
        <v>164</v>
      </c>
      <c r="C45" s="685"/>
      <c r="D45" s="685"/>
      <c r="E45" s="685"/>
      <c r="F45" s="685"/>
      <c r="G45" s="685"/>
      <c r="H45" s="125" t="s">
        <v>73</v>
      </c>
      <c r="I45" s="105">
        <v>1.3</v>
      </c>
      <c r="J45" s="600">
        <v>1</v>
      </c>
      <c r="K45" s="105">
        <f>I45*J45</f>
        <v>1.3</v>
      </c>
      <c r="L45" s="1354">
        <f>+insumos!D3</f>
        <v>1331</v>
      </c>
      <c r="M45" s="1355"/>
      <c r="N45" s="149">
        <f>ROUND(K45*L45,2)</f>
        <v>1730.3</v>
      </c>
    </row>
    <row r="46" spans="1:14" x14ac:dyDescent="0.25">
      <c r="B46" s="146"/>
      <c r="C46" s="227"/>
      <c r="D46" s="227"/>
      <c r="E46" s="227"/>
      <c r="F46" s="227"/>
      <c r="G46" s="227"/>
      <c r="H46" s="125"/>
      <c r="I46" s="105"/>
      <c r="J46" s="148"/>
      <c r="K46" s="105"/>
      <c r="L46" s="1354"/>
      <c r="M46" s="1355"/>
      <c r="N46" s="149"/>
    </row>
    <row r="47" spans="1:14" x14ac:dyDescent="0.25">
      <c r="B47" s="146"/>
      <c r="C47" s="227"/>
      <c r="D47" s="227"/>
      <c r="E47" s="227"/>
      <c r="F47" s="227"/>
      <c r="G47" s="227"/>
      <c r="H47" s="125"/>
      <c r="I47" s="105"/>
      <c r="J47" s="148"/>
      <c r="K47" s="105"/>
      <c r="L47" s="1354"/>
      <c r="M47" s="1355"/>
      <c r="N47" s="149"/>
    </row>
    <row r="48" spans="1:14" x14ac:dyDescent="0.25">
      <c r="B48" s="146"/>
      <c r="C48" s="227"/>
      <c r="D48" s="227"/>
      <c r="E48" s="227"/>
      <c r="F48" s="227"/>
      <c r="G48" s="227"/>
      <c r="H48" s="125"/>
      <c r="I48" s="105"/>
      <c r="J48" s="148"/>
      <c r="K48" s="105"/>
      <c r="L48" s="1354"/>
      <c r="M48" s="1355"/>
      <c r="N48" s="149"/>
    </row>
    <row r="49" spans="1:15" x14ac:dyDescent="0.25">
      <c r="B49" s="146"/>
      <c r="C49" s="227"/>
      <c r="D49" s="227"/>
      <c r="E49" s="227"/>
      <c r="F49" s="227"/>
      <c r="G49" s="227"/>
      <c r="H49" s="228"/>
      <c r="I49" s="105"/>
      <c r="J49" s="105"/>
      <c r="K49" s="105"/>
      <c r="L49" s="229"/>
      <c r="M49" s="230"/>
      <c r="N49" s="154"/>
    </row>
    <row r="50" spans="1:15" ht="15.75" thickBot="1" x14ac:dyDescent="0.3">
      <c r="B50" s="1312" t="s">
        <v>64</v>
      </c>
      <c r="C50" s="1313"/>
      <c r="D50" s="1313"/>
      <c r="E50" s="1313"/>
      <c r="F50" s="1313"/>
      <c r="G50" s="1313"/>
      <c r="H50" s="1313"/>
      <c r="I50" s="1313"/>
      <c r="J50" s="1313"/>
      <c r="K50" s="1313"/>
      <c r="L50" s="1313"/>
      <c r="M50" s="1314"/>
      <c r="N50" s="156">
        <f>N45+N46+N47+N48+N49</f>
        <v>1730.3</v>
      </c>
    </row>
    <row r="51" spans="1:15" x14ac:dyDescent="0.25">
      <c r="B51" s="57"/>
      <c r="C51" s="58"/>
      <c r="D51" s="58"/>
      <c r="E51" s="58"/>
      <c r="F51" s="58"/>
      <c r="G51" s="58"/>
      <c r="H51" s="58"/>
      <c r="I51" s="58"/>
      <c r="J51" s="58"/>
      <c r="K51" s="58"/>
      <c r="L51" s="58"/>
      <c r="M51" s="58"/>
      <c r="N51" s="59"/>
    </row>
    <row r="52" spans="1:15" ht="15.75" thickBot="1" x14ac:dyDescent="0.3">
      <c r="B52" s="112" t="s">
        <v>74</v>
      </c>
      <c r="C52" s="113"/>
      <c r="D52" s="113"/>
      <c r="E52" s="113"/>
      <c r="F52" s="113"/>
      <c r="G52" s="113"/>
      <c r="H52" s="113"/>
      <c r="I52" s="113"/>
      <c r="J52" s="113"/>
      <c r="K52" s="113"/>
      <c r="L52" s="113"/>
      <c r="M52" s="113"/>
      <c r="N52" s="114"/>
    </row>
    <row r="53" spans="1:15" ht="25.5" x14ac:dyDescent="0.25">
      <c r="B53" s="1341" t="s">
        <v>75</v>
      </c>
      <c r="C53" s="1342"/>
      <c r="D53" s="1342"/>
      <c r="E53" s="1342"/>
      <c r="F53" s="1342"/>
      <c r="G53" s="1342"/>
      <c r="H53" s="1342"/>
      <c r="I53" s="142" t="s">
        <v>76</v>
      </c>
      <c r="J53" s="144" t="s">
        <v>77</v>
      </c>
      <c r="K53" s="143" t="s">
        <v>78</v>
      </c>
      <c r="L53" s="1343" t="s">
        <v>61</v>
      </c>
      <c r="M53" s="1344"/>
      <c r="N53" s="157" t="s">
        <v>62</v>
      </c>
    </row>
    <row r="54" spans="1:15" x14ac:dyDescent="0.25">
      <c r="A54" s="158"/>
      <c r="B54" s="226" t="s">
        <v>148</v>
      </c>
      <c r="C54" s="227"/>
      <c r="D54" s="227"/>
      <c r="E54" s="227"/>
      <c r="F54" s="227"/>
      <c r="G54" s="227"/>
      <c r="H54" s="227"/>
      <c r="I54" s="160">
        <f>2*insumos!B45</f>
        <v>60570</v>
      </c>
      <c r="J54" s="161">
        <v>185</v>
      </c>
      <c r="K54" s="162">
        <f>+I54*J54/100</f>
        <v>112054.5</v>
      </c>
      <c r="L54" s="163"/>
      <c r="M54" s="164">
        <v>4</v>
      </c>
      <c r="N54" s="165">
        <f>ROUND(K54/M54,2)</f>
        <v>28013.63</v>
      </c>
      <c r="O54" s="166"/>
    </row>
    <row r="55" spans="1:15" x14ac:dyDescent="0.25">
      <c r="A55" s="158"/>
      <c r="B55" s="226" t="s">
        <v>147</v>
      </c>
      <c r="C55" s="227"/>
      <c r="D55" s="227"/>
      <c r="E55" s="227"/>
      <c r="F55" s="227"/>
      <c r="G55" s="227"/>
      <c r="H55" s="227"/>
      <c r="I55" s="160">
        <f>1*insumos!B46</f>
        <v>60570</v>
      </c>
      <c r="J55" s="161">
        <v>185</v>
      </c>
      <c r="K55" s="162">
        <f>+I55*J55/100</f>
        <v>112054.5</v>
      </c>
      <c r="L55" s="163"/>
      <c r="M55" s="167">
        <v>4</v>
      </c>
      <c r="N55" s="165">
        <f>ROUND(K55/M55,2)</f>
        <v>28013.63</v>
      </c>
    </row>
    <row r="56" spans="1:15" x14ac:dyDescent="0.25">
      <c r="B56" s="226"/>
      <c r="C56" s="227"/>
      <c r="D56" s="227"/>
      <c r="E56" s="227"/>
      <c r="F56" s="227"/>
      <c r="G56" s="227"/>
      <c r="H56" s="227"/>
      <c r="I56" s="105"/>
      <c r="J56" s="168"/>
      <c r="K56" s="169"/>
      <c r="L56" s="163"/>
      <c r="M56" s="170"/>
      <c r="N56" s="171"/>
    </row>
    <row r="57" spans="1:15" ht="15.75" thickBot="1" x14ac:dyDescent="0.3">
      <c r="B57" s="1356"/>
      <c r="C57" s="1357"/>
      <c r="D57" s="1357"/>
      <c r="E57" s="1357"/>
      <c r="F57" s="1357"/>
      <c r="G57" s="1357"/>
      <c r="H57" s="1357"/>
      <c r="I57" s="136"/>
      <c r="J57" s="136"/>
      <c r="K57" s="136"/>
      <c r="L57" s="1366"/>
      <c r="M57" s="1366"/>
      <c r="N57" s="172"/>
    </row>
    <row r="58" spans="1:15" ht="15.75" thickBot="1" x14ac:dyDescent="0.3">
      <c r="B58" s="1312" t="s">
        <v>64</v>
      </c>
      <c r="C58" s="1313"/>
      <c r="D58" s="1313"/>
      <c r="E58" s="1313"/>
      <c r="F58" s="1313"/>
      <c r="G58" s="1313"/>
      <c r="H58" s="1313"/>
      <c r="I58" s="1313"/>
      <c r="J58" s="1313"/>
      <c r="K58" s="1313"/>
      <c r="L58" s="1313"/>
      <c r="M58" s="1314"/>
      <c r="N58" s="173">
        <f>SUM(N54:N57)</f>
        <v>56027.26</v>
      </c>
    </row>
    <row r="59" spans="1:15" ht="15.75" thickBot="1" x14ac:dyDescent="0.3">
      <c r="B59" s="57"/>
      <c r="C59" s="58"/>
      <c r="D59" s="58"/>
      <c r="E59" s="58"/>
      <c r="F59" s="58"/>
      <c r="G59" s="58"/>
      <c r="H59" s="58"/>
      <c r="I59" s="58"/>
      <c r="J59" s="58"/>
      <c r="K59" s="58"/>
      <c r="L59" s="58"/>
      <c r="M59" s="58"/>
      <c r="N59" s="59"/>
    </row>
    <row r="60" spans="1:15" ht="15.75" thickBot="1" x14ac:dyDescent="0.3">
      <c r="B60" s="1345" t="s">
        <v>79</v>
      </c>
      <c r="C60" s="1346"/>
      <c r="D60" s="1346"/>
      <c r="E60" s="1346"/>
      <c r="F60" s="1346"/>
      <c r="G60" s="1346"/>
      <c r="H60" s="1346"/>
      <c r="I60" s="1346"/>
      <c r="J60" s="1346"/>
      <c r="K60" s="1346"/>
      <c r="L60" s="1346"/>
      <c r="M60" s="1347"/>
      <c r="N60" s="174">
        <f>N33+N41+N50+N58</f>
        <v>58317.83</v>
      </c>
    </row>
    <row r="61" spans="1:15" x14ac:dyDescent="0.25">
      <c r="B61" s="57"/>
      <c r="C61" s="58"/>
      <c r="D61" s="58"/>
      <c r="E61" s="58"/>
      <c r="F61" s="58"/>
      <c r="G61" s="58"/>
      <c r="H61" s="58"/>
      <c r="I61" s="58"/>
      <c r="J61" s="58"/>
      <c r="K61" s="58"/>
      <c r="L61" s="58"/>
      <c r="M61" s="58"/>
      <c r="N61" s="59"/>
    </row>
    <row r="62" spans="1:15" ht="15.75" thickBot="1" x14ac:dyDescent="0.3">
      <c r="B62" s="112" t="s">
        <v>80</v>
      </c>
      <c r="C62" s="113"/>
      <c r="D62" s="113"/>
      <c r="E62" s="113"/>
      <c r="F62" s="113"/>
      <c r="G62" s="113"/>
      <c r="H62" s="113"/>
      <c r="I62" s="113"/>
      <c r="J62" s="113"/>
      <c r="K62" s="113"/>
      <c r="L62" s="113"/>
      <c r="M62" s="113"/>
      <c r="N62" s="114"/>
    </row>
    <row r="63" spans="1:15" x14ac:dyDescent="0.25">
      <c r="B63" s="1348" t="s">
        <v>81</v>
      </c>
      <c r="C63" s="1349"/>
      <c r="D63" s="1349"/>
      <c r="E63" s="1349"/>
      <c r="F63" s="1349"/>
      <c r="G63" s="1349"/>
      <c r="H63" s="1349"/>
      <c r="I63" s="679"/>
      <c r="J63" s="680"/>
      <c r="K63" s="176" t="s">
        <v>82</v>
      </c>
      <c r="L63" s="1334" t="s">
        <v>83</v>
      </c>
      <c r="M63" s="1335"/>
      <c r="N63" s="177"/>
    </row>
    <row r="64" spans="1:15" x14ac:dyDescent="0.25">
      <c r="B64" s="1287" t="s">
        <v>84</v>
      </c>
      <c r="C64" s="1288"/>
      <c r="D64" s="1288"/>
      <c r="E64" s="1288"/>
      <c r="F64" s="1288"/>
      <c r="G64" s="1288"/>
      <c r="H64" s="1288"/>
      <c r="I64" s="178"/>
      <c r="J64" s="179"/>
      <c r="K64" s="180">
        <v>0.2</v>
      </c>
      <c r="L64" s="1289">
        <f>ROUND(N60*K64,2)</f>
        <v>11663.57</v>
      </c>
      <c r="M64" s="1290"/>
      <c r="N64" s="181"/>
    </row>
    <row r="65" spans="2:14" x14ac:dyDescent="0.25">
      <c r="B65" s="182" t="s">
        <v>85</v>
      </c>
      <c r="C65" s="183"/>
      <c r="D65" s="183"/>
      <c r="E65" s="183"/>
      <c r="F65" s="183"/>
      <c r="G65" s="183"/>
      <c r="H65" s="183"/>
      <c r="I65" s="178"/>
      <c r="J65" s="179"/>
      <c r="K65" s="180">
        <v>0.05</v>
      </c>
      <c r="L65" s="1289">
        <f>ROUND(N60*K65,2)</f>
        <v>2915.89</v>
      </c>
      <c r="M65" s="1290"/>
      <c r="N65" s="181"/>
    </row>
    <row r="66" spans="2:14" ht="15.75" thickBot="1" x14ac:dyDescent="0.3">
      <c r="B66" s="184" t="s">
        <v>86</v>
      </c>
      <c r="C66" s="185"/>
      <c r="D66" s="185"/>
      <c r="E66" s="185"/>
      <c r="F66" s="185"/>
      <c r="G66" s="185"/>
      <c r="H66" s="185"/>
      <c r="I66" s="186"/>
      <c r="J66" s="187"/>
      <c r="K66" s="188">
        <v>0.05</v>
      </c>
      <c r="L66" s="1291">
        <f>ROUND(N60*K66,2)</f>
        <v>2915.89</v>
      </c>
      <c r="M66" s="1292"/>
      <c r="N66" s="181"/>
    </row>
    <row r="67" spans="2:14" ht="15.75" thickBot="1" x14ac:dyDescent="0.3">
      <c r="B67" s="1345" t="s">
        <v>64</v>
      </c>
      <c r="C67" s="1346"/>
      <c r="D67" s="1346"/>
      <c r="E67" s="1346"/>
      <c r="F67" s="1346"/>
      <c r="G67" s="1346"/>
      <c r="H67" s="1346"/>
      <c r="I67" s="1346"/>
      <c r="J67" s="1346"/>
      <c r="K67" s="1346"/>
      <c r="L67" s="1346"/>
      <c r="M67" s="1347"/>
      <c r="N67" s="189">
        <f>ROUND(L64+L65+L66,2)</f>
        <v>17495.349999999999</v>
      </c>
    </row>
    <row r="68" spans="2:14" ht="15.75" thickBot="1" x14ac:dyDescent="0.3">
      <c r="B68" s="57"/>
      <c r="C68" s="58"/>
      <c r="D68" s="58"/>
      <c r="E68" s="58"/>
      <c r="F68" s="58"/>
      <c r="G68" s="58"/>
      <c r="H68" s="58"/>
      <c r="I68" s="58"/>
      <c r="J68" s="58"/>
      <c r="K68" s="58"/>
      <c r="L68" s="58"/>
      <c r="M68" s="58"/>
      <c r="N68" s="59"/>
    </row>
    <row r="69" spans="2:14" ht="15.75" thickBot="1" x14ac:dyDescent="0.3">
      <c r="B69" s="1345" t="s">
        <v>87</v>
      </c>
      <c r="C69" s="1346"/>
      <c r="D69" s="1346"/>
      <c r="E69" s="1346"/>
      <c r="F69" s="1346"/>
      <c r="G69" s="1346"/>
      <c r="H69" s="1346"/>
      <c r="I69" s="1346"/>
      <c r="J69" s="1346"/>
      <c r="K69" s="1346"/>
      <c r="L69" s="1346"/>
      <c r="M69" s="1347"/>
      <c r="N69" s="189">
        <f>ROUND(N60+N67,0)</f>
        <v>75813</v>
      </c>
    </row>
    <row r="70" spans="2:14" x14ac:dyDescent="0.25">
      <c r="B70" s="30"/>
      <c r="C70" s="31"/>
      <c r="D70" s="31"/>
      <c r="E70" s="31"/>
      <c r="F70" s="31"/>
      <c r="G70" s="31"/>
      <c r="H70" s="31"/>
      <c r="I70" s="31"/>
      <c r="J70" s="31"/>
      <c r="K70" s="31"/>
      <c r="L70" s="31"/>
      <c r="M70" s="31"/>
      <c r="N70" s="32"/>
    </row>
    <row r="71" spans="2:14" x14ac:dyDescent="0.25">
      <c r="B71" s="56"/>
      <c r="C71" s="33"/>
      <c r="D71" s="33"/>
      <c r="E71" s="33"/>
      <c r="F71" s="33"/>
      <c r="G71" s="33"/>
      <c r="H71" s="33"/>
      <c r="I71" s="33"/>
      <c r="J71" s="33"/>
      <c r="K71" s="33"/>
      <c r="L71" s="33"/>
      <c r="M71" s="33"/>
      <c r="N71" s="35"/>
    </row>
    <row r="72" spans="2:14" ht="24" customHeight="1" x14ac:dyDescent="0.25">
      <c r="B72" s="56"/>
      <c r="C72" s="33"/>
      <c r="D72" s="33"/>
      <c r="E72" s="33"/>
      <c r="F72" s="33"/>
      <c r="G72" s="33"/>
      <c r="H72" s="33"/>
      <c r="I72" s="33"/>
      <c r="J72" s="33"/>
      <c r="K72" s="33"/>
      <c r="L72" s="33"/>
      <c r="M72" s="33"/>
      <c r="N72" s="35"/>
    </row>
    <row r="73" spans="2:14" x14ac:dyDescent="0.25">
      <c r="B73" s="56"/>
      <c r="C73" s="33"/>
      <c r="D73" s="33"/>
      <c r="E73" s="33"/>
      <c r="F73" s="33"/>
      <c r="G73" s="33"/>
      <c r="H73" s="33"/>
      <c r="I73" s="33"/>
      <c r="J73" s="33"/>
      <c r="K73" s="33"/>
      <c r="L73" s="33"/>
      <c r="M73" s="33"/>
      <c r="N73" s="35"/>
    </row>
    <row r="74" spans="2:14" x14ac:dyDescent="0.25">
      <c r="B74" s="56"/>
      <c r="C74" s="33"/>
      <c r="D74" s="33"/>
      <c r="E74" s="41" t="s">
        <v>88</v>
      </c>
      <c r="F74" s="41"/>
      <c r="G74" s="41"/>
      <c r="H74" s="41"/>
      <c r="I74" s="41"/>
      <c r="J74" s="41"/>
      <c r="K74" s="33"/>
      <c r="L74" s="33"/>
      <c r="M74" s="33"/>
      <c r="N74" s="35"/>
    </row>
    <row r="75" spans="2:14" ht="15.75" customHeight="1" x14ac:dyDescent="0.25">
      <c r="B75" s="56"/>
      <c r="C75" s="33"/>
      <c r="D75" s="33"/>
      <c r="E75" s="259" t="s">
        <v>89</v>
      </c>
      <c r="F75" s="1020"/>
      <c r="G75" s="1020"/>
      <c r="H75" s="1020"/>
      <c r="I75" s="1020"/>
      <c r="J75" s="1020"/>
      <c r="K75" s="33"/>
      <c r="L75" s="33"/>
      <c r="M75" s="33"/>
      <c r="N75" s="35"/>
    </row>
    <row r="76" spans="2:14" x14ac:dyDescent="0.25">
      <c r="B76" s="56"/>
      <c r="C76" s="33"/>
      <c r="D76" s="33"/>
      <c r="E76" s="572" t="s">
        <v>322</v>
      </c>
      <c r="G76" s="259"/>
      <c r="H76" s="259"/>
      <c r="I76" s="259"/>
      <c r="J76" s="259"/>
      <c r="K76" s="33"/>
      <c r="L76" s="33"/>
      <c r="M76" s="33"/>
      <c r="N76" s="35"/>
    </row>
    <row r="77" spans="2:14" x14ac:dyDescent="0.25">
      <c r="B77" s="56"/>
      <c r="C77" s="33"/>
      <c r="D77" s="33"/>
      <c r="E77" s="259" t="s">
        <v>321</v>
      </c>
      <c r="F77" s="259"/>
      <c r="G77" s="259"/>
      <c r="H77" s="259"/>
      <c r="I77" s="259"/>
      <c r="J77" s="259"/>
      <c r="K77" s="33"/>
      <c r="L77" s="33"/>
      <c r="M77" s="33"/>
      <c r="N77" s="35"/>
    </row>
    <row r="78" spans="2:14" ht="15.75" thickBot="1" x14ac:dyDescent="0.3">
      <c r="B78" s="56"/>
      <c r="C78" s="33"/>
      <c r="D78" s="33"/>
      <c r="E78" s="33"/>
      <c r="F78" s="33" t="s">
        <v>92</v>
      </c>
      <c r="G78" s="33"/>
      <c r="H78" s="33"/>
      <c r="I78" s="33"/>
      <c r="J78" s="33"/>
      <c r="K78" s="33"/>
      <c r="L78" s="33"/>
      <c r="M78" s="33"/>
      <c r="N78" s="35"/>
    </row>
    <row r="79" spans="2:14" x14ac:dyDescent="0.25">
      <c r="B79" s="191" t="s">
        <v>93</v>
      </c>
      <c r="C79" s="192"/>
      <c r="D79" s="192"/>
      <c r="E79" s="192"/>
      <c r="F79" s="192"/>
      <c r="G79" s="192"/>
      <c r="H79" s="192"/>
      <c r="I79" s="192"/>
      <c r="J79" s="192"/>
      <c r="K79" s="192"/>
      <c r="L79" s="192"/>
      <c r="M79" s="192"/>
      <c r="N79" s="193"/>
    </row>
    <row r="80" spans="2:14" x14ac:dyDescent="0.25">
      <c r="B80" s="194"/>
      <c r="C80" s="195"/>
      <c r="D80" s="195"/>
      <c r="E80" s="195"/>
      <c r="F80" s="195"/>
      <c r="G80" s="195"/>
      <c r="H80" s="195"/>
      <c r="I80" s="195"/>
      <c r="J80" s="195"/>
      <c r="K80" s="195"/>
      <c r="L80" s="195"/>
      <c r="M80" s="195"/>
      <c r="N80" s="196"/>
    </row>
    <row r="81" spans="2:14" ht="12.75" customHeight="1" thickBot="1" x14ac:dyDescent="0.3">
      <c r="B81" s="197"/>
      <c r="C81" s="198"/>
      <c r="D81" s="198"/>
      <c r="E81" s="198"/>
      <c r="F81" s="198"/>
      <c r="G81" s="198"/>
      <c r="H81" s="198"/>
      <c r="I81" s="198"/>
      <c r="J81" s="198"/>
      <c r="K81" s="198"/>
      <c r="L81" s="198"/>
      <c r="M81" s="198"/>
      <c r="N81" s="199"/>
    </row>
    <row r="82" spans="2:14" x14ac:dyDescent="0.25">
      <c r="B82" s="200"/>
      <c r="C82" s="201"/>
      <c r="D82" s="201"/>
      <c r="E82" s="201"/>
      <c r="F82" s="201"/>
      <c r="G82" s="201"/>
      <c r="H82" s="201"/>
      <c r="I82" s="201"/>
      <c r="J82" s="201"/>
      <c r="K82" s="201"/>
      <c r="L82" s="201"/>
      <c r="M82" s="201"/>
      <c r="N82" s="202"/>
    </row>
    <row r="83" spans="2:14" x14ac:dyDescent="0.25">
      <c r="B83" s="203" t="s">
        <v>94</v>
      </c>
      <c r="C83" s="44"/>
      <c r="D83" s="44"/>
      <c r="E83" s="44"/>
      <c r="F83" s="44"/>
      <c r="G83" s="44"/>
      <c r="H83" s="44"/>
      <c r="I83" s="44"/>
      <c r="J83" s="44"/>
      <c r="K83" s="44"/>
      <c r="L83" s="44"/>
      <c r="M83" s="44"/>
      <c r="N83" s="45"/>
    </row>
    <row r="84" spans="2:14" ht="15" customHeight="1" x14ac:dyDescent="0.25">
      <c r="B84" s="1367" t="s">
        <v>95</v>
      </c>
      <c r="C84" s="1368"/>
      <c r="D84" s="1368"/>
      <c r="E84" s="1368"/>
      <c r="F84" s="1368"/>
      <c r="G84" s="1368"/>
      <c r="H84" s="1368"/>
      <c r="I84" s="1368"/>
      <c r="J84" s="1368"/>
      <c r="K84" s="1368"/>
      <c r="L84" s="1368"/>
      <c r="M84" s="1368"/>
      <c r="N84" s="1369"/>
    </row>
    <row r="85" spans="2:14" ht="15" customHeight="1" thickBot="1" x14ac:dyDescent="0.3">
      <c r="B85" s="1367"/>
      <c r="C85" s="1368"/>
      <c r="D85" s="1368"/>
      <c r="E85" s="1372"/>
      <c r="F85" s="1368"/>
      <c r="G85" s="1368"/>
      <c r="H85" s="1368"/>
      <c r="I85" s="1368"/>
      <c r="J85" s="1368"/>
      <c r="K85" s="1368"/>
      <c r="L85" s="1368"/>
      <c r="M85" s="1368"/>
      <c r="N85" s="1369"/>
    </row>
    <row r="86" spans="2:14" ht="30" customHeight="1" x14ac:dyDescent="0.25">
      <c r="B86" s="1360" t="s">
        <v>96</v>
      </c>
      <c r="C86" s="1361"/>
      <c r="D86" s="1361"/>
      <c r="E86" s="1361"/>
      <c r="F86" s="1361"/>
      <c r="G86" s="1361"/>
      <c r="H86" s="1361"/>
      <c r="I86" s="1361"/>
      <c r="J86" s="1361"/>
      <c r="K86" s="1361"/>
      <c r="L86" s="1361"/>
      <c r="M86" s="1361"/>
      <c r="N86" s="1362"/>
    </row>
    <row r="87" spans="2:14" x14ac:dyDescent="0.25">
      <c r="B87" s="1360"/>
      <c r="C87" s="1361"/>
      <c r="D87" s="1361"/>
      <c r="E87" s="1361"/>
      <c r="F87" s="1361"/>
      <c r="G87" s="1361"/>
      <c r="H87" s="1361"/>
      <c r="I87" s="1361"/>
      <c r="J87" s="1361"/>
      <c r="K87" s="1361"/>
      <c r="L87" s="1361"/>
      <c r="M87" s="1361"/>
      <c r="N87" s="1362"/>
    </row>
    <row r="88" spans="2:14" x14ac:dyDescent="0.25">
      <c r="B88" s="673"/>
      <c r="C88" s="674"/>
      <c r="D88" s="674"/>
      <c r="E88" s="674"/>
      <c r="F88" s="674"/>
      <c r="G88" s="674"/>
      <c r="H88" s="674"/>
      <c r="I88" s="674"/>
      <c r="J88" s="674"/>
      <c r="K88" s="674"/>
      <c r="L88" s="674"/>
      <c r="M88" s="674"/>
      <c r="N88" s="675"/>
    </row>
    <row r="89" spans="2:14" x14ac:dyDescent="0.25">
      <c r="B89" s="673"/>
      <c r="C89" s="674"/>
      <c r="D89" s="674"/>
      <c r="E89" s="674"/>
      <c r="F89" s="674"/>
      <c r="G89" s="674"/>
      <c r="H89" s="674"/>
      <c r="I89" s="674"/>
      <c r="J89" s="674"/>
      <c r="K89" s="674"/>
      <c r="L89" s="674"/>
      <c r="M89" s="674"/>
      <c r="N89" s="675"/>
    </row>
    <row r="90" spans="2:14" x14ac:dyDescent="0.25">
      <c r="B90" s="673"/>
      <c r="C90" s="674"/>
      <c r="D90" s="674"/>
      <c r="E90" s="674"/>
      <c r="F90" s="674"/>
      <c r="G90" s="674"/>
      <c r="H90" s="674"/>
      <c r="I90" s="674"/>
      <c r="J90" s="674"/>
      <c r="K90" s="674"/>
      <c r="L90" s="674"/>
      <c r="M90" s="674"/>
      <c r="N90" s="675"/>
    </row>
    <row r="91" spans="2:14" x14ac:dyDescent="0.25">
      <c r="B91" s="203"/>
      <c r="C91" s="44"/>
      <c r="D91" s="44"/>
      <c r="E91" s="44"/>
      <c r="F91" s="44"/>
      <c r="G91" s="44"/>
      <c r="H91" s="44"/>
      <c r="I91" s="44"/>
      <c r="J91" s="44"/>
      <c r="K91" s="44"/>
      <c r="L91" s="44"/>
      <c r="M91" s="44"/>
      <c r="N91" s="45"/>
    </row>
    <row r="92" spans="2:14" x14ac:dyDescent="0.25">
      <c r="B92" s="56"/>
      <c r="C92" s="33"/>
      <c r="D92" s="33"/>
      <c r="E92" s="33" t="s">
        <v>88</v>
      </c>
      <c r="F92" s="41"/>
      <c r="G92" s="41"/>
      <c r="H92" s="33"/>
      <c r="I92" s="33"/>
      <c r="J92" s="33"/>
      <c r="K92" s="33"/>
      <c r="L92" s="33"/>
      <c r="M92" s="33"/>
      <c r="N92" s="35"/>
    </row>
    <row r="93" spans="2:14" x14ac:dyDescent="0.25">
      <c r="B93" s="56"/>
      <c r="C93" s="33"/>
      <c r="D93" s="33"/>
      <c r="E93" s="207" t="s">
        <v>89</v>
      </c>
      <c r="F93" s="33"/>
      <c r="G93" s="33"/>
      <c r="H93" s="207"/>
      <c r="I93" s="207"/>
      <c r="J93" s="207"/>
      <c r="K93" s="33"/>
      <c r="L93" s="33"/>
      <c r="M93" s="33"/>
      <c r="N93" s="35"/>
    </row>
    <row r="94" spans="2:14" x14ac:dyDescent="0.25">
      <c r="B94" s="56"/>
      <c r="C94" s="33"/>
      <c r="D94" s="33"/>
      <c r="E94" s="208" t="s">
        <v>97</v>
      </c>
      <c r="F94" s="33"/>
      <c r="G94" s="33"/>
      <c r="H94" s="208"/>
      <c r="I94" s="208"/>
      <c r="J94" s="208"/>
      <c r="K94" s="33"/>
      <c r="L94" s="33"/>
      <c r="M94" s="33"/>
      <c r="N94" s="35"/>
    </row>
    <row r="95" spans="2:14" x14ac:dyDescent="0.25">
      <c r="B95" s="209"/>
      <c r="C95" s="44"/>
      <c r="D95" s="44"/>
      <c r="E95" s="33" t="s">
        <v>91</v>
      </c>
      <c r="F95" s="33"/>
      <c r="G95" s="33"/>
      <c r="H95" s="33"/>
      <c r="I95" s="33"/>
      <c r="J95" s="33"/>
      <c r="K95" s="44"/>
      <c r="L95" s="44"/>
      <c r="M95" s="44"/>
      <c r="N95" s="45"/>
    </row>
    <row r="96" spans="2:14" x14ac:dyDescent="0.25">
      <c r="B96" s="209"/>
      <c r="C96" s="44"/>
      <c r="D96" s="44"/>
      <c r="E96" s="44"/>
      <c r="F96" s="33"/>
      <c r="G96" s="33"/>
      <c r="H96" s="33"/>
      <c r="I96" s="33"/>
      <c r="J96" s="33"/>
      <c r="K96" s="44"/>
      <c r="L96" s="44"/>
      <c r="M96" s="44"/>
      <c r="N96" s="45"/>
    </row>
    <row r="97" spans="2:14" x14ac:dyDescent="0.25">
      <c r="B97" s="209"/>
      <c r="C97" s="208"/>
      <c r="D97" s="208"/>
      <c r="E97" s="33"/>
      <c r="F97" s="33"/>
      <c r="G97" s="33"/>
      <c r="H97" s="33"/>
      <c r="I97" s="33"/>
      <c r="J97" s="208"/>
      <c r="K97" s="33"/>
      <c r="L97" s="208"/>
      <c r="M97" s="33"/>
      <c r="N97" s="208"/>
    </row>
    <row r="98" spans="2:14" ht="15.75" thickBot="1" x14ac:dyDescent="0.3">
      <c r="B98" s="210"/>
      <c r="C98" s="211"/>
      <c r="D98" s="211"/>
      <c r="E98" s="212"/>
      <c r="F98" s="212"/>
      <c r="G98" s="212"/>
      <c r="H98" s="212"/>
      <c r="I98" s="212"/>
      <c r="J98" s="211"/>
      <c r="K98" s="212"/>
      <c r="L98" s="211"/>
      <c r="M98" s="212"/>
      <c r="N98" s="211"/>
    </row>
  </sheetData>
  <mergeCells count="52">
    <mergeCell ref="B86:N87"/>
    <mergeCell ref="L66:M66"/>
    <mergeCell ref="B67:M67"/>
    <mergeCell ref="B69:M69"/>
    <mergeCell ref="F75:J75"/>
    <mergeCell ref="B84:N85"/>
    <mergeCell ref="B63:H63"/>
    <mergeCell ref="L63:M63"/>
    <mergeCell ref="B64:H64"/>
    <mergeCell ref="L64:M64"/>
    <mergeCell ref="L65:M65"/>
    <mergeCell ref="B60:M60"/>
    <mergeCell ref="L45:M45"/>
    <mergeCell ref="L46:M46"/>
    <mergeCell ref="L47:M47"/>
    <mergeCell ref="L48:M48"/>
    <mergeCell ref="B50:M50"/>
    <mergeCell ref="B53:H53"/>
    <mergeCell ref="L53:M53"/>
    <mergeCell ref="B57:H57"/>
    <mergeCell ref="L57:M57"/>
    <mergeCell ref="B58:M58"/>
    <mergeCell ref="B30:H30"/>
    <mergeCell ref="I30:J30"/>
    <mergeCell ref="L30:M30"/>
    <mergeCell ref="L44:M44"/>
    <mergeCell ref="B31:D31"/>
    <mergeCell ref="B32:H32"/>
    <mergeCell ref="I32:J32"/>
    <mergeCell ref="L32:M32"/>
    <mergeCell ref="B33:M33"/>
    <mergeCell ref="B36:I36"/>
    <mergeCell ref="L36:M36"/>
    <mergeCell ref="B37:C37"/>
    <mergeCell ref="B41:M41"/>
    <mergeCell ref="F21:H21"/>
    <mergeCell ref="B23:N23"/>
    <mergeCell ref="C25:I25"/>
    <mergeCell ref="L25:M25"/>
    <mergeCell ref="C26:I26"/>
    <mergeCell ref="L26:M26"/>
    <mergeCell ref="L8:N8"/>
    <mergeCell ref="C10:D10"/>
    <mergeCell ref="B11:D12"/>
    <mergeCell ref="E11:N12"/>
    <mergeCell ref="C14:I14"/>
    <mergeCell ref="K14:N14"/>
    <mergeCell ref="B1:N2"/>
    <mergeCell ref="D7:G7"/>
    <mergeCell ref="K7:M7"/>
    <mergeCell ref="B6:E6"/>
    <mergeCell ref="I6:J6"/>
  </mergeCells>
  <pageMargins left="0.7" right="0.7" top="0.5" bottom="0.57999999999999996" header="0.3" footer="0.3"/>
  <pageSetup paperSize="9" scale="48"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87"/>
  <sheetViews>
    <sheetView view="pageBreakPreview" topLeftCell="A30" zoomScaleNormal="75" zoomScaleSheetLayoutView="100" workbookViewId="0">
      <selection activeCell="E38" sqref="E38"/>
    </sheetView>
  </sheetViews>
  <sheetFormatPr baseColWidth="10" defaultColWidth="11" defaultRowHeight="15" x14ac:dyDescent="0.25"/>
  <cols>
    <col min="1" max="1" width="5.7109375" style="7" customWidth="1"/>
    <col min="2" max="2" width="17" style="7" customWidth="1"/>
    <col min="3" max="5" width="11" style="7"/>
    <col min="6" max="6" width="14.42578125" style="7" customWidth="1"/>
    <col min="7" max="8" width="11" style="7"/>
    <col min="9" max="9" width="13.140625" style="7" bestFit="1" customWidth="1"/>
    <col min="10" max="10" width="15.5703125" style="7" customWidth="1"/>
    <col min="11" max="11" width="17.5703125" style="7" bestFit="1" customWidth="1"/>
    <col min="12" max="12" width="11" style="7"/>
    <col min="13" max="13" width="13.85546875" style="7" bestFit="1" customWidth="1"/>
    <col min="14" max="14" width="17.42578125" style="7" customWidth="1"/>
    <col min="15" max="15" width="4.140625" style="7" customWidth="1"/>
    <col min="16" max="16384" width="11" style="7"/>
  </cols>
  <sheetData>
    <row r="1" spans="2:14" ht="27.7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27" customHeight="1" thickBot="1" x14ac:dyDescent="0.3">
      <c r="B2" s="1218"/>
      <c r="C2" s="1181"/>
      <c r="D2" s="1181"/>
      <c r="E2" s="1181"/>
      <c r="F2" s="1181"/>
      <c r="G2" s="1181"/>
      <c r="H2" s="1181"/>
      <c r="I2" s="1181"/>
      <c r="J2" s="1181"/>
      <c r="K2" s="1181"/>
      <c r="L2" s="1181"/>
      <c r="M2" s="1181"/>
      <c r="N2" s="1219"/>
    </row>
    <row r="3" spans="2:14" ht="6" customHeight="1" thickBot="1" x14ac:dyDescent="0.3">
      <c r="B3" s="749"/>
      <c r="C3" s="750"/>
      <c r="D3" s="750"/>
      <c r="E3" s="750"/>
      <c r="F3" s="750"/>
      <c r="G3" s="750"/>
      <c r="H3" s="750"/>
      <c r="I3" s="750"/>
      <c r="J3" s="750"/>
      <c r="K3" s="750"/>
      <c r="L3" s="751"/>
      <c r="M3" s="751"/>
      <c r="N3" s="752"/>
    </row>
    <row r="4" spans="2:14" ht="17.25"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24" customHeight="1"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756"/>
      <c r="I7" s="24"/>
      <c r="J7" s="25" t="s">
        <v>43</v>
      </c>
      <c r="K7" s="1309" t="s">
        <v>13</v>
      </c>
      <c r="L7" s="1309"/>
      <c r="M7" s="1309"/>
      <c r="N7" s="26"/>
    </row>
    <row r="8" spans="2:14" ht="6.75" customHeight="1" thickBot="1" x14ac:dyDescent="0.3">
      <c r="B8" s="757"/>
      <c r="C8" s="758"/>
      <c r="D8" s="753"/>
      <c r="E8" s="753"/>
      <c r="F8" s="753"/>
      <c r="G8" s="753"/>
      <c r="H8" s="758"/>
      <c r="I8" s="29"/>
      <c r="J8" s="28"/>
      <c r="K8" s="29"/>
      <c r="L8" s="1307"/>
      <c r="M8" s="1307"/>
      <c r="N8" s="1308"/>
    </row>
    <row r="9" spans="2:14" x14ac:dyDescent="0.25">
      <c r="B9" s="30"/>
      <c r="C9" s="31"/>
      <c r="D9" s="31"/>
      <c r="E9" s="31"/>
      <c r="F9" s="31"/>
      <c r="G9" s="31"/>
      <c r="H9" s="31"/>
      <c r="I9" s="31"/>
      <c r="J9" s="31"/>
      <c r="K9" s="31"/>
      <c r="L9" s="31"/>
      <c r="M9" s="31"/>
      <c r="N9" s="32"/>
    </row>
    <row r="10" spans="2:14" x14ac:dyDescent="0.25">
      <c r="B10" s="574" t="s">
        <v>44</v>
      </c>
      <c r="C10" s="1241" t="str">
        <f>+'PRESUPUESTO OFICIAL'!C4:D4</f>
        <v>2104 de 2020</v>
      </c>
      <c r="D10" s="1241"/>
      <c r="E10" s="603"/>
      <c r="F10" s="33"/>
      <c r="G10" s="33"/>
      <c r="H10" s="34"/>
      <c r="I10" s="34"/>
      <c r="J10" s="34"/>
      <c r="K10" s="34"/>
      <c r="L10" s="34"/>
      <c r="M10" s="34"/>
      <c r="N10" s="35"/>
    </row>
    <row r="11" spans="2:14" ht="19.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42"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18.75" customHeight="1" x14ac:dyDescent="0.25">
      <c r="B14" s="261" t="s">
        <v>117</v>
      </c>
      <c r="C14" s="1178" t="str">
        <f>'3P'!B15</f>
        <v>FINCA CAMPANARIO - ALTO DE LOS MIGUELES - POZO DE LA VIEJA</v>
      </c>
      <c r="D14" s="1115"/>
      <c r="E14" s="1115"/>
      <c r="F14" s="1115"/>
      <c r="G14" s="1115"/>
      <c r="H14" s="1115"/>
      <c r="I14" s="1115"/>
      <c r="J14" s="257" t="s">
        <v>46</v>
      </c>
      <c r="K14" s="1310">
        <f>+'PRESUPUESTO OFICIAL'!N54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53"/>
      <c r="E21" s="53"/>
      <c r="F21" s="1336" t="s">
        <v>51</v>
      </c>
      <c r="G21" s="1337"/>
      <c r="H21" s="1337"/>
      <c r="I21" s="53" t="s">
        <v>38</v>
      </c>
      <c r="J21" s="53" t="s">
        <v>39</v>
      </c>
      <c r="K21" s="54"/>
      <c r="L21" s="53"/>
      <c r="M21" s="53"/>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30.75" customHeight="1" thickBot="1" x14ac:dyDescent="0.3">
      <c r="B25" s="60" t="s">
        <v>53</v>
      </c>
      <c r="C25" s="1317" t="s">
        <v>54</v>
      </c>
      <c r="D25" s="1318"/>
      <c r="E25" s="1318"/>
      <c r="F25" s="1318"/>
      <c r="G25" s="1318"/>
      <c r="H25" s="1318"/>
      <c r="I25" s="1318"/>
      <c r="J25" s="61"/>
      <c r="K25" s="62" t="s">
        <v>55</v>
      </c>
      <c r="L25" s="1319" t="s">
        <v>56</v>
      </c>
      <c r="M25" s="1320"/>
      <c r="N25" s="60" t="s">
        <v>8</v>
      </c>
    </row>
    <row r="26" spans="1:14" ht="17.25" hidden="1" customHeight="1" x14ac:dyDescent="0.25">
      <c r="B26" s="60" t="s">
        <v>53</v>
      </c>
      <c r="C26" s="1317" t="s">
        <v>54</v>
      </c>
      <c r="D26" s="1318"/>
      <c r="E26" s="1318"/>
      <c r="F26" s="1318"/>
      <c r="G26" s="1318"/>
      <c r="H26" s="1318"/>
      <c r="I26" s="1318"/>
      <c r="J26" s="61"/>
      <c r="K26" s="63"/>
      <c r="L26" s="1319" t="s">
        <v>56</v>
      </c>
      <c r="M26" s="1320"/>
      <c r="N26" s="60" t="s">
        <v>8</v>
      </c>
    </row>
    <row r="27" spans="1:14" ht="15.75" customHeight="1" thickBot="1" x14ac:dyDescent="0.3">
      <c r="B27" s="64" t="s">
        <v>22</v>
      </c>
      <c r="C27" s="65" t="s">
        <v>101</v>
      </c>
      <c r="D27" s="66"/>
      <c r="E27" s="66"/>
      <c r="F27" s="66"/>
      <c r="G27" s="66"/>
      <c r="H27" s="66"/>
      <c r="I27" s="66"/>
      <c r="J27" s="66"/>
      <c r="K27" s="67"/>
      <c r="L27" s="68" t="s">
        <v>24</v>
      </c>
      <c r="M27" s="69"/>
      <c r="N27" s="70"/>
    </row>
    <row r="28" spans="1:14" ht="6" customHeight="1" x14ac:dyDescent="0.25">
      <c r="B28" s="71"/>
      <c r="C28" s="72"/>
      <c r="D28" s="72"/>
      <c r="E28" s="72"/>
      <c r="F28" s="72"/>
      <c r="G28" s="72"/>
      <c r="H28" s="72"/>
      <c r="I28" s="72"/>
      <c r="J28" s="72"/>
      <c r="K28" s="72"/>
      <c r="L28" s="72"/>
      <c r="M28" s="72"/>
      <c r="N28" s="73"/>
    </row>
    <row r="29" spans="1:14" ht="15.75" thickBot="1" x14ac:dyDescent="0.3">
      <c r="B29" s="74" t="s">
        <v>58</v>
      </c>
      <c r="C29" s="75"/>
      <c r="D29" s="75"/>
      <c r="E29" s="75"/>
      <c r="F29" s="75"/>
      <c r="G29" s="75"/>
      <c r="H29" s="75"/>
      <c r="I29" s="75"/>
      <c r="J29" s="75"/>
      <c r="K29" s="75"/>
      <c r="L29" s="75"/>
      <c r="M29" s="75"/>
      <c r="N29" s="76"/>
    </row>
    <row r="30" spans="1:14" x14ac:dyDescent="0.25">
      <c r="B30" s="1321" t="s">
        <v>54</v>
      </c>
      <c r="C30" s="1322"/>
      <c r="D30" s="1322"/>
      <c r="E30" s="1322"/>
      <c r="F30" s="1322"/>
      <c r="G30" s="1322"/>
      <c r="H30" s="1323"/>
      <c r="I30" s="1324" t="s">
        <v>59</v>
      </c>
      <c r="J30" s="1325"/>
      <c r="K30" s="81" t="s">
        <v>60</v>
      </c>
      <c r="L30" s="1326" t="s">
        <v>61</v>
      </c>
      <c r="M30" s="1323"/>
      <c r="N30" s="82" t="s">
        <v>62</v>
      </c>
    </row>
    <row r="31" spans="1:14" x14ac:dyDescent="0.25">
      <c r="A31" s="83"/>
      <c r="B31" s="1327" t="s">
        <v>154</v>
      </c>
      <c r="C31" s="1328"/>
      <c r="D31" s="1328"/>
      <c r="E31" s="1328"/>
      <c r="F31" s="1328"/>
      <c r="G31" s="1328"/>
      <c r="H31" s="1329"/>
      <c r="I31" s="84"/>
      <c r="J31" s="85"/>
      <c r="K31" s="86">
        <v>143116.82</v>
      </c>
      <c r="L31" s="87"/>
      <c r="M31" s="93">
        <v>3</v>
      </c>
      <c r="N31" s="89">
        <f>ROUND(K31/M31,2)</f>
        <v>47705.61</v>
      </c>
    </row>
    <row r="32" spans="1:14" x14ac:dyDescent="0.25">
      <c r="B32" s="1330" t="s">
        <v>63</v>
      </c>
      <c r="C32" s="1331"/>
      <c r="D32" s="1331"/>
      <c r="E32" s="102"/>
      <c r="F32" s="103"/>
      <c r="G32" s="103"/>
      <c r="H32" s="104"/>
      <c r="I32" s="98"/>
      <c r="J32" s="99"/>
      <c r="K32" s="105"/>
      <c r="L32" s="100"/>
      <c r="M32" s="106">
        <v>0.1</v>
      </c>
      <c r="N32" s="107">
        <f>ROUND(N58*M32,2)</f>
        <v>1400.68</v>
      </c>
    </row>
    <row r="33" spans="1:14" ht="15.75" thickBot="1" x14ac:dyDescent="0.3">
      <c r="B33" s="1327"/>
      <c r="C33" s="1328"/>
      <c r="D33" s="1328"/>
      <c r="E33" s="1328"/>
      <c r="F33" s="1328"/>
      <c r="G33" s="1328"/>
      <c r="H33" s="1329"/>
      <c r="I33" s="1332"/>
      <c r="J33" s="1333"/>
      <c r="K33" s="108"/>
      <c r="L33" s="1315"/>
      <c r="M33" s="1316"/>
      <c r="N33" s="109"/>
    </row>
    <row r="34" spans="1:14" ht="15.75" thickBot="1" x14ac:dyDescent="0.3">
      <c r="B34" s="1345" t="s">
        <v>64</v>
      </c>
      <c r="C34" s="1346"/>
      <c r="D34" s="1346"/>
      <c r="E34" s="1346"/>
      <c r="F34" s="1346"/>
      <c r="G34" s="1346"/>
      <c r="H34" s="1346"/>
      <c r="I34" s="1346"/>
      <c r="J34" s="1346"/>
      <c r="K34" s="1346"/>
      <c r="L34" s="1346"/>
      <c r="M34" s="1347"/>
      <c r="N34" s="110">
        <f>SUM(N31:N33)</f>
        <v>49106.29</v>
      </c>
    </row>
    <row r="35" spans="1:14" x14ac:dyDescent="0.25">
      <c r="B35" s="111"/>
      <c r="C35" s="58"/>
      <c r="D35" s="58"/>
      <c r="E35" s="58"/>
      <c r="F35" s="58"/>
      <c r="G35" s="58"/>
      <c r="H35" s="58"/>
      <c r="I35" s="58"/>
      <c r="J35" s="58"/>
      <c r="K35" s="58"/>
      <c r="L35" s="58"/>
      <c r="M35" s="58"/>
      <c r="N35" s="59"/>
    </row>
    <row r="36" spans="1:14" ht="15.75" thickBot="1" x14ac:dyDescent="0.3">
      <c r="B36" s="112" t="s">
        <v>65</v>
      </c>
      <c r="C36" s="113"/>
      <c r="D36" s="113"/>
      <c r="E36" s="113"/>
      <c r="F36" s="113"/>
      <c r="G36" s="113"/>
      <c r="H36" s="113"/>
      <c r="I36" s="113"/>
      <c r="J36" s="113"/>
      <c r="K36" s="113"/>
      <c r="L36" s="113"/>
      <c r="M36" s="113"/>
      <c r="N36" s="114"/>
    </row>
    <row r="37" spans="1:14" x14ac:dyDescent="0.25">
      <c r="B37" s="1348" t="s">
        <v>54</v>
      </c>
      <c r="C37" s="1349"/>
      <c r="D37" s="1349"/>
      <c r="E37" s="1349"/>
      <c r="F37" s="1349"/>
      <c r="G37" s="1349"/>
      <c r="H37" s="1349"/>
      <c r="I37" s="1350"/>
      <c r="J37" s="116" t="s">
        <v>56</v>
      </c>
      <c r="K37" s="117" t="s">
        <v>8</v>
      </c>
      <c r="L37" s="1351" t="s">
        <v>66</v>
      </c>
      <c r="M37" s="1350"/>
      <c r="N37" s="118" t="s">
        <v>62</v>
      </c>
    </row>
    <row r="38" spans="1:14" x14ac:dyDescent="0.25">
      <c r="A38" s="119"/>
      <c r="B38" s="120" t="s">
        <v>160</v>
      </c>
      <c r="C38" s="121"/>
      <c r="D38" s="121"/>
      <c r="E38" s="121"/>
      <c r="F38" s="121"/>
      <c r="G38" s="121"/>
      <c r="H38" s="121"/>
      <c r="I38" s="121"/>
      <c r="J38" s="125" t="s">
        <v>16</v>
      </c>
      <c r="K38" s="122">
        <v>0.02</v>
      </c>
      <c r="L38" s="84"/>
      <c r="M38" s="123">
        <f>+insumos!B23</f>
        <v>349029</v>
      </c>
      <c r="N38" s="89">
        <f>ROUND(K38*M38,2)</f>
        <v>6980.58</v>
      </c>
    </row>
    <row r="39" spans="1:14" x14ac:dyDescent="0.25">
      <c r="A39" s="119"/>
      <c r="B39" s="120" t="s">
        <v>161</v>
      </c>
      <c r="C39" s="124"/>
      <c r="D39" s="124"/>
      <c r="E39" s="124"/>
      <c r="F39" s="124"/>
      <c r="G39" s="124"/>
      <c r="H39" s="124"/>
      <c r="I39" s="124"/>
      <c r="J39" s="214" t="s">
        <v>16</v>
      </c>
      <c r="K39" s="126">
        <v>0.46</v>
      </c>
      <c r="L39" s="90"/>
      <c r="M39" s="123">
        <f>+insumos!B16</f>
        <v>44346.39</v>
      </c>
      <c r="N39" s="89">
        <f>ROUND(K39*M39,2)</f>
        <v>20399.34</v>
      </c>
    </row>
    <row r="40" spans="1:14" x14ac:dyDescent="0.25">
      <c r="A40" s="119"/>
      <c r="B40" s="120" t="s">
        <v>162</v>
      </c>
      <c r="C40" s="124"/>
      <c r="D40" s="124"/>
      <c r="E40" s="124"/>
      <c r="F40" s="124"/>
      <c r="G40" s="124"/>
      <c r="H40" s="124"/>
      <c r="I40" s="124"/>
      <c r="J40" s="214" t="s">
        <v>24</v>
      </c>
      <c r="K40" s="126">
        <v>1</v>
      </c>
      <c r="L40" s="90"/>
      <c r="M40" s="123">
        <f>+insumos!B8</f>
        <v>291419.13</v>
      </c>
      <c r="N40" s="89">
        <f>ROUND(K40*M40,2)</f>
        <v>291419.13</v>
      </c>
    </row>
    <row r="41" spans="1:14" ht="15.75" thickBot="1" x14ac:dyDescent="0.3">
      <c r="A41" s="119"/>
      <c r="B41" s="120"/>
      <c r="C41" s="124"/>
      <c r="D41" s="124"/>
      <c r="E41" s="124"/>
      <c r="F41" s="124"/>
      <c r="G41" s="124"/>
      <c r="H41" s="124"/>
      <c r="I41" s="124"/>
      <c r="J41" s="125"/>
      <c r="K41" s="126"/>
      <c r="L41" s="90"/>
      <c r="M41" s="123"/>
      <c r="N41" s="89"/>
    </row>
    <row r="42" spans="1:14" ht="15.75" thickBot="1" x14ac:dyDescent="0.3">
      <c r="B42" s="1345" t="s">
        <v>64</v>
      </c>
      <c r="C42" s="1346"/>
      <c r="D42" s="1346"/>
      <c r="E42" s="1346"/>
      <c r="F42" s="1346"/>
      <c r="G42" s="1346"/>
      <c r="H42" s="1346"/>
      <c r="I42" s="1346"/>
      <c r="J42" s="1346"/>
      <c r="K42" s="1346"/>
      <c r="L42" s="1346"/>
      <c r="M42" s="1347"/>
      <c r="N42" s="110">
        <f>SUM(N38:N41)</f>
        <v>318799.05</v>
      </c>
    </row>
    <row r="43" spans="1:14" x14ac:dyDescent="0.25">
      <c r="B43" s="57"/>
      <c r="C43" s="58"/>
      <c r="D43" s="58"/>
      <c r="E43" s="58"/>
      <c r="F43" s="58"/>
      <c r="G43" s="58"/>
      <c r="H43" s="58"/>
      <c r="I43" s="58"/>
      <c r="J43" s="58"/>
      <c r="K43" s="58"/>
      <c r="L43" s="58"/>
      <c r="M43" s="58"/>
      <c r="N43" s="59"/>
    </row>
    <row r="44" spans="1:14" ht="15.75" thickBot="1" x14ac:dyDescent="0.3">
      <c r="B44" s="112" t="s">
        <v>67</v>
      </c>
      <c r="C44" s="113"/>
      <c r="D44" s="113"/>
      <c r="E44" s="113"/>
      <c r="F44" s="113"/>
      <c r="G44" s="113"/>
      <c r="H44" s="113"/>
      <c r="I44" s="113"/>
      <c r="J44" s="113"/>
      <c r="K44" s="113"/>
      <c r="L44" s="113"/>
      <c r="M44" s="113"/>
      <c r="N44" s="114"/>
    </row>
    <row r="45" spans="1:14" ht="25.5" x14ac:dyDescent="0.25">
      <c r="B45" s="140" t="s">
        <v>68</v>
      </c>
      <c r="C45" s="141"/>
      <c r="D45" s="141"/>
      <c r="E45" s="141"/>
      <c r="F45" s="141"/>
      <c r="G45" s="141"/>
      <c r="H45" s="142" t="s">
        <v>56</v>
      </c>
      <c r="I45" s="143" t="s">
        <v>69</v>
      </c>
      <c r="J45" s="144" t="s">
        <v>70</v>
      </c>
      <c r="K45" s="142" t="s">
        <v>71</v>
      </c>
      <c r="L45" s="1352" t="s">
        <v>72</v>
      </c>
      <c r="M45" s="1353"/>
      <c r="N45" s="145" t="s">
        <v>62</v>
      </c>
    </row>
    <row r="46" spans="1:14" x14ac:dyDescent="0.25">
      <c r="B46" s="146" t="s">
        <v>166</v>
      </c>
      <c r="C46" s="147"/>
      <c r="D46" s="147"/>
      <c r="E46" s="147"/>
      <c r="F46" s="147"/>
      <c r="G46" s="147"/>
      <c r="H46" s="125" t="s">
        <v>102</v>
      </c>
      <c r="I46" s="105">
        <v>358</v>
      </c>
      <c r="J46" s="600">
        <f>+insumos!C8</f>
        <v>48.7</v>
      </c>
      <c r="K46" s="105">
        <f>I46*J46</f>
        <v>17434.600000000002</v>
      </c>
      <c r="L46" s="1354">
        <v>4.1100000000000003</v>
      </c>
      <c r="M46" s="1355"/>
      <c r="N46" s="149">
        <f>ROUND(K46*L46,2)</f>
        <v>71656.210000000006</v>
      </c>
    </row>
    <row r="47" spans="1:14" x14ac:dyDescent="0.25">
      <c r="B47" s="146" t="s">
        <v>167</v>
      </c>
      <c r="C47" s="150"/>
      <c r="D47" s="150"/>
      <c r="E47" s="150"/>
      <c r="F47" s="150"/>
      <c r="G47" s="150"/>
      <c r="H47" s="125" t="s">
        <v>98</v>
      </c>
      <c r="I47" s="105">
        <v>0.46</v>
      </c>
      <c r="J47" s="600">
        <f>+insumos!C10</f>
        <v>1</v>
      </c>
      <c r="K47" s="105">
        <f>I47*J47</f>
        <v>0.46</v>
      </c>
      <c r="L47" s="1354">
        <f>+insumos!D23</f>
        <v>1271</v>
      </c>
      <c r="M47" s="1355"/>
      <c r="N47" s="149">
        <f>ROUND(K47*L47,2)</f>
        <v>584.66</v>
      </c>
    </row>
    <row r="48" spans="1:14" x14ac:dyDescent="0.25">
      <c r="B48" s="146"/>
      <c r="C48" s="150"/>
      <c r="D48" s="150"/>
      <c r="E48" s="150"/>
      <c r="F48" s="150"/>
      <c r="G48" s="150"/>
      <c r="H48" s="125"/>
      <c r="I48" s="105"/>
      <c r="J48" s="148"/>
      <c r="K48" s="105"/>
      <c r="L48" s="1354"/>
      <c r="M48" s="1355"/>
      <c r="N48" s="149"/>
    </row>
    <row r="49" spans="1:15" x14ac:dyDescent="0.25">
      <c r="B49" s="146"/>
      <c r="C49" s="150"/>
      <c r="D49" s="150"/>
      <c r="E49" s="150"/>
      <c r="F49" s="150"/>
      <c r="G49" s="150"/>
      <c r="H49" s="125"/>
      <c r="I49" s="105"/>
      <c r="J49" s="148"/>
      <c r="K49" s="105"/>
      <c r="L49" s="1354"/>
      <c r="M49" s="1355"/>
      <c r="N49" s="149"/>
    </row>
    <row r="50" spans="1:15" x14ac:dyDescent="0.25">
      <c r="B50" s="146"/>
      <c r="C50" s="150"/>
      <c r="D50" s="150"/>
      <c r="E50" s="150"/>
      <c r="F50" s="150"/>
      <c r="G50" s="150"/>
      <c r="H50" s="151"/>
      <c r="I50" s="105"/>
      <c r="J50" s="105"/>
      <c r="K50" s="105"/>
      <c r="L50" s="152"/>
      <c r="M50" s="153"/>
      <c r="N50" s="154"/>
    </row>
    <row r="51" spans="1:15" ht="15.75" thickBot="1" x14ac:dyDescent="0.3">
      <c r="B51" s="1312" t="s">
        <v>64</v>
      </c>
      <c r="C51" s="1313"/>
      <c r="D51" s="1313"/>
      <c r="E51" s="1313"/>
      <c r="F51" s="1313"/>
      <c r="G51" s="1313"/>
      <c r="H51" s="1313"/>
      <c r="I51" s="1313"/>
      <c r="J51" s="1313"/>
      <c r="K51" s="1313"/>
      <c r="L51" s="1313"/>
      <c r="M51" s="1314"/>
      <c r="N51" s="156">
        <f>N46+N47+N48+N49+N50</f>
        <v>72240.87000000001</v>
      </c>
    </row>
    <row r="52" spans="1:15" x14ac:dyDescent="0.25">
      <c r="B52" s="57"/>
      <c r="C52" s="58"/>
      <c r="D52" s="58"/>
      <c r="E52" s="58"/>
      <c r="F52" s="58"/>
      <c r="G52" s="58"/>
      <c r="H52" s="58"/>
      <c r="I52" s="58"/>
      <c r="J52" s="58"/>
      <c r="K52" s="58"/>
      <c r="L52" s="58"/>
      <c r="M52" s="58"/>
      <c r="N52" s="59"/>
    </row>
    <row r="53" spans="1:15" ht="15.75" thickBot="1" x14ac:dyDescent="0.3">
      <c r="B53" s="112" t="s">
        <v>74</v>
      </c>
      <c r="C53" s="113"/>
      <c r="D53" s="113"/>
      <c r="E53" s="113"/>
      <c r="F53" s="113"/>
      <c r="G53" s="113"/>
      <c r="H53" s="113"/>
      <c r="I53" s="113"/>
      <c r="J53" s="113"/>
      <c r="K53" s="113"/>
      <c r="L53" s="113"/>
      <c r="M53" s="113"/>
      <c r="N53" s="114"/>
    </row>
    <row r="54" spans="1:15" ht="28.5" customHeight="1" x14ac:dyDescent="0.25">
      <c r="B54" s="1341" t="s">
        <v>75</v>
      </c>
      <c r="C54" s="1342"/>
      <c r="D54" s="1342"/>
      <c r="E54" s="1342"/>
      <c r="F54" s="1342"/>
      <c r="G54" s="1342"/>
      <c r="H54" s="1342"/>
      <c r="I54" s="142" t="s">
        <v>76</v>
      </c>
      <c r="J54" s="144" t="s">
        <v>77</v>
      </c>
      <c r="K54" s="143" t="s">
        <v>78</v>
      </c>
      <c r="L54" s="1343" t="s">
        <v>61</v>
      </c>
      <c r="M54" s="1344"/>
      <c r="N54" s="157" t="s">
        <v>62</v>
      </c>
    </row>
    <row r="55" spans="1:15" x14ac:dyDescent="0.25">
      <c r="A55" s="158"/>
      <c r="B55" s="159" t="s">
        <v>172</v>
      </c>
      <c r="C55" s="150"/>
      <c r="D55" s="150"/>
      <c r="E55" s="150"/>
      <c r="F55" s="150"/>
      <c r="G55" s="150"/>
      <c r="H55" s="150"/>
      <c r="I55" s="160">
        <f>insumos!B45*4</f>
        <v>121140</v>
      </c>
      <c r="J55" s="161">
        <v>185</v>
      </c>
      <c r="K55" s="162">
        <f>+I55*J55/100</f>
        <v>224109</v>
      </c>
      <c r="L55" s="163"/>
      <c r="M55" s="216">
        <v>24</v>
      </c>
      <c r="N55" s="165">
        <f>ROUND(K55/M55,2)</f>
        <v>9337.8799999999992</v>
      </c>
      <c r="O55" s="166"/>
    </row>
    <row r="56" spans="1:15" x14ac:dyDescent="0.25">
      <c r="A56" s="158"/>
      <c r="B56" s="159" t="s">
        <v>147</v>
      </c>
      <c r="C56" s="150"/>
      <c r="D56" s="150"/>
      <c r="E56" s="150"/>
      <c r="F56" s="150"/>
      <c r="G56" s="150"/>
      <c r="H56" s="150"/>
      <c r="I56" s="160">
        <f>insumos!B46</f>
        <v>60570</v>
      </c>
      <c r="J56" s="161">
        <v>185</v>
      </c>
      <c r="K56" s="162">
        <f>+I56*J56/100</f>
        <v>112054.5</v>
      </c>
      <c r="L56" s="163"/>
      <c r="M56" s="216">
        <v>24</v>
      </c>
      <c r="N56" s="165">
        <f>ROUND(K56/M56,2)</f>
        <v>4668.9399999999996</v>
      </c>
    </row>
    <row r="57" spans="1:15" ht="15.75" thickBot="1" x14ac:dyDescent="0.3">
      <c r="B57" s="1356"/>
      <c r="C57" s="1357"/>
      <c r="D57" s="1357"/>
      <c r="E57" s="1357"/>
      <c r="F57" s="1357"/>
      <c r="G57" s="1357"/>
      <c r="H57" s="1357"/>
      <c r="I57" s="136"/>
      <c r="J57" s="136"/>
      <c r="K57" s="136"/>
      <c r="L57" s="1366"/>
      <c r="M57" s="1366"/>
      <c r="N57" s="138"/>
    </row>
    <row r="58" spans="1:15" ht="15.75" thickBot="1" x14ac:dyDescent="0.3">
      <c r="B58" s="1312" t="s">
        <v>64</v>
      </c>
      <c r="C58" s="1313"/>
      <c r="D58" s="1313"/>
      <c r="E58" s="1313"/>
      <c r="F58" s="1313"/>
      <c r="G58" s="1313"/>
      <c r="H58" s="1313"/>
      <c r="I58" s="1313"/>
      <c r="J58" s="1313"/>
      <c r="K58" s="1313"/>
      <c r="L58" s="1313"/>
      <c r="M58" s="1314"/>
      <c r="N58" s="217">
        <f>SUM(N55:N57)</f>
        <v>14006.82</v>
      </c>
    </row>
    <row r="59" spans="1:15" ht="15.75" thickBot="1" x14ac:dyDescent="0.3">
      <c r="B59" s="57"/>
      <c r="C59" s="58"/>
      <c r="D59" s="58"/>
      <c r="E59" s="58"/>
      <c r="F59" s="58"/>
      <c r="G59" s="58"/>
      <c r="H59" s="58"/>
      <c r="I59" s="58"/>
      <c r="J59" s="58"/>
      <c r="K59" s="58"/>
      <c r="L59" s="58"/>
      <c r="M59" s="58"/>
      <c r="N59" s="59"/>
    </row>
    <row r="60" spans="1:15" ht="15.75" thickBot="1" x14ac:dyDescent="0.3">
      <c r="B60" s="1345" t="s">
        <v>79</v>
      </c>
      <c r="C60" s="1346"/>
      <c r="D60" s="1346"/>
      <c r="E60" s="1346"/>
      <c r="F60" s="1346"/>
      <c r="G60" s="1346"/>
      <c r="H60" s="1346"/>
      <c r="I60" s="1346"/>
      <c r="J60" s="1346"/>
      <c r="K60" s="1346"/>
      <c r="L60" s="1346"/>
      <c r="M60" s="1347"/>
      <c r="N60" s="174">
        <f>N34+N42+N51+N58</f>
        <v>454153.02999999997</v>
      </c>
    </row>
    <row r="61" spans="1:15" x14ac:dyDescent="0.25">
      <c r="B61" s="57"/>
      <c r="C61" s="58"/>
      <c r="D61" s="58"/>
      <c r="E61" s="58"/>
      <c r="F61" s="58"/>
      <c r="G61" s="58"/>
      <c r="H61" s="58"/>
      <c r="I61" s="58"/>
      <c r="J61" s="58"/>
      <c r="K61" s="58"/>
      <c r="L61" s="58"/>
      <c r="M61" s="58"/>
      <c r="N61" s="59"/>
    </row>
    <row r="62" spans="1:15" ht="15.75" thickBot="1" x14ac:dyDescent="0.3">
      <c r="B62" s="112" t="s">
        <v>80</v>
      </c>
      <c r="C62" s="113"/>
      <c r="D62" s="113"/>
      <c r="E62" s="113"/>
      <c r="F62" s="113"/>
      <c r="G62" s="113"/>
      <c r="H62" s="113"/>
      <c r="I62" s="113"/>
      <c r="J62" s="113"/>
      <c r="K62" s="113"/>
      <c r="L62" s="113"/>
      <c r="M62" s="113"/>
      <c r="N62" s="114"/>
    </row>
    <row r="63" spans="1:15" x14ac:dyDescent="0.25">
      <c r="B63" s="1348" t="s">
        <v>81</v>
      </c>
      <c r="C63" s="1349"/>
      <c r="D63" s="1349"/>
      <c r="E63" s="1349"/>
      <c r="F63" s="1349"/>
      <c r="G63" s="1349"/>
      <c r="H63" s="1349"/>
      <c r="I63" s="141"/>
      <c r="J63" s="175"/>
      <c r="K63" s="176" t="s">
        <v>82</v>
      </c>
      <c r="L63" s="1334" t="s">
        <v>83</v>
      </c>
      <c r="M63" s="1335"/>
      <c r="N63" s="177"/>
    </row>
    <row r="64" spans="1:15" x14ac:dyDescent="0.25">
      <c r="B64" s="1287" t="s">
        <v>84</v>
      </c>
      <c r="C64" s="1288"/>
      <c r="D64" s="1288"/>
      <c r="E64" s="1288"/>
      <c r="F64" s="1288"/>
      <c r="G64" s="1288"/>
      <c r="H64" s="1288"/>
      <c r="I64" s="178"/>
      <c r="J64" s="179"/>
      <c r="K64" s="180">
        <v>0.2</v>
      </c>
      <c r="L64" s="1289">
        <f>ROUND(N60*K64,2)</f>
        <v>90830.61</v>
      </c>
      <c r="M64" s="1290"/>
      <c r="N64" s="181"/>
    </row>
    <row r="65" spans="2:14" x14ac:dyDescent="0.25">
      <c r="B65" s="182" t="s">
        <v>85</v>
      </c>
      <c r="C65" s="183"/>
      <c r="D65" s="183"/>
      <c r="E65" s="183"/>
      <c r="F65" s="183"/>
      <c r="G65" s="183"/>
      <c r="H65" s="183"/>
      <c r="I65" s="178"/>
      <c r="J65" s="179"/>
      <c r="K65" s="180">
        <v>0.05</v>
      </c>
      <c r="L65" s="1289">
        <f>ROUND(N60*K65,2)</f>
        <v>22707.65</v>
      </c>
      <c r="M65" s="1290"/>
      <c r="N65" s="181"/>
    </row>
    <row r="66" spans="2:14" ht="15.75" thickBot="1" x14ac:dyDescent="0.3">
      <c r="B66" s="184" t="s">
        <v>86</v>
      </c>
      <c r="C66" s="185"/>
      <c r="D66" s="185"/>
      <c r="E66" s="185"/>
      <c r="F66" s="185"/>
      <c r="G66" s="185"/>
      <c r="H66" s="185"/>
      <c r="I66" s="186"/>
      <c r="J66" s="187"/>
      <c r="K66" s="188">
        <v>0.05</v>
      </c>
      <c r="L66" s="1291">
        <f>ROUND(N60*K66,2)</f>
        <v>22707.65</v>
      </c>
      <c r="M66" s="1292"/>
      <c r="N66" s="181"/>
    </row>
    <row r="67" spans="2:14" ht="15.75" thickBot="1" x14ac:dyDescent="0.3">
      <c r="B67" s="1345" t="s">
        <v>64</v>
      </c>
      <c r="C67" s="1346"/>
      <c r="D67" s="1346"/>
      <c r="E67" s="1346"/>
      <c r="F67" s="1346"/>
      <c r="G67" s="1346"/>
      <c r="H67" s="1346"/>
      <c r="I67" s="1346"/>
      <c r="J67" s="1346"/>
      <c r="K67" s="1346"/>
      <c r="L67" s="1346"/>
      <c r="M67" s="1347"/>
      <c r="N67" s="189">
        <f>L64+L65+L66</f>
        <v>136245.91</v>
      </c>
    </row>
    <row r="68" spans="2:14" ht="15.75" thickBot="1" x14ac:dyDescent="0.3">
      <c r="B68" s="57"/>
      <c r="C68" s="58"/>
      <c r="D68" s="58"/>
      <c r="E68" s="58"/>
      <c r="F68" s="58"/>
      <c r="G68" s="58"/>
      <c r="H68" s="58"/>
      <c r="I68" s="58"/>
      <c r="J68" s="58"/>
      <c r="K68" s="58"/>
      <c r="L68" s="58"/>
      <c r="M68" s="58"/>
      <c r="N68" s="59"/>
    </row>
    <row r="69" spans="2:14" ht="15.75" thickBot="1" x14ac:dyDescent="0.3">
      <c r="B69" s="1345" t="s">
        <v>87</v>
      </c>
      <c r="C69" s="1346"/>
      <c r="D69" s="1346"/>
      <c r="E69" s="1346"/>
      <c r="F69" s="1346"/>
      <c r="G69" s="1346"/>
      <c r="H69" s="1346"/>
      <c r="I69" s="1346"/>
      <c r="J69" s="1346"/>
      <c r="K69" s="1346"/>
      <c r="L69" s="1346"/>
      <c r="M69" s="1347"/>
      <c r="N69" s="190">
        <f>ROUND(N60+N67,0)</f>
        <v>590399</v>
      </c>
    </row>
    <row r="70" spans="2:14" x14ac:dyDescent="0.25">
      <c r="B70" s="30"/>
      <c r="C70" s="31"/>
      <c r="D70" s="31"/>
      <c r="E70" s="31"/>
      <c r="F70" s="31"/>
      <c r="G70" s="31"/>
      <c r="H70" s="31"/>
      <c r="I70" s="31"/>
      <c r="J70" s="31"/>
      <c r="K70" s="31"/>
      <c r="L70" s="31"/>
      <c r="M70" s="31"/>
      <c r="N70" s="32"/>
    </row>
    <row r="71" spans="2:14" x14ac:dyDescent="0.25">
      <c r="B71" s="56"/>
      <c r="C71" s="33"/>
      <c r="D71" s="33"/>
      <c r="E71" s="33"/>
      <c r="F71" s="33"/>
      <c r="G71" s="33"/>
      <c r="H71" s="33"/>
      <c r="I71" s="33"/>
      <c r="J71" s="33"/>
      <c r="K71" s="33"/>
      <c r="L71" s="33"/>
      <c r="M71" s="33"/>
      <c r="N71" s="35"/>
    </row>
    <row r="72" spans="2:14" ht="24" customHeight="1" x14ac:dyDescent="0.25">
      <c r="B72" s="56"/>
      <c r="C72" s="33"/>
      <c r="D72" s="33"/>
      <c r="E72" s="41" t="s">
        <v>88</v>
      </c>
      <c r="F72" s="41"/>
      <c r="G72" s="41"/>
      <c r="H72" s="41"/>
      <c r="I72" s="41"/>
      <c r="J72" s="41"/>
      <c r="K72" s="33"/>
      <c r="L72" s="33"/>
      <c r="M72" s="33"/>
      <c r="N72" s="35"/>
    </row>
    <row r="73" spans="2:14" x14ac:dyDescent="0.25">
      <c r="B73" s="56"/>
      <c r="C73" s="33"/>
      <c r="D73" s="33"/>
      <c r="E73" s="259" t="s">
        <v>89</v>
      </c>
      <c r="F73" s="1020"/>
      <c r="G73" s="1020"/>
      <c r="H73" s="1020"/>
      <c r="I73" s="1020"/>
      <c r="J73" s="1020"/>
      <c r="K73" s="33"/>
      <c r="L73" s="33"/>
      <c r="M73" s="33"/>
      <c r="N73" s="35"/>
    </row>
    <row r="74" spans="2:14" x14ac:dyDescent="0.25">
      <c r="B74" s="56"/>
      <c r="C74" s="33"/>
      <c r="D74" s="33"/>
      <c r="E74" s="572" t="s">
        <v>322</v>
      </c>
      <c r="G74" s="259"/>
      <c r="H74" s="259"/>
      <c r="I74" s="259"/>
      <c r="J74" s="259"/>
      <c r="K74" s="33"/>
      <c r="L74" s="33"/>
      <c r="M74" s="33"/>
      <c r="N74" s="35"/>
    </row>
    <row r="75" spans="2:14" ht="15.75" customHeight="1" thickBot="1" x14ac:dyDescent="0.3">
      <c r="B75" s="56"/>
      <c r="C75" s="33"/>
      <c r="D75" s="33"/>
      <c r="E75" s="33"/>
      <c r="F75" s="33" t="s">
        <v>92</v>
      </c>
      <c r="G75" s="33"/>
      <c r="H75" s="33"/>
      <c r="I75" s="33"/>
      <c r="J75" s="33"/>
      <c r="K75" s="33"/>
      <c r="L75" s="33"/>
      <c r="M75" s="33"/>
      <c r="N75" s="35"/>
    </row>
    <row r="76" spans="2:14" x14ac:dyDescent="0.25">
      <c r="B76" s="191" t="s">
        <v>93</v>
      </c>
      <c r="C76" s="192"/>
      <c r="D76" s="192"/>
      <c r="E76" s="192"/>
      <c r="F76" s="192"/>
      <c r="G76" s="192"/>
      <c r="H76" s="192"/>
      <c r="I76" s="192"/>
      <c r="J76" s="192"/>
      <c r="K76" s="192"/>
      <c r="L76" s="192"/>
      <c r="M76" s="192"/>
      <c r="N76" s="193"/>
    </row>
    <row r="77" spans="2:14" ht="8.25" customHeight="1" x14ac:dyDescent="0.25">
      <c r="B77" s="194"/>
      <c r="C77" s="195"/>
      <c r="D77" s="195"/>
      <c r="E77" s="195"/>
      <c r="F77" s="195"/>
      <c r="G77" s="195"/>
      <c r="H77" s="195"/>
      <c r="I77" s="195"/>
      <c r="J77" s="195"/>
      <c r="K77" s="195"/>
      <c r="L77" s="195"/>
      <c r="M77" s="195"/>
      <c r="N77" s="196"/>
    </row>
    <row r="78" spans="2:14" x14ac:dyDescent="0.25">
      <c r="B78" s="203" t="s">
        <v>94</v>
      </c>
      <c r="C78" s="44"/>
      <c r="D78" s="44"/>
      <c r="E78" s="44"/>
      <c r="F78" s="44"/>
      <c r="G78" s="44"/>
      <c r="H78" s="44"/>
      <c r="I78" s="44"/>
      <c r="J78" s="44"/>
      <c r="K78" s="44"/>
      <c r="L78" s="44"/>
      <c r="M78" s="44"/>
      <c r="N78" s="45"/>
    </row>
    <row r="79" spans="2:14" ht="15" customHeight="1" x14ac:dyDescent="0.25">
      <c r="B79" s="1367" t="s">
        <v>95</v>
      </c>
      <c r="C79" s="1368"/>
      <c r="D79" s="1368"/>
      <c r="E79" s="1368"/>
      <c r="F79" s="1368"/>
      <c r="G79" s="1368"/>
      <c r="H79" s="1368"/>
      <c r="I79" s="1368"/>
      <c r="J79" s="1368"/>
      <c r="K79" s="1368"/>
      <c r="L79" s="1368"/>
      <c r="M79" s="1368"/>
      <c r="N79" s="1369"/>
    </row>
    <row r="80" spans="2:14" ht="15" customHeight="1" x14ac:dyDescent="0.25">
      <c r="B80" s="1367"/>
      <c r="C80" s="1368"/>
      <c r="D80" s="1368"/>
      <c r="E80" s="1368"/>
      <c r="F80" s="1368"/>
      <c r="G80" s="1368"/>
      <c r="H80" s="1368"/>
      <c r="I80" s="1368"/>
      <c r="J80" s="1368"/>
      <c r="K80" s="1368"/>
      <c r="L80" s="1368"/>
      <c r="M80" s="1368"/>
      <c r="N80" s="1369"/>
    </row>
    <row r="81" spans="2:14" ht="16.5" customHeight="1" x14ac:dyDescent="0.25">
      <c r="B81" s="1360" t="s">
        <v>96</v>
      </c>
      <c r="C81" s="1361"/>
      <c r="D81" s="1361"/>
      <c r="E81" s="1361"/>
      <c r="F81" s="1361"/>
      <c r="G81" s="1361"/>
      <c r="H81" s="1361"/>
      <c r="I81" s="1361"/>
      <c r="J81" s="1361"/>
      <c r="K81" s="1361"/>
      <c r="L81" s="1361"/>
      <c r="M81" s="1361"/>
      <c r="N81" s="1362"/>
    </row>
    <row r="82" spans="2:14" ht="27" customHeight="1" x14ac:dyDescent="0.25">
      <c r="B82" s="1360"/>
      <c r="C82" s="1361"/>
      <c r="D82" s="1361"/>
      <c r="E82" s="1361"/>
      <c r="F82" s="1361"/>
      <c r="G82" s="1361"/>
      <c r="H82" s="1361"/>
      <c r="I82" s="1361"/>
      <c r="J82" s="1361"/>
      <c r="K82" s="1361"/>
      <c r="L82" s="1361"/>
      <c r="M82" s="1361"/>
      <c r="N82" s="1362"/>
    </row>
    <row r="83" spans="2:14" ht="26.25" customHeight="1" x14ac:dyDescent="0.25">
      <c r="B83" s="204"/>
      <c r="C83" s="205"/>
      <c r="D83" s="205"/>
      <c r="E83" s="205"/>
      <c r="F83" s="205"/>
      <c r="G83" s="205"/>
      <c r="H83" s="205"/>
      <c r="I83" s="205"/>
      <c r="J83" s="205"/>
      <c r="K83" s="205"/>
      <c r="L83" s="205"/>
      <c r="M83" s="205"/>
      <c r="N83" s="206"/>
    </row>
    <row r="84" spans="2:14" x14ac:dyDescent="0.25">
      <c r="B84" s="203"/>
      <c r="C84" s="44"/>
      <c r="D84" s="44"/>
      <c r="E84" s="44"/>
      <c r="F84" s="44"/>
      <c r="G84" s="44"/>
      <c r="H84" s="44"/>
      <c r="I84" s="44"/>
      <c r="J84" s="44"/>
      <c r="K84" s="44"/>
      <c r="L84" s="44"/>
      <c r="M84" s="44"/>
      <c r="N84" s="45"/>
    </row>
    <row r="85" spans="2:14" x14ac:dyDescent="0.25">
      <c r="B85" s="56"/>
      <c r="C85" s="33"/>
      <c r="D85" s="33"/>
      <c r="E85" s="33"/>
      <c r="F85" s="41"/>
      <c r="G85" s="41"/>
      <c r="H85" s="33"/>
      <c r="I85" s="33"/>
      <c r="J85" s="33"/>
      <c r="K85" s="33"/>
      <c r="L85" s="33"/>
      <c r="M85" s="33"/>
      <c r="N85" s="35"/>
    </row>
    <row r="86" spans="2:14" x14ac:dyDescent="0.25">
      <c r="B86" s="56"/>
      <c r="C86" s="33"/>
      <c r="D86" s="33"/>
      <c r="E86" s="207" t="s">
        <v>89</v>
      </c>
      <c r="F86" s="33"/>
      <c r="G86" s="33"/>
      <c r="H86" s="207"/>
      <c r="I86" s="207"/>
      <c r="J86" s="207"/>
      <c r="K86" s="33"/>
      <c r="L86" s="33"/>
      <c r="M86" s="33"/>
      <c r="N86" s="35"/>
    </row>
    <row r="87" spans="2:14" ht="15.75" thickBot="1" x14ac:dyDescent="0.3">
      <c r="B87" s="56"/>
      <c r="C87" s="33"/>
      <c r="D87" s="33"/>
      <c r="E87" s="211" t="s">
        <v>97</v>
      </c>
      <c r="F87" s="33"/>
      <c r="G87" s="33"/>
      <c r="H87" s="208"/>
      <c r="I87" s="208"/>
      <c r="J87" s="208"/>
      <c r="K87" s="33"/>
      <c r="L87" s="33"/>
      <c r="M87" s="33"/>
      <c r="N87" s="35"/>
    </row>
  </sheetData>
  <mergeCells count="52">
    <mergeCell ref="K7:M7"/>
    <mergeCell ref="B67:M67"/>
    <mergeCell ref="B69:M69"/>
    <mergeCell ref="L49:M49"/>
    <mergeCell ref="B11:D12"/>
    <mergeCell ref="E11:N12"/>
    <mergeCell ref="C14:I14"/>
    <mergeCell ref="K14:N14"/>
    <mergeCell ref="B32:D32"/>
    <mergeCell ref="B33:H33"/>
    <mergeCell ref="B51:M51"/>
    <mergeCell ref="L33:M33"/>
    <mergeCell ref="B34:M34"/>
    <mergeCell ref="B37:I37"/>
    <mergeCell ref="L37:M37"/>
    <mergeCell ref="B42:M42"/>
    <mergeCell ref="L45:M45"/>
    <mergeCell ref="I33:J33"/>
    <mergeCell ref="L46:M46"/>
    <mergeCell ref="L47:M47"/>
    <mergeCell ref="L48:M48"/>
    <mergeCell ref="B81:N82"/>
    <mergeCell ref="F73:J73"/>
    <mergeCell ref="L66:M66"/>
    <mergeCell ref="B54:H54"/>
    <mergeCell ref="L54:M54"/>
    <mergeCell ref="B57:H57"/>
    <mergeCell ref="L57:M57"/>
    <mergeCell ref="B58:M58"/>
    <mergeCell ref="B60:M60"/>
    <mergeCell ref="B63:H63"/>
    <mergeCell ref="L63:M63"/>
    <mergeCell ref="B64:H64"/>
    <mergeCell ref="L64:M64"/>
    <mergeCell ref="L65:M65"/>
    <mergeCell ref="B79:N80"/>
    <mergeCell ref="I6:J6"/>
    <mergeCell ref="B1:N2"/>
    <mergeCell ref="B31:H31"/>
    <mergeCell ref="L8:N8"/>
    <mergeCell ref="F21:H21"/>
    <mergeCell ref="B23:N23"/>
    <mergeCell ref="C25:I25"/>
    <mergeCell ref="L25:M25"/>
    <mergeCell ref="C26:I26"/>
    <mergeCell ref="L26:M26"/>
    <mergeCell ref="B30:H30"/>
    <mergeCell ref="I30:J30"/>
    <mergeCell ref="L30:M30"/>
    <mergeCell ref="B6:E6"/>
    <mergeCell ref="C10:D10"/>
    <mergeCell ref="D7:G7"/>
  </mergeCells>
  <pageMargins left="0.63" right="0.56000000000000005" top="0.59" bottom="0.61" header="0.3" footer="0.3"/>
  <pageSetup scale="50"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O101"/>
  <sheetViews>
    <sheetView view="pageBreakPreview" topLeftCell="C78" zoomScaleNormal="75" zoomScaleSheetLayoutView="100" workbookViewId="0">
      <selection activeCell="E38" sqref="E38"/>
    </sheetView>
  </sheetViews>
  <sheetFormatPr baseColWidth="10" defaultColWidth="11" defaultRowHeight="15" x14ac:dyDescent="0.25"/>
  <cols>
    <col min="1" max="1" width="5.140625" style="7" customWidth="1"/>
    <col min="2" max="2" width="16.7109375" style="7" customWidth="1"/>
    <col min="3" max="5" width="11" style="7"/>
    <col min="6" max="6" width="16.42578125" style="7" customWidth="1"/>
    <col min="7" max="8" width="11" style="7"/>
    <col min="9" max="9" width="14.42578125" style="7" customWidth="1"/>
    <col min="10" max="10" width="15.5703125" style="7" customWidth="1"/>
    <col min="11" max="11" width="18.5703125" style="7" customWidth="1"/>
    <col min="12" max="12" width="11" style="7"/>
    <col min="13" max="13" width="19" style="7" customWidth="1"/>
    <col min="14" max="14" width="17.42578125" style="7" customWidth="1"/>
    <col min="15" max="15" width="12" style="7" bestFit="1" customWidth="1"/>
    <col min="16" max="16384" width="11" style="7"/>
  </cols>
  <sheetData>
    <row r="1" spans="2:14" ht="24.7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34.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36" x14ac:dyDescent="0.55000000000000004">
      <c r="B6" s="1304" t="s">
        <v>40</v>
      </c>
      <c r="C6" s="1305"/>
      <c r="D6" s="1305"/>
      <c r="E6" s="1305"/>
      <c r="F6" s="20" t="s">
        <v>41</v>
      </c>
      <c r="G6" s="15"/>
      <c r="H6" s="21"/>
      <c r="I6" s="1306" t="s">
        <v>42</v>
      </c>
      <c r="J6" s="1306"/>
      <c r="K6" s="22" t="s">
        <v>41</v>
      </c>
      <c r="L6" s="18"/>
      <c r="M6" s="18"/>
      <c r="N6" s="19"/>
    </row>
    <row r="7" spans="2:14" x14ac:dyDescent="0.25">
      <c r="B7" s="253" t="s">
        <v>315</v>
      </c>
      <c r="C7" s="254"/>
      <c r="D7" s="1108" t="s">
        <v>316</v>
      </c>
      <c r="E7" s="1108"/>
      <c r="F7" s="1108"/>
      <c r="G7" s="1108"/>
      <c r="H7" s="23"/>
      <c r="I7" s="24"/>
      <c r="J7" s="25" t="s">
        <v>43</v>
      </c>
      <c r="K7" s="1309" t="s">
        <v>13</v>
      </c>
      <c r="L7" s="1309"/>
      <c r="M7" s="1309"/>
      <c r="N7" s="26"/>
    </row>
    <row r="8" spans="2:14" ht="15.75" thickBot="1" x14ac:dyDescent="0.3">
      <c r="B8" s="27"/>
      <c r="C8" s="28"/>
      <c r="D8" s="29"/>
      <c r="E8" s="29"/>
      <c r="F8" s="29"/>
      <c r="G8" s="29"/>
      <c r="H8" s="28"/>
      <c r="I8" s="29"/>
      <c r="J8" s="28"/>
      <c r="K8" s="29"/>
      <c r="L8" s="1307"/>
      <c r="M8" s="1307"/>
      <c r="N8" s="1308"/>
    </row>
    <row r="9" spans="2:14" x14ac:dyDescent="0.25">
      <c r="B9" s="30"/>
      <c r="C9" s="31"/>
      <c r="D9" s="31"/>
      <c r="E9" s="31"/>
      <c r="F9" s="31"/>
      <c r="G9" s="31"/>
      <c r="H9" s="31"/>
      <c r="I9" s="31"/>
      <c r="J9" s="31"/>
      <c r="K9" s="31"/>
      <c r="L9" s="31"/>
      <c r="M9" s="31"/>
      <c r="N9" s="32"/>
    </row>
    <row r="10" spans="2:14" x14ac:dyDescent="0.25">
      <c r="B10" s="574" t="s">
        <v>44</v>
      </c>
      <c r="C10" s="1241" t="str">
        <f>+'PRESUPUESTO OFICIAL'!C4:D4</f>
        <v>2104 de 2020</v>
      </c>
      <c r="D10" s="1241"/>
      <c r="E10" s="603"/>
      <c r="F10" s="33"/>
      <c r="G10" s="33"/>
      <c r="H10" s="34"/>
      <c r="I10" s="34"/>
      <c r="J10" s="34"/>
      <c r="K10" s="34"/>
      <c r="L10" s="34"/>
      <c r="M10" s="34"/>
      <c r="N10" s="35"/>
    </row>
    <row r="11" spans="2:14" ht="36.7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33"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21" customHeight="1" x14ac:dyDescent="0.25">
      <c r="B14" s="261" t="s">
        <v>117</v>
      </c>
      <c r="C14" s="1178" t="str">
        <f>'3P'!B15</f>
        <v>FINCA CAMPANARIO - ALTO DE LOS MIGUELES - POZO DE LA VIEJA</v>
      </c>
      <c r="D14" s="1115"/>
      <c r="E14" s="1115"/>
      <c r="F14" s="1115"/>
      <c r="G14" s="1115"/>
      <c r="H14" s="1115"/>
      <c r="I14" s="1115"/>
      <c r="J14" s="257" t="s">
        <v>46</v>
      </c>
      <c r="K14" s="1310">
        <f>+'PRESUPUESTO OFICIAL'!N54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53"/>
      <c r="E21" s="53"/>
      <c r="F21" s="1336" t="s">
        <v>51</v>
      </c>
      <c r="G21" s="1337"/>
      <c r="H21" s="1337"/>
      <c r="I21" s="53" t="s">
        <v>38</v>
      </c>
      <c r="J21" s="53" t="s">
        <v>39</v>
      </c>
      <c r="K21" s="54"/>
      <c r="L21" s="53"/>
      <c r="M21" s="53"/>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30" customHeight="1" thickBot="1" x14ac:dyDescent="0.3">
      <c r="B25" s="60" t="s">
        <v>53</v>
      </c>
      <c r="C25" s="1317" t="s">
        <v>54</v>
      </c>
      <c r="D25" s="1318"/>
      <c r="E25" s="1318"/>
      <c r="F25" s="1318"/>
      <c r="G25" s="1318"/>
      <c r="H25" s="1318"/>
      <c r="I25" s="1318"/>
      <c r="J25" s="61"/>
      <c r="K25" s="62" t="s">
        <v>55</v>
      </c>
      <c r="L25" s="1319" t="s">
        <v>56</v>
      </c>
      <c r="M25" s="1320"/>
      <c r="N25" s="60" t="s">
        <v>8</v>
      </c>
    </row>
    <row r="26" spans="1:14" ht="17.25" hidden="1" customHeight="1" x14ac:dyDescent="0.25">
      <c r="B26" s="60" t="s">
        <v>53</v>
      </c>
      <c r="C26" s="1317" t="s">
        <v>54</v>
      </c>
      <c r="D26" s="1318"/>
      <c r="E26" s="1318"/>
      <c r="F26" s="1318"/>
      <c r="G26" s="1318"/>
      <c r="H26" s="1318"/>
      <c r="I26" s="1318"/>
      <c r="J26" s="61"/>
      <c r="K26" s="63"/>
      <c r="L26" s="1319" t="s">
        <v>56</v>
      </c>
      <c r="M26" s="1320"/>
      <c r="N26" s="60" t="s">
        <v>8</v>
      </c>
    </row>
    <row r="27" spans="1:14" ht="15.75" customHeight="1" thickBot="1" x14ac:dyDescent="0.3">
      <c r="B27" s="64" t="s">
        <v>292</v>
      </c>
      <c r="C27" s="1374" t="s">
        <v>295</v>
      </c>
      <c r="D27" s="1375"/>
      <c r="E27" s="1375"/>
      <c r="F27" s="1375"/>
      <c r="G27" s="1375"/>
      <c r="H27" s="1375"/>
      <c r="I27" s="1375"/>
      <c r="J27" s="1376"/>
      <c r="K27" s="67"/>
      <c r="L27" s="68" t="s">
        <v>16</v>
      </c>
      <c r="M27" s="69"/>
      <c r="N27" s="70"/>
    </row>
    <row r="28" spans="1:14" ht="6" customHeight="1" x14ac:dyDescent="0.25">
      <c r="B28" s="71"/>
      <c r="C28" s="72"/>
      <c r="D28" s="72"/>
      <c r="E28" s="72"/>
      <c r="F28" s="72"/>
      <c r="G28" s="72"/>
      <c r="H28" s="72"/>
      <c r="I28" s="72"/>
      <c r="J28" s="72"/>
      <c r="K28" s="72"/>
      <c r="L28" s="72"/>
      <c r="M28" s="72"/>
      <c r="N28" s="73"/>
    </row>
    <row r="29" spans="1:14" x14ac:dyDescent="0.25">
      <c r="B29" s="74" t="s">
        <v>58</v>
      </c>
      <c r="C29" s="75"/>
      <c r="D29" s="75"/>
      <c r="E29" s="75"/>
      <c r="F29" s="75"/>
      <c r="G29" s="75"/>
      <c r="H29" s="75"/>
      <c r="I29" s="75"/>
      <c r="J29" s="75"/>
      <c r="K29" s="75"/>
      <c r="L29" s="75"/>
      <c r="M29" s="75"/>
      <c r="N29" s="76"/>
    </row>
    <row r="30" spans="1:14" ht="15.75" thickBot="1" x14ac:dyDescent="0.3">
      <c r="B30" s="77"/>
      <c r="C30" s="78"/>
      <c r="D30" s="78"/>
      <c r="E30" s="78"/>
      <c r="F30" s="78"/>
      <c r="G30" s="78"/>
      <c r="H30" s="78"/>
      <c r="I30" s="79"/>
      <c r="J30" s="79"/>
      <c r="K30" s="78"/>
      <c r="L30" s="78"/>
      <c r="M30" s="78"/>
      <c r="N30" s="80"/>
    </row>
    <row r="31" spans="1:14" x14ac:dyDescent="0.25">
      <c r="B31" s="1321" t="s">
        <v>54</v>
      </c>
      <c r="C31" s="1322"/>
      <c r="D31" s="1322"/>
      <c r="E31" s="1322"/>
      <c r="F31" s="1322"/>
      <c r="G31" s="1322"/>
      <c r="H31" s="1323"/>
      <c r="I31" s="1324" t="s">
        <v>59</v>
      </c>
      <c r="J31" s="1325"/>
      <c r="K31" s="81" t="s">
        <v>60</v>
      </c>
      <c r="L31" s="1326" t="s">
        <v>61</v>
      </c>
      <c r="M31" s="1323"/>
      <c r="N31" s="82" t="s">
        <v>62</v>
      </c>
    </row>
    <row r="32" spans="1:14" x14ac:dyDescent="0.25">
      <c r="A32" s="83"/>
      <c r="B32" s="1327" t="s">
        <v>151</v>
      </c>
      <c r="C32" s="1328"/>
      <c r="D32" s="1328"/>
      <c r="E32" s="1328"/>
      <c r="F32" s="1328"/>
      <c r="G32" s="1328"/>
      <c r="H32" s="1329"/>
      <c r="I32" s="90"/>
      <c r="J32" s="91"/>
      <c r="K32" s="86">
        <v>7666.97</v>
      </c>
      <c r="L32" s="670"/>
      <c r="M32" s="552">
        <v>2</v>
      </c>
      <c r="N32" s="89">
        <f>ROUND(K32/M32,2)</f>
        <v>3833.49</v>
      </c>
    </row>
    <row r="33" spans="1:14" x14ac:dyDescent="0.25">
      <c r="A33" s="83"/>
      <c r="B33" s="1327" t="s">
        <v>273</v>
      </c>
      <c r="C33" s="1328"/>
      <c r="D33" s="1328"/>
      <c r="E33" s="1328"/>
      <c r="F33" s="1328"/>
      <c r="G33" s="1328"/>
      <c r="H33" s="1329"/>
      <c r="I33" s="84"/>
      <c r="J33" s="85"/>
      <c r="K33" s="86">
        <v>21289</v>
      </c>
      <c r="L33" s="87"/>
      <c r="M33" s="552">
        <v>1</v>
      </c>
      <c r="N33" s="89">
        <f>ROUND(K33/M33,2)</f>
        <v>21289</v>
      </c>
    </row>
    <row r="34" spans="1:14" x14ac:dyDescent="0.25">
      <c r="B34" s="1330" t="s">
        <v>63</v>
      </c>
      <c r="C34" s="1331"/>
      <c r="D34" s="1331"/>
      <c r="E34" s="102"/>
      <c r="F34" s="103"/>
      <c r="G34" s="103"/>
      <c r="H34" s="104"/>
      <c r="I34" s="98"/>
      <c r="J34" s="99"/>
      <c r="K34" s="105"/>
      <c r="L34" s="100"/>
      <c r="M34" s="106">
        <v>0.05</v>
      </c>
      <c r="N34" s="107">
        <f>ROUND(N66*M34,2)</f>
        <v>3735.15</v>
      </c>
    </row>
    <row r="35" spans="1:14" ht="15.75" thickBot="1" x14ac:dyDescent="0.3">
      <c r="B35" s="1327"/>
      <c r="C35" s="1328"/>
      <c r="D35" s="1328"/>
      <c r="E35" s="1328"/>
      <c r="F35" s="1328"/>
      <c r="G35" s="1328"/>
      <c r="H35" s="1329"/>
      <c r="I35" s="1332"/>
      <c r="J35" s="1333"/>
      <c r="K35" s="108"/>
      <c r="L35" s="1315"/>
      <c r="M35" s="1316"/>
      <c r="N35" s="109"/>
    </row>
    <row r="36" spans="1:14" ht="15.75" thickBot="1" x14ac:dyDescent="0.3">
      <c r="B36" s="1345" t="s">
        <v>64</v>
      </c>
      <c r="C36" s="1346"/>
      <c r="D36" s="1346"/>
      <c r="E36" s="1346"/>
      <c r="F36" s="1346"/>
      <c r="G36" s="1346"/>
      <c r="H36" s="1346"/>
      <c r="I36" s="1346"/>
      <c r="J36" s="1346"/>
      <c r="K36" s="1346"/>
      <c r="L36" s="1346"/>
      <c r="M36" s="1347"/>
      <c r="N36" s="110">
        <f>SUM(N32:N35)</f>
        <v>28857.64</v>
      </c>
    </row>
    <row r="37" spans="1:14" x14ac:dyDescent="0.25">
      <c r="B37" s="111"/>
      <c r="C37" s="58"/>
      <c r="D37" s="58"/>
      <c r="E37" s="58"/>
      <c r="F37" s="58"/>
      <c r="G37" s="58"/>
      <c r="H37" s="58"/>
      <c r="I37" s="58"/>
      <c r="J37" s="58"/>
      <c r="K37" s="58"/>
      <c r="L37" s="58"/>
      <c r="M37" s="58"/>
      <c r="N37" s="59"/>
    </row>
    <row r="38" spans="1:14" x14ac:dyDescent="0.25">
      <c r="B38" s="112" t="s">
        <v>65</v>
      </c>
      <c r="C38" s="113"/>
      <c r="D38" s="113"/>
      <c r="E38" s="113"/>
      <c r="F38" s="113"/>
      <c r="G38" s="113"/>
      <c r="H38" s="113"/>
      <c r="I38" s="113"/>
      <c r="J38" s="113"/>
      <c r="K38" s="113"/>
      <c r="L38" s="113"/>
      <c r="M38" s="113"/>
      <c r="N38" s="114"/>
    </row>
    <row r="39" spans="1:14" ht="15.75" thickBot="1" x14ac:dyDescent="0.3">
      <c r="B39" s="115"/>
      <c r="C39" s="79"/>
      <c r="D39" s="79"/>
      <c r="E39" s="79"/>
      <c r="F39" s="79"/>
      <c r="G39" s="79"/>
      <c r="H39" s="79"/>
      <c r="I39" s="79"/>
      <c r="J39" s="78"/>
      <c r="K39" s="78"/>
      <c r="L39" s="78"/>
      <c r="M39" s="78"/>
      <c r="N39" s="80"/>
    </row>
    <row r="40" spans="1:14" x14ac:dyDescent="0.25">
      <c r="B40" s="1348" t="s">
        <v>54</v>
      </c>
      <c r="C40" s="1349"/>
      <c r="D40" s="1349"/>
      <c r="E40" s="1349"/>
      <c r="F40" s="1349"/>
      <c r="G40" s="1349"/>
      <c r="H40" s="1349"/>
      <c r="I40" s="1350"/>
      <c r="J40" s="116" t="s">
        <v>56</v>
      </c>
      <c r="K40" s="117" t="s">
        <v>8</v>
      </c>
      <c r="L40" s="1351" t="s">
        <v>66</v>
      </c>
      <c r="M40" s="1350"/>
      <c r="N40" s="118" t="s">
        <v>62</v>
      </c>
    </row>
    <row r="41" spans="1:14" x14ac:dyDescent="0.25">
      <c r="A41" s="119"/>
      <c r="B41" s="609" t="s">
        <v>296</v>
      </c>
      <c r="C41" s="121"/>
      <c r="D41" s="121"/>
      <c r="E41" s="121"/>
      <c r="F41" s="121"/>
      <c r="G41" s="121"/>
      <c r="H41" s="121"/>
      <c r="I41" s="121"/>
      <c r="J41" s="125" t="s">
        <v>19</v>
      </c>
      <c r="K41" s="122">
        <v>357</v>
      </c>
      <c r="L41" s="84"/>
      <c r="M41" s="610">
        <f>insumos!B6</f>
        <v>501.09</v>
      </c>
      <c r="N41" s="89">
        <f t="shared" ref="N41:N46" si="0">ROUND(K41*M41,2)</f>
        <v>178889.13</v>
      </c>
    </row>
    <row r="42" spans="1:14" x14ac:dyDescent="0.25">
      <c r="A42" s="119"/>
      <c r="B42" s="609" t="s">
        <v>276</v>
      </c>
      <c r="C42" s="124"/>
      <c r="D42" s="124"/>
      <c r="E42" s="124"/>
      <c r="F42" s="124"/>
      <c r="G42" s="124"/>
      <c r="H42" s="124"/>
      <c r="I42" s="124"/>
      <c r="J42" s="214" t="s">
        <v>16</v>
      </c>
      <c r="K42" s="122">
        <v>0.56999999999999995</v>
      </c>
      <c r="L42" s="90"/>
      <c r="M42" s="610">
        <f>insumos!B4</f>
        <v>78556.460000000006</v>
      </c>
      <c r="N42" s="608">
        <f t="shared" si="0"/>
        <v>44777.18</v>
      </c>
    </row>
    <row r="43" spans="1:14" x14ac:dyDescent="0.25">
      <c r="A43" s="119"/>
      <c r="B43" s="609" t="s">
        <v>297</v>
      </c>
      <c r="C43" s="124"/>
      <c r="D43" s="124"/>
      <c r="E43" s="124"/>
      <c r="F43" s="124"/>
      <c r="G43" s="124"/>
      <c r="H43" s="124"/>
      <c r="I43" s="124"/>
      <c r="J43" s="214" t="s">
        <v>16</v>
      </c>
      <c r="K43" s="122">
        <v>0.86</v>
      </c>
      <c r="L43" s="90"/>
      <c r="M43" s="610">
        <f>insumos!B5</f>
        <v>78556</v>
      </c>
      <c r="N43" s="608">
        <f t="shared" si="0"/>
        <v>67558.16</v>
      </c>
    </row>
    <row r="44" spans="1:14" x14ac:dyDescent="0.25">
      <c r="A44" s="119"/>
      <c r="B44" s="609" t="s">
        <v>144</v>
      </c>
      <c r="C44" s="124"/>
      <c r="D44" s="124"/>
      <c r="E44" s="124"/>
      <c r="F44" s="124"/>
      <c r="G44" s="124"/>
      <c r="H44" s="124"/>
      <c r="I44" s="124"/>
      <c r="J44" s="214" t="s">
        <v>145</v>
      </c>
      <c r="K44" s="122">
        <v>183</v>
      </c>
      <c r="L44" s="90"/>
      <c r="M44" s="610">
        <f>insumos!B17</f>
        <v>73.47</v>
      </c>
      <c r="N44" s="608">
        <f t="shared" si="0"/>
        <v>13445.01</v>
      </c>
    </row>
    <row r="45" spans="1:14" x14ac:dyDescent="0.25">
      <c r="A45" s="119"/>
      <c r="B45" s="609" t="s">
        <v>155</v>
      </c>
      <c r="C45" s="124"/>
      <c r="D45" s="124"/>
      <c r="E45" s="124"/>
      <c r="F45" s="124"/>
      <c r="G45" s="124"/>
      <c r="H45" s="124"/>
      <c r="I45" s="124"/>
      <c r="J45" s="214" t="s">
        <v>19</v>
      </c>
      <c r="K45" s="126">
        <v>1</v>
      </c>
      <c r="L45" s="90"/>
      <c r="M45" s="610">
        <f>insumos!B22</f>
        <v>6250.02</v>
      </c>
      <c r="N45" s="608">
        <f t="shared" si="0"/>
        <v>6250.02</v>
      </c>
    </row>
    <row r="46" spans="1:14" x14ac:dyDescent="0.25">
      <c r="A46" s="119"/>
      <c r="B46" s="609" t="s">
        <v>156</v>
      </c>
      <c r="C46" s="124"/>
      <c r="D46" s="124"/>
      <c r="E46" s="124"/>
      <c r="F46" s="124"/>
      <c r="G46" s="124"/>
      <c r="H46" s="124"/>
      <c r="I46" s="124"/>
      <c r="J46" s="214" t="s">
        <v>26</v>
      </c>
      <c r="K46" s="126">
        <v>4.5999999999999996</v>
      </c>
      <c r="L46" s="90"/>
      <c r="M46" s="610">
        <f>insumos!B19</f>
        <v>6000</v>
      </c>
      <c r="N46" s="608">
        <f t="shared" si="0"/>
        <v>27600</v>
      </c>
    </row>
    <row r="47" spans="1:14" ht="15.75" thickBot="1" x14ac:dyDescent="0.3">
      <c r="B47" s="120"/>
      <c r="C47" s="135"/>
      <c r="D47" s="135"/>
      <c r="E47" s="135"/>
      <c r="F47" s="135"/>
      <c r="G47" s="135"/>
      <c r="H47" s="135"/>
      <c r="I47" s="135"/>
      <c r="J47" s="215"/>
      <c r="K47" s="136"/>
      <c r="L47" s="137"/>
      <c r="M47" s="123"/>
      <c r="N47" s="89"/>
    </row>
    <row r="48" spans="1:14" ht="15.75" thickBot="1" x14ac:dyDescent="0.3">
      <c r="B48" s="1345" t="s">
        <v>64</v>
      </c>
      <c r="C48" s="1346"/>
      <c r="D48" s="1346"/>
      <c r="E48" s="1346"/>
      <c r="F48" s="1346"/>
      <c r="G48" s="1346"/>
      <c r="H48" s="1346"/>
      <c r="I48" s="1346"/>
      <c r="J48" s="1346"/>
      <c r="K48" s="1346"/>
      <c r="L48" s="1346"/>
      <c r="M48" s="1347"/>
      <c r="N48" s="110">
        <f>SUM(N41:N47)</f>
        <v>338519.5</v>
      </c>
    </row>
    <row r="49" spans="1:15" x14ac:dyDescent="0.25">
      <c r="B49" s="57"/>
      <c r="C49" s="58"/>
      <c r="D49" s="58"/>
      <c r="E49" s="58"/>
      <c r="F49" s="58"/>
      <c r="G49" s="58"/>
      <c r="H49" s="58"/>
      <c r="I49" s="58"/>
      <c r="J49" s="58"/>
      <c r="K49" s="58"/>
      <c r="L49" s="58"/>
      <c r="M49" s="58"/>
      <c r="N49" s="59"/>
    </row>
    <row r="50" spans="1:15" x14ac:dyDescent="0.25">
      <c r="B50" s="112" t="s">
        <v>67</v>
      </c>
      <c r="C50" s="113"/>
      <c r="D50" s="113"/>
      <c r="E50" s="113"/>
      <c r="F50" s="113"/>
      <c r="G50" s="113"/>
      <c r="H50" s="113"/>
      <c r="I50" s="113"/>
      <c r="J50" s="113"/>
      <c r="K50" s="113"/>
      <c r="L50" s="113"/>
      <c r="M50" s="113"/>
      <c r="N50" s="114"/>
    </row>
    <row r="51" spans="1:15" ht="15.75" thickBot="1" x14ac:dyDescent="0.3">
      <c r="B51" s="139"/>
      <c r="C51" s="78"/>
      <c r="D51" s="78"/>
      <c r="E51" s="78"/>
      <c r="F51" s="78"/>
      <c r="G51" s="78"/>
      <c r="H51" s="78"/>
      <c r="I51" s="78"/>
      <c r="J51" s="78"/>
      <c r="K51" s="78"/>
      <c r="L51" s="78"/>
      <c r="M51" s="78"/>
      <c r="N51" s="80"/>
    </row>
    <row r="52" spans="1:15" ht="25.5" x14ac:dyDescent="0.25">
      <c r="B52" s="140" t="s">
        <v>68</v>
      </c>
      <c r="C52" s="141"/>
      <c r="D52" s="141"/>
      <c r="E52" s="141"/>
      <c r="F52" s="141"/>
      <c r="G52" s="141"/>
      <c r="H52" s="142" t="s">
        <v>56</v>
      </c>
      <c r="I52" s="143" t="s">
        <v>69</v>
      </c>
      <c r="J52" s="144" t="s">
        <v>70</v>
      </c>
      <c r="K52" s="142" t="s">
        <v>71</v>
      </c>
      <c r="L52" s="1352" t="s">
        <v>72</v>
      </c>
      <c r="M52" s="1353"/>
      <c r="N52" s="145" t="s">
        <v>62</v>
      </c>
    </row>
    <row r="53" spans="1:15" x14ac:dyDescent="0.25">
      <c r="B53" s="146" t="s">
        <v>278</v>
      </c>
      <c r="C53" s="669"/>
      <c r="D53" s="669"/>
      <c r="E53" s="669"/>
      <c r="F53" s="669"/>
      <c r="G53" s="669"/>
      <c r="H53" s="125" t="s">
        <v>98</v>
      </c>
      <c r="I53" s="105">
        <v>0.56999999999999995</v>
      </c>
      <c r="J53" s="671">
        <f>insumos!C4</f>
        <v>9</v>
      </c>
      <c r="K53" s="105">
        <f>+I53*J53</f>
        <v>5.13</v>
      </c>
      <c r="L53" s="1354">
        <v>1331</v>
      </c>
      <c r="M53" s="1355"/>
      <c r="N53" s="149">
        <f>ROUND(K53*L53,2)</f>
        <v>6828.03</v>
      </c>
    </row>
    <row r="54" spans="1:15" x14ac:dyDescent="0.25">
      <c r="B54" s="146" t="s">
        <v>279</v>
      </c>
      <c r="C54" s="227"/>
      <c r="D54" s="227"/>
      <c r="E54" s="227"/>
      <c r="F54" s="227"/>
      <c r="G54" s="227"/>
      <c r="H54" s="125" t="s">
        <v>98</v>
      </c>
      <c r="I54" s="105">
        <v>0.86</v>
      </c>
      <c r="J54" s="671">
        <f>insumos!C5</f>
        <v>26.5</v>
      </c>
      <c r="K54" s="105">
        <f>+I54*J54</f>
        <v>22.79</v>
      </c>
      <c r="L54" s="1354">
        <v>1331</v>
      </c>
      <c r="M54" s="1355"/>
      <c r="N54" s="149">
        <f>ROUND(K54*L54,2)</f>
        <v>30333.49</v>
      </c>
    </row>
    <row r="55" spans="1:15" x14ac:dyDescent="0.25">
      <c r="B55" s="146"/>
      <c r="C55" s="227"/>
      <c r="D55" s="227"/>
      <c r="E55" s="227"/>
      <c r="F55" s="227"/>
      <c r="G55" s="227"/>
      <c r="H55" s="125"/>
      <c r="I55" s="105"/>
      <c r="J55" s="148"/>
      <c r="K55" s="105"/>
      <c r="L55" s="1354"/>
      <c r="M55" s="1355"/>
      <c r="N55" s="149"/>
    </row>
    <row r="56" spans="1:15" x14ac:dyDescent="0.25">
      <c r="B56" s="1377"/>
      <c r="C56" s="1378"/>
      <c r="D56" s="1378"/>
      <c r="E56" s="1378"/>
      <c r="F56" s="1378"/>
      <c r="G56" s="1379"/>
      <c r="H56" s="125"/>
      <c r="I56" s="105"/>
      <c r="J56" s="105"/>
      <c r="K56" s="105"/>
      <c r="L56" s="1373"/>
      <c r="M56" s="1373"/>
      <c r="N56" s="851"/>
    </row>
    <row r="57" spans="1:15" x14ac:dyDescent="0.25">
      <c r="B57" s="1377"/>
      <c r="C57" s="1378"/>
      <c r="D57" s="1378"/>
      <c r="E57" s="1378"/>
      <c r="F57" s="1378"/>
      <c r="G57" s="1379"/>
      <c r="H57" s="125"/>
      <c r="I57" s="105"/>
      <c r="J57" s="105"/>
      <c r="K57" s="105"/>
      <c r="L57" s="854"/>
      <c r="M57" s="854"/>
      <c r="N57" s="852"/>
    </row>
    <row r="58" spans="1:15" ht="15.75" thickBot="1" x14ac:dyDescent="0.3">
      <c r="B58" s="1380" t="s">
        <v>64</v>
      </c>
      <c r="C58" s="1380"/>
      <c r="D58" s="1380"/>
      <c r="E58" s="1380"/>
      <c r="F58" s="1380"/>
      <c r="G58" s="1380"/>
      <c r="H58" s="1380"/>
      <c r="I58" s="1380"/>
      <c r="J58" s="1380"/>
      <c r="K58" s="1380"/>
      <c r="L58" s="1380"/>
      <c r="M58" s="1380"/>
      <c r="N58" s="853">
        <f>N53+N54+N55+N56+N57</f>
        <v>37161.520000000004</v>
      </c>
    </row>
    <row r="59" spans="1:15" x14ac:dyDescent="0.25">
      <c r="B59" s="57"/>
      <c r="C59" s="58"/>
      <c r="D59" s="58"/>
      <c r="E59" s="58"/>
      <c r="F59" s="58"/>
      <c r="G59" s="58"/>
      <c r="H59" s="58"/>
      <c r="I59" s="58"/>
      <c r="J59" s="58"/>
      <c r="K59" s="58"/>
      <c r="L59" s="58"/>
      <c r="M59" s="58"/>
      <c r="N59" s="59"/>
    </row>
    <row r="60" spans="1:15" ht="15.75" thickBot="1" x14ac:dyDescent="0.3">
      <c r="B60" s="112" t="s">
        <v>74</v>
      </c>
      <c r="C60" s="113"/>
      <c r="D60" s="113"/>
      <c r="E60" s="113"/>
      <c r="F60" s="113"/>
      <c r="G60" s="113"/>
      <c r="H60" s="113"/>
      <c r="I60" s="113"/>
      <c r="J60" s="113"/>
      <c r="K60" s="113"/>
      <c r="L60" s="113"/>
      <c r="M60" s="113"/>
      <c r="N60" s="114"/>
    </row>
    <row r="61" spans="1:15" ht="25.5" x14ac:dyDescent="0.25">
      <c r="B61" s="1341" t="s">
        <v>75</v>
      </c>
      <c r="C61" s="1342"/>
      <c r="D61" s="1342"/>
      <c r="E61" s="1342"/>
      <c r="F61" s="1342"/>
      <c r="G61" s="1342"/>
      <c r="H61" s="1342"/>
      <c r="I61" s="142" t="s">
        <v>76</v>
      </c>
      <c r="J61" s="144" t="s">
        <v>77</v>
      </c>
      <c r="K61" s="143" t="s">
        <v>78</v>
      </c>
      <c r="L61" s="1343" t="s">
        <v>61</v>
      </c>
      <c r="M61" s="1344"/>
      <c r="N61" s="157" t="s">
        <v>62</v>
      </c>
    </row>
    <row r="62" spans="1:15" x14ac:dyDescent="0.25">
      <c r="A62" s="158"/>
      <c r="B62" s="159" t="s">
        <v>169</v>
      </c>
      <c r="C62" s="150"/>
      <c r="D62" s="150"/>
      <c r="E62" s="150"/>
      <c r="F62" s="150"/>
      <c r="G62" s="150"/>
      <c r="H62" s="150"/>
      <c r="I62" s="160">
        <f>insumos!B45*6</f>
        <v>181710</v>
      </c>
      <c r="J62" s="161">
        <v>185</v>
      </c>
      <c r="K62" s="162">
        <f>+I62*J62/100</f>
        <v>336163.5</v>
      </c>
      <c r="L62" s="163"/>
      <c r="M62" s="216">
        <v>6</v>
      </c>
      <c r="N62" s="165">
        <f>ROUND(K62/M62,2)</f>
        <v>56027.25</v>
      </c>
      <c r="O62" s="166"/>
    </row>
    <row r="63" spans="1:15" x14ac:dyDescent="0.25">
      <c r="A63" s="158"/>
      <c r="B63" s="159" t="s">
        <v>147</v>
      </c>
      <c r="C63" s="150"/>
      <c r="D63" s="150"/>
      <c r="E63" s="150"/>
      <c r="F63" s="150"/>
      <c r="G63" s="150"/>
      <c r="H63" s="150"/>
      <c r="I63" s="160">
        <f>insumos!B46</f>
        <v>60570</v>
      </c>
      <c r="J63" s="161">
        <v>185</v>
      </c>
      <c r="K63" s="162">
        <f>+I63*J63/100</f>
        <v>112054.5</v>
      </c>
      <c r="L63" s="163"/>
      <c r="M63" s="216">
        <v>6</v>
      </c>
      <c r="N63" s="165">
        <f>ROUND(K63/M63,2)</f>
        <v>18675.75</v>
      </c>
    </row>
    <row r="64" spans="1:15" x14ac:dyDescent="0.25">
      <c r="B64" s="159"/>
      <c r="C64" s="150"/>
      <c r="D64" s="150"/>
      <c r="E64" s="150"/>
      <c r="F64" s="150"/>
      <c r="G64" s="150"/>
      <c r="H64" s="150"/>
      <c r="I64" s="160"/>
      <c r="J64" s="161"/>
      <c r="K64" s="162"/>
      <c r="L64" s="163"/>
      <c r="M64" s="167"/>
      <c r="N64" s="165"/>
    </row>
    <row r="65" spans="2:14" ht="15.75" thickBot="1" x14ac:dyDescent="0.3">
      <c r="B65" s="1356"/>
      <c r="C65" s="1357"/>
      <c r="D65" s="1357"/>
      <c r="E65" s="1357"/>
      <c r="F65" s="1357"/>
      <c r="G65" s="1357"/>
      <c r="H65" s="1357"/>
      <c r="I65" s="136"/>
      <c r="J65" s="136"/>
      <c r="K65" s="136"/>
      <c r="L65" s="1366"/>
      <c r="M65" s="1366"/>
      <c r="N65" s="138"/>
    </row>
    <row r="66" spans="2:14" ht="15.75" thickBot="1" x14ac:dyDescent="0.3">
      <c r="B66" s="1312" t="s">
        <v>64</v>
      </c>
      <c r="C66" s="1313"/>
      <c r="D66" s="1313"/>
      <c r="E66" s="1313"/>
      <c r="F66" s="1313"/>
      <c r="G66" s="1313"/>
      <c r="H66" s="1313"/>
      <c r="I66" s="1313"/>
      <c r="J66" s="1313"/>
      <c r="K66" s="1313"/>
      <c r="L66" s="1313"/>
      <c r="M66" s="1314"/>
      <c r="N66" s="217">
        <f>SUM(N62:N65)</f>
        <v>74703</v>
      </c>
    </row>
    <row r="67" spans="2:14" ht="15.75" thickBot="1" x14ac:dyDescent="0.3">
      <c r="B67" s="57"/>
      <c r="C67" s="58"/>
      <c r="D67" s="58"/>
      <c r="E67" s="58"/>
      <c r="F67" s="58"/>
      <c r="G67" s="58"/>
      <c r="H67" s="58"/>
      <c r="I67" s="58"/>
      <c r="J67" s="58"/>
      <c r="K67" s="58"/>
      <c r="L67" s="58"/>
      <c r="M67" s="58"/>
      <c r="N67" s="59"/>
    </row>
    <row r="68" spans="2:14" ht="15.75" thickBot="1" x14ac:dyDescent="0.3">
      <c r="B68" s="1345" t="s">
        <v>79</v>
      </c>
      <c r="C68" s="1346"/>
      <c r="D68" s="1346"/>
      <c r="E68" s="1346"/>
      <c r="F68" s="1346"/>
      <c r="G68" s="1346"/>
      <c r="H68" s="1346"/>
      <c r="I68" s="1346"/>
      <c r="J68" s="1346"/>
      <c r="K68" s="1346"/>
      <c r="L68" s="1346"/>
      <c r="M68" s="1347"/>
      <c r="N68" s="174">
        <f>N36+N48+N58+N66</f>
        <v>479241.66000000003</v>
      </c>
    </row>
    <row r="69" spans="2:14" x14ac:dyDescent="0.25">
      <c r="B69" s="57"/>
      <c r="C69" s="58"/>
      <c r="D69" s="58"/>
      <c r="E69" s="58"/>
      <c r="F69" s="58"/>
      <c r="G69" s="58"/>
      <c r="H69" s="58"/>
      <c r="I69" s="58"/>
      <c r="J69" s="58"/>
      <c r="K69" s="58"/>
      <c r="L69" s="58"/>
      <c r="M69" s="58"/>
      <c r="N69" s="59"/>
    </row>
    <row r="70" spans="2:14" x14ac:dyDescent="0.25">
      <c r="B70" s="112" t="s">
        <v>80</v>
      </c>
      <c r="C70" s="113"/>
      <c r="D70" s="113"/>
      <c r="E70" s="113"/>
      <c r="F70" s="113"/>
      <c r="G70" s="113"/>
      <c r="H70" s="113"/>
      <c r="I70" s="113"/>
      <c r="J70" s="113"/>
      <c r="K70" s="113"/>
      <c r="L70" s="113"/>
      <c r="M70" s="113"/>
      <c r="N70" s="114"/>
    </row>
    <row r="71" spans="2:14" ht="15.75" thickBot="1" x14ac:dyDescent="0.3">
      <c r="B71" s="139"/>
      <c r="C71" s="78"/>
      <c r="D71" s="78"/>
      <c r="E71" s="78"/>
      <c r="F71" s="78"/>
      <c r="G71" s="78"/>
      <c r="H71" s="78"/>
      <c r="I71" s="78"/>
      <c r="J71" s="78"/>
      <c r="K71" s="78"/>
      <c r="L71" s="78"/>
      <c r="M71" s="78"/>
      <c r="N71" s="80"/>
    </row>
    <row r="72" spans="2:14" ht="24" customHeight="1" x14ac:dyDescent="0.25">
      <c r="B72" s="1348" t="s">
        <v>81</v>
      </c>
      <c r="C72" s="1349"/>
      <c r="D72" s="1349"/>
      <c r="E72" s="1349"/>
      <c r="F72" s="1349"/>
      <c r="G72" s="1349"/>
      <c r="H72" s="1349"/>
      <c r="I72" s="141"/>
      <c r="J72" s="175"/>
      <c r="K72" s="176" t="s">
        <v>82</v>
      </c>
      <c r="L72" s="1334" t="s">
        <v>83</v>
      </c>
      <c r="M72" s="1335"/>
      <c r="N72" s="177"/>
    </row>
    <row r="73" spans="2:14" x14ac:dyDescent="0.25">
      <c r="B73" s="1287" t="s">
        <v>84</v>
      </c>
      <c r="C73" s="1288"/>
      <c r="D73" s="1288"/>
      <c r="E73" s="1288"/>
      <c r="F73" s="1288"/>
      <c r="G73" s="1288"/>
      <c r="H73" s="1288"/>
      <c r="I73" s="178"/>
      <c r="J73" s="179"/>
      <c r="K73" s="180">
        <v>0.2</v>
      </c>
      <c r="L73" s="1289">
        <f>ROUND(N68*K73,2)</f>
        <v>95848.33</v>
      </c>
      <c r="M73" s="1290"/>
      <c r="N73" s="181"/>
    </row>
    <row r="74" spans="2:14" x14ac:dyDescent="0.25">
      <c r="B74" s="182" t="s">
        <v>85</v>
      </c>
      <c r="C74" s="183"/>
      <c r="D74" s="183"/>
      <c r="E74" s="183"/>
      <c r="F74" s="183"/>
      <c r="G74" s="183"/>
      <c r="H74" s="183"/>
      <c r="I74" s="178"/>
      <c r="J74" s="179"/>
      <c r="K74" s="180">
        <v>0.05</v>
      </c>
      <c r="L74" s="1289">
        <f>ROUND(N68*K74,2)</f>
        <v>23962.080000000002</v>
      </c>
      <c r="M74" s="1290"/>
      <c r="N74" s="181"/>
    </row>
    <row r="75" spans="2:14" ht="15.75" customHeight="1" thickBot="1" x14ac:dyDescent="0.3">
      <c r="B75" s="184" t="s">
        <v>86</v>
      </c>
      <c r="C75" s="185"/>
      <c r="D75" s="185"/>
      <c r="E75" s="185"/>
      <c r="F75" s="185"/>
      <c r="G75" s="185"/>
      <c r="H75" s="185"/>
      <c r="I75" s="186"/>
      <c r="J75" s="187"/>
      <c r="K75" s="188">
        <v>0.05</v>
      </c>
      <c r="L75" s="1291">
        <f>ROUND(N68*K75,2)</f>
        <v>23962.080000000002</v>
      </c>
      <c r="M75" s="1292"/>
      <c r="N75" s="181"/>
    </row>
    <row r="76" spans="2:14" ht="15.75" thickBot="1" x14ac:dyDescent="0.3">
      <c r="B76" s="1345" t="s">
        <v>64</v>
      </c>
      <c r="C76" s="1346"/>
      <c r="D76" s="1346"/>
      <c r="E76" s="1346"/>
      <c r="F76" s="1346"/>
      <c r="G76" s="1346"/>
      <c r="H76" s="1346"/>
      <c r="I76" s="1346"/>
      <c r="J76" s="1346"/>
      <c r="K76" s="1346"/>
      <c r="L76" s="1346"/>
      <c r="M76" s="1347"/>
      <c r="N76" s="189">
        <f>L73+L74+L75</f>
        <v>143772.49</v>
      </c>
    </row>
    <row r="77" spans="2:14" ht="15.75" thickBot="1" x14ac:dyDescent="0.3">
      <c r="B77" s="57"/>
      <c r="C77" s="58"/>
      <c r="D77" s="58"/>
      <c r="E77" s="58"/>
      <c r="F77" s="58"/>
      <c r="G77" s="58"/>
      <c r="H77" s="58"/>
      <c r="I77" s="58"/>
      <c r="J77" s="58"/>
      <c r="K77" s="58"/>
      <c r="L77" s="58"/>
      <c r="M77" s="58"/>
      <c r="N77" s="59"/>
    </row>
    <row r="78" spans="2:14" ht="15.75" thickBot="1" x14ac:dyDescent="0.3">
      <c r="B78" s="1345" t="s">
        <v>87</v>
      </c>
      <c r="C78" s="1346"/>
      <c r="D78" s="1346"/>
      <c r="E78" s="1346"/>
      <c r="F78" s="1346"/>
      <c r="G78" s="1346"/>
      <c r="H78" s="1346"/>
      <c r="I78" s="1346"/>
      <c r="J78" s="1346"/>
      <c r="K78" s="1346"/>
      <c r="L78" s="1346"/>
      <c r="M78" s="1347"/>
      <c r="N78" s="189">
        <f>ROUND(N68+N76,0)</f>
        <v>623014</v>
      </c>
    </row>
    <row r="79" spans="2:14" x14ac:dyDescent="0.25">
      <c r="B79" s="30"/>
      <c r="C79" s="31"/>
      <c r="D79" s="31"/>
      <c r="E79" s="31"/>
      <c r="F79" s="31"/>
      <c r="G79" s="31"/>
      <c r="H79" s="31"/>
      <c r="I79" s="31"/>
      <c r="J79" s="31"/>
      <c r="K79" s="31"/>
      <c r="L79" s="31"/>
      <c r="M79" s="31"/>
      <c r="N79" s="32"/>
    </row>
    <row r="80" spans="2:14" x14ac:dyDescent="0.25">
      <c r="B80" s="56"/>
      <c r="C80" s="33"/>
      <c r="D80" s="33"/>
      <c r="E80" s="33"/>
      <c r="F80" s="33"/>
      <c r="G80" s="33"/>
      <c r="H80" s="33"/>
      <c r="I80" s="33"/>
      <c r="J80" s="33"/>
      <c r="K80" s="33"/>
      <c r="L80" s="33"/>
      <c r="M80" s="33"/>
      <c r="N80" s="35"/>
    </row>
    <row r="81" spans="2:14" ht="16.5" customHeight="1" x14ac:dyDescent="0.25">
      <c r="B81" s="56"/>
      <c r="C81" s="33"/>
      <c r="D81" s="33"/>
      <c r="E81" s="33"/>
      <c r="F81" s="33"/>
      <c r="G81" s="33"/>
      <c r="H81" s="33"/>
      <c r="I81" s="33"/>
      <c r="J81" s="33"/>
      <c r="K81" s="33"/>
      <c r="L81" s="33"/>
      <c r="M81" s="33"/>
      <c r="N81" s="35"/>
    </row>
    <row r="82" spans="2:14" x14ac:dyDescent="0.25">
      <c r="B82" s="56"/>
      <c r="C82" s="33"/>
      <c r="D82" s="33"/>
      <c r="E82" s="41" t="s">
        <v>88</v>
      </c>
      <c r="F82" s="41"/>
      <c r="G82" s="41"/>
      <c r="H82" s="41"/>
      <c r="I82" s="41"/>
      <c r="J82" s="41"/>
      <c r="K82" s="33"/>
      <c r="L82" s="33"/>
      <c r="M82" s="33"/>
      <c r="N82" s="35"/>
    </row>
    <row r="83" spans="2:14" ht="26.25" customHeight="1" x14ac:dyDescent="0.25">
      <c r="B83" s="56"/>
      <c r="C83" s="33"/>
      <c r="D83" s="33"/>
      <c r="E83" s="259" t="s">
        <v>89</v>
      </c>
      <c r="F83" s="1020"/>
      <c r="G83" s="1020"/>
      <c r="H83" s="1020"/>
      <c r="I83" s="1020"/>
      <c r="J83" s="1020"/>
      <c r="K83" s="33"/>
      <c r="L83" s="33"/>
      <c r="M83" s="33"/>
      <c r="N83" s="35"/>
    </row>
    <row r="84" spans="2:14" x14ac:dyDescent="0.25">
      <c r="B84" s="56"/>
      <c r="C84" s="33"/>
      <c r="D84" s="33"/>
      <c r="E84" s="572" t="s">
        <v>322</v>
      </c>
      <c r="G84" s="259"/>
      <c r="H84" s="259"/>
      <c r="I84" s="259"/>
      <c r="J84" s="259"/>
      <c r="K84" s="33"/>
      <c r="L84" s="33"/>
      <c r="M84" s="33"/>
      <c r="N84" s="35"/>
    </row>
    <row r="85" spans="2:14" x14ac:dyDescent="0.25">
      <c r="B85" s="56"/>
      <c r="C85" s="33"/>
      <c r="D85" s="33"/>
      <c r="E85" s="259"/>
      <c r="F85" s="259"/>
      <c r="G85" s="259"/>
      <c r="H85" s="259"/>
      <c r="I85" s="259"/>
      <c r="J85" s="259"/>
      <c r="K85" s="33"/>
      <c r="L85" s="33"/>
      <c r="M85" s="33"/>
      <c r="N85" s="35"/>
    </row>
    <row r="86" spans="2:14" ht="15.75" thickBot="1" x14ac:dyDescent="0.3">
      <c r="B86" s="56"/>
      <c r="C86" s="33"/>
      <c r="D86" s="33"/>
      <c r="E86" s="33"/>
      <c r="F86" s="33" t="s">
        <v>92</v>
      </c>
      <c r="G86" s="33"/>
      <c r="H86" s="33"/>
      <c r="I86" s="33"/>
      <c r="J86" s="33"/>
      <c r="K86" s="33"/>
      <c r="L86" s="33"/>
      <c r="M86" s="33"/>
      <c r="N86" s="35"/>
    </row>
    <row r="87" spans="2:14" ht="15.75" thickBot="1" x14ac:dyDescent="0.3">
      <c r="B87" s="191" t="s">
        <v>93</v>
      </c>
      <c r="C87" s="192"/>
      <c r="D87" s="192"/>
      <c r="E87" s="856"/>
      <c r="F87" s="192"/>
      <c r="G87" s="192"/>
      <c r="H87" s="192"/>
      <c r="I87" s="192"/>
      <c r="J87" s="192"/>
      <c r="K87" s="192"/>
      <c r="L87" s="192"/>
      <c r="M87" s="192"/>
      <c r="N87" s="193"/>
    </row>
    <row r="88" spans="2:14" x14ac:dyDescent="0.25">
      <c r="B88" s="194"/>
      <c r="C88" s="195"/>
      <c r="D88" s="195"/>
      <c r="E88" s="195"/>
      <c r="F88" s="195"/>
      <c r="G88" s="195"/>
      <c r="H88" s="195"/>
      <c r="I88" s="195"/>
      <c r="J88" s="195"/>
      <c r="K88" s="195"/>
      <c r="L88" s="195"/>
      <c r="M88" s="195"/>
      <c r="N88" s="196"/>
    </row>
    <row r="89" spans="2:14" x14ac:dyDescent="0.25">
      <c r="B89" s="203" t="s">
        <v>94</v>
      </c>
      <c r="C89" s="44"/>
      <c r="D89" s="44"/>
      <c r="E89" s="44"/>
      <c r="F89" s="44"/>
      <c r="G89" s="44"/>
      <c r="H89" s="44"/>
      <c r="I89" s="44"/>
      <c r="J89" s="44"/>
      <c r="K89" s="44"/>
      <c r="L89" s="44"/>
      <c r="M89" s="44"/>
      <c r="N89" s="45"/>
    </row>
    <row r="90" spans="2:14" ht="15" customHeight="1" x14ac:dyDescent="0.25">
      <c r="B90" s="1367" t="s">
        <v>95</v>
      </c>
      <c r="C90" s="1368"/>
      <c r="D90" s="1368"/>
      <c r="E90" s="1368"/>
      <c r="F90" s="1368"/>
      <c r="G90" s="1368"/>
      <c r="H90" s="1368"/>
      <c r="I90" s="1368"/>
      <c r="J90" s="1368"/>
      <c r="K90" s="1368"/>
      <c r="L90" s="1368"/>
      <c r="M90" s="1368"/>
      <c r="N90" s="1369"/>
    </row>
    <row r="91" spans="2:14" ht="15" customHeight="1" x14ac:dyDescent="0.25">
      <c r="B91" s="1367"/>
      <c r="C91" s="1368"/>
      <c r="D91" s="1368"/>
      <c r="E91" s="1368"/>
      <c r="F91" s="1368"/>
      <c r="G91" s="1368"/>
      <c r="H91" s="1368"/>
      <c r="I91" s="1368"/>
      <c r="J91" s="1368"/>
      <c r="K91" s="1368"/>
      <c r="L91" s="1368"/>
      <c r="M91" s="1368"/>
      <c r="N91" s="1369"/>
    </row>
    <row r="92" spans="2:14" ht="30" customHeight="1" x14ac:dyDescent="0.25">
      <c r="B92" s="1360" t="s">
        <v>96</v>
      </c>
      <c r="C92" s="1361"/>
      <c r="D92" s="1361"/>
      <c r="E92" s="1361"/>
      <c r="F92" s="1361"/>
      <c r="G92" s="1361"/>
      <c r="H92" s="1361"/>
      <c r="I92" s="1361"/>
      <c r="J92" s="1361"/>
      <c r="K92" s="1361"/>
      <c r="L92" s="1361"/>
      <c r="M92" s="1361"/>
      <c r="N92" s="1362"/>
    </row>
    <row r="93" spans="2:14" x14ac:dyDescent="0.25">
      <c r="B93" s="1360"/>
      <c r="C93" s="1361"/>
      <c r="D93" s="1361"/>
      <c r="E93" s="1361"/>
      <c r="F93" s="1361"/>
      <c r="G93" s="1361"/>
      <c r="H93" s="1361"/>
      <c r="I93" s="1361"/>
      <c r="J93" s="1361"/>
      <c r="K93" s="1361"/>
      <c r="L93" s="1361"/>
      <c r="M93" s="1361"/>
      <c r="N93" s="1362"/>
    </row>
    <row r="94" spans="2:14" x14ac:dyDescent="0.25">
      <c r="B94" s="204"/>
      <c r="C94" s="205"/>
      <c r="D94" s="205"/>
      <c r="E94" s="205"/>
      <c r="F94" s="205"/>
      <c r="G94" s="205"/>
      <c r="H94" s="205"/>
      <c r="I94" s="205"/>
      <c r="J94" s="205"/>
      <c r="K94" s="205"/>
      <c r="L94" s="205"/>
      <c r="M94" s="205"/>
      <c r="N94" s="206"/>
    </row>
    <row r="95" spans="2:14" x14ac:dyDescent="0.25">
      <c r="B95" s="204"/>
      <c r="C95" s="205"/>
      <c r="D95" s="205"/>
      <c r="E95" s="205"/>
      <c r="F95" s="205"/>
      <c r="G95" s="205"/>
      <c r="H95" s="205"/>
      <c r="I95" s="205"/>
      <c r="J95" s="205"/>
      <c r="K95" s="205"/>
      <c r="L95" s="205"/>
      <c r="M95" s="205"/>
      <c r="N95" s="206"/>
    </row>
    <row r="96" spans="2:14" x14ac:dyDescent="0.25">
      <c r="B96" s="203"/>
      <c r="C96" s="44"/>
      <c r="D96" s="44"/>
      <c r="E96" s="44"/>
      <c r="F96" s="44"/>
      <c r="G96" s="44"/>
      <c r="H96" s="44"/>
      <c r="I96" s="44"/>
      <c r="J96" s="44"/>
      <c r="K96" s="44"/>
      <c r="L96" s="44"/>
      <c r="M96" s="44"/>
      <c r="N96" s="45"/>
    </row>
    <row r="97" spans="2:14" x14ac:dyDescent="0.25">
      <c r="B97" s="56"/>
      <c r="C97" s="33"/>
      <c r="D97" s="33"/>
      <c r="E97" s="33" t="s">
        <v>88</v>
      </c>
      <c r="F97" s="41"/>
      <c r="G97" s="41"/>
      <c r="H97" s="33"/>
      <c r="I97" s="33"/>
      <c r="J97" s="33"/>
      <c r="K97" s="33"/>
      <c r="L97" s="33"/>
      <c r="M97" s="33"/>
      <c r="N97" s="35"/>
    </row>
    <row r="98" spans="2:14" x14ac:dyDescent="0.25">
      <c r="B98" s="56"/>
      <c r="C98" s="33"/>
      <c r="D98" s="33"/>
      <c r="E98" s="207" t="s">
        <v>89</v>
      </c>
      <c r="F98" s="33"/>
      <c r="G98" s="33"/>
      <c r="H98" s="207"/>
      <c r="I98" s="207"/>
      <c r="J98" s="207"/>
      <c r="K98" s="33"/>
      <c r="L98" s="33"/>
      <c r="M98" s="33"/>
      <c r="N98" s="35"/>
    </row>
    <row r="99" spans="2:14" x14ac:dyDescent="0.25">
      <c r="B99" s="56"/>
      <c r="C99" s="33"/>
      <c r="D99" s="33"/>
      <c r="E99" s="208" t="s">
        <v>97</v>
      </c>
      <c r="F99" s="33"/>
      <c r="G99" s="33"/>
      <c r="H99" s="208"/>
      <c r="I99" s="208"/>
      <c r="J99" s="208"/>
      <c r="K99" s="33"/>
      <c r="L99" s="33"/>
      <c r="M99" s="33"/>
      <c r="N99" s="35"/>
    </row>
    <row r="100" spans="2:14" x14ac:dyDescent="0.25">
      <c r="B100" s="209"/>
      <c r="C100" s="44"/>
      <c r="D100" s="44"/>
      <c r="E100" s="33" t="s">
        <v>91</v>
      </c>
      <c r="F100" s="33"/>
      <c r="G100" s="33"/>
      <c r="H100" s="33"/>
      <c r="I100" s="33"/>
      <c r="J100" s="33"/>
      <c r="K100" s="44"/>
      <c r="L100" s="44"/>
      <c r="M100" s="44"/>
      <c r="N100" s="45"/>
    </row>
    <row r="101" spans="2:14" ht="15.75" thickBot="1" x14ac:dyDescent="0.3">
      <c r="B101" s="210"/>
      <c r="C101" s="211"/>
      <c r="D101" s="211"/>
      <c r="E101" s="212"/>
      <c r="F101" s="212"/>
      <c r="G101" s="212"/>
      <c r="H101" s="212"/>
      <c r="I101" s="212"/>
      <c r="J101" s="1364"/>
      <c r="K101" s="1364"/>
      <c r="L101" s="1364"/>
      <c r="M101" s="1364"/>
      <c r="N101" s="1365"/>
    </row>
  </sheetData>
  <mergeCells count="57">
    <mergeCell ref="K7:M7"/>
    <mergeCell ref="B76:M76"/>
    <mergeCell ref="B78:M78"/>
    <mergeCell ref="L56:M56"/>
    <mergeCell ref="B11:D12"/>
    <mergeCell ref="E11:N12"/>
    <mergeCell ref="C14:I14"/>
    <mergeCell ref="K14:N14"/>
    <mergeCell ref="B33:H33"/>
    <mergeCell ref="C27:J27"/>
    <mergeCell ref="B56:G56"/>
    <mergeCell ref="B57:G57"/>
    <mergeCell ref="B34:D34"/>
    <mergeCell ref="B35:H35"/>
    <mergeCell ref="B58:M58"/>
    <mergeCell ref="L35:M35"/>
    <mergeCell ref="I35:J35"/>
    <mergeCell ref="L53:M53"/>
    <mergeCell ref="L54:M54"/>
    <mergeCell ref="L55:M55"/>
    <mergeCell ref="B92:N93"/>
    <mergeCell ref="B36:M36"/>
    <mergeCell ref="B40:I40"/>
    <mergeCell ref="L40:M40"/>
    <mergeCell ref="B48:M48"/>
    <mergeCell ref="L52:M52"/>
    <mergeCell ref="J101:N101"/>
    <mergeCell ref="F83:J83"/>
    <mergeCell ref="L75:M75"/>
    <mergeCell ref="B61:H61"/>
    <mergeCell ref="L61:M61"/>
    <mergeCell ref="B65:H65"/>
    <mergeCell ref="L65:M65"/>
    <mergeCell ref="B66:M66"/>
    <mergeCell ref="B68:M68"/>
    <mergeCell ref="B72:H72"/>
    <mergeCell ref="L72:M72"/>
    <mergeCell ref="B73:H73"/>
    <mergeCell ref="L73:M73"/>
    <mergeCell ref="L74:M74"/>
    <mergeCell ref="B90:N91"/>
    <mergeCell ref="I6:J6"/>
    <mergeCell ref="B1:N2"/>
    <mergeCell ref="B32:H32"/>
    <mergeCell ref="L8:N8"/>
    <mergeCell ref="F21:H21"/>
    <mergeCell ref="B23:N23"/>
    <mergeCell ref="C25:I25"/>
    <mergeCell ref="L25:M25"/>
    <mergeCell ref="C26:I26"/>
    <mergeCell ref="L26:M26"/>
    <mergeCell ref="B31:H31"/>
    <mergeCell ref="I31:J31"/>
    <mergeCell ref="L31:M31"/>
    <mergeCell ref="B6:E6"/>
    <mergeCell ref="C10:D10"/>
    <mergeCell ref="D7:G7"/>
  </mergeCells>
  <pageMargins left="0.7" right="0.7" top="0.52" bottom="0.5" header="0.3" footer="0.3"/>
  <pageSetup paperSize="9" scale="47"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100"/>
  <sheetViews>
    <sheetView view="pageBreakPreview" topLeftCell="A39" zoomScaleNormal="75" zoomScaleSheetLayoutView="100" workbookViewId="0">
      <selection activeCell="E38" sqref="E38"/>
    </sheetView>
  </sheetViews>
  <sheetFormatPr baseColWidth="10" defaultColWidth="11" defaultRowHeight="15" x14ac:dyDescent="0.25"/>
  <cols>
    <col min="1" max="1" width="5.42578125" style="7" customWidth="1"/>
    <col min="2" max="2" width="17" style="7" customWidth="1"/>
    <col min="3" max="5" width="11" style="7"/>
    <col min="6" max="6" width="14.42578125" style="7" customWidth="1"/>
    <col min="7" max="8" width="11" style="7"/>
    <col min="9" max="9" width="13.140625" style="7" bestFit="1" customWidth="1"/>
    <col min="10" max="10" width="15.5703125" style="7" customWidth="1"/>
    <col min="11" max="11" width="17.5703125" style="7" bestFit="1" customWidth="1"/>
    <col min="12" max="12" width="11" style="7"/>
    <col min="13" max="13" width="12" style="7" bestFit="1" customWidth="1"/>
    <col min="14" max="14" width="17.42578125" style="7" customWidth="1"/>
    <col min="15" max="15" width="12" style="7" bestFit="1" customWidth="1"/>
    <col min="16" max="16384" width="11" style="7"/>
  </cols>
  <sheetData>
    <row r="1" spans="2:14" ht="19.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38.2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26.25" customHeight="1"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23"/>
      <c r="I7" s="24"/>
      <c r="J7" s="25" t="s">
        <v>43</v>
      </c>
      <c r="K7" s="1309" t="s">
        <v>13</v>
      </c>
      <c r="L7" s="1309"/>
      <c r="M7" s="1309"/>
      <c r="N7" s="26"/>
    </row>
    <row r="8" spans="2:14" ht="15.75" thickBot="1" x14ac:dyDescent="0.3">
      <c r="B8" s="27"/>
      <c r="C8" s="28"/>
      <c r="D8" s="29"/>
      <c r="E8" s="29"/>
      <c r="F8" s="29"/>
      <c r="G8" s="29"/>
      <c r="H8" s="28"/>
      <c r="I8" s="29"/>
      <c r="J8" s="28"/>
      <c r="K8" s="29"/>
      <c r="L8" s="1307"/>
      <c r="M8" s="1307"/>
      <c r="N8" s="1308"/>
    </row>
    <row r="9" spans="2:14" x14ac:dyDescent="0.25">
      <c r="B9" s="30"/>
      <c r="C9" s="31"/>
      <c r="D9" s="31"/>
      <c r="E9" s="31"/>
      <c r="F9" s="31"/>
      <c r="G9" s="31"/>
      <c r="H9" s="31"/>
      <c r="I9" s="31"/>
      <c r="J9" s="31"/>
      <c r="K9" s="31"/>
      <c r="L9" s="31"/>
      <c r="M9" s="31"/>
      <c r="N9" s="32"/>
    </row>
    <row r="10" spans="2:14" x14ac:dyDescent="0.25">
      <c r="B10" s="574" t="s">
        <v>44</v>
      </c>
      <c r="C10" s="1241" t="str">
        <f>+'PRESUPUESTO OFICIAL'!C4:D4</f>
        <v>2104 de 2020</v>
      </c>
      <c r="D10" s="1241"/>
      <c r="E10" s="603"/>
      <c r="F10" s="33"/>
      <c r="G10" s="33"/>
      <c r="H10" s="34"/>
      <c r="I10" s="34"/>
      <c r="J10" s="34"/>
      <c r="K10" s="34"/>
      <c r="L10" s="34"/>
      <c r="M10" s="34"/>
      <c r="N10" s="35"/>
    </row>
    <row r="11" spans="2:14" ht="24.7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25.5"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17.25" customHeight="1" x14ac:dyDescent="0.25">
      <c r="B14" s="261" t="s">
        <v>117</v>
      </c>
      <c r="C14" s="1178" t="str">
        <f>'3P'!B15</f>
        <v>FINCA CAMPANARIO - ALTO DE LOS MIGUELES - POZO DE LA VIEJA</v>
      </c>
      <c r="D14" s="1115"/>
      <c r="E14" s="1115"/>
      <c r="F14" s="1115"/>
      <c r="G14" s="1115"/>
      <c r="H14" s="1115"/>
      <c r="I14" s="1115"/>
      <c r="J14" s="257" t="s">
        <v>46</v>
      </c>
      <c r="K14" s="1310">
        <f>+'PRESUPUESTO OFICIAL'!N54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53"/>
      <c r="E21" s="53"/>
      <c r="F21" s="1336" t="s">
        <v>51</v>
      </c>
      <c r="G21" s="1337"/>
      <c r="H21" s="1337"/>
      <c r="I21" s="53" t="s">
        <v>38</v>
      </c>
      <c r="J21" s="53" t="s">
        <v>39</v>
      </c>
      <c r="K21" s="54"/>
      <c r="L21" s="53"/>
      <c r="M21" s="53"/>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26.25" thickBot="1" x14ac:dyDescent="0.3">
      <c r="B25" s="60" t="s">
        <v>53</v>
      </c>
      <c r="C25" s="1317" t="s">
        <v>54</v>
      </c>
      <c r="D25" s="1318"/>
      <c r="E25" s="1318"/>
      <c r="F25" s="1318"/>
      <c r="G25" s="1318"/>
      <c r="H25" s="1318"/>
      <c r="I25" s="1318"/>
      <c r="J25" s="61"/>
      <c r="K25" s="62" t="s">
        <v>55</v>
      </c>
      <c r="L25" s="1319" t="s">
        <v>56</v>
      </c>
      <c r="M25" s="1320"/>
      <c r="N25" s="60" t="s">
        <v>8</v>
      </c>
    </row>
    <row r="26" spans="1:14" ht="17.25" hidden="1" customHeight="1" x14ac:dyDescent="0.25">
      <c r="B26" s="60" t="s">
        <v>53</v>
      </c>
      <c r="C26" s="1317" t="s">
        <v>54</v>
      </c>
      <c r="D26" s="1318"/>
      <c r="E26" s="1318"/>
      <c r="F26" s="1318"/>
      <c r="G26" s="1318"/>
      <c r="H26" s="1318"/>
      <c r="I26" s="1318"/>
      <c r="J26" s="61"/>
      <c r="K26" s="63"/>
      <c r="L26" s="1319" t="s">
        <v>56</v>
      </c>
      <c r="M26" s="1320"/>
      <c r="N26" s="60" t="s">
        <v>8</v>
      </c>
    </row>
    <row r="27" spans="1:14" ht="15.75" customHeight="1" thickBot="1" x14ac:dyDescent="0.3">
      <c r="B27" s="64" t="s">
        <v>17</v>
      </c>
      <c r="C27" s="65" t="s">
        <v>99</v>
      </c>
      <c r="D27" s="66"/>
      <c r="E27" s="66"/>
      <c r="F27" s="66"/>
      <c r="G27" s="66"/>
      <c r="H27" s="66"/>
      <c r="I27" s="66"/>
      <c r="J27" s="66"/>
      <c r="K27" s="67"/>
      <c r="L27" s="68" t="s">
        <v>19</v>
      </c>
      <c r="M27" s="69"/>
      <c r="N27" s="70"/>
    </row>
    <row r="28" spans="1:14" ht="6" customHeight="1" x14ac:dyDescent="0.25">
      <c r="B28" s="71"/>
      <c r="C28" s="72"/>
      <c r="D28" s="72"/>
      <c r="E28" s="72"/>
      <c r="F28" s="72"/>
      <c r="G28" s="72"/>
      <c r="H28" s="72"/>
      <c r="I28" s="72"/>
      <c r="J28" s="72"/>
      <c r="K28" s="72"/>
      <c r="L28" s="72"/>
      <c r="M28" s="72"/>
      <c r="N28" s="73"/>
    </row>
    <row r="29" spans="1:14" x14ac:dyDescent="0.25">
      <c r="B29" s="74" t="s">
        <v>58</v>
      </c>
      <c r="C29" s="75"/>
      <c r="D29" s="75"/>
      <c r="E29" s="75"/>
      <c r="F29" s="75"/>
      <c r="G29" s="75"/>
      <c r="H29" s="75"/>
      <c r="I29" s="75"/>
      <c r="J29" s="75"/>
      <c r="K29" s="75"/>
      <c r="L29" s="75"/>
      <c r="M29" s="75"/>
      <c r="N29" s="76"/>
    </row>
    <row r="30" spans="1:14" ht="15.75" thickBot="1" x14ac:dyDescent="0.3">
      <c r="B30" s="77"/>
      <c r="C30" s="78"/>
      <c r="D30" s="78"/>
      <c r="E30" s="78"/>
      <c r="F30" s="78"/>
      <c r="G30" s="78"/>
      <c r="H30" s="78"/>
      <c r="I30" s="79"/>
      <c r="J30" s="79"/>
      <c r="K30" s="78"/>
      <c r="L30" s="78"/>
      <c r="M30" s="78"/>
      <c r="N30" s="80"/>
    </row>
    <row r="31" spans="1:14" x14ac:dyDescent="0.25">
      <c r="B31" s="1321" t="s">
        <v>54</v>
      </c>
      <c r="C31" s="1322"/>
      <c r="D31" s="1322"/>
      <c r="E31" s="1322"/>
      <c r="F31" s="1322"/>
      <c r="G31" s="1322"/>
      <c r="H31" s="1323"/>
      <c r="I31" s="1324" t="s">
        <v>59</v>
      </c>
      <c r="J31" s="1325"/>
      <c r="K31" s="81" t="s">
        <v>60</v>
      </c>
      <c r="L31" s="1326" t="s">
        <v>61</v>
      </c>
      <c r="M31" s="1323"/>
      <c r="N31" s="82" t="s">
        <v>62</v>
      </c>
    </row>
    <row r="32" spans="1:14" x14ac:dyDescent="0.25">
      <c r="A32" s="83"/>
      <c r="B32" s="1327" t="s">
        <v>152</v>
      </c>
      <c r="C32" s="1328"/>
      <c r="D32" s="1328"/>
      <c r="E32" s="1328"/>
      <c r="F32" s="1328"/>
      <c r="G32" s="1328"/>
      <c r="H32" s="1329"/>
      <c r="I32" s="84"/>
      <c r="J32" s="85"/>
      <c r="K32" s="86">
        <v>1137.98</v>
      </c>
      <c r="L32" s="87"/>
      <c r="M32" s="552">
        <v>37.5</v>
      </c>
      <c r="N32" s="89">
        <f>ROUND(K32/M32,2)</f>
        <v>30.35</v>
      </c>
    </row>
    <row r="33" spans="1:14" x14ac:dyDescent="0.25">
      <c r="A33" s="83"/>
      <c r="B33" s="1327"/>
      <c r="C33" s="1328"/>
      <c r="D33" s="1328"/>
      <c r="E33" s="1328"/>
      <c r="F33" s="1328"/>
      <c r="G33" s="1328"/>
      <c r="H33" s="1329"/>
      <c r="I33" s="90"/>
      <c r="J33" s="91"/>
      <c r="K33" s="86"/>
      <c r="L33" s="92"/>
      <c r="M33" s="93"/>
      <c r="N33" s="89"/>
    </row>
    <row r="34" spans="1:14" x14ac:dyDescent="0.25">
      <c r="B34" s="94"/>
      <c r="C34" s="95"/>
      <c r="D34" s="95"/>
      <c r="E34" s="95"/>
      <c r="F34" s="96"/>
      <c r="G34" s="96"/>
      <c r="H34" s="213"/>
      <c r="I34" s="98"/>
      <c r="J34" s="99"/>
      <c r="K34" s="86"/>
      <c r="L34" s="100"/>
      <c r="M34" s="101"/>
      <c r="N34" s="128"/>
    </row>
    <row r="35" spans="1:14" x14ac:dyDescent="0.25">
      <c r="B35" s="1330" t="s">
        <v>63</v>
      </c>
      <c r="C35" s="1331"/>
      <c r="D35" s="1331"/>
      <c r="E35" s="102"/>
      <c r="F35" s="103"/>
      <c r="G35" s="103"/>
      <c r="H35" s="104"/>
      <c r="I35" s="98"/>
      <c r="J35" s="99"/>
      <c r="K35" s="105"/>
      <c r="L35" s="100"/>
      <c r="M35" s="106">
        <v>0.02</v>
      </c>
      <c r="N35" s="107">
        <f>ROUND(N64*M35,2)</f>
        <v>16.809999999999999</v>
      </c>
    </row>
    <row r="36" spans="1:14" ht="15.75" thickBot="1" x14ac:dyDescent="0.3">
      <c r="B36" s="1327"/>
      <c r="C36" s="1328"/>
      <c r="D36" s="1328"/>
      <c r="E36" s="1328"/>
      <c r="F36" s="1328"/>
      <c r="G36" s="1328"/>
      <c r="H36" s="1329"/>
      <c r="I36" s="1332"/>
      <c r="J36" s="1333"/>
      <c r="K36" s="108"/>
      <c r="L36" s="1315"/>
      <c r="M36" s="1316"/>
      <c r="N36" s="109"/>
    </row>
    <row r="37" spans="1:14" ht="15.75" thickBot="1" x14ac:dyDescent="0.3">
      <c r="B37" s="1345" t="s">
        <v>64</v>
      </c>
      <c r="C37" s="1346"/>
      <c r="D37" s="1346"/>
      <c r="E37" s="1346"/>
      <c r="F37" s="1346"/>
      <c r="G37" s="1346"/>
      <c r="H37" s="1346"/>
      <c r="I37" s="1346"/>
      <c r="J37" s="1346"/>
      <c r="K37" s="1346"/>
      <c r="L37" s="1346"/>
      <c r="M37" s="1347"/>
      <c r="N37" s="110">
        <f>SUM(N32:N36)</f>
        <v>47.16</v>
      </c>
    </row>
    <row r="38" spans="1:14" x14ac:dyDescent="0.25">
      <c r="B38" s="111"/>
      <c r="C38" s="58"/>
      <c r="D38" s="58"/>
      <c r="E38" s="58"/>
      <c r="F38" s="58"/>
      <c r="G38" s="58"/>
      <c r="H38" s="58"/>
      <c r="I38" s="58"/>
      <c r="J38" s="58"/>
      <c r="K38" s="58"/>
      <c r="L38" s="58"/>
      <c r="M38" s="58"/>
      <c r="N38" s="59"/>
    </row>
    <row r="39" spans="1:14" x14ac:dyDescent="0.25">
      <c r="B39" s="112" t="s">
        <v>65</v>
      </c>
      <c r="C39" s="113"/>
      <c r="D39" s="113"/>
      <c r="E39" s="113"/>
      <c r="F39" s="113"/>
      <c r="G39" s="113"/>
      <c r="H39" s="113"/>
      <c r="I39" s="113"/>
      <c r="J39" s="113"/>
      <c r="K39" s="113"/>
      <c r="L39" s="113"/>
      <c r="M39" s="113"/>
      <c r="N39" s="114"/>
    </row>
    <row r="40" spans="1:14" ht="15.75" thickBot="1" x14ac:dyDescent="0.3">
      <c r="B40" s="115"/>
      <c r="C40" s="79"/>
      <c r="D40" s="79"/>
      <c r="E40" s="79"/>
      <c r="F40" s="79"/>
      <c r="G40" s="79"/>
      <c r="H40" s="79"/>
      <c r="I40" s="79"/>
      <c r="J40" s="78"/>
      <c r="K40" s="78"/>
      <c r="L40" s="78"/>
      <c r="M40" s="78"/>
      <c r="N40" s="80"/>
    </row>
    <row r="41" spans="1:14" x14ac:dyDescent="0.25">
      <c r="B41" s="1348" t="s">
        <v>54</v>
      </c>
      <c r="C41" s="1349"/>
      <c r="D41" s="1349"/>
      <c r="E41" s="1349"/>
      <c r="F41" s="1349"/>
      <c r="G41" s="1349"/>
      <c r="H41" s="1349"/>
      <c r="I41" s="1350"/>
      <c r="J41" s="116" t="s">
        <v>56</v>
      </c>
      <c r="K41" s="117" t="s">
        <v>8</v>
      </c>
      <c r="L41" s="1351" t="s">
        <v>66</v>
      </c>
      <c r="M41" s="1350"/>
      <c r="N41" s="118" t="s">
        <v>62</v>
      </c>
    </row>
    <row r="42" spans="1:14" x14ac:dyDescent="0.25">
      <c r="A42" s="119"/>
      <c r="B42" s="120" t="s">
        <v>157</v>
      </c>
      <c r="C42" s="121"/>
      <c r="D42" s="121"/>
      <c r="E42" s="121"/>
      <c r="F42" s="121"/>
      <c r="G42" s="121"/>
      <c r="H42" s="121"/>
      <c r="I42" s="85"/>
      <c r="J42" s="47" t="s">
        <v>19</v>
      </c>
      <c r="K42" s="122">
        <v>1.05</v>
      </c>
      <c r="L42" s="84"/>
      <c r="M42" s="123">
        <f>+insumos!B20</f>
        <v>4677.71</v>
      </c>
      <c r="N42" s="89">
        <f>ROUND(K42*M42,2)</f>
        <v>4911.6000000000004</v>
      </c>
    </row>
    <row r="43" spans="1:14" x14ac:dyDescent="0.25">
      <c r="A43" s="119"/>
      <c r="B43" s="120" t="s">
        <v>158</v>
      </c>
      <c r="C43" s="124"/>
      <c r="D43" s="124"/>
      <c r="E43" s="124"/>
      <c r="F43" s="124"/>
      <c r="G43" s="124"/>
      <c r="H43" s="124"/>
      <c r="I43" s="124"/>
      <c r="J43" s="125" t="s">
        <v>19</v>
      </c>
      <c r="K43" s="126">
        <v>0.03</v>
      </c>
      <c r="L43" s="90"/>
      <c r="M43" s="123">
        <f>+insumos!B21</f>
        <v>4897.8</v>
      </c>
      <c r="N43" s="89">
        <f>ROUND(K43*M43,2)</f>
        <v>146.93</v>
      </c>
    </row>
    <row r="44" spans="1:14" x14ac:dyDescent="0.25">
      <c r="A44" s="119"/>
      <c r="B44" s="120"/>
      <c r="C44" s="124"/>
      <c r="D44" s="124"/>
      <c r="E44" s="124"/>
      <c r="F44" s="124"/>
      <c r="G44" s="124"/>
      <c r="H44" s="124"/>
      <c r="I44" s="124"/>
      <c r="J44" s="125"/>
      <c r="K44" s="126"/>
      <c r="L44" s="90"/>
      <c r="M44" s="123"/>
      <c r="N44" s="89"/>
    </row>
    <row r="45" spans="1:14" x14ac:dyDescent="0.25">
      <c r="A45" s="119"/>
      <c r="B45" s="120"/>
      <c r="C45" s="124"/>
      <c r="D45" s="124"/>
      <c r="E45" s="124"/>
      <c r="F45" s="124"/>
      <c r="G45" s="124"/>
      <c r="H45" s="124"/>
      <c r="I45" s="124"/>
      <c r="J45" s="125"/>
      <c r="K45" s="126"/>
      <c r="L45" s="90"/>
      <c r="M45" s="123"/>
      <c r="N45" s="89"/>
    </row>
    <row r="46" spans="1:14" ht="15.75" thickBot="1" x14ac:dyDescent="0.3">
      <c r="B46" s="120"/>
      <c r="C46" s="135"/>
      <c r="D46" s="135"/>
      <c r="E46" s="135"/>
      <c r="F46" s="135"/>
      <c r="G46" s="135"/>
      <c r="H46" s="135"/>
      <c r="I46" s="135"/>
      <c r="J46" s="215"/>
      <c r="K46" s="136"/>
      <c r="L46" s="137"/>
      <c r="M46" s="123"/>
      <c r="N46" s="89"/>
    </row>
    <row r="47" spans="1:14" ht="15.75" thickBot="1" x14ac:dyDescent="0.3">
      <c r="B47" s="1345" t="s">
        <v>64</v>
      </c>
      <c r="C47" s="1346"/>
      <c r="D47" s="1346"/>
      <c r="E47" s="1346"/>
      <c r="F47" s="1346"/>
      <c r="G47" s="1346"/>
      <c r="H47" s="1346"/>
      <c r="I47" s="1346"/>
      <c r="J47" s="1346"/>
      <c r="K47" s="1346"/>
      <c r="L47" s="1346"/>
      <c r="M47" s="1347"/>
      <c r="N47" s="110">
        <f>SUM(N42:N46)</f>
        <v>5058.5300000000007</v>
      </c>
    </row>
    <row r="48" spans="1:14" x14ac:dyDescent="0.25">
      <c r="B48" s="57"/>
      <c r="C48" s="58"/>
      <c r="D48" s="58"/>
      <c r="E48" s="58"/>
      <c r="F48" s="58"/>
      <c r="G48" s="58"/>
      <c r="H48" s="58"/>
      <c r="I48" s="58"/>
      <c r="J48" s="58"/>
      <c r="K48" s="58"/>
      <c r="L48" s="58"/>
      <c r="M48" s="58"/>
      <c r="N48" s="59"/>
    </row>
    <row r="49" spans="1:15" ht="15.75" thickBot="1" x14ac:dyDescent="0.3">
      <c r="B49" s="112" t="s">
        <v>67</v>
      </c>
      <c r="C49" s="113"/>
      <c r="D49" s="113"/>
      <c r="E49" s="113"/>
      <c r="F49" s="113"/>
      <c r="G49" s="113"/>
      <c r="H49" s="113"/>
      <c r="I49" s="113"/>
      <c r="J49" s="113"/>
      <c r="K49" s="113"/>
      <c r="L49" s="113"/>
      <c r="M49" s="113"/>
      <c r="N49" s="114"/>
    </row>
    <row r="50" spans="1:15" ht="25.5" x14ac:dyDescent="0.25">
      <c r="B50" s="140" t="s">
        <v>68</v>
      </c>
      <c r="C50" s="141"/>
      <c r="D50" s="141"/>
      <c r="E50" s="141"/>
      <c r="F50" s="141"/>
      <c r="G50" s="141"/>
      <c r="H50" s="142" t="s">
        <v>56</v>
      </c>
      <c r="I50" s="143" t="s">
        <v>69</v>
      </c>
      <c r="J50" s="144" t="s">
        <v>70</v>
      </c>
      <c r="K50" s="142" t="s">
        <v>71</v>
      </c>
      <c r="L50" s="1352" t="s">
        <v>72</v>
      </c>
      <c r="M50" s="1353"/>
      <c r="N50" s="145" t="s">
        <v>62</v>
      </c>
    </row>
    <row r="51" spans="1:15" x14ac:dyDescent="0.25">
      <c r="B51" s="146"/>
      <c r="C51" s="147"/>
      <c r="D51" s="147"/>
      <c r="E51" s="147"/>
      <c r="F51" s="147"/>
      <c r="G51" s="147"/>
      <c r="H51" s="125"/>
      <c r="I51" s="105"/>
      <c r="J51" s="148"/>
      <c r="K51" s="105"/>
      <c r="L51" s="1354"/>
      <c r="M51" s="1355"/>
      <c r="N51" s="149"/>
    </row>
    <row r="52" spans="1:15" x14ac:dyDescent="0.25">
      <c r="B52" s="146"/>
      <c r="C52" s="150"/>
      <c r="D52" s="150"/>
      <c r="E52" s="150"/>
      <c r="F52" s="150"/>
      <c r="G52" s="150"/>
      <c r="H52" s="125"/>
      <c r="I52" s="105"/>
      <c r="J52" s="148"/>
      <c r="K52" s="105"/>
      <c r="L52" s="1354"/>
      <c r="M52" s="1355"/>
      <c r="N52" s="149"/>
    </row>
    <row r="53" spans="1:15" x14ac:dyDescent="0.25">
      <c r="B53" s="146"/>
      <c r="C53" s="150"/>
      <c r="D53" s="150"/>
      <c r="E53" s="150"/>
      <c r="F53" s="150"/>
      <c r="G53" s="150"/>
      <c r="H53" s="125"/>
      <c r="I53" s="105"/>
      <c r="J53" s="148"/>
      <c r="K53" s="105"/>
      <c r="L53" s="1354"/>
      <c r="M53" s="1355"/>
      <c r="N53" s="149"/>
    </row>
    <row r="54" spans="1:15" x14ac:dyDescent="0.25">
      <c r="B54" s="146"/>
      <c r="C54" s="150"/>
      <c r="D54" s="150"/>
      <c r="E54" s="150"/>
      <c r="F54" s="150"/>
      <c r="G54" s="150"/>
      <c r="H54" s="125"/>
      <c r="I54" s="105"/>
      <c r="J54" s="148"/>
      <c r="K54" s="105"/>
      <c r="L54" s="1354"/>
      <c r="M54" s="1355"/>
      <c r="N54" s="149"/>
    </row>
    <row r="55" spans="1:15" ht="15.75" thickBot="1" x14ac:dyDescent="0.3">
      <c r="B55" s="1312" t="s">
        <v>64</v>
      </c>
      <c r="C55" s="1313"/>
      <c r="D55" s="1313"/>
      <c r="E55" s="1313"/>
      <c r="F55" s="1313"/>
      <c r="G55" s="1313"/>
      <c r="H55" s="1313"/>
      <c r="I55" s="1313"/>
      <c r="J55" s="1313"/>
      <c r="K55" s="1313"/>
      <c r="L55" s="1313"/>
      <c r="M55" s="1314"/>
      <c r="N55" s="156">
        <f>N51+N52+N53+N54</f>
        <v>0</v>
      </c>
    </row>
    <row r="56" spans="1:15" x14ac:dyDescent="0.25">
      <c r="B56" s="57"/>
      <c r="C56" s="58"/>
      <c r="D56" s="58"/>
      <c r="E56" s="58"/>
      <c r="F56" s="58"/>
      <c r="G56" s="58"/>
      <c r="H56" s="58"/>
      <c r="I56" s="58"/>
      <c r="J56" s="58"/>
      <c r="K56" s="58"/>
      <c r="L56" s="58"/>
      <c r="M56" s="58"/>
      <c r="N56" s="59"/>
    </row>
    <row r="57" spans="1:15" x14ac:dyDescent="0.25">
      <c r="B57" s="112" t="s">
        <v>74</v>
      </c>
      <c r="C57" s="113"/>
      <c r="D57" s="113"/>
      <c r="E57" s="113"/>
      <c r="F57" s="113"/>
      <c r="G57" s="113"/>
      <c r="H57" s="113"/>
      <c r="I57" s="113"/>
      <c r="J57" s="113"/>
      <c r="K57" s="113"/>
      <c r="L57" s="113"/>
      <c r="M57" s="113"/>
      <c r="N57" s="114"/>
    </row>
    <row r="58" spans="1:15" ht="15.75" thickBot="1" x14ac:dyDescent="0.3">
      <c r="B58" s="139"/>
      <c r="C58" s="78"/>
      <c r="D58" s="78"/>
      <c r="E58" s="78"/>
      <c r="F58" s="78"/>
      <c r="G58" s="78"/>
      <c r="H58" s="78"/>
      <c r="I58" s="78"/>
      <c r="J58" s="78"/>
      <c r="K58" s="78"/>
      <c r="L58" s="78"/>
      <c r="M58" s="78"/>
      <c r="N58" s="80"/>
    </row>
    <row r="59" spans="1:15" ht="25.5" x14ac:dyDescent="0.25">
      <c r="B59" s="1341" t="s">
        <v>75</v>
      </c>
      <c r="C59" s="1342"/>
      <c r="D59" s="1342"/>
      <c r="E59" s="1342"/>
      <c r="F59" s="1342"/>
      <c r="G59" s="1342"/>
      <c r="H59" s="1342"/>
      <c r="I59" s="142" t="s">
        <v>76</v>
      </c>
      <c r="J59" s="144" t="s">
        <v>77</v>
      </c>
      <c r="K59" s="143" t="s">
        <v>78</v>
      </c>
      <c r="L59" s="1343" t="s">
        <v>61</v>
      </c>
      <c r="M59" s="1344"/>
      <c r="N59" s="157" t="s">
        <v>62</v>
      </c>
    </row>
    <row r="60" spans="1:15" x14ac:dyDescent="0.25">
      <c r="A60" s="158"/>
      <c r="B60" s="159" t="s">
        <v>170</v>
      </c>
      <c r="C60" s="150"/>
      <c r="D60" s="150"/>
      <c r="E60" s="150"/>
      <c r="F60" s="150"/>
      <c r="G60" s="150"/>
      <c r="H60" s="150"/>
      <c r="I60" s="160">
        <f>insumos!B45</f>
        <v>30285</v>
      </c>
      <c r="J60" s="161">
        <v>185</v>
      </c>
      <c r="K60" s="162">
        <f>+I60*J60/100</f>
        <v>56027.25</v>
      </c>
      <c r="L60" s="163"/>
      <c r="M60" s="216">
        <v>200</v>
      </c>
      <c r="N60" s="165">
        <f>ROUND(K60/M60,2)</f>
        <v>280.14</v>
      </c>
      <c r="O60" s="166"/>
    </row>
    <row r="61" spans="1:15" x14ac:dyDescent="0.25">
      <c r="A61" s="158"/>
      <c r="B61" s="159" t="s">
        <v>147</v>
      </c>
      <c r="C61" s="150"/>
      <c r="D61" s="150"/>
      <c r="E61" s="150"/>
      <c r="F61" s="150"/>
      <c r="G61" s="150"/>
      <c r="H61" s="150"/>
      <c r="I61" s="160">
        <f>insumos!B46</f>
        <v>60570</v>
      </c>
      <c r="J61" s="161">
        <v>185</v>
      </c>
      <c r="K61" s="162">
        <f>+I61*J61/100</f>
        <v>112054.5</v>
      </c>
      <c r="L61" s="163"/>
      <c r="M61" s="216">
        <v>200</v>
      </c>
      <c r="N61" s="165">
        <f>ROUND(K61/M61,2)</f>
        <v>560.27</v>
      </c>
    </row>
    <row r="62" spans="1:15" x14ac:dyDescent="0.25">
      <c r="B62" s="159"/>
      <c r="C62" s="150"/>
      <c r="D62" s="150"/>
      <c r="E62" s="150"/>
      <c r="F62" s="150"/>
      <c r="G62" s="150"/>
      <c r="H62" s="150"/>
      <c r="I62" s="160"/>
      <c r="J62" s="161"/>
      <c r="K62" s="162"/>
      <c r="L62" s="163"/>
      <c r="M62" s="167"/>
      <c r="N62" s="165"/>
    </row>
    <row r="63" spans="1:15" ht="15.75" thickBot="1" x14ac:dyDescent="0.3">
      <c r="B63" s="1356"/>
      <c r="C63" s="1357"/>
      <c r="D63" s="1357"/>
      <c r="E63" s="1357"/>
      <c r="F63" s="1357"/>
      <c r="G63" s="1357"/>
      <c r="H63" s="1357"/>
      <c r="I63" s="136"/>
      <c r="J63" s="136"/>
      <c r="K63" s="136"/>
      <c r="L63" s="1366"/>
      <c r="M63" s="1366"/>
      <c r="N63" s="172"/>
    </row>
    <row r="64" spans="1:15" ht="15.75" thickBot="1" x14ac:dyDescent="0.3">
      <c r="B64" s="1312" t="s">
        <v>64</v>
      </c>
      <c r="C64" s="1313"/>
      <c r="D64" s="1313"/>
      <c r="E64" s="1313"/>
      <c r="F64" s="1313"/>
      <c r="G64" s="1313"/>
      <c r="H64" s="1313"/>
      <c r="I64" s="1313"/>
      <c r="J64" s="1313"/>
      <c r="K64" s="1313"/>
      <c r="L64" s="1313"/>
      <c r="M64" s="1314"/>
      <c r="N64" s="173">
        <f>SUM(N60:N63)</f>
        <v>840.41</v>
      </c>
    </row>
    <row r="65" spans="2:14" ht="15.75" thickBot="1" x14ac:dyDescent="0.3">
      <c r="B65" s="57"/>
      <c r="C65" s="58"/>
      <c r="D65" s="58"/>
      <c r="E65" s="58"/>
      <c r="F65" s="58"/>
      <c r="G65" s="58"/>
      <c r="H65" s="58"/>
      <c r="I65" s="58"/>
      <c r="J65" s="58"/>
      <c r="K65" s="58"/>
      <c r="L65" s="58"/>
      <c r="M65" s="58"/>
      <c r="N65" s="59"/>
    </row>
    <row r="66" spans="2:14" ht="15.75" thickBot="1" x14ac:dyDescent="0.3">
      <c r="B66" s="1345" t="s">
        <v>79</v>
      </c>
      <c r="C66" s="1346"/>
      <c r="D66" s="1346"/>
      <c r="E66" s="1346"/>
      <c r="F66" s="1346"/>
      <c r="G66" s="1346"/>
      <c r="H66" s="1346"/>
      <c r="I66" s="1346"/>
      <c r="J66" s="1346"/>
      <c r="K66" s="1346"/>
      <c r="L66" s="1346"/>
      <c r="M66" s="1347"/>
      <c r="N66" s="174">
        <f>N37+N47+N55+N64</f>
        <v>5946.1</v>
      </c>
    </row>
    <row r="67" spans="2:14" x14ac:dyDescent="0.25">
      <c r="B67" s="57"/>
      <c r="C67" s="58"/>
      <c r="D67" s="58"/>
      <c r="E67" s="58"/>
      <c r="F67" s="58"/>
      <c r="G67" s="58"/>
      <c r="H67" s="58"/>
      <c r="I67" s="58"/>
      <c r="J67" s="58"/>
      <c r="K67" s="58"/>
      <c r="L67" s="58"/>
      <c r="M67" s="58"/>
      <c r="N67" s="59"/>
    </row>
    <row r="68" spans="2:14" x14ac:dyDescent="0.25">
      <c r="B68" s="112" t="s">
        <v>80</v>
      </c>
      <c r="C68" s="113"/>
      <c r="D68" s="113"/>
      <c r="E68" s="113"/>
      <c r="F68" s="113"/>
      <c r="G68" s="113"/>
      <c r="H68" s="113"/>
      <c r="I68" s="113"/>
      <c r="J68" s="113"/>
      <c r="K68" s="113"/>
      <c r="L68" s="113"/>
      <c r="M68" s="113"/>
      <c r="N68" s="114"/>
    </row>
    <row r="69" spans="2:14" ht="15.75" thickBot="1" x14ac:dyDescent="0.3">
      <c r="B69" s="139"/>
      <c r="C69" s="78"/>
      <c r="D69" s="78"/>
      <c r="E69" s="78"/>
      <c r="F69" s="78"/>
      <c r="G69" s="78"/>
      <c r="H69" s="78"/>
      <c r="I69" s="78"/>
      <c r="J69" s="78"/>
      <c r="K69" s="78"/>
      <c r="L69" s="78"/>
      <c r="M69" s="78"/>
      <c r="N69" s="80"/>
    </row>
    <row r="70" spans="2:14" x14ac:dyDescent="0.25">
      <c r="B70" s="1348" t="s">
        <v>81</v>
      </c>
      <c r="C70" s="1349"/>
      <c r="D70" s="1349"/>
      <c r="E70" s="1349"/>
      <c r="F70" s="1349"/>
      <c r="G70" s="1349"/>
      <c r="H70" s="1349"/>
      <c r="I70" s="141"/>
      <c r="J70" s="175"/>
      <c r="K70" s="176" t="s">
        <v>82</v>
      </c>
      <c r="L70" s="1334" t="s">
        <v>83</v>
      </c>
      <c r="M70" s="1335"/>
      <c r="N70" s="177"/>
    </row>
    <row r="71" spans="2:14" x14ac:dyDescent="0.25">
      <c r="B71" s="1287" t="s">
        <v>84</v>
      </c>
      <c r="C71" s="1288"/>
      <c r="D71" s="1288"/>
      <c r="E71" s="1288"/>
      <c r="F71" s="1288"/>
      <c r="G71" s="1288"/>
      <c r="H71" s="1288"/>
      <c r="I71" s="178"/>
      <c r="J71" s="179"/>
      <c r="K71" s="180">
        <v>0.2</v>
      </c>
      <c r="L71" s="1289">
        <f>ROUND(N66*K71,2)</f>
        <v>1189.22</v>
      </c>
      <c r="M71" s="1290"/>
      <c r="N71" s="181"/>
    </row>
    <row r="72" spans="2:14" ht="24" customHeight="1" x14ac:dyDescent="0.25">
      <c r="B72" s="182" t="s">
        <v>85</v>
      </c>
      <c r="C72" s="183"/>
      <c r="D72" s="183"/>
      <c r="E72" s="183"/>
      <c r="F72" s="183"/>
      <c r="G72" s="183"/>
      <c r="H72" s="183"/>
      <c r="I72" s="178"/>
      <c r="J72" s="179"/>
      <c r="K72" s="180">
        <v>0.05</v>
      </c>
      <c r="L72" s="1289">
        <f>ROUND(N66*K72,2)</f>
        <v>297.31</v>
      </c>
      <c r="M72" s="1290"/>
      <c r="N72" s="181"/>
    </row>
    <row r="73" spans="2:14" ht="15.75" thickBot="1" x14ac:dyDescent="0.3">
      <c r="B73" s="184" t="s">
        <v>86</v>
      </c>
      <c r="C73" s="185"/>
      <c r="D73" s="185"/>
      <c r="E73" s="185"/>
      <c r="F73" s="185"/>
      <c r="G73" s="185"/>
      <c r="H73" s="185"/>
      <c r="I73" s="186"/>
      <c r="J73" s="187"/>
      <c r="K73" s="188">
        <v>0.05</v>
      </c>
      <c r="L73" s="1291">
        <f>ROUND(N66*K73,2)</f>
        <v>297.31</v>
      </c>
      <c r="M73" s="1292"/>
      <c r="N73" s="181"/>
    </row>
    <row r="74" spans="2:14" ht="15.75" thickBot="1" x14ac:dyDescent="0.3">
      <c r="B74" s="1345" t="s">
        <v>64</v>
      </c>
      <c r="C74" s="1346"/>
      <c r="D74" s="1346"/>
      <c r="E74" s="1346"/>
      <c r="F74" s="1346"/>
      <c r="G74" s="1346"/>
      <c r="H74" s="1346"/>
      <c r="I74" s="1346"/>
      <c r="J74" s="1346"/>
      <c r="K74" s="1346"/>
      <c r="L74" s="1346"/>
      <c r="M74" s="1347"/>
      <c r="N74" s="189">
        <f>L71+L72+L73</f>
        <v>1783.84</v>
      </c>
    </row>
    <row r="75" spans="2:14" ht="15.75" customHeight="1" thickBot="1" x14ac:dyDescent="0.3">
      <c r="B75" s="57"/>
      <c r="C75" s="58"/>
      <c r="D75" s="58"/>
      <c r="E75" s="58"/>
      <c r="F75" s="58"/>
      <c r="G75" s="58"/>
      <c r="H75" s="58"/>
      <c r="I75" s="58"/>
      <c r="J75" s="58"/>
      <c r="K75" s="58"/>
      <c r="L75" s="58"/>
      <c r="M75" s="58"/>
      <c r="N75" s="59"/>
    </row>
    <row r="76" spans="2:14" ht="15.75" thickBot="1" x14ac:dyDescent="0.3">
      <c r="B76" s="1345" t="s">
        <v>87</v>
      </c>
      <c r="C76" s="1346"/>
      <c r="D76" s="1346"/>
      <c r="E76" s="1346"/>
      <c r="F76" s="1346"/>
      <c r="G76" s="1346"/>
      <c r="H76" s="1346"/>
      <c r="I76" s="1346"/>
      <c r="J76" s="1346"/>
      <c r="K76" s="1346"/>
      <c r="L76" s="1346"/>
      <c r="M76" s="1347"/>
      <c r="N76" s="189">
        <f>ROUND(N66+N74,0)</f>
        <v>7730</v>
      </c>
    </row>
    <row r="77" spans="2:14" x14ac:dyDescent="0.25">
      <c r="B77" s="56"/>
      <c r="C77" s="33"/>
      <c r="D77" s="33"/>
      <c r="E77" s="33"/>
      <c r="F77" s="33"/>
      <c r="G77" s="33"/>
      <c r="H77" s="33"/>
      <c r="I77" s="33"/>
      <c r="J77" s="33"/>
      <c r="K77" s="33"/>
      <c r="L77" s="33"/>
      <c r="M77" s="33"/>
      <c r="N77" s="35"/>
    </row>
    <row r="78" spans="2:14" x14ac:dyDescent="0.25">
      <c r="B78" s="56"/>
      <c r="C78" s="33"/>
      <c r="D78" s="33"/>
      <c r="E78" s="33"/>
      <c r="F78" s="33"/>
      <c r="G78" s="33"/>
      <c r="H78" s="33"/>
      <c r="I78" s="33"/>
      <c r="J78" s="33"/>
      <c r="K78" s="33"/>
      <c r="L78" s="33"/>
      <c r="M78" s="33"/>
      <c r="N78" s="35"/>
    </row>
    <row r="79" spans="2:14" x14ac:dyDescent="0.25">
      <c r="B79" s="56"/>
      <c r="C79" s="33"/>
      <c r="D79" s="33"/>
      <c r="E79" s="33"/>
      <c r="F79" s="33"/>
      <c r="G79" s="33"/>
      <c r="H79" s="33"/>
      <c r="I79" s="33"/>
      <c r="J79" s="33"/>
      <c r="K79" s="33"/>
      <c r="L79" s="33"/>
      <c r="M79" s="33"/>
      <c r="N79" s="35"/>
    </row>
    <row r="80" spans="2:14" x14ac:dyDescent="0.25">
      <c r="B80" s="56"/>
      <c r="C80" s="33"/>
      <c r="D80" s="33"/>
      <c r="E80" s="41" t="s">
        <v>88</v>
      </c>
      <c r="F80" s="41"/>
      <c r="G80" s="41"/>
      <c r="H80" s="41"/>
      <c r="I80" s="41"/>
      <c r="J80" s="41"/>
      <c r="K80" s="33"/>
      <c r="L80" s="33"/>
      <c r="M80" s="33"/>
      <c r="N80" s="35"/>
    </row>
    <row r="81" spans="2:14" ht="16.5" customHeight="1" x14ac:dyDescent="0.25">
      <c r="B81" s="56"/>
      <c r="C81" s="33"/>
      <c r="D81" s="33"/>
      <c r="E81" s="259" t="s">
        <v>89</v>
      </c>
      <c r="F81" s="1020"/>
      <c r="G81" s="1020"/>
      <c r="H81" s="1020"/>
      <c r="I81" s="1020"/>
      <c r="J81" s="1020"/>
      <c r="K81" s="33"/>
      <c r="L81" s="33"/>
      <c r="M81" s="33"/>
      <c r="N81" s="35"/>
    </row>
    <row r="82" spans="2:14" x14ac:dyDescent="0.25">
      <c r="B82" s="56"/>
      <c r="C82" s="33"/>
      <c r="D82" s="33"/>
      <c r="E82" s="572" t="s">
        <v>322</v>
      </c>
      <c r="G82" s="259"/>
      <c r="H82" s="259"/>
      <c r="I82" s="259"/>
      <c r="J82" s="259"/>
      <c r="K82" s="33"/>
      <c r="L82" s="33"/>
      <c r="M82" s="33"/>
      <c r="N82" s="35"/>
    </row>
    <row r="83" spans="2:14" ht="26.25" customHeight="1" x14ac:dyDescent="0.25">
      <c r="B83" s="56"/>
      <c r="C83" s="33"/>
      <c r="D83" s="33"/>
      <c r="E83" s="259" t="s">
        <v>321</v>
      </c>
      <c r="F83" s="259"/>
      <c r="G83" s="259"/>
      <c r="H83" s="259"/>
      <c r="I83" s="259"/>
      <c r="J83" s="259"/>
      <c r="K83" s="33"/>
      <c r="L83" s="33"/>
      <c r="M83" s="33"/>
      <c r="N83" s="35"/>
    </row>
    <row r="84" spans="2:14" ht="15.75" thickBot="1" x14ac:dyDescent="0.3">
      <c r="B84" s="56"/>
      <c r="C84" s="33"/>
      <c r="D84" s="33"/>
      <c r="E84" s="33"/>
      <c r="F84" s="33" t="s">
        <v>92</v>
      </c>
      <c r="G84" s="33"/>
      <c r="H84" s="33"/>
      <c r="I84" s="33"/>
      <c r="J84" s="33"/>
      <c r="K84" s="33"/>
      <c r="L84" s="33"/>
      <c r="M84" s="33"/>
      <c r="N84" s="35"/>
    </row>
    <row r="85" spans="2:14" x14ac:dyDescent="0.25">
      <c r="B85" s="191" t="s">
        <v>93</v>
      </c>
      <c r="C85" s="192"/>
      <c r="D85" s="192"/>
      <c r="E85" s="192"/>
      <c r="F85" s="192"/>
      <c r="G85" s="192"/>
      <c r="H85" s="192"/>
      <c r="I85" s="192"/>
      <c r="J85" s="192"/>
      <c r="K85" s="192"/>
      <c r="L85" s="192"/>
      <c r="M85" s="192"/>
      <c r="N85" s="193"/>
    </row>
    <row r="86" spans="2:14" ht="15.75" thickBot="1" x14ac:dyDescent="0.3">
      <c r="B86" s="197"/>
      <c r="C86" s="198"/>
      <c r="D86" s="198"/>
      <c r="E86" s="198"/>
      <c r="F86" s="198"/>
      <c r="G86" s="198"/>
      <c r="H86" s="198"/>
      <c r="I86" s="198"/>
      <c r="J86" s="198"/>
      <c r="K86" s="198"/>
      <c r="L86" s="198"/>
      <c r="M86" s="198"/>
      <c r="N86" s="199"/>
    </row>
    <row r="87" spans="2:14" ht="15.75" thickBot="1" x14ac:dyDescent="0.3">
      <c r="B87" s="200"/>
      <c r="C87" s="201"/>
      <c r="D87" s="201"/>
      <c r="E87" s="855"/>
      <c r="F87" s="201"/>
      <c r="G87" s="201"/>
      <c r="H87" s="201"/>
      <c r="I87" s="201"/>
      <c r="J87" s="201"/>
      <c r="K87" s="201"/>
      <c r="L87" s="201"/>
      <c r="M87" s="201"/>
      <c r="N87" s="202"/>
    </row>
    <row r="88" spans="2:14" x14ac:dyDescent="0.25">
      <c r="B88" s="203" t="s">
        <v>94</v>
      </c>
      <c r="C88" s="44"/>
      <c r="D88" s="44"/>
      <c r="E88" s="44"/>
      <c r="F88" s="44"/>
      <c r="G88" s="44"/>
      <c r="H88" s="44"/>
      <c r="I88" s="44"/>
      <c r="J88" s="44"/>
      <c r="K88" s="44"/>
      <c r="L88" s="44"/>
      <c r="M88" s="44"/>
      <c r="N88" s="45"/>
    </row>
    <row r="89" spans="2:14" ht="15" customHeight="1" x14ac:dyDescent="0.25">
      <c r="B89" s="1367" t="s">
        <v>95</v>
      </c>
      <c r="C89" s="1368"/>
      <c r="D89" s="1368"/>
      <c r="E89" s="1368"/>
      <c r="F89" s="1368"/>
      <c r="G89" s="1368"/>
      <c r="H89" s="1368"/>
      <c r="I89" s="1368"/>
      <c r="J89" s="1368"/>
      <c r="K89" s="1368"/>
      <c r="L89" s="1368"/>
      <c r="M89" s="1368"/>
      <c r="N89" s="1369"/>
    </row>
    <row r="90" spans="2:14" ht="15" customHeight="1" x14ac:dyDescent="0.25">
      <c r="B90" s="1367"/>
      <c r="C90" s="1368"/>
      <c r="D90" s="1368"/>
      <c r="E90" s="1368"/>
      <c r="F90" s="1368"/>
      <c r="G90" s="1368"/>
      <c r="H90" s="1368"/>
      <c r="I90" s="1368"/>
      <c r="J90" s="1368"/>
      <c r="K90" s="1368"/>
      <c r="L90" s="1368"/>
      <c r="M90" s="1368"/>
      <c r="N90" s="1369"/>
    </row>
    <row r="91" spans="2:14" ht="24" customHeight="1" x14ac:dyDescent="0.25">
      <c r="B91" s="1360" t="s">
        <v>96</v>
      </c>
      <c r="C91" s="1361"/>
      <c r="D91" s="1361"/>
      <c r="E91" s="1361"/>
      <c r="F91" s="1361"/>
      <c r="G91" s="1361"/>
      <c r="H91" s="1361"/>
      <c r="I91" s="1361"/>
      <c r="J91" s="1361"/>
      <c r="K91" s="1361"/>
      <c r="L91" s="1361"/>
      <c r="M91" s="1361"/>
      <c r="N91" s="1362"/>
    </row>
    <row r="92" spans="2:14" x14ac:dyDescent="0.25">
      <c r="B92" s="1360"/>
      <c r="C92" s="1361"/>
      <c r="D92" s="1361"/>
      <c r="E92" s="1361"/>
      <c r="F92" s="1361"/>
      <c r="G92" s="1361"/>
      <c r="H92" s="1361"/>
      <c r="I92" s="1361"/>
      <c r="J92" s="1361"/>
      <c r="K92" s="1361"/>
      <c r="L92" s="1361"/>
      <c r="M92" s="1361"/>
      <c r="N92" s="1362"/>
    </row>
    <row r="93" spans="2:14" x14ac:dyDescent="0.25">
      <c r="B93" s="204"/>
      <c r="C93" s="205"/>
      <c r="D93" s="205"/>
      <c r="E93" s="205"/>
      <c r="F93" s="205"/>
      <c r="G93" s="205"/>
      <c r="H93" s="205"/>
      <c r="I93" s="205"/>
      <c r="J93" s="205"/>
      <c r="K93" s="205"/>
      <c r="L93" s="205"/>
      <c r="M93" s="205"/>
      <c r="N93" s="206"/>
    </row>
    <row r="94" spans="2:14" x14ac:dyDescent="0.25">
      <c r="B94" s="203"/>
      <c r="C94" s="44"/>
      <c r="D94" s="44"/>
      <c r="E94" s="44"/>
      <c r="F94" s="44"/>
      <c r="G94" s="44"/>
      <c r="H94" s="44"/>
      <c r="I94" s="44"/>
      <c r="J94" s="44"/>
      <c r="K94" s="44"/>
      <c r="L94" s="44"/>
      <c r="M94" s="44"/>
      <c r="N94" s="45"/>
    </row>
    <row r="95" spans="2:14" x14ac:dyDescent="0.25">
      <c r="B95" s="56"/>
      <c r="C95" s="33"/>
      <c r="D95" s="33"/>
      <c r="E95" s="33" t="s">
        <v>88</v>
      </c>
      <c r="F95" s="41"/>
      <c r="G95" s="41"/>
      <c r="H95" s="33"/>
      <c r="I95" s="33"/>
      <c r="J95" s="33"/>
      <c r="K95" s="33"/>
      <c r="L95" s="33"/>
      <c r="M95" s="33"/>
      <c r="N95" s="35"/>
    </row>
    <row r="96" spans="2:14" x14ac:dyDescent="0.25">
      <c r="B96" s="56"/>
      <c r="C96" s="33"/>
      <c r="D96" s="33"/>
      <c r="E96" s="207" t="s">
        <v>89</v>
      </c>
      <c r="F96" s="33"/>
      <c r="G96" s="33"/>
      <c r="H96" s="207"/>
      <c r="I96" s="207"/>
      <c r="J96" s="207"/>
      <c r="K96" s="33"/>
      <c r="L96" s="33"/>
      <c r="M96" s="33"/>
      <c r="N96" s="35"/>
    </row>
    <row r="97" spans="2:14" x14ac:dyDescent="0.25">
      <c r="B97" s="56"/>
      <c r="C97" s="33"/>
      <c r="D97" s="33"/>
      <c r="E97" s="208" t="s">
        <v>97</v>
      </c>
      <c r="F97" s="33"/>
      <c r="G97" s="33"/>
      <c r="H97" s="208"/>
      <c r="I97" s="208"/>
      <c r="J97" s="208"/>
      <c r="K97" s="33"/>
      <c r="L97" s="33"/>
      <c r="M97" s="33"/>
      <c r="N97" s="35"/>
    </row>
    <row r="98" spans="2:14" x14ac:dyDescent="0.25">
      <c r="B98" s="209"/>
      <c r="C98" s="44"/>
      <c r="D98" s="44"/>
      <c r="E98" s="33" t="s">
        <v>91</v>
      </c>
      <c r="F98" s="33"/>
      <c r="G98" s="33"/>
      <c r="H98" s="33"/>
      <c r="I98" s="33"/>
      <c r="J98" s="33"/>
      <c r="K98" s="44"/>
      <c r="L98" s="44"/>
      <c r="M98" s="44"/>
      <c r="N98" s="45"/>
    </row>
    <row r="99" spans="2:14" x14ac:dyDescent="0.25">
      <c r="B99" s="209"/>
      <c r="C99" s="208"/>
      <c r="D99" s="208"/>
      <c r="E99" s="33"/>
      <c r="F99" s="33"/>
      <c r="G99" s="33"/>
      <c r="H99" s="33"/>
      <c r="I99" s="33"/>
      <c r="J99" s="1381"/>
      <c r="K99" s="1381"/>
      <c r="L99" s="1381"/>
      <c r="M99" s="1381"/>
      <c r="N99" s="1382"/>
    </row>
    <row r="100" spans="2:14" ht="15.75" thickBot="1" x14ac:dyDescent="0.3">
      <c r="B100" s="210"/>
      <c r="C100" s="211"/>
      <c r="D100" s="211"/>
      <c r="E100" s="212"/>
      <c r="F100" s="212"/>
      <c r="G100" s="212"/>
      <c r="H100" s="212"/>
      <c r="I100" s="212"/>
      <c r="J100" s="1364"/>
      <c r="K100" s="1364"/>
      <c r="L100" s="1364"/>
      <c r="M100" s="1364"/>
      <c r="N100" s="1365"/>
    </row>
  </sheetData>
  <mergeCells count="54">
    <mergeCell ref="K7:M7"/>
    <mergeCell ref="B74:M74"/>
    <mergeCell ref="B76:M76"/>
    <mergeCell ref="L54:M54"/>
    <mergeCell ref="B11:D12"/>
    <mergeCell ref="E11:N12"/>
    <mergeCell ref="C14:I14"/>
    <mergeCell ref="K14:N14"/>
    <mergeCell ref="B33:H33"/>
    <mergeCell ref="B35:D35"/>
    <mergeCell ref="B36:H36"/>
    <mergeCell ref="B55:M55"/>
    <mergeCell ref="L36:M36"/>
    <mergeCell ref="B37:M37"/>
    <mergeCell ref="B41:I41"/>
    <mergeCell ref="L41:M41"/>
    <mergeCell ref="L72:M72"/>
    <mergeCell ref="B47:M47"/>
    <mergeCell ref="L50:M50"/>
    <mergeCell ref="I36:J36"/>
    <mergeCell ref="L51:M51"/>
    <mergeCell ref="L52:M52"/>
    <mergeCell ref="C10:D10"/>
    <mergeCell ref="L53:M53"/>
    <mergeCell ref="B91:N92"/>
    <mergeCell ref="J99:N100"/>
    <mergeCell ref="F81:J81"/>
    <mergeCell ref="L73:M73"/>
    <mergeCell ref="B59:H59"/>
    <mergeCell ref="L59:M59"/>
    <mergeCell ref="B63:H63"/>
    <mergeCell ref="L63:M63"/>
    <mergeCell ref="B64:M64"/>
    <mergeCell ref="B66:M66"/>
    <mergeCell ref="B70:H70"/>
    <mergeCell ref="L70:M70"/>
    <mergeCell ref="B71:H71"/>
    <mergeCell ref="L71:M71"/>
    <mergeCell ref="D7:G7"/>
    <mergeCell ref="B89:N90"/>
    <mergeCell ref="I6:J6"/>
    <mergeCell ref="B1:N2"/>
    <mergeCell ref="B32:H32"/>
    <mergeCell ref="L8:N8"/>
    <mergeCell ref="F21:H21"/>
    <mergeCell ref="B23:N23"/>
    <mergeCell ref="C25:I25"/>
    <mergeCell ref="L25:M25"/>
    <mergeCell ref="C26:I26"/>
    <mergeCell ref="L26:M26"/>
    <mergeCell ref="B31:H31"/>
    <mergeCell ref="I31:J31"/>
    <mergeCell ref="L31:M31"/>
    <mergeCell ref="B6:E6"/>
  </mergeCells>
  <pageMargins left="0.7" right="0.7" top="0.54" bottom="0.44" header="0.3" footer="0.3"/>
  <pageSetup paperSize="9" scale="49"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103"/>
  <sheetViews>
    <sheetView view="pageBreakPreview" topLeftCell="B85" zoomScaleNormal="75" zoomScaleSheetLayoutView="100" workbookViewId="0">
      <selection activeCell="E38" sqref="E38"/>
    </sheetView>
  </sheetViews>
  <sheetFormatPr baseColWidth="10" defaultColWidth="11" defaultRowHeight="15" x14ac:dyDescent="0.25"/>
  <cols>
    <col min="1" max="1" width="6.5703125" style="7" customWidth="1"/>
    <col min="2" max="2" width="17" style="7" customWidth="1"/>
    <col min="3" max="5" width="11" style="7"/>
    <col min="6" max="6" width="14.42578125" style="7" customWidth="1"/>
    <col min="7" max="8" width="11" style="7"/>
    <col min="9" max="9" width="13.85546875" style="7" bestFit="1" customWidth="1"/>
    <col min="10" max="10" width="15.5703125" style="7" customWidth="1"/>
    <col min="11" max="11" width="17.5703125" style="7" bestFit="1" customWidth="1"/>
    <col min="12" max="12" width="11" style="7"/>
    <col min="13" max="13" width="13.140625" style="7" bestFit="1" customWidth="1"/>
    <col min="14" max="14" width="17.42578125" style="7" customWidth="1"/>
    <col min="15" max="15" width="12" style="7" bestFit="1" customWidth="1"/>
    <col min="16" max="16384" width="11" style="7"/>
  </cols>
  <sheetData>
    <row r="1" spans="2:14" ht="27.7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22.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36"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23"/>
      <c r="I7" s="24"/>
      <c r="J7" s="25" t="s">
        <v>43</v>
      </c>
      <c r="K7" s="1309" t="s">
        <v>13</v>
      </c>
      <c r="L7" s="1309"/>
      <c r="M7" s="1309"/>
      <c r="N7" s="26"/>
    </row>
    <row r="8" spans="2:14" ht="15.75" thickBot="1" x14ac:dyDescent="0.3">
      <c r="B8" s="27"/>
      <c r="C8" s="28"/>
      <c r="D8" s="645"/>
      <c r="E8" s="645"/>
      <c r="F8" s="645"/>
      <c r="G8" s="645"/>
      <c r="H8" s="28"/>
      <c r="I8" s="645"/>
      <c r="J8" s="28"/>
      <c r="K8" s="645"/>
      <c r="L8" s="1307"/>
      <c r="M8" s="1307"/>
      <c r="N8" s="1308"/>
    </row>
    <row r="9" spans="2:14" x14ac:dyDescent="0.25">
      <c r="B9" s="30"/>
      <c r="C9" s="31"/>
      <c r="D9" s="31"/>
      <c r="E9" s="31"/>
      <c r="F9" s="31"/>
      <c r="G9" s="31"/>
      <c r="H9" s="31"/>
      <c r="I9" s="31"/>
      <c r="J9" s="31"/>
      <c r="K9" s="31"/>
      <c r="L9" s="31"/>
      <c r="M9" s="31"/>
      <c r="N9" s="32"/>
    </row>
    <row r="10" spans="2:14" x14ac:dyDescent="0.25">
      <c r="B10" s="649" t="s">
        <v>44</v>
      </c>
      <c r="C10" s="1383" t="s">
        <v>269</v>
      </c>
      <c r="D10" s="1383"/>
      <c r="E10" s="650"/>
      <c r="F10" s="33"/>
      <c r="G10" s="33"/>
      <c r="H10" s="34"/>
      <c r="I10" s="34"/>
      <c r="J10" s="34"/>
      <c r="K10" s="34"/>
      <c r="L10" s="34"/>
      <c r="M10" s="34"/>
      <c r="N10" s="35"/>
    </row>
    <row r="11" spans="2:14" ht="19.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24"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17.25" customHeight="1" x14ac:dyDescent="0.25">
      <c r="B14" s="261" t="s">
        <v>117</v>
      </c>
      <c r="C14" s="1115" t="s">
        <v>266</v>
      </c>
      <c r="D14" s="1115"/>
      <c r="E14" s="1115"/>
      <c r="F14" s="1115"/>
      <c r="G14" s="1115"/>
      <c r="H14" s="1115"/>
      <c r="I14" s="1115"/>
      <c r="J14" s="257" t="s">
        <v>46</v>
      </c>
      <c r="K14" s="1310" t="s">
        <v>264</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646"/>
      <c r="E21" s="646"/>
      <c r="F21" s="1336" t="s">
        <v>51</v>
      </c>
      <c r="G21" s="1337"/>
      <c r="H21" s="1337"/>
      <c r="I21" s="646" t="s">
        <v>38</v>
      </c>
      <c r="J21" s="646" t="s">
        <v>39</v>
      </c>
      <c r="K21" s="54"/>
      <c r="L21" s="646"/>
      <c r="M21" s="646"/>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26.25" thickBot="1" x14ac:dyDescent="0.3">
      <c r="B25" s="60" t="s">
        <v>53</v>
      </c>
      <c r="C25" s="1317" t="s">
        <v>54</v>
      </c>
      <c r="D25" s="1318"/>
      <c r="E25" s="1318"/>
      <c r="F25" s="1318"/>
      <c r="G25" s="1318"/>
      <c r="H25" s="1318"/>
      <c r="I25" s="1318"/>
      <c r="J25" s="61"/>
      <c r="K25" s="62" t="s">
        <v>55</v>
      </c>
      <c r="L25" s="1319" t="s">
        <v>56</v>
      </c>
      <c r="M25" s="1320"/>
      <c r="N25" s="60" t="s">
        <v>8</v>
      </c>
    </row>
    <row r="26" spans="1:14" ht="6" hidden="1" customHeight="1" thickBot="1" x14ac:dyDescent="0.3">
      <c r="B26" s="60" t="s">
        <v>53</v>
      </c>
      <c r="C26" s="1317" t="s">
        <v>54</v>
      </c>
      <c r="D26" s="1318"/>
      <c r="E26" s="1318"/>
      <c r="F26" s="1318"/>
      <c r="G26" s="1318"/>
      <c r="H26" s="1318"/>
      <c r="I26" s="1318"/>
      <c r="J26" s="61"/>
      <c r="K26" s="63"/>
      <c r="L26" s="1319" t="s">
        <v>56</v>
      </c>
      <c r="M26" s="1320"/>
      <c r="N26" s="60" t="s">
        <v>8</v>
      </c>
    </row>
    <row r="27" spans="1:14" ht="15.75" customHeight="1" thickBot="1" x14ac:dyDescent="0.3">
      <c r="B27" s="64" t="s">
        <v>271</v>
      </c>
      <c r="C27" s="65" t="s">
        <v>272</v>
      </c>
      <c r="D27" s="66"/>
      <c r="E27" s="66"/>
      <c r="F27" s="66"/>
      <c r="G27" s="66"/>
      <c r="H27" s="66"/>
      <c r="I27" s="66"/>
      <c r="J27" s="66"/>
      <c r="K27" s="67"/>
      <c r="L27" s="68" t="s">
        <v>16</v>
      </c>
      <c r="M27" s="69"/>
      <c r="N27" s="70"/>
    </row>
    <row r="28" spans="1:14" ht="6" customHeight="1" x14ac:dyDescent="0.25">
      <c r="B28" s="71"/>
      <c r="C28" s="72"/>
      <c r="D28" s="72"/>
      <c r="E28" s="72"/>
      <c r="F28" s="72"/>
      <c r="G28" s="72"/>
      <c r="H28" s="72"/>
      <c r="I28" s="72"/>
      <c r="J28" s="72"/>
      <c r="K28" s="72"/>
      <c r="L28" s="72"/>
      <c r="M28" s="72"/>
      <c r="N28" s="73"/>
    </row>
    <row r="29" spans="1:14" ht="15.75" thickBot="1" x14ac:dyDescent="0.3">
      <c r="B29" s="74" t="s">
        <v>58</v>
      </c>
      <c r="C29" s="75"/>
      <c r="D29" s="75"/>
      <c r="E29" s="75"/>
      <c r="F29" s="75"/>
      <c r="G29" s="75"/>
      <c r="H29" s="75"/>
      <c r="I29" s="75"/>
      <c r="J29" s="75"/>
      <c r="K29" s="75"/>
      <c r="L29" s="75"/>
      <c r="M29" s="75"/>
      <c r="N29" s="76"/>
    </row>
    <row r="30" spans="1:14" x14ac:dyDescent="0.25">
      <c r="B30" s="1321" t="s">
        <v>54</v>
      </c>
      <c r="C30" s="1322"/>
      <c r="D30" s="1322"/>
      <c r="E30" s="1322"/>
      <c r="F30" s="1322"/>
      <c r="G30" s="1322"/>
      <c r="H30" s="1323"/>
      <c r="I30" s="1324" t="s">
        <v>59</v>
      </c>
      <c r="J30" s="1325"/>
      <c r="K30" s="81" t="s">
        <v>60</v>
      </c>
      <c r="L30" s="1326" t="s">
        <v>61</v>
      </c>
      <c r="M30" s="1323"/>
      <c r="N30" s="82" t="s">
        <v>62</v>
      </c>
    </row>
    <row r="31" spans="1:14" x14ac:dyDescent="0.25">
      <c r="A31" s="83"/>
      <c r="B31" s="1327" t="s">
        <v>273</v>
      </c>
      <c r="C31" s="1328"/>
      <c r="D31" s="1328"/>
      <c r="E31" s="1328"/>
      <c r="F31" s="1328"/>
      <c r="G31" s="1328"/>
      <c r="H31" s="1329"/>
      <c r="I31" s="84"/>
      <c r="J31" s="85"/>
      <c r="K31" s="86">
        <v>21289</v>
      </c>
      <c r="L31" s="87"/>
      <c r="M31" s="648">
        <v>1</v>
      </c>
      <c r="N31" s="608">
        <f>ROUND(K31/M31,2)</f>
        <v>21289</v>
      </c>
    </row>
    <row r="32" spans="1:14" x14ac:dyDescent="0.25">
      <c r="B32" s="1330" t="s">
        <v>63</v>
      </c>
      <c r="C32" s="1331"/>
      <c r="D32" s="1331"/>
      <c r="E32" s="102"/>
      <c r="F32" s="103"/>
      <c r="G32" s="103"/>
      <c r="H32" s="104"/>
      <c r="I32" s="98"/>
      <c r="J32" s="99"/>
      <c r="K32" s="105"/>
      <c r="L32" s="100"/>
      <c r="M32" s="106">
        <v>0.05</v>
      </c>
      <c r="N32" s="107">
        <f>ROUND(N66*M32,2)</f>
        <v>7003.41</v>
      </c>
    </row>
    <row r="33" spans="1:14" ht="15.75" thickBot="1" x14ac:dyDescent="0.3">
      <c r="B33" s="1327"/>
      <c r="C33" s="1328"/>
      <c r="D33" s="1328"/>
      <c r="E33" s="1328"/>
      <c r="F33" s="1328"/>
      <c r="G33" s="1328"/>
      <c r="H33" s="1329"/>
      <c r="I33" s="1332"/>
      <c r="J33" s="1333"/>
      <c r="K33" s="108"/>
      <c r="L33" s="1315"/>
      <c r="M33" s="1316"/>
      <c r="N33" s="109"/>
    </row>
    <row r="34" spans="1:14" ht="15.75" thickBot="1" x14ac:dyDescent="0.3">
      <c r="B34" s="1345" t="s">
        <v>64</v>
      </c>
      <c r="C34" s="1346"/>
      <c r="D34" s="1346"/>
      <c r="E34" s="1346"/>
      <c r="F34" s="1346"/>
      <c r="G34" s="1346"/>
      <c r="H34" s="1346"/>
      <c r="I34" s="1346"/>
      <c r="J34" s="1346"/>
      <c r="K34" s="1346"/>
      <c r="L34" s="1346"/>
      <c r="M34" s="1347"/>
      <c r="N34" s="110">
        <f>SUM(N31:N33)</f>
        <v>28292.41</v>
      </c>
    </row>
    <row r="35" spans="1:14" x14ac:dyDescent="0.25">
      <c r="B35" s="111"/>
      <c r="C35" s="58"/>
      <c r="D35" s="58"/>
      <c r="E35" s="58"/>
      <c r="F35" s="58"/>
      <c r="G35" s="58"/>
      <c r="H35" s="58"/>
      <c r="I35" s="58"/>
      <c r="J35" s="58"/>
      <c r="K35" s="58"/>
      <c r="L35" s="58"/>
      <c r="M35" s="58"/>
      <c r="N35" s="59"/>
    </row>
    <row r="36" spans="1:14" x14ac:dyDescent="0.25">
      <c r="B36" s="112" t="s">
        <v>65</v>
      </c>
      <c r="C36" s="113"/>
      <c r="D36" s="113"/>
      <c r="E36" s="113"/>
      <c r="F36" s="113"/>
      <c r="G36" s="113"/>
      <c r="H36" s="113"/>
      <c r="I36" s="113"/>
      <c r="J36" s="113"/>
      <c r="K36" s="113"/>
      <c r="L36" s="113"/>
      <c r="M36" s="113"/>
      <c r="N36" s="114"/>
    </row>
    <row r="37" spans="1:14" ht="15.75" thickBot="1" x14ac:dyDescent="0.3">
      <c r="B37" s="115"/>
      <c r="C37" s="79"/>
      <c r="D37" s="79"/>
      <c r="E37" s="79"/>
      <c r="F37" s="79"/>
      <c r="G37" s="79"/>
      <c r="H37" s="79"/>
      <c r="I37" s="79"/>
      <c r="J37" s="78"/>
      <c r="K37" s="78"/>
      <c r="L37" s="78"/>
      <c r="M37" s="78"/>
      <c r="N37" s="80"/>
    </row>
    <row r="38" spans="1:14" x14ac:dyDescent="0.25">
      <c r="B38" s="1348" t="s">
        <v>54</v>
      </c>
      <c r="C38" s="1349"/>
      <c r="D38" s="1349"/>
      <c r="E38" s="1349"/>
      <c r="F38" s="1349"/>
      <c r="G38" s="1349"/>
      <c r="H38" s="1349"/>
      <c r="I38" s="1350"/>
      <c r="J38" s="644" t="s">
        <v>56</v>
      </c>
      <c r="K38" s="117" t="s">
        <v>8</v>
      </c>
      <c r="L38" s="1351" t="s">
        <v>66</v>
      </c>
      <c r="M38" s="1350"/>
      <c r="N38" s="118" t="s">
        <v>62</v>
      </c>
    </row>
    <row r="39" spans="1:14" x14ac:dyDescent="0.25">
      <c r="A39" s="119"/>
      <c r="B39" s="609" t="s">
        <v>274</v>
      </c>
      <c r="C39" s="121"/>
      <c r="D39" s="121"/>
      <c r="E39" s="121"/>
      <c r="F39" s="121"/>
      <c r="G39" s="121"/>
      <c r="H39" s="121"/>
      <c r="I39" s="121"/>
      <c r="J39" s="125" t="s">
        <v>16</v>
      </c>
      <c r="K39" s="122">
        <v>0.504</v>
      </c>
      <c r="L39" s="84"/>
      <c r="M39" s="610">
        <v>78556.460000000006</v>
      </c>
      <c r="N39" s="608">
        <f>ROUND(K39*M39,2)</f>
        <v>39592.46</v>
      </c>
    </row>
    <row r="40" spans="1:14" x14ac:dyDescent="0.25">
      <c r="A40" s="119"/>
      <c r="B40" s="609" t="s">
        <v>144</v>
      </c>
      <c r="C40" s="124"/>
      <c r="D40" s="124"/>
      <c r="E40" s="124"/>
      <c r="F40" s="124"/>
      <c r="G40" s="124"/>
      <c r="H40" s="124"/>
      <c r="I40" s="124"/>
      <c r="J40" s="214" t="s">
        <v>145</v>
      </c>
      <c r="K40" s="126">
        <v>111</v>
      </c>
      <c r="L40" s="90"/>
      <c r="M40" s="610">
        <v>73.47</v>
      </c>
      <c r="N40" s="608">
        <f>ROUND(K40*M40,2)</f>
        <v>8155.17</v>
      </c>
    </row>
    <row r="41" spans="1:14" x14ac:dyDescent="0.25">
      <c r="A41" s="119"/>
      <c r="B41" s="609" t="s">
        <v>275</v>
      </c>
      <c r="C41" s="124"/>
      <c r="D41" s="124"/>
      <c r="E41" s="124"/>
      <c r="F41" s="124"/>
      <c r="G41" s="124"/>
      <c r="H41" s="124"/>
      <c r="I41" s="124"/>
      <c r="J41" s="214" t="s">
        <v>16</v>
      </c>
      <c r="K41" s="126">
        <v>0.4</v>
      </c>
      <c r="L41" s="90"/>
      <c r="M41" s="610">
        <v>61002.1</v>
      </c>
      <c r="N41" s="608">
        <f>ROUND(K41*M41,2)</f>
        <v>24400.84</v>
      </c>
    </row>
    <row r="42" spans="1:14" x14ac:dyDescent="0.25">
      <c r="A42" s="119"/>
      <c r="B42" s="609" t="s">
        <v>276</v>
      </c>
      <c r="C42" s="124"/>
      <c r="D42" s="124"/>
      <c r="E42" s="124"/>
      <c r="F42" s="124"/>
      <c r="G42" s="124"/>
      <c r="H42" s="124"/>
      <c r="I42" s="124"/>
      <c r="J42" s="214" t="s">
        <v>16</v>
      </c>
      <c r="K42" s="126">
        <v>0.378</v>
      </c>
      <c r="L42" s="90"/>
      <c r="M42" s="610">
        <v>78556.460000000006</v>
      </c>
      <c r="N42" s="608">
        <f>ROUND(K42*M42,2)</f>
        <v>29694.34</v>
      </c>
    </row>
    <row r="43" spans="1:14" x14ac:dyDescent="0.25">
      <c r="A43" s="119"/>
      <c r="B43" s="609" t="s">
        <v>277</v>
      </c>
      <c r="C43" s="124"/>
      <c r="D43" s="124"/>
      <c r="E43" s="124"/>
      <c r="F43" s="124"/>
      <c r="G43" s="124"/>
      <c r="H43" s="124"/>
      <c r="I43" s="124"/>
      <c r="J43" s="214" t="s">
        <v>19</v>
      </c>
      <c r="K43" s="126">
        <v>156</v>
      </c>
      <c r="L43" s="90"/>
      <c r="M43" s="610">
        <v>501.09</v>
      </c>
      <c r="N43" s="608">
        <f>ROUND(K43*M43,2)</f>
        <v>78170.039999999994</v>
      </c>
    </row>
    <row r="44" spans="1:14" x14ac:dyDescent="0.25">
      <c r="A44" s="119"/>
      <c r="B44" s="609"/>
      <c r="C44" s="124"/>
      <c r="D44" s="124"/>
      <c r="E44" s="124"/>
      <c r="F44" s="124"/>
      <c r="G44" s="124"/>
      <c r="H44" s="124"/>
      <c r="I44" s="124"/>
      <c r="J44" s="125"/>
      <c r="K44" s="126"/>
      <c r="L44" s="90"/>
      <c r="M44" s="610"/>
      <c r="N44" s="608"/>
    </row>
    <row r="45" spans="1:14" ht="15.75" thickBot="1" x14ac:dyDescent="0.3">
      <c r="B45" s="609"/>
      <c r="C45" s="639"/>
      <c r="D45" s="639"/>
      <c r="E45" s="639"/>
      <c r="F45" s="639"/>
      <c r="G45" s="639"/>
      <c r="H45" s="639"/>
      <c r="I45" s="639"/>
      <c r="J45" s="640"/>
      <c r="K45" s="136"/>
      <c r="L45" s="137"/>
      <c r="M45" s="610"/>
      <c r="N45" s="608"/>
    </row>
    <row r="46" spans="1:14" ht="15.75" thickBot="1" x14ac:dyDescent="0.3">
      <c r="B46" s="1345" t="s">
        <v>64</v>
      </c>
      <c r="C46" s="1346"/>
      <c r="D46" s="1346"/>
      <c r="E46" s="1346"/>
      <c r="F46" s="1346"/>
      <c r="G46" s="1346"/>
      <c r="H46" s="1346"/>
      <c r="I46" s="1346"/>
      <c r="J46" s="1346"/>
      <c r="K46" s="1346"/>
      <c r="L46" s="1346"/>
      <c r="M46" s="1347"/>
      <c r="N46" s="110">
        <f>SUM(N39:N45)</f>
        <v>180012.84999999998</v>
      </c>
    </row>
    <row r="47" spans="1:14" x14ac:dyDescent="0.25">
      <c r="B47" s="57"/>
      <c r="C47" s="58"/>
      <c r="D47" s="58"/>
      <c r="E47" s="58"/>
      <c r="F47" s="58"/>
      <c r="G47" s="58"/>
      <c r="H47" s="58"/>
      <c r="I47" s="58"/>
      <c r="J47" s="58"/>
      <c r="K47" s="58"/>
      <c r="L47" s="58"/>
      <c r="M47" s="58"/>
      <c r="N47" s="59"/>
    </row>
    <row r="48" spans="1:14" x14ac:dyDescent="0.25">
      <c r="B48" s="112" t="s">
        <v>67</v>
      </c>
      <c r="C48" s="113"/>
      <c r="D48" s="113"/>
      <c r="E48" s="113"/>
      <c r="F48" s="113"/>
      <c r="G48" s="113"/>
      <c r="H48" s="113"/>
      <c r="I48" s="113"/>
      <c r="J48" s="113"/>
      <c r="K48" s="113"/>
      <c r="L48" s="113"/>
      <c r="M48" s="113"/>
      <c r="N48" s="114"/>
    </row>
    <row r="49" spans="1:15" ht="15.75" thickBot="1" x14ac:dyDescent="0.3">
      <c r="B49" s="139"/>
      <c r="C49" s="78"/>
      <c r="D49" s="78"/>
      <c r="E49" s="78"/>
      <c r="F49" s="78"/>
      <c r="G49" s="78"/>
      <c r="H49" s="78"/>
      <c r="I49" s="78"/>
      <c r="J49" s="78"/>
      <c r="K49" s="78"/>
      <c r="L49" s="78"/>
      <c r="M49" s="78"/>
      <c r="N49" s="80"/>
    </row>
    <row r="50" spans="1:15" ht="25.5" x14ac:dyDescent="0.25">
      <c r="B50" s="641" t="s">
        <v>68</v>
      </c>
      <c r="C50" s="642"/>
      <c r="D50" s="642"/>
      <c r="E50" s="642"/>
      <c r="F50" s="642"/>
      <c r="G50" s="642"/>
      <c r="H50" s="142" t="s">
        <v>56</v>
      </c>
      <c r="I50" s="143" t="s">
        <v>69</v>
      </c>
      <c r="J50" s="144" t="s">
        <v>70</v>
      </c>
      <c r="K50" s="142" t="s">
        <v>71</v>
      </c>
      <c r="L50" s="1352" t="s">
        <v>72</v>
      </c>
      <c r="M50" s="1353"/>
      <c r="N50" s="145" t="s">
        <v>62</v>
      </c>
    </row>
    <row r="51" spans="1:15" x14ac:dyDescent="0.25">
      <c r="B51" s="146" t="s">
        <v>278</v>
      </c>
      <c r="C51" s="647"/>
      <c r="D51" s="647"/>
      <c r="E51" s="647"/>
      <c r="F51" s="647"/>
      <c r="G51" s="647"/>
      <c r="H51" s="125" t="s">
        <v>98</v>
      </c>
      <c r="I51" s="105">
        <v>0.378</v>
      </c>
      <c r="J51" s="600">
        <v>9</v>
      </c>
      <c r="K51" s="105">
        <f>I51*J51</f>
        <v>3.4020000000000001</v>
      </c>
      <c r="L51" s="1354">
        <v>1331</v>
      </c>
      <c r="M51" s="1355"/>
      <c r="N51" s="149">
        <f>ROUND(K51*L51,2)</f>
        <v>4528.0600000000004</v>
      </c>
    </row>
    <row r="52" spans="1:15" x14ac:dyDescent="0.25">
      <c r="B52" s="146" t="s">
        <v>279</v>
      </c>
      <c r="C52" s="227"/>
      <c r="D52" s="227"/>
      <c r="E52" s="227"/>
      <c r="F52" s="227"/>
      <c r="G52" s="227"/>
      <c r="H52" s="125" t="s">
        <v>98</v>
      </c>
      <c r="I52" s="105">
        <v>0.504</v>
      </c>
      <c r="J52" s="600">
        <v>26.5</v>
      </c>
      <c r="K52" s="105">
        <f>I52*J52</f>
        <v>13.356</v>
      </c>
      <c r="L52" s="1354">
        <v>1331</v>
      </c>
      <c r="M52" s="1355"/>
      <c r="N52" s="149">
        <f>ROUND(K52*L52,2)</f>
        <v>17776.84</v>
      </c>
    </row>
    <row r="53" spans="1:15" x14ac:dyDescent="0.25">
      <c r="B53" s="146" t="s">
        <v>280</v>
      </c>
      <c r="C53" s="227"/>
      <c r="D53" s="227"/>
      <c r="E53" s="227"/>
      <c r="F53" s="227"/>
      <c r="G53" s="227"/>
      <c r="H53" s="125" t="s">
        <v>98</v>
      </c>
      <c r="I53" s="105">
        <v>0.4</v>
      </c>
      <c r="J53" s="600">
        <v>26.5</v>
      </c>
      <c r="K53" s="105">
        <f>I53*J53</f>
        <v>10.600000000000001</v>
      </c>
      <c r="L53" s="1354">
        <v>1331</v>
      </c>
      <c r="M53" s="1355"/>
      <c r="N53" s="149">
        <f>ROUND(K53*L53,2)</f>
        <v>14108.6</v>
      </c>
    </row>
    <row r="54" spans="1:15" x14ac:dyDescent="0.25">
      <c r="B54" s="146"/>
      <c r="C54" s="227"/>
      <c r="D54" s="227"/>
      <c r="E54" s="227"/>
      <c r="F54" s="227"/>
      <c r="G54" s="227"/>
      <c r="H54" s="125"/>
      <c r="I54" s="105"/>
      <c r="J54" s="148"/>
      <c r="K54" s="105"/>
      <c r="L54" s="1354"/>
      <c r="M54" s="1355"/>
      <c r="N54" s="149"/>
    </row>
    <row r="55" spans="1:15" x14ac:dyDescent="0.25">
      <c r="B55" s="146"/>
      <c r="C55" s="227"/>
      <c r="D55" s="227"/>
      <c r="E55" s="227"/>
      <c r="F55" s="227"/>
      <c r="G55" s="227"/>
      <c r="H55" s="228"/>
      <c r="I55" s="105"/>
      <c r="J55" s="105"/>
      <c r="K55" s="105"/>
      <c r="L55" s="229"/>
      <c r="M55" s="230"/>
      <c r="N55" s="154"/>
    </row>
    <row r="56" spans="1:15" ht="15.75" thickBot="1" x14ac:dyDescent="0.3">
      <c r="B56" s="638"/>
      <c r="C56" s="639"/>
      <c r="D56" s="639"/>
      <c r="E56" s="639"/>
      <c r="F56" s="639"/>
      <c r="G56" s="639"/>
      <c r="H56" s="155"/>
      <c r="I56" s="136"/>
      <c r="J56" s="136"/>
      <c r="K56" s="136"/>
      <c r="L56" s="1384"/>
      <c r="M56" s="1385"/>
      <c r="N56" s="138"/>
    </row>
    <row r="57" spans="1:15" ht="15.75" thickBot="1" x14ac:dyDescent="0.3">
      <c r="B57" s="1312" t="s">
        <v>64</v>
      </c>
      <c r="C57" s="1313"/>
      <c r="D57" s="1313"/>
      <c r="E57" s="1313"/>
      <c r="F57" s="1313"/>
      <c r="G57" s="1313"/>
      <c r="H57" s="1313"/>
      <c r="I57" s="1313"/>
      <c r="J57" s="1313"/>
      <c r="K57" s="1313"/>
      <c r="L57" s="1313"/>
      <c r="M57" s="1314"/>
      <c r="N57" s="156">
        <f>N51+N52+N53+N54+N55</f>
        <v>36413.5</v>
      </c>
    </row>
    <row r="58" spans="1:15" x14ac:dyDescent="0.25">
      <c r="B58" s="57"/>
      <c r="C58" s="58"/>
      <c r="D58" s="58"/>
      <c r="E58" s="58"/>
      <c r="F58" s="58"/>
      <c r="G58" s="58"/>
      <c r="H58" s="58"/>
      <c r="I58" s="58"/>
      <c r="J58" s="58"/>
      <c r="K58" s="58"/>
      <c r="L58" s="58"/>
      <c r="M58" s="58"/>
      <c r="N58" s="59"/>
    </row>
    <row r="59" spans="1:15" x14ac:dyDescent="0.25">
      <c r="B59" s="112" t="s">
        <v>74</v>
      </c>
      <c r="C59" s="113"/>
      <c r="D59" s="113"/>
      <c r="E59" s="113"/>
      <c r="F59" s="113"/>
      <c r="G59" s="113"/>
      <c r="H59" s="113"/>
      <c r="I59" s="113"/>
      <c r="J59" s="113"/>
      <c r="K59" s="113"/>
      <c r="L59" s="113"/>
      <c r="M59" s="113"/>
      <c r="N59" s="114"/>
    </row>
    <row r="60" spans="1:15" ht="15.75" thickBot="1" x14ac:dyDescent="0.3">
      <c r="B60" s="139"/>
      <c r="C60" s="78"/>
      <c r="D60" s="78"/>
      <c r="E60" s="78"/>
      <c r="F60" s="78"/>
      <c r="G60" s="78"/>
      <c r="H60" s="78"/>
      <c r="I60" s="78"/>
      <c r="J60" s="78"/>
      <c r="K60" s="78"/>
      <c r="L60" s="78"/>
      <c r="M60" s="78"/>
      <c r="N60" s="80"/>
    </row>
    <row r="61" spans="1:15" ht="25.5" x14ac:dyDescent="0.25">
      <c r="B61" s="1341" t="s">
        <v>75</v>
      </c>
      <c r="C61" s="1342"/>
      <c r="D61" s="1342"/>
      <c r="E61" s="1342"/>
      <c r="F61" s="1342"/>
      <c r="G61" s="1342"/>
      <c r="H61" s="1342"/>
      <c r="I61" s="142" t="s">
        <v>76</v>
      </c>
      <c r="J61" s="144" t="s">
        <v>77</v>
      </c>
      <c r="K61" s="143" t="s">
        <v>78</v>
      </c>
      <c r="L61" s="1343" t="s">
        <v>61</v>
      </c>
      <c r="M61" s="1344"/>
      <c r="N61" s="157" t="s">
        <v>62</v>
      </c>
    </row>
    <row r="62" spans="1:15" x14ac:dyDescent="0.25">
      <c r="A62" s="158"/>
      <c r="B62" s="226" t="s">
        <v>146</v>
      </c>
      <c r="C62" s="227"/>
      <c r="D62" s="227"/>
      <c r="E62" s="227"/>
      <c r="F62" s="227"/>
      <c r="G62" s="227"/>
      <c r="H62" s="227"/>
      <c r="I62" s="160">
        <v>242280</v>
      </c>
      <c r="J62" s="161">
        <v>185</v>
      </c>
      <c r="K62" s="162">
        <f>+I62*J62/100</f>
        <v>448218</v>
      </c>
      <c r="L62" s="163"/>
      <c r="M62" s="216">
        <v>4</v>
      </c>
      <c r="N62" s="165">
        <f>ROUND(K62/M62,2)</f>
        <v>112054.5</v>
      </c>
      <c r="O62" s="166"/>
    </row>
    <row r="63" spans="1:15" x14ac:dyDescent="0.25">
      <c r="A63" s="158"/>
      <c r="B63" s="226" t="s">
        <v>147</v>
      </c>
      <c r="C63" s="227"/>
      <c r="D63" s="227"/>
      <c r="E63" s="227"/>
      <c r="F63" s="227"/>
      <c r="G63" s="227"/>
      <c r="H63" s="227"/>
      <c r="I63" s="160">
        <v>60570</v>
      </c>
      <c r="J63" s="161">
        <v>185</v>
      </c>
      <c r="K63" s="162">
        <f>+I63*J63/100</f>
        <v>112054.5</v>
      </c>
      <c r="L63" s="163"/>
      <c r="M63" s="216">
        <v>4</v>
      </c>
      <c r="N63" s="165">
        <f>ROUND(K63/M63,2)</f>
        <v>28013.63</v>
      </c>
    </row>
    <row r="64" spans="1:15" x14ac:dyDescent="0.25">
      <c r="B64" s="226"/>
      <c r="C64" s="227"/>
      <c r="D64" s="227"/>
      <c r="E64" s="227"/>
      <c r="F64" s="227"/>
      <c r="G64" s="227"/>
      <c r="H64" s="227"/>
      <c r="I64" s="160"/>
      <c r="J64" s="161"/>
      <c r="K64" s="162"/>
      <c r="L64" s="163"/>
      <c r="M64" s="167"/>
      <c r="N64" s="165"/>
    </row>
    <row r="65" spans="2:14" ht="15.75" thickBot="1" x14ac:dyDescent="0.3">
      <c r="B65" s="1356"/>
      <c r="C65" s="1357"/>
      <c r="D65" s="1357"/>
      <c r="E65" s="1357"/>
      <c r="F65" s="1357"/>
      <c r="G65" s="1357"/>
      <c r="H65" s="1357"/>
      <c r="I65" s="136"/>
      <c r="J65" s="136"/>
      <c r="K65" s="136"/>
      <c r="L65" s="1366"/>
      <c r="M65" s="1366"/>
      <c r="N65" s="172"/>
    </row>
    <row r="66" spans="2:14" ht="15.75" thickBot="1" x14ac:dyDescent="0.3">
      <c r="B66" s="1312" t="s">
        <v>64</v>
      </c>
      <c r="C66" s="1313"/>
      <c r="D66" s="1313"/>
      <c r="E66" s="1313"/>
      <c r="F66" s="1313"/>
      <c r="G66" s="1313"/>
      <c r="H66" s="1313"/>
      <c r="I66" s="1313"/>
      <c r="J66" s="1313"/>
      <c r="K66" s="1313"/>
      <c r="L66" s="1313"/>
      <c r="M66" s="1314"/>
      <c r="N66" s="173">
        <f>SUM(N62:N65)</f>
        <v>140068.13</v>
      </c>
    </row>
    <row r="67" spans="2:14" ht="15.75" thickBot="1" x14ac:dyDescent="0.3">
      <c r="B67" s="57"/>
      <c r="C67" s="58"/>
      <c r="D67" s="58"/>
      <c r="E67" s="58"/>
      <c r="F67" s="58"/>
      <c r="G67" s="58"/>
      <c r="H67" s="58"/>
      <c r="I67" s="58"/>
      <c r="J67" s="58"/>
      <c r="K67" s="58"/>
      <c r="L67" s="58"/>
      <c r="M67" s="58"/>
      <c r="N67" s="59"/>
    </row>
    <row r="68" spans="2:14" ht="15.75" thickBot="1" x14ac:dyDescent="0.3">
      <c r="B68" s="1345" t="s">
        <v>79</v>
      </c>
      <c r="C68" s="1346"/>
      <c r="D68" s="1346"/>
      <c r="E68" s="1346"/>
      <c r="F68" s="1346"/>
      <c r="G68" s="1346"/>
      <c r="H68" s="1346"/>
      <c r="I68" s="1346"/>
      <c r="J68" s="1346"/>
      <c r="K68" s="1346"/>
      <c r="L68" s="1346"/>
      <c r="M68" s="1347"/>
      <c r="N68" s="174">
        <f>N34+N46+N57+N66</f>
        <v>384786.89</v>
      </c>
    </row>
    <row r="69" spans="2:14" x14ac:dyDescent="0.25">
      <c r="B69" s="57"/>
      <c r="C69" s="58"/>
      <c r="D69" s="58"/>
      <c r="E69" s="58"/>
      <c r="F69" s="58"/>
      <c r="G69" s="58"/>
      <c r="H69" s="58"/>
      <c r="I69" s="58"/>
      <c r="J69" s="58"/>
      <c r="K69" s="58"/>
      <c r="L69" s="58"/>
      <c r="M69" s="58"/>
      <c r="N69" s="59"/>
    </row>
    <row r="70" spans="2:14" x14ac:dyDescent="0.25">
      <c r="B70" s="112" t="s">
        <v>80</v>
      </c>
      <c r="C70" s="113"/>
      <c r="D70" s="113"/>
      <c r="E70" s="113"/>
      <c r="F70" s="113"/>
      <c r="G70" s="113"/>
      <c r="H70" s="113"/>
      <c r="I70" s="113"/>
      <c r="J70" s="113"/>
      <c r="K70" s="113"/>
      <c r="L70" s="113"/>
      <c r="M70" s="113"/>
      <c r="N70" s="114"/>
    </row>
    <row r="71" spans="2:14" ht="15.75" thickBot="1" x14ac:dyDescent="0.3">
      <c r="B71" s="139"/>
      <c r="C71" s="78"/>
      <c r="D71" s="78"/>
      <c r="E71" s="78"/>
      <c r="F71" s="78"/>
      <c r="G71" s="78"/>
      <c r="H71" s="78"/>
      <c r="I71" s="78"/>
      <c r="J71" s="78"/>
      <c r="K71" s="78"/>
      <c r="L71" s="78"/>
      <c r="M71" s="78"/>
      <c r="N71" s="80"/>
    </row>
    <row r="72" spans="2:14" ht="24" customHeight="1" x14ac:dyDescent="0.25">
      <c r="B72" s="1348" t="s">
        <v>81</v>
      </c>
      <c r="C72" s="1349"/>
      <c r="D72" s="1349"/>
      <c r="E72" s="1349"/>
      <c r="F72" s="1349"/>
      <c r="G72" s="1349"/>
      <c r="H72" s="1349"/>
      <c r="I72" s="642"/>
      <c r="J72" s="643"/>
      <c r="K72" s="176" t="s">
        <v>82</v>
      </c>
      <c r="L72" s="1334" t="s">
        <v>83</v>
      </c>
      <c r="M72" s="1335"/>
      <c r="N72" s="177"/>
    </row>
    <row r="73" spans="2:14" x14ac:dyDescent="0.25">
      <c r="B73" s="1287" t="s">
        <v>84</v>
      </c>
      <c r="C73" s="1288"/>
      <c r="D73" s="1288"/>
      <c r="E73" s="1288"/>
      <c r="F73" s="1288"/>
      <c r="G73" s="1288"/>
      <c r="H73" s="1288"/>
      <c r="I73" s="178"/>
      <c r="J73" s="179"/>
      <c r="K73" s="180">
        <v>0.2</v>
      </c>
      <c r="L73" s="1289">
        <f>ROUND(N68*K73,2)</f>
        <v>76957.38</v>
      </c>
      <c r="M73" s="1290"/>
      <c r="N73" s="181"/>
    </row>
    <row r="74" spans="2:14" x14ac:dyDescent="0.25">
      <c r="B74" s="182" t="s">
        <v>85</v>
      </c>
      <c r="C74" s="183"/>
      <c r="D74" s="183"/>
      <c r="E74" s="183"/>
      <c r="F74" s="183"/>
      <c r="G74" s="183"/>
      <c r="H74" s="183"/>
      <c r="I74" s="178"/>
      <c r="J74" s="179"/>
      <c r="K74" s="180">
        <v>0.05</v>
      </c>
      <c r="L74" s="1289">
        <f>ROUND(N68*K74,2)</f>
        <v>19239.34</v>
      </c>
      <c r="M74" s="1290"/>
      <c r="N74" s="181"/>
    </row>
    <row r="75" spans="2:14" ht="15.75" customHeight="1" thickBot="1" x14ac:dyDescent="0.3">
      <c r="B75" s="184" t="s">
        <v>86</v>
      </c>
      <c r="C75" s="185"/>
      <c r="D75" s="185"/>
      <c r="E75" s="185"/>
      <c r="F75" s="185"/>
      <c r="G75" s="185"/>
      <c r="H75" s="185"/>
      <c r="I75" s="186"/>
      <c r="J75" s="187"/>
      <c r="K75" s="188">
        <v>0.05</v>
      </c>
      <c r="L75" s="1291">
        <f>ROUND(N68*K75,2)</f>
        <v>19239.34</v>
      </c>
      <c r="M75" s="1292"/>
      <c r="N75" s="181"/>
    </row>
    <row r="76" spans="2:14" ht="15.75" thickBot="1" x14ac:dyDescent="0.3">
      <c r="B76" s="1345" t="s">
        <v>64</v>
      </c>
      <c r="C76" s="1346"/>
      <c r="D76" s="1346"/>
      <c r="E76" s="1346"/>
      <c r="F76" s="1346"/>
      <c r="G76" s="1346"/>
      <c r="H76" s="1346"/>
      <c r="I76" s="1346"/>
      <c r="J76" s="1346"/>
      <c r="K76" s="1346"/>
      <c r="L76" s="1346"/>
      <c r="M76" s="1347"/>
      <c r="N76" s="189">
        <f>L73+L74+L75</f>
        <v>115436.06</v>
      </c>
    </row>
    <row r="77" spans="2:14" ht="15.75" thickBot="1" x14ac:dyDescent="0.3">
      <c r="B77" s="57"/>
      <c r="C77" s="58"/>
      <c r="D77" s="58"/>
      <c r="E77" s="58"/>
      <c r="F77" s="58"/>
      <c r="G77" s="58"/>
      <c r="H77" s="58"/>
      <c r="I77" s="58"/>
      <c r="J77" s="58"/>
      <c r="K77" s="58"/>
      <c r="L77" s="58"/>
      <c r="M77" s="58"/>
      <c r="N77" s="59"/>
    </row>
    <row r="78" spans="2:14" ht="15.75" thickBot="1" x14ac:dyDescent="0.3">
      <c r="B78" s="1345" t="s">
        <v>87</v>
      </c>
      <c r="C78" s="1346"/>
      <c r="D78" s="1346"/>
      <c r="E78" s="1346"/>
      <c r="F78" s="1346"/>
      <c r="G78" s="1346"/>
      <c r="H78" s="1346"/>
      <c r="I78" s="1346"/>
      <c r="J78" s="1346"/>
      <c r="K78" s="1346"/>
      <c r="L78" s="1346"/>
      <c r="M78" s="1347"/>
      <c r="N78" s="189">
        <f>ROUND(N68+N76,0)</f>
        <v>500223</v>
      </c>
    </row>
    <row r="79" spans="2:14" x14ac:dyDescent="0.25">
      <c r="B79" s="30"/>
      <c r="C79" s="31"/>
      <c r="D79" s="31"/>
      <c r="E79" s="31"/>
      <c r="F79" s="31"/>
      <c r="G79" s="31"/>
      <c r="H79" s="31"/>
      <c r="I79" s="31"/>
      <c r="J79" s="31"/>
      <c r="K79" s="31"/>
      <c r="L79" s="31"/>
      <c r="M79" s="31"/>
      <c r="N79" s="32"/>
    </row>
    <row r="80" spans="2:14" ht="16.5" customHeight="1" x14ac:dyDescent="0.25">
      <c r="B80" s="56"/>
      <c r="C80" s="33"/>
      <c r="D80" s="33"/>
      <c r="E80" s="33"/>
      <c r="F80" s="33"/>
      <c r="G80" s="33"/>
      <c r="H80" s="33"/>
      <c r="I80" s="33"/>
      <c r="J80" s="33"/>
      <c r="K80" s="33"/>
      <c r="L80" s="33"/>
      <c r="M80" s="33"/>
      <c r="N80" s="35"/>
    </row>
    <row r="81" spans="2:14" x14ac:dyDescent="0.25">
      <c r="B81" s="56"/>
      <c r="C81" s="33"/>
      <c r="D81" s="33"/>
      <c r="E81" s="33"/>
      <c r="F81" s="33"/>
      <c r="G81" s="33"/>
      <c r="H81" s="33"/>
      <c r="I81" s="33"/>
      <c r="J81" s="33"/>
      <c r="K81" s="33"/>
      <c r="L81" s="33"/>
      <c r="M81" s="33"/>
      <c r="N81" s="35"/>
    </row>
    <row r="82" spans="2:14" ht="26.25" customHeight="1" x14ac:dyDescent="0.25">
      <c r="B82" s="56"/>
      <c r="C82" s="33"/>
      <c r="D82" s="33"/>
      <c r="E82" s="41" t="s">
        <v>88</v>
      </c>
      <c r="F82" s="41"/>
      <c r="G82" s="41"/>
      <c r="H82" s="41"/>
      <c r="I82" s="41"/>
      <c r="J82" s="41"/>
      <c r="K82" s="33"/>
      <c r="L82" s="33"/>
      <c r="M82" s="33"/>
      <c r="N82" s="35"/>
    </row>
    <row r="83" spans="2:14" x14ac:dyDescent="0.25">
      <c r="B83" s="56"/>
      <c r="C83" s="33"/>
      <c r="D83" s="33"/>
      <c r="E83" s="259" t="s">
        <v>89</v>
      </c>
      <c r="F83" s="1020"/>
      <c r="G83" s="1020"/>
      <c r="H83" s="1020"/>
      <c r="I83" s="1020"/>
      <c r="J83" s="1020"/>
      <c r="K83" s="33"/>
      <c r="L83" s="33"/>
      <c r="M83" s="33"/>
      <c r="N83" s="35"/>
    </row>
    <row r="84" spans="2:14" x14ac:dyDescent="0.25">
      <c r="B84" s="56"/>
      <c r="C84" s="33"/>
      <c r="D84" s="33"/>
      <c r="E84" s="572"/>
      <c r="G84" s="259"/>
      <c r="H84" s="259"/>
      <c r="I84" s="259"/>
      <c r="J84" s="259"/>
      <c r="K84" s="33"/>
      <c r="L84" s="33"/>
      <c r="M84" s="33"/>
      <c r="N84" s="35"/>
    </row>
    <row r="85" spans="2:14" x14ac:dyDescent="0.25">
      <c r="B85" s="56"/>
      <c r="C85" s="33"/>
      <c r="D85" s="33"/>
      <c r="E85" s="259" t="s">
        <v>321</v>
      </c>
      <c r="F85" s="259"/>
      <c r="G85" s="259"/>
      <c r="H85" s="259"/>
      <c r="I85" s="259"/>
      <c r="J85" s="259"/>
      <c r="K85" s="33"/>
      <c r="L85" s="33"/>
      <c r="M85" s="33"/>
      <c r="N85" s="35"/>
    </row>
    <row r="86" spans="2:14" ht="15.75" thickBot="1" x14ac:dyDescent="0.3">
      <c r="B86" s="56"/>
      <c r="C86" s="33"/>
      <c r="D86" s="33"/>
      <c r="E86" s="212"/>
      <c r="F86" s="33" t="s">
        <v>92</v>
      </c>
      <c r="G86" s="33"/>
      <c r="H86" s="33"/>
      <c r="I86" s="33"/>
      <c r="J86" s="33"/>
      <c r="K86" s="33"/>
      <c r="L86" s="33"/>
      <c r="M86" s="33"/>
      <c r="N86" s="35"/>
    </row>
    <row r="87" spans="2:14" x14ac:dyDescent="0.25">
      <c r="B87" s="191" t="s">
        <v>93</v>
      </c>
      <c r="C87" s="192"/>
      <c r="D87" s="192"/>
      <c r="E87" s="192"/>
      <c r="F87" s="192"/>
      <c r="G87" s="192"/>
      <c r="H87" s="192"/>
      <c r="I87" s="192"/>
      <c r="J87" s="192"/>
      <c r="K87" s="192"/>
      <c r="L87" s="192"/>
      <c r="M87" s="192"/>
      <c r="N87" s="193"/>
    </row>
    <row r="88" spans="2:14" ht="15.75" thickBot="1" x14ac:dyDescent="0.3">
      <c r="B88" s="197"/>
      <c r="C88" s="198"/>
      <c r="D88" s="198"/>
      <c r="E88" s="198"/>
      <c r="F88" s="198"/>
      <c r="G88" s="198"/>
      <c r="H88" s="198"/>
      <c r="I88" s="198"/>
      <c r="J88" s="198"/>
      <c r="K88" s="198"/>
      <c r="L88" s="198"/>
      <c r="M88" s="198"/>
      <c r="N88" s="199"/>
    </row>
    <row r="89" spans="2:14" x14ac:dyDescent="0.25">
      <c r="B89" s="200"/>
      <c r="C89" s="201"/>
      <c r="D89" s="201"/>
      <c r="E89" s="201"/>
      <c r="F89" s="201"/>
      <c r="G89" s="201"/>
      <c r="H89" s="201"/>
      <c r="I89" s="201"/>
      <c r="J89" s="201"/>
      <c r="K89" s="201"/>
      <c r="L89" s="201"/>
      <c r="M89" s="201"/>
      <c r="N89" s="202"/>
    </row>
    <row r="90" spans="2:14" x14ac:dyDescent="0.25">
      <c r="B90" s="203" t="s">
        <v>94</v>
      </c>
      <c r="C90" s="44"/>
      <c r="D90" s="44"/>
      <c r="E90" s="44"/>
      <c r="F90" s="44"/>
      <c r="G90" s="44"/>
      <c r="H90" s="44"/>
      <c r="I90" s="44"/>
      <c r="J90" s="44"/>
      <c r="K90" s="44"/>
      <c r="L90" s="44"/>
      <c r="M90" s="44"/>
      <c r="N90" s="45"/>
    </row>
    <row r="91" spans="2:14" ht="15" customHeight="1" x14ac:dyDescent="0.25">
      <c r="B91" s="1367" t="s">
        <v>95</v>
      </c>
      <c r="C91" s="1368"/>
      <c r="D91" s="1368"/>
      <c r="E91" s="1368"/>
      <c r="F91" s="1368"/>
      <c r="G91" s="1368"/>
      <c r="H91" s="1368"/>
      <c r="I91" s="1368"/>
      <c r="J91" s="1368"/>
      <c r="K91" s="1368"/>
      <c r="L91" s="1368"/>
      <c r="M91" s="1368"/>
      <c r="N91" s="1369"/>
    </row>
    <row r="92" spans="2:14" ht="15" customHeight="1" x14ac:dyDescent="0.25">
      <c r="B92" s="1367"/>
      <c r="C92" s="1368"/>
      <c r="D92" s="1368"/>
      <c r="E92" s="1368"/>
      <c r="F92" s="1368"/>
      <c r="G92" s="1368"/>
      <c r="H92" s="1368"/>
      <c r="I92" s="1368"/>
      <c r="J92" s="1368"/>
      <c r="K92" s="1368"/>
      <c r="L92" s="1368"/>
      <c r="M92" s="1368"/>
      <c r="N92" s="1369"/>
    </row>
    <row r="93" spans="2:14" ht="30" customHeight="1" x14ac:dyDescent="0.25">
      <c r="B93" s="1360" t="s">
        <v>96</v>
      </c>
      <c r="C93" s="1361"/>
      <c r="D93" s="1361"/>
      <c r="E93" s="1361"/>
      <c r="F93" s="1361"/>
      <c r="G93" s="1361"/>
      <c r="H93" s="1361"/>
      <c r="I93" s="1361"/>
      <c r="J93" s="1361"/>
      <c r="K93" s="1361"/>
      <c r="L93" s="1361"/>
      <c r="M93" s="1361"/>
      <c r="N93" s="1362"/>
    </row>
    <row r="94" spans="2:14" x14ac:dyDescent="0.25">
      <c r="B94" s="1360"/>
      <c r="C94" s="1361"/>
      <c r="D94" s="1361"/>
      <c r="E94" s="1361"/>
      <c r="F94" s="1361"/>
      <c r="G94" s="1361"/>
      <c r="H94" s="1361"/>
      <c r="I94" s="1361"/>
      <c r="J94" s="1361"/>
      <c r="K94" s="1361"/>
      <c r="L94" s="1361"/>
      <c r="M94" s="1361"/>
      <c r="N94" s="1362"/>
    </row>
    <row r="95" spans="2:14" x14ac:dyDescent="0.25">
      <c r="B95" s="635"/>
      <c r="C95" s="636"/>
      <c r="D95" s="636"/>
      <c r="E95" s="636"/>
      <c r="F95" s="636"/>
      <c r="G95" s="636"/>
      <c r="H95" s="636"/>
      <c r="I95" s="636"/>
      <c r="J95" s="636"/>
      <c r="K95" s="636"/>
      <c r="L95" s="636"/>
      <c r="M95" s="636"/>
      <c r="N95" s="637"/>
    </row>
    <row r="96" spans="2:14" x14ac:dyDescent="0.25">
      <c r="B96" s="635"/>
      <c r="C96" s="636"/>
      <c r="D96" s="636"/>
      <c r="E96" s="636"/>
      <c r="F96" s="636"/>
      <c r="G96" s="636"/>
      <c r="H96" s="636"/>
      <c r="I96" s="636"/>
      <c r="J96" s="636"/>
      <c r="K96" s="636"/>
      <c r="L96" s="636"/>
      <c r="M96" s="636"/>
      <c r="N96" s="637"/>
    </row>
    <row r="97" spans="2:14" x14ac:dyDescent="0.25">
      <c r="B97" s="203"/>
      <c r="C97" s="44"/>
      <c r="D97" s="44"/>
      <c r="E97" s="44"/>
      <c r="F97" s="44"/>
      <c r="G97" s="44"/>
      <c r="H97" s="44"/>
      <c r="I97" s="44"/>
      <c r="J97" s="44"/>
      <c r="K97" s="44"/>
      <c r="L97" s="44"/>
      <c r="M97" s="44"/>
      <c r="N97" s="45"/>
    </row>
    <row r="98" spans="2:14" x14ac:dyDescent="0.25">
      <c r="B98" s="56"/>
      <c r="C98" s="33"/>
      <c r="D98" s="33"/>
      <c r="E98" s="33" t="s">
        <v>88</v>
      </c>
      <c r="F98" s="41"/>
      <c r="G98" s="41"/>
      <c r="H98" s="33"/>
      <c r="I98" s="33"/>
      <c r="J98" s="33"/>
      <c r="K98" s="33"/>
      <c r="L98" s="33"/>
      <c r="M98" s="33"/>
      <c r="N98" s="35"/>
    </row>
    <row r="99" spans="2:14" x14ac:dyDescent="0.25">
      <c r="B99" s="56"/>
      <c r="C99" s="33"/>
      <c r="D99" s="33"/>
      <c r="E99" s="207" t="s">
        <v>89</v>
      </c>
      <c r="F99" s="33"/>
      <c r="G99" s="33"/>
      <c r="H99" s="207"/>
      <c r="I99" s="207"/>
      <c r="J99" s="207"/>
      <c r="K99" s="33"/>
      <c r="L99" s="33"/>
      <c r="M99" s="33"/>
      <c r="N99" s="35"/>
    </row>
    <row r="100" spans="2:14" x14ac:dyDescent="0.25">
      <c r="B100" s="56"/>
      <c r="C100" s="33"/>
      <c r="D100" s="33"/>
      <c r="E100" s="208" t="s">
        <v>97</v>
      </c>
      <c r="F100" s="33"/>
      <c r="G100" s="33"/>
      <c r="H100" s="208"/>
      <c r="I100" s="208"/>
      <c r="J100" s="208"/>
      <c r="K100" s="33"/>
      <c r="L100" s="33"/>
      <c r="M100" s="33"/>
      <c r="N100" s="35"/>
    </row>
    <row r="101" spans="2:14" x14ac:dyDescent="0.25">
      <c r="B101" s="209"/>
      <c r="C101" s="44"/>
      <c r="D101" s="44"/>
      <c r="E101" s="33" t="s">
        <v>91</v>
      </c>
      <c r="F101" s="33"/>
      <c r="G101" s="33"/>
      <c r="H101" s="33"/>
      <c r="I101" s="33"/>
      <c r="J101" s="33"/>
      <c r="K101" s="44"/>
      <c r="L101" s="44"/>
      <c r="M101" s="44"/>
      <c r="N101" s="45"/>
    </row>
    <row r="102" spans="2:14" x14ac:dyDescent="0.25">
      <c r="B102" s="209"/>
      <c r="C102" s="208"/>
      <c r="D102" s="208"/>
      <c r="E102" s="33"/>
      <c r="F102" s="33"/>
      <c r="G102" s="33"/>
      <c r="H102" s="33"/>
      <c r="I102" s="33"/>
      <c r="J102" s="1381"/>
      <c r="K102" s="1381"/>
      <c r="L102" s="1381"/>
      <c r="M102" s="1381"/>
      <c r="N102" s="1382"/>
    </row>
    <row r="103" spans="2:14" ht="15.75" thickBot="1" x14ac:dyDescent="0.3">
      <c r="B103" s="210"/>
      <c r="C103" s="211"/>
      <c r="D103" s="211"/>
      <c r="E103" s="212"/>
      <c r="F103" s="212"/>
      <c r="G103" s="212"/>
      <c r="H103" s="212"/>
      <c r="I103" s="212"/>
      <c r="J103" s="1364"/>
      <c r="K103" s="1364"/>
      <c r="L103" s="1364"/>
      <c r="M103" s="1364"/>
      <c r="N103" s="1365"/>
    </row>
  </sheetData>
  <mergeCells count="54">
    <mergeCell ref="J102:N103"/>
    <mergeCell ref="B72:H72"/>
    <mergeCell ref="L72:M72"/>
    <mergeCell ref="B73:H73"/>
    <mergeCell ref="L73:M73"/>
    <mergeCell ref="L74:M74"/>
    <mergeCell ref="L75:M75"/>
    <mergeCell ref="B76:M76"/>
    <mergeCell ref="B78:M78"/>
    <mergeCell ref="F83:J83"/>
    <mergeCell ref="B91:N92"/>
    <mergeCell ref="B93:N94"/>
    <mergeCell ref="B68:M68"/>
    <mergeCell ref="L51:M51"/>
    <mergeCell ref="L52:M52"/>
    <mergeCell ref="L53:M53"/>
    <mergeCell ref="L54:M54"/>
    <mergeCell ref="L56:M56"/>
    <mergeCell ref="B57:M57"/>
    <mergeCell ref="B61:H61"/>
    <mergeCell ref="L61:M61"/>
    <mergeCell ref="B65:H65"/>
    <mergeCell ref="L65:M65"/>
    <mergeCell ref="B66:M66"/>
    <mergeCell ref="L50:M50"/>
    <mergeCell ref="B32:D32"/>
    <mergeCell ref="B33:H33"/>
    <mergeCell ref="I33:J33"/>
    <mergeCell ref="L33:M33"/>
    <mergeCell ref="B34:M34"/>
    <mergeCell ref="B38:I38"/>
    <mergeCell ref="L38:M38"/>
    <mergeCell ref="B46:M46"/>
    <mergeCell ref="B11:D12"/>
    <mergeCell ref="E11:N12"/>
    <mergeCell ref="B31:H31"/>
    <mergeCell ref="C14:I14"/>
    <mergeCell ref="K14:N14"/>
    <mergeCell ref="F21:H21"/>
    <mergeCell ref="B23:N23"/>
    <mergeCell ref="C25:I25"/>
    <mergeCell ref="L25:M25"/>
    <mergeCell ref="C26:I26"/>
    <mergeCell ref="L26:M26"/>
    <mergeCell ref="B30:H30"/>
    <mergeCell ref="I30:J30"/>
    <mergeCell ref="L30:M30"/>
    <mergeCell ref="B1:N2"/>
    <mergeCell ref="L8:N8"/>
    <mergeCell ref="C10:D10"/>
    <mergeCell ref="D7:G7"/>
    <mergeCell ref="K7:M7"/>
    <mergeCell ref="B6:E6"/>
    <mergeCell ref="I6:J6"/>
  </mergeCells>
  <pageMargins left="0.7" right="0.7" top="0.46" bottom="0.38" header="0.3" footer="0.3"/>
  <pageSetup paperSize="9" scale="48"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103"/>
  <sheetViews>
    <sheetView view="pageBreakPreview" topLeftCell="B83" zoomScaleNormal="77" zoomScaleSheetLayoutView="100" workbookViewId="0">
      <selection activeCell="E38" sqref="E38"/>
    </sheetView>
  </sheetViews>
  <sheetFormatPr baseColWidth="10" defaultColWidth="11" defaultRowHeight="15" x14ac:dyDescent="0.25"/>
  <cols>
    <col min="1" max="1" width="3.85546875" style="7" customWidth="1"/>
    <col min="2" max="2" width="16.28515625" style="7" customWidth="1"/>
    <col min="3" max="5" width="11" style="7"/>
    <col min="6" max="6" width="14.42578125" style="7" customWidth="1"/>
    <col min="7" max="8" width="11" style="7"/>
    <col min="9" max="9" width="14.85546875" style="7" customWidth="1"/>
    <col min="10" max="10" width="15.5703125" style="7" customWidth="1"/>
    <col min="11" max="11" width="19.5703125" style="7" customWidth="1"/>
    <col min="12" max="12" width="11" style="7"/>
    <col min="13" max="13" width="13.42578125" style="7" customWidth="1"/>
    <col min="14" max="14" width="17.42578125" style="7" customWidth="1"/>
    <col min="15" max="15" width="12" style="7" bestFit="1" customWidth="1"/>
    <col min="16" max="16384" width="11" style="7"/>
  </cols>
  <sheetData>
    <row r="1" spans="2:14" ht="25.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23.2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75"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22.5" customHeight="1"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23"/>
      <c r="I7" s="24"/>
      <c r="J7" s="25" t="s">
        <v>43</v>
      </c>
      <c r="K7" s="1309" t="s">
        <v>13</v>
      </c>
      <c r="L7" s="1309"/>
      <c r="M7" s="1309"/>
      <c r="N7" s="26"/>
    </row>
    <row r="8" spans="2:14" ht="15.75" thickBot="1" x14ac:dyDescent="0.3">
      <c r="B8" s="27"/>
      <c r="C8" s="28"/>
      <c r="D8" s="29"/>
      <c r="E8" s="29"/>
      <c r="F8" s="29"/>
      <c r="G8" s="29"/>
      <c r="H8" s="28"/>
      <c r="I8" s="29"/>
      <c r="J8" s="28"/>
      <c r="K8" s="29"/>
      <c r="L8" s="1307"/>
      <c r="M8" s="1307"/>
      <c r="N8" s="1308"/>
    </row>
    <row r="9" spans="2:14" x14ac:dyDescent="0.25">
      <c r="B9" s="30"/>
      <c r="C9" s="31"/>
      <c r="D9" s="31"/>
      <c r="E9" s="31"/>
      <c r="F9" s="31"/>
      <c r="G9" s="31"/>
      <c r="H9" s="31"/>
      <c r="I9" s="31"/>
      <c r="J9" s="31"/>
      <c r="K9" s="31"/>
      <c r="L9" s="31"/>
      <c r="M9" s="31"/>
      <c r="N9" s="32"/>
    </row>
    <row r="10" spans="2:14" x14ac:dyDescent="0.25">
      <c r="B10" s="574" t="s">
        <v>44</v>
      </c>
      <c r="C10" s="1241" t="str">
        <f>+'PRESUPUESTO OFICIAL'!C4:D4</f>
        <v>2104 de 2020</v>
      </c>
      <c r="D10" s="1241"/>
      <c r="E10" s="603"/>
      <c r="F10" s="33"/>
      <c r="G10" s="33"/>
      <c r="H10" s="34"/>
      <c r="I10" s="34"/>
      <c r="J10" s="34"/>
      <c r="K10" s="34"/>
      <c r="L10" s="34"/>
      <c r="M10" s="34"/>
      <c r="N10" s="35"/>
    </row>
    <row r="11" spans="2:14" ht="19.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26.25"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15" customHeight="1" x14ac:dyDescent="0.25">
      <c r="B14" s="261" t="s">
        <v>117</v>
      </c>
      <c r="C14" s="1115" t="str">
        <f>'630.7'!$C$14</f>
        <v>FINCA CAMPANARIO- ALTO DE LOS MIGUELES- POZO DE LA VIEJA</v>
      </c>
      <c r="D14" s="1115"/>
      <c r="E14" s="1115"/>
      <c r="F14" s="1115"/>
      <c r="G14" s="1115"/>
      <c r="H14" s="1115"/>
      <c r="I14" s="1115"/>
      <c r="J14" s="257" t="s">
        <v>46</v>
      </c>
      <c r="K14" s="1310">
        <f>+'600.1.1'!K14:N14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53"/>
      <c r="E21" s="53"/>
      <c r="F21" s="1336" t="s">
        <v>51</v>
      </c>
      <c r="G21" s="1337"/>
      <c r="H21" s="1337"/>
      <c r="I21" s="53" t="s">
        <v>38</v>
      </c>
      <c r="J21" s="53" t="s">
        <v>39</v>
      </c>
      <c r="K21" s="54"/>
      <c r="L21" s="53"/>
      <c r="M21" s="53"/>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30.75" customHeight="1" thickBot="1" x14ac:dyDescent="0.3">
      <c r="B25" s="60" t="s">
        <v>53</v>
      </c>
      <c r="C25" s="1317" t="s">
        <v>54</v>
      </c>
      <c r="D25" s="1318"/>
      <c r="E25" s="1318"/>
      <c r="F25" s="1318"/>
      <c r="G25" s="1318"/>
      <c r="H25" s="1318"/>
      <c r="I25" s="1318"/>
      <c r="J25" s="61"/>
      <c r="K25" s="62" t="s">
        <v>55</v>
      </c>
      <c r="L25" s="1319" t="s">
        <v>56</v>
      </c>
      <c r="M25" s="1320"/>
      <c r="N25" s="60" t="s">
        <v>8</v>
      </c>
    </row>
    <row r="26" spans="1:14" ht="17.25" hidden="1" customHeight="1" x14ac:dyDescent="0.25">
      <c r="B26" s="60" t="s">
        <v>53</v>
      </c>
      <c r="C26" s="1317" t="s">
        <v>54</v>
      </c>
      <c r="D26" s="1318"/>
      <c r="E26" s="1318"/>
      <c r="F26" s="1318"/>
      <c r="G26" s="1318"/>
      <c r="H26" s="1318"/>
      <c r="I26" s="1318"/>
      <c r="J26" s="61"/>
      <c r="K26" s="63"/>
      <c r="L26" s="1319" t="s">
        <v>56</v>
      </c>
      <c r="M26" s="1320"/>
      <c r="N26" s="60" t="s">
        <v>8</v>
      </c>
    </row>
    <row r="27" spans="1:14" ht="15.75" customHeight="1" thickBot="1" x14ac:dyDescent="0.3">
      <c r="B27" s="64" t="s">
        <v>20</v>
      </c>
      <c r="C27" s="65" t="s">
        <v>100</v>
      </c>
      <c r="D27" s="66"/>
      <c r="E27" s="66"/>
      <c r="F27" s="66"/>
      <c r="G27" s="66"/>
      <c r="H27" s="66"/>
      <c r="I27" s="66"/>
      <c r="J27" s="66"/>
      <c r="K27" s="67"/>
      <c r="L27" s="68" t="s">
        <v>16</v>
      </c>
      <c r="M27" s="69"/>
      <c r="N27" s="70"/>
    </row>
    <row r="28" spans="1:14" ht="6" customHeight="1" x14ac:dyDescent="0.25">
      <c r="B28" s="71"/>
      <c r="C28" s="72"/>
      <c r="D28" s="72"/>
      <c r="E28" s="72"/>
      <c r="F28" s="72"/>
      <c r="G28" s="72"/>
      <c r="H28" s="72"/>
      <c r="I28" s="72"/>
      <c r="J28" s="72"/>
      <c r="K28" s="72"/>
      <c r="L28" s="72"/>
      <c r="M28" s="72"/>
      <c r="N28" s="73"/>
    </row>
    <row r="29" spans="1:14" x14ac:dyDescent="0.25">
      <c r="B29" s="74" t="s">
        <v>58</v>
      </c>
      <c r="C29" s="75"/>
      <c r="D29" s="75"/>
      <c r="E29" s="75"/>
      <c r="F29" s="75"/>
      <c r="G29" s="75"/>
      <c r="H29" s="75"/>
      <c r="I29" s="75"/>
      <c r="J29" s="75"/>
      <c r="K29" s="75"/>
      <c r="L29" s="75"/>
      <c r="M29" s="75"/>
      <c r="N29" s="76"/>
    </row>
    <row r="30" spans="1:14" ht="15.75" thickBot="1" x14ac:dyDescent="0.3">
      <c r="B30" s="77"/>
      <c r="C30" s="78"/>
      <c r="D30" s="78"/>
      <c r="E30" s="78"/>
      <c r="F30" s="78"/>
      <c r="G30" s="78"/>
      <c r="H30" s="78"/>
      <c r="I30" s="79"/>
      <c r="J30" s="79"/>
      <c r="K30" s="78"/>
      <c r="L30" s="78"/>
      <c r="M30" s="78"/>
      <c r="N30" s="80"/>
    </row>
    <row r="31" spans="1:14" x14ac:dyDescent="0.25">
      <c r="B31" s="1321" t="s">
        <v>54</v>
      </c>
      <c r="C31" s="1322"/>
      <c r="D31" s="1322"/>
      <c r="E31" s="1322"/>
      <c r="F31" s="1322"/>
      <c r="G31" s="1322"/>
      <c r="H31" s="1323"/>
      <c r="I31" s="1324" t="s">
        <v>59</v>
      </c>
      <c r="J31" s="1325"/>
      <c r="K31" s="81" t="s">
        <v>60</v>
      </c>
      <c r="L31" s="1326" t="s">
        <v>61</v>
      </c>
      <c r="M31" s="1323"/>
      <c r="N31" s="82" t="s">
        <v>62</v>
      </c>
    </row>
    <row r="32" spans="1:14" x14ac:dyDescent="0.25">
      <c r="A32" s="83"/>
      <c r="B32" s="1327" t="s">
        <v>153</v>
      </c>
      <c r="C32" s="1328"/>
      <c r="D32" s="1328"/>
      <c r="E32" s="1328"/>
      <c r="F32" s="1328"/>
      <c r="G32" s="1328"/>
      <c r="H32" s="1329"/>
      <c r="I32" s="84"/>
      <c r="J32" s="85"/>
      <c r="K32" s="86">
        <v>20445.259999999998</v>
      </c>
      <c r="L32" s="87"/>
      <c r="M32" s="552">
        <v>2.5</v>
      </c>
      <c r="N32" s="89">
        <f>ROUND(K32/M32,2)</f>
        <v>8178.1</v>
      </c>
    </row>
    <row r="33" spans="1:14" x14ac:dyDescent="0.25">
      <c r="A33" s="83"/>
      <c r="B33" s="1327"/>
      <c r="C33" s="1328"/>
      <c r="D33" s="1328"/>
      <c r="E33" s="1328"/>
      <c r="F33" s="1328"/>
      <c r="G33" s="1328"/>
      <c r="H33" s="1329"/>
      <c r="I33" s="90"/>
      <c r="J33" s="91"/>
      <c r="K33" s="86"/>
      <c r="L33" s="92"/>
      <c r="M33" s="93"/>
      <c r="N33" s="89"/>
    </row>
    <row r="34" spans="1:14" x14ac:dyDescent="0.25">
      <c r="B34" s="94"/>
      <c r="C34" s="95"/>
      <c r="D34" s="95"/>
      <c r="E34" s="95"/>
      <c r="F34" s="96"/>
      <c r="G34" s="96"/>
      <c r="H34" s="213"/>
      <c r="I34" s="98"/>
      <c r="J34" s="99"/>
      <c r="K34" s="86"/>
      <c r="L34" s="100"/>
      <c r="M34" s="101"/>
      <c r="N34" s="128"/>
    </row>
    <row r="35" spans="1:14" x14ac:dyDescent="0.25">
      <c r="B35" s="1330" t="s">
        <v>63</v>
      </c>
      <c r="C35" s="1331"/>
      <c r="D35" s="1331"/>
      <c r="E35" s="102"/>
      <c r="F35" s="103"/>
      <c r="G35" s="103"/>
      <c r="H35" s="104"/>
      <c r="I35" s="98"/>
      <c r="J35" s="99"/>
      <c r="K35" s="105"/>
      <c r="L35" s="100"/>
      <c r="M35" s="106">
        <v>0.05</v>
      </c>
      <c r="N35" s="107">
        <f>ROUND(N65*M35,2)</f>
        <v>420.2</v>
      </c>
    </row>
    <row r="36" spans="1:14" ht="15.75" thickBot="1" x14ac:dyDescent="0.3">
      <c r="B36" s="1327"/>
      <c r="C36" s="1328"/>
      <c r="D36" s="1328"/>
      <c r="E36" s="1328"/>
      <c r="F36" s="1328"/>
      <c r="G36" s="1328"/>
      <c r="H36" s="1329"/>
      <c r="I36" s="1332"/>
      <c r="J36" s="1333"/>
      <c r="K36" s="108"/>
      <c r="L36" s="1315"/>
      <c r="M36" s="1316"/>
      <c r="N36" s="109"/>
    </row>
    <row r="37" spans="1:14" ht="15.75" thickBot="1" x14ac:dyDescent="0.3">
      <c r="B37" s="1345" t="s">
        <v>64</v>
      </c>
      <c r="C37" s="1346"/>
      <c r="D37" s="1346"/>
      <c r="E37" s="1346"/>
      <c r="F37" s="1346"/>
      <c r="G37" s="1346"/>
      <c r="H37" s="1346"/>
      <c r="I37" s="1346"/>
      <c r="J37" s="1346"/>
      <c r="K37" s="1346"/>
      <c r="L37" s="1346"/>
      <c r="M37" s="1347"/>
      <c r="N37" s="110">
        <f>SUM(N32:N36)</f>
        <v>8598.3000000000011</v>
      </c>
    </row>
    <row r="38" spans="1:14" x14ac:dyDescent="0.25">
      <c r="B38" s="111"/>
      <c r="C38" s="58"/>
      <c r="D38" s="58"/>
      <c r="E38" s="58"/>
      <c r="F38" s="58"/>
      <c r="G38" s="58"/>
      <c r="H38" s="58"/>
      <c r="I38" s="58"/>
      <c r="J38" s="58"/>
      <c r="K38" s="58"/>
      <c r="L38" s="58"/>
      <c r="M38" s="58"/>
      <c r="N38" s="59"/>
    </row>
    <row r="39" spans="1:14" x14ac:dyDescent="0.25">
      <c r="B39" s="112" t="s">
        <v>65</v>
      </c>
      <c r="C39" s="113"/>
      <c r="D39" s="113"/>
      <c r="E39" s="113"/>
      <c r="F39" s="113"/>
      <c r="G39" s="113"/>
      <c r="H39" s="113"/>
      <c r="I39" s="113"/>
      <c r="J39" s="113"/>
      <c r="K39" s="113"/>
      <c r="L39" s="113"/>
      <c r="M39" s="113"/>
      <c r="N39" s="114"/>
    </row>
    <row r="40" spans="1:14" ht="15.75" thickBot="1" x14ac:dyDescent="0.3">
      <c r="B40" s="115"/>
      <c r="C40" s="79"/>
      <c r="D40" s="79"/>
      <c r="E40" s="79"/>
      <c r="F40" s="79"/>
      <c r="G40" s="79"/>
      <c r="H40" s="79"/>
      <c r="I40" s="79"/>
      <c r="J40" s="78"/>
      <c r="K40" s="78"/>
      <c r="L40" s="78"/>
      <c r="M40" s="78"/>
      <c r="N40" s="80"/>
    </row>
    <row r="41" spans="1:14" x14ac:dyDescent="0.25">
      <c r="B41" s="1348" t="s">
        <v>54</v>
      </c>
      <c r="C41" s="1349"/>
      <c r="D41" s="1349"/>
      <c r="E41" s="1349"/>
      <c r="F41" s="1349"/>
      <c r="G41" s="1349"/>
      <c r="H41" s="1349"/>
      <c r="I41" s="1350"/>
      <c r="J41" s="116" t="s">
        <v>56</v>
      </c>
      <c r="K41" s="117" t="s">
        <v>8</v>
      </c>
      <c r="L41" s="1351" t="s">
        <v>66</v>
      </c>
      <c r="M41" s="1350"/>
      <c r="N41" s="118" t="s">
        <v>62</v>
      </c>
    </row>
    <row r="42" spans="1:14" x14ac:dyDescent="0.25">
      <c r="A42" s="119"/>
      <c r="B42" s="120" t="s">
        <v>159</v>
      </c>
      <c r="C42" s="121"/>
      <c r="D42" s="121"/>
      <c r="E42" s="121"/>
      <c r="F42" s="121"/>
      <c r="G42" s="121"/>
      <c r="H42" s="121"/>
      <c r="I42" s="85"/>
      <c r="J42" s="47" t="s">
        <v>16</v>
      </c>
      <c r="K42" s="122">
        <v>1.3</v>
      </c>
      <c r="L42" s="84"/>
      <c r="M42" s="123">
        <f>+insumos!B24</f>
        <v>15204.48</v>
      </c>
      <c r="N42" s="89">
        <f>ROUND(K42*M42,2)</f>
        <v>19765.82</v>
      </c>
    </row>
    <row r="43" spans="1:14" x14ac:dyDescent="0.25">
      <c r="A43" s="119"/>
      <c r="B43" s="120" t="s">
        <v>144</v>
      </c>
      <c r="C43" s="124"/>
      <c r="D43" s="124"/>
      <c r="E43" s="124"/>
      <c r="F43" s="124"/>
      <c r="G43" s="124"/>
      <c r="H43" s="124"/>
      <c r="I43" s="124"/>
      <c r="J43" s="125" t="s">
        <v>145</v>
      </c>
      <c r="K43" s="126">
        <v>30</v>
      </c>
      <c r="L43" s="90"/>
      <c r="M43" s="123">
        <f>+insumos!B17</f>
        <v>73.47</v>
      </c>
      <c r="N43" s="89">
        <f>ROUND(K43*M43,2)</f>
        <v>2204.1</v>
      </c>
    </row>
    <row r="44" spans="1:14" x14ac:dyDescent="0.25">
      <c r="A44" s="119"/>
      <c r="B44" s="120"/>
      <c r="C44" s="124"/>
      <c r="D44" s="124"/>
      <c r="E44" s="124"/>
      <c r="F44" s="124"/>
      <c r="G44" s="124"/>
      <c r="H44" s="124"/>
      <c r="I44" s="124"/>
      <c r="J44" s="125"/>
      <c r="K44" s="126"/>
      <c r="L44" s="90"/>
      <c r="M44" s="123"/>
      <c r="N44" s="89"/>
    </row>
    <row r="45" spans="1:14" ht="15.75" thickBot="1" x14ac:dyDescent="0.3">
      <c r="B45" s="120"/>
      <c r="C45" s="135"/>
      <c r="D45" s="135"/>
      <c r="E45" s="135"/>
      <c r="F45" s="135"/>
      <c r="G45" s="135"/>
      <c r="H45" s="135"/>
      <c r="I45" s="135"/>
      <c r="J45" s="215"/>
      <c r="K45" s="136"/>
      <c r="L45" s="137"/>
      <c r="M45" s="123"/>
      <c r="N45" s="89"/>
    </row>
    <row r="46" spans="1:14" ht="15.75" thickBot="1" x14ac:dyDescent="0.3">
      <c r="B46" s="1345" t="s">
        <v>64</v>
      </c>
      <c r="C46" s="1346"/>
      <c r="D46" s="1346"/>
      <c r="E46" s="1346"/>
      <c r="F46" s="1346"/>
      <c r="G46" s="1346"/>
      <c r="H46" s="1346"/>
      <c r="I46" s="1346"/>
      <c r="J46" s="1346"/>
      <c r="K46" s="1346"/>
      <c r="L46" s="1346"/>
      <c r="M46" s="1347"/>
      <c r="N46" s="110">
        <f>SUM(N42:N45)</f>
        <v>21969.919999999998</v>
      </c>
    </row>
    <row r="47" spans="1:14" x14ac:dyDescent="0.25">
      <c r="B47" s="57"/>
      <c r="C47" s="58"/>
      <c r="D47" s="58"/>
      <c r="E47" s="58"/>
      <c r="F47" s="58"/>
      <c r="G47" s="58"/>
      <c r="H47" s="58"/>
      <c r="I47" s="58"/>
      <c r="J47" s="58"/>
      <c r="K47" s="58"/>
      <c r="L47" s="58"/>
      <c r="M47" s="58"/>
      <c r="N47" s="59"/>
    </row>
    <row r="48" spans="1:14" x14ac:dyDescent="0.25">
      <c r="B48" s="112" t="s">
        <v>67</v>
      </c>
      <c r="C48" s="113"/>
      <c r="D48" s="113"/>
      <c r="E48" s="113"/>
      <c r="F48" s="113"/>
      <c r="G48" s="113"/>
      <c r="H48" s="113"/>
      <c r="I48" s="113"/>
      <c r="J48" s="113"/>
      <c r="K48" s="113"/>
      <c r="L48" s="113"/>
      <c r="M48" s="113"/>
      <c r="N48" s="114"/>
    </row>
    <row r="49" spans="1:15" ht="15.75" thickBot="1" x14ac:dyDescent="0.3">
      <c r="B49" s="139"/>
      <c r="C49" s="78"/>
      <c r="D49" s="78"/>
      <c r="E49" s="78"/>
      <c r="F49" s="78"/>
      <c r="G49" s="78"/>
      <c r="H49" s="78"/>
      <c r="I49" s="78"/>
      <c r="J49" s="78"/>
      <c r="K49" s="78"/>
      <c r="L49" s="78"/>
      <c r="M49" s="78"/>
      <c r="N49" s="80"/>
    </row>
    <row r="50" spans="1:15" ht="25.5" x14ac:dyDescent="0.25">
      <c r="B50" s="140" t="s">
        <v>68</v>
      </c>
      <c r="C50" s="141"/>
      <c r="D50" s="141"/>
      <c r="E50" s="141"/>
      <c r="F50" s="141"/>
      <c r="G50" s="141"/>
      <c r="H50" s="142" t="s">
        <v>56</v>
      </c>
      <c r="I50" s="143" t="s">
        <v>69</v>
      </c>
      <c r="J50" s="144" t="s">
        <v>70</v>
      </c>
      <c r="K50" s="142" t="s">
        <v>71</v>
      </c>
      <c r="L50" s="1352" t="s">
        <v>72</v>
      </c>
      <c r="M50" s="1353"/>
      <c r="N50" s="145" t="s">
        <v>62</v>
      </c>
    </row>
    <row r="51" spans="1:15" x14ac:dyDescent="0.25">
      <c r="B51" s="146" t="s">
        <v>165</v>
      </c>
      <c r="C51" s="147"/>
      <c r="D51" s="147"/>
      <c r="E51" s="147"/>
      <c r="F51" s="147"/>
      <c r="G51" s="147"/>
      <c r="H51" s="125" t="s">
        <v>73</v>
      </c>
      <c r="I51" s="105">
        <v>1.3</v>
      </c>
      <c r="J51" s="600">
        <v>1</v>
      </c>
      <c r="K51" s="105">
        <f>I51*J51</f>
        <v>1.3</v>
      </c>
      <c r="L51" s="1354">
        <f>+insumos!D3</f>
        <v>1331</v>
      </c>
      <c r="M51" s="1355"/>
      <c r="N51" s="149">
        <f>ROUND(K51*L51,2)</f>
        <v>1730.3</v>
      </c>
    </row>
    <row r="52" spans="1:15" x14ac:dyDescent="0.25">
      <c r="B52" s="146"/>
      <c r="C52" s="150"/>
      <c r="D52" s="150"/>
      <c r="E52" s="150"/>
      <c r="F52" s="150"/>
      <c r="G52" s="150"/>
      <c r="H52" s="125"/>
      <c r="I52" s="105"/>
      <c r="J52" s="148"/>
      <c r="K52" s="105"/>
      <c r="L52" s="1354"/>
      <c r="M52" s="1355"/>
      <c r="N52" s="149"/>
    </row>
    <row r="53" spans="1:15" x14ac:dyDescent="0.25">
      <c r="B53" s="146"/>
      <c r="C53" s="150"/>
      <c r="D53" s="150"/>
      <c r="E53" s="150"/>
      <c r="F53" s="150"/>
      <c r="G53" s="150"/>
      <c r="H53" s="125"/>
      <c r="I53" s="105"/>
      <c r="J53" s="148"/>
      <c r="K53" s="105"/>
      <c r="L53" s="1354"/>
      <c r="M53" s="1355"/>
      <c r="N53" s="149"/>
    </row>
    <row r="54" spans="1:15" x14ac:dyDescent="0.25">
      <c r="B54" s="146"/>
      <c r="C54" s="150"/>
      <c r="D54" s="150"/>
      <c r="E54" s="150"/>
      <c r="F54" s="150"/>
      <c r="G54" s="150"/>
      <c r="H54" s="125"/>
      <c r="I54" s="105"/>
      <c r="J54" s="148"/>
      <c r="K54" s="105"/>
      <c r="L54" s="1354"/>
      <c r="M54" s="1355"/>
      <c r="N54" s="149"/>
    </row>
    <row r="55" spans="1:15" x14ac:dyDescent="0.25">
      <c r="B55" s="146"/>
      <c r="C55" s="150"/>
      <c r="D55" s="150"/>
      <c r="E55" s="150"/>
      <c r="F55" s="150"/>
      <c r="G55" s="150"/>
      <c r="H55" s="151"/>
      <c r="I55" s="105"/>
      <c r="J55" s="105"/>
      <c r="K55" s="105"/>
      <c r="L55" s="152"/>
      <c r="M55" s="153"/>
      <c r="N55" s="154"/>
    </row>
    <row r="56" spans="1:15" ht="15.75" thickBot="1" x14ac:dyDescent="0.3">
      <c r="B56" s="134"/>
      <c r="C56" s="135"/>
      <c r="D56" s="135"/>
      <c r="E56" s="135"/>
      <c r="F56" s="135"/>
      <c r="G56" s="135"/>
      <c r="H56" s="155"/>
      <c r="I56" s="136"/>
      <c r="J56" s="136"/>
      <c r="K56" s="136"/>
      <c r="L56" s="1384"/>
      <c r="M56" s="1385"/>
      <c r="N56" s="138"/>
    </row>
    <row r="57" spans="1:15" ht="15.75" thickBot="1" x14ac:dyDescent="0.3">
      <c r="B57" s="1312" t="s">
        <v>64</v>
      </c>
      <c r="C57" s="1313"/>
      <c r="D57" s="1313"/>
      <c r="E57" s="1313"/>
      <c r="F57" s="1313"/>
      <c r="G57" s="1313"/>
      <c r="H57" s="1313"/>
      <c r="I57" s="1313"/>
      <c r="J57" s="1313"/>
      <c r="K57" s="1313"/>
      <c r="L57" s="1313"/>
      <c r="M57" s="1314"/>
      <c r="N57" s="156">
        <f>N51+N52+N53+N54+N55</f>
        <v>1730.3</v>
      </c>
    </row>
    <row r="58" spans="1:15" x14ac:dyDescent="0.25">
      <c r="B58" s="57"/>
      <c r="C58" s="58"/>
      <c r="D58" s="58"/>
      <c r="E58" s="58"/>
      <c r="F58" s="58"/>
      <c r="G58" s="58"/>
      <c r="H58" s="58"/>
      <c r="I58" s="58"/>
      <c r="J58" s="58"/>
      <c r="K58" s="58"/>
      <c r="L58" s="58"/>
      <c r="M58" s="58"/>
      <c r="N58" s="59"/>
    </row>
    <row r="59" spans="1:15" x14ac:dyDescent="0.25">
      <c r="B59" s="112" t="s">
        <v>74</v>
      </c>
      <c r="C59" s="113"/>
      <c r="D59" s="113"/>
      <c r="E59" s="113"/>
      <c r="F59" s="113"/>
      <c r="G59" s="113"/>
      <c r="H59" s="113"/>
      <c r="I59" s="113"/>
      <c r="J59" s="113"/>
      <c r="K59" s="113"/>
      <c r="L59" s="113"/>
      <c r="M59" s="113"/>
      <c r="N59" s="114"/>
    </row>
    <row r="60" spans="1:15" ht="15.75" thickBot="1" x14ac:dyDescent="0.3">
      <c r="B60" s="139"/>
      <c r="C60" s="78"/>
      <c r="D60" s="78"/>
      <c r="E60" s="78"/>
      <c r="F60" s="78"/>
      <c r="G60" s="78"/>
      <c r="H60" s="78"/>
      <c r="I60" s="78"/>
      <c r="J60" s="78"/>
      <c r="K60" s="78"/>
      <c r="L60" s="78"/>
      <c r="M60" s="78"/>
      <c r="N60" s="80"/>
    </row>
    <row r="61" spans="1:15" ht="25.5" x14ac:dyDescent="0.25">
      <c r="B61" s="1341" t="s">
        <v>75</v>
      </c>
      <c r="C61" s="1342"/>
      <c r="D61" s="1342"/>
      <c r="E61" s="1342"/>
      <c r="F61" s="1342"/>
      <c r="G61" s="1342"/>
      <c r="H61" s="1342"/>
      <c r="I61" s="142" t="s">
        <v>76</v>
      </c>
      <c r="J61" s="144" t="s">
        <v>77</v>
      </c>
      <c r="K61" s="143" t="s">
        <v>78</v>
      </c>
      <c r="L61" s="1343" t="s">
        <v>61</v>
      </c>
      <c r="M61" s="1344"/>
      <c r="N61" s="157" t="s">
        <v>62</v>
      </c>
    </row>
    <row r="62" spans="1:15" x14ac:dyDescent="0.25">
      <c r="A62" s="158"/>
      <c r="B62" s="159" t="s">
        <v>171</v>
      </c>
      <c r="C62" s="150"/>
      <c r="D62" s="150"/>
      <c r="E62" s="150"/>
      <c r="F62" s="150"/>
      <c r="G62" s="150"/>
      <c r="H62" s="150"/>
      <c r="I62" s="160">
        <f>insumos!B45*3</f>
        <v>90855</v>
      </c>
      <c r="J62" s="161">
        <v>185</v>
      </c>
      <c r="K62" s="162">
        <f>+I62*J62/100</f>
        <v>168081.75</v>
      </c>
      <c r="L62" s="163"/>
      <c r="M62" s="216">
        <v>20</v>
      </c>
      <c r="N62" s="165">
        <f>ROUND(K62/M62,2)</f>
        <v>8404.09</v>
      </c>
      <c r="O62" s="166"/>
    </row>
    <row r="63" spans="1:15" x14ac:dyDescent="0.25">
      <c r="A63" s="158"/>
      <c r="B63" s="159"/>
      <c r="C63" s="150"/>
      <c r="D63" s="150"/>
      <c r="E63" s="150"/>
      <c r="F63" s="150"/>
      <c r="G63" s="150"/>
      <c r="H63" s="150"/>
      <c r="I63" s="160"/>
      <c r="J63" s="161"/>
      <c r="K63" s="162"/>
      <c r="L63" s="163"/>
      <c r="M63" s="167"/>
      <c r="N63" s="165"/>
    </row>
    <row r="64" spans="1:15" ht="15.75" thickBot="1" x14ac:dyDescent="0.3">
      <c r="B64" s="1356"/>
      <c r="C64" s="1357"/>
      <c r="D64" s="1357"/>
      <c r="E64" s="1357"/>
      <c r="F64" s="1357"/>
      <c r="G64" s="1357"/>
      <c r="H64" s="1357"/>
      <c r="I64" s="136"/>
      <c r="J64" s="136"/>
      <c r="K64" s="136"/>
      <c r="L64" s="1366"/>
      <c r="M64" s="1366"/>
      <c r="N64" s="172"/>
    </row>
    <row r="65" spans="2:14" ht="15.75" thickBot="1" x14ac:dyDescent="0.3">
      <c r="B65" s="1312" t="s">
        <v>64</v>
      </c>
      <c r="C65" s="1313"/>
      <c r="D65" s="1313"/>
      <c r="E65" s="1313"/>
      <c r="F65" s="1313"/>
      <c r="G65" s="1313"/>
      <c r="H65" s="1313"/>
      <c r="I65" s="1313"/>
      <c r="J65" s="1313"/>
      <c r="K65" s="1313"/>
      <c r="L65" s="1313"/>
      <c r="M65" s="1314"/>
      <c r="N65" s="173">
        <f>SUM(N62:N64)</f>
        <v>8404.09</v>
      </c>
    </row>
    <row r="66" spans="2:14" ht="15.75" thickBot="1" x14ac:dyDescent="0.3">
      <c r="B66" s="57"/>
      <c r="C66" s="58"/>
      <c r="D66" s="58"/>
      <c r="E66" s="58"/>
      <c r="F66" s="58"/>
      <c r="G66" s="58"/>
      <c r="H66" s="58"/>
      <c r="I66" s="58"/>
      <c r="J66" s="58"/>
      <c r="K66" s="58"/>
      <c r="L66" s="58"/>
      <c r="M66" s="58"/>
      <c r="N66" s="59"/>
    </row>
    <row r="67" spans="2:14" ht="15.75" thickBot="1" x14ac:dyDescent="0.3">
      <c r="B67" s="1345" t="s">
        <v>79</v>
      </c>
      <c r="C67" s="1346"/>
      <c r="D67" s="1346"/>
      <c r="E67" s="1346"/>
      <c r="F67" s="1346"/>
      <c r="G67" s="1346"/>
      <c r="H67" s="1346"/>
      <c r="I67" s="1346"/>
      <c r="J67" s="1346"/>
      <c r="K67" s="1346"/>
      <c r="L67" s="1346"/>
      <c r="M67" s="1347"/>
      <c r="N67" s="174">
        <f>N37+N46+N57+N65</f>
        <v>40702.61</v>
      </c>
    </row>
    <row r="68" spans="2:14" x14ac:dyDescent="0.25">
      <c r="B68" s="57"/>
      <c r="C68" s="58"/>
      <c r="D68" s="58"/>
      <c r="E68" s="58"/>
      <c r="F68" s="58"/>
      <c r="G68" s="58"/>
      <c r="H68" s="58"/>
      <c r="I68" s="58"/>
      <c r="J68" s="58"/>
      <c r="K68" s="58"/>
      <c r="L68" s="58"/>
      <c r="M68" s="58"/>
      <c r="N68" s="59"/>
    </row>
    <row r="69" spans="2:14" x14ac:dyDescent="0.25">
      <c r="B69" s="112" t="s">
        <v>80</v>
      </c>
      <c r="C69" s="113"/>
      <c r="D69" s="113"/>
      <c r="E69" s="113"/>
      <c r="F69" s="113"/>
      <c r="G69" s="113"/>
      <c r="H69" s="113"/>
      <c r="I69" s="113"/>
      <c r="J69" s="113"/>
      <c r="K69" s="113"/>
      <c r="L69" s="113"/>
      <c r="M69" s="113"/>
      <c r="N69" s="114"/>
    </row>
    <row r="70" spans="2:14" ht="15.75" thickBot="1" x14ac:dyDescent="0.3">
      <c r="B70" s="139"/>
      <c r="C70" s="78"/>
      <c r="D70" s="78"/>
      <c r="E70" s="78"/>
      <c r="F70" s="78"/>
      <c r="G70" s="78"/>
      <c r="H70" s="78"/>
      <c r="I70" s="78"/>
      <c r="J70" s="78"/>
      <c r="K70" s="78"/>
      <c r="L70" s="78"/>
      <c r="M70" s="78"/>
      <c r="N70" s="80"/>
    </row>
    <row r="71" spans="2:14" x14ac:dyDescent="0.25">
      <c r="B71" s="1348" t="s">
        <v>81</v>
      </c>
      <c r="C71" s="1349"/>
      <c r="D71" s="1349"/>
      <c r="E71" s="1349"/>
      <c r="F71" s="1349"/>
      <c r="G71" s="1349"/>
      <c r="H71" s="1349"/>
      <c r="I71" s="141"/>
      <c r="J71" s="175"/>
      <c r="K71" s="176" t="s">
        <v>82</v>
      </c>
      <c r="L71" s="1334" t="s">
        <v>83</v>
      </c>
      <c r="M71" s="1335"/>
      <c r="N71" s="177"/>
    </row>
    <row r="72" spans="2:14" ht="24" customHeight="1" x14ac:dyDescent="0.25">
      <c r="B72" s="1287" t="s">
        <v>84</v>
      </c>
      <c r="C72" s="1288"/>
      <c r="D72" s="1288"/>
      <c r="E72" s="1288"/>
      <c r="F72" s="1288"/>
      <c r="G72" s="1288"/>
      <c r="H72" s="1288"/>
      <c r="I72" s="178"/>
      <c r="J72" s="179"/>
      <c r="K72" s="180">
        <v>0.2</v>
      </c>
      <c r="L72" s="1289">
        <f>ROUND(N67*K72,2)</f>
        <v>8140.52</v>
      </c>
      <c r="M72" s="1290"/>
      <c r="N72" s="181"/>
    </row>
    <row r="73" spans="2:14" x14ac:dyDescent="0.25">
      <c r="B73" s="182" t="s">
        <v>85</v>
      </c>
      <c r="C73" s="183"/>
      <c r="D73" s="183"/>
      <c r="E73" s="183"/>
      <c r="F73" s="183"/>
      <c r="G73" s="183"/>
      <c r="H73" s="183"/>
      <c r="I73" s="178"/>
      <c r="J73" s="179"/>
      <c r="K73" s="180">
        <v>0.05</v>
      </c>
      <c r="L73" s="1289">
        <f>ROUND(N67*K73,2)</f>
        <v>2035.13</v>
      </c>
      <c r="M73" s="1290"/>
      <c r="N73" s="181"/>
    </row>
    <row r="74" spans="2:14" ht="15.75" thickBot="1" x14ac:dyDescent="0.3">
      <c r="B74" s="184" t="s">
        <v>86</v>
      </c>
      <c r="C74" s="185"/>
      <c r="D74" s="185"/>
      <c r="E74" s="185"/>
      <c r="F74" s="185"/>
      <c r="G74" s="185"/>
      <c r="H74" s="185"/>
      <c r="I74" s="186"/>
      <c r="J74" s="187"/>
      <c r="K74" s="188">
        <v>0.05</v>
      </c>
      <c r="L74" s="1291">
        <f>ROUND(N67*K74,2)</f>
        <v>2035.13</v>
      </c>
      <c r="M74" s="1292"/>
      <c r="N74" s="181"/>
    </row>
    <row r="75" spans="2:14" ht="15.75" customHeight="1" thickBot="1" x14ac:dyDescent="0.3">
      <c r="B75" s="1345" t="s">
        <v>64</v>
      </c>
      <c r="C75" s="1346"/>
      <c r="D75" s="1346"/>
      <c r="E75" s="1346"/>
      <c r="F75" s="1346"/>
      <c r="G75" s="1346"/>
      <c r="H75" s="1346"/>
      <c r="I75" s="1346"/>
      <c r="J75" s="1346"/>
      <c r="K75" s="1346"/>
      <c r="L75" s="1346"/>
      <c r="M75" s="1347"/>
      <c r="N75" s="189">
        <f>L72+L73+L74</f>
        <v>12210.780000000002</v>
      </c>
    </row>
    <row r="76" spans="2:14" ht="15.75" thickBot="1" x14ac:dyDescent="0.3">
      <c r="B76" s="57"/>
      <c r="C76" s="58"/>
      <c r="D76" s="58"/>
      <c r="E76" s="58"/>
      <c r="F76" s="58"/>
      <c r="G76" s="58"/>
      <c r="H76" s="58"/>
      <c r="I76" s="58"/>
      <c r="J76" s="58"/>
      <c r="K76" s="58"/>
      <c r="L76" s="58"/>
      <c r="M76" s="58"/>
      <c r="N76" s="59"/>
    </row>
    <row r="77" spans="2:14" ht="15.75" thickBot="1" x14ac:dyDescent="0.3">
      <c r="B77" s="1345" t="s">
        <v>87</v>
      </c>
      <c r="C77" s="1346"/>
      <c r="D77" s="1346"/>
      <c r="E77" s="1346"/>
      <c r="F77" s="1346"/>
      <c r="G77" s="1346"/>
      <c r="H77" s="1346"/>
      <c r="I77" s="1346"/>
      <c r="J77" s="1346"/>
      <c r="K77" s="1346"/>
      <c r="L77" s="1346"/>
      <c r="M77" s="1347"/>
      <c r="N77" s="189">
        <f>ROUND(N67+N75,0)</f>
        <v>52913</v>
      </c>
    </row>
    <row r="78" spans="2:14" x14ac:dyDescent="0.25">
      <c r="B78" s="30"/>
      <c r="C78" s="31"/>
      <c r="D78" s="31"/>
      <c r="E78" s="31"/>
      <c r="F78" s="31"/>
      <c r="G78" s="31"/>
      <c r="H78" s="31"/>
      <c r="I78" s="31"/>
      <c r="J78" s="31"/>
      <c r="K78" s="31"/>
      <c r="L78" s="31"/>
      <c r="M78" s="31"/>
      <c r="N78" s="32"/>
    </row>
    <row r="79" spans="2:14" x14ac:dyDescent="0.25">
      <c r="B79" s="56"/>
      <c r="C79" s="33"/>
      <c r="D79" s="33"/>
      <c r="E79" s="33"/>
      <c r="F79" s="33"/>
      <c r="G79" s="33"/>
      <c r="H79" s="33"/>
      <c r="I79" s="33"/>
      <c r="J79" s="33"/>
      <c r="K79" s="33"/>
      <c r="L79" s="33"/>
      <c r="M79" s="33"/>
      <c r="N79" s="35"/>
    </row>
    <row r="80" spans="2:14" x14ac:dyDescent="0.25">
      <c r="B80" s="56"/>
      <c r="C80" s="33"/>
      <c r="D80" s="33"/>
      <c r="E80" s="33"/>
      <c r="F80" s="33"/>
      <c r="G80" s="33"/>
      <c r="H80" s="33"/>
      <c r="I80" s="33"/>
      <c r="J80" s="33"/>
      <c r="K80" s="33"/>
      <c r="L80" s="33"/>
      <c r="M80" s="33"/>
      <c r="N80" s="35"/>
    </row>
    <row r="81" spans="2:14" ht="16.5" customHeight="1" x14ac:dyDescent="0.25">
      <c r="B81" s="56"/>
      <c r="C81" s="33"/>
      <c r="D81" s="33"/>
      <c r="E81" s="41" t="s">
        <v>88</v>
      </c>
      <c r="F81" s="41"/>
      <c r="G81" s="41"/>
      <c r="H81" s="41"/>
      <c r="I81" s="41"/>
      <c r="J81" s="41"/>
      <c r="K81" s="33"/>
      <c r="L81" s="33"/>
      <c r="M81" s="33"/>
      <c r="N81" s="35"/>
    </row>
    <row r="82" spans="2:14" x14ac:dyDescent="0.25">
      <c r="B82" s="56"/>
      <c r="C82" s="33"/>
      <c r="D82" s="33"/>
      <c r="E82" s="259" t="s">
        <v>89</v>
      </c>
      <c r="F82" s="1020"/>
      <c r="G82" s="1020"/>
      <c r="H82" s="1020"/>
      <c r="I82" s="1020"/>
      <c r="J82" s="1020"/>
      <c r="K82" s="33"/>
      <c r="L82" s="33"/>
      <c r="M82" s="33"/>
      <c r="N82" s="35"/>
    </row>
    <row r="83" spans="2:14" ht="26.25" customHeight="1" x14ac:dyDescent="0.25">
      <c r="B83" s="56"/>
      <c r="C83" s="33"/>
      <c r="D83" s="33"/>
      <c r="E83" s="572" t="s">
        <v>322</v>
      </c>
      <c r="G83" s="259"/>
      <c r="H83" s="259"/>
      <c r="I83" s="259"/>
      <c r="J83" s="259"/>
      <c r="K83" s="33"/>
      <c r="L83" s="33"/>
      <c r="M83" s="33"/>
      <c r="N83" s="35"/>
    </row>
    <row r="84" spans="2:14" x14ac:dyDescent="0.25">
      <c r="B84" s="56"/>
      <c r="C84" s="33"/>
      <c r="D84" s="33"/>
      <c r="E84" s="259" t="s">
        <v>321</v>
      </c>
      <c r="F84" s="259"/>
      <c r="G84" s="259"/>
      <c r="H84" s="259"/>
      <c r="I84" s="259"/>
      <c r="J84" s="259"/>
      <c r="K84" s="33"/>
      <c r="L84" s="33"/>
      <c r="M84" s="33"/>
      <c r="N84" s="35"/>
    </row>
    <row r="85" spans="2:14" ht="15.75" thickBot="1" x14ac:dyDescent="0.3">
      <c r="B85" s="56"/>
      <c r="C85" s="33"/>
      <c r="D85" s="33"/>
      <c r="E85" s="33"/>
      <c r="F85" s="33" t="s">
        <v>92</v>
      </c>
      <c r="G85" s="33"/>
      <c r="H85" s="33"/>
      <c r="I85" s="33"/>
      <c r="J85" s="33"/>
      <c r="K85" s="33"/>
      <c r="L85" s="33"/>
      <c r="M85" s="33"/>
      <c r="N85" s="35"/>
    </row>
    <row r="86" spans="2:14" x14ac:dyDescent="0.25">
      <c r="B86" s="191" t="s">
        <v>93</v>
      </c>
      <c r="C86" s="192"/>
      <c r="D86" s="192"/>
      <c r="E86" s="192"/>
      <c r="F86" s="192"/>
      <c r="G86" s="192"/>
      <c r="H86" s="192"/>
      <c r="I86" s="192"/>
      <c r="J86" s="192"/>
      <c r="K86" s="192"/>
      <c r="L86" s="192"/>
      <c r="M86" s="192"/>
      <c r="N86" s="193"/>
    </row>
    <row r="87" spans="2:14" ht="15.75" thickBot="1" x14ac:dyDescent="0.3">
      <c r="B87" s="197"/>
      <c r="C87" s="198"/>
      <c r="D87" s="198"/>
      <c r="E87" s="198"/>
      <c r="F87" s="198"/>
      <c r="G87" s="198"/>
      <c r="H87" s="198"/>
      <c r="I87" s="198"/>
      <c r="J87" s="198"/>
      <c r="K87" s="198"/>
      <c r="L87" s="198"/>
      <c r="M87" s="198"/>
      <c r="N87" s="199"/>
    </row>
    <row r="88" spans="2:14" x14ac:dyDescent="0.25">
      <c r="B88" s="200"/>
      <c r="C88" s="201"/>
      <c r="D88" s="201"/>
      <c r="E88" s="201"/>
      <c r="F88" s="201"/>
      <c r="G88" s="201"/>
      <c r="H88" s="201"/>
      <c r="I88" s="201"/>
      <c r="J88" s="201"/>
      <c r="K88" s="201"/>
      <c r="L88" s="201"/>
      <c r="M88" s="201"/>
      <c r="N88" s="202"/>
    </row>
    <row r="89" spans="2:14" x14ac:dyDescent="0.25">
      <c r="B89" s="203" t="s">
        <v>94</v>
      </c>
      <c r="C89" s="44"/>
      <c r="D89" s="44"/>
      <c r="E89" s="44"/>
      <c r="F89" s="44"/>
      <c r="G89" s="44"/>
      <c r="H89" s="44"/>
      <c r="I89" s="44"/>
      <c r="J89" s="44"/>
      <c r="K89" s="44"/>
      <c r="L89" s="44"/>
      <c r="M89" s="44"/>
      <c r="N89" s="45"/>
    </row>
    <row r="90" spans="2:14" ht="15" customHeight="1" x14ac:dyDescent="0.25">
      <c r="B90" s="1367" t="s">
        <v>95</v>
      </c>
      <c r="C90" s="1368"/>
      <c r="D90" s="1368"/>
      <c r="E90" s="1368"/>
      <c r="F90" s="1368"/>
      <c r="G90" s="1368"/>
      <c r="H90" s="1368"/>
      <c r="I90" s="1368"/>
      <c r="J90" s="1368"/>
      <c r="K90" s="1368"/>
      <c r="L90" s="1368"/>
      <c r="M90" s="1368"/>
      <c r="N90" s="1369"/>
    </row>
    <row r="91" spans="2:14" ht="15" customHeight="1" x14ac:dyDescent="0.25">
      <c r="B91" s="1367"/>
      <c r="C91" s="1368"/>
      <c r="D91" s="1368"/>
      <c r="E91" s="1368"/>
      <c r="F91" s="1368"/>
      <c r="G91" s="1368"/>
      <c r="H91" s="1368"/>
      <c r="I91" s="1368"/>
      <c r="J91" s="1368"/>
      <c r="K91" s="1368"/>
      <c r="L91" s="1368"/>
      <c r="M91" s="1368"/>
      <c r="N91" s="1369"/>
    </row>
    <row r="92" spans="2:14" ht="30" customHeight="1" x14ac:dyDescent="0.25">
      <c r="B92" s="1360" t="s">
        <v>96</v>
      </c>
      <c r="C92" s="1361"/>
      <c r="D92" s="1361"/>
      <c r="E92" s="1361"/>
      <c r="F92" s="1361"/>
      <c r="G92" s="1361"/>
      <c r="H92" s="1361"/>
      <c r="I92" s="1361"/>
      <c r="J92" s="1361"/>
      <c r="K92" s="1361"/>
      <c r="L92" s="1361"/>
      <c r="M92" s="1361"/>
      <c r="N92" s="1362"/>
    </row>
    <row r="93" spans="2:14" x14ac:dyDescent="0.25">
      <c r="B93" s="1360"/>
      <c r="C93" s="1361"/>
      <c r="D93" s="1361"/>
      <c r="E93" s="1361"/>
      <c r="F93" s="1361"/>
      <c r="G93" s="1361"/>
      <c r="H93" s="1361"/>
      <c r="I93" s="1361"/>
      <c r="J93" s="1361"/>
      <c r="K93" s="1361"/>
      <c r="L93" s="1361"/>
      <c r="M93" s="1361"/>
      <c r="N93" s="1362"/>
    </row>
    <row r="94" spans="2:14" x14ac:dyDescent="0.25">
      <c r="B94" s="204"/>
      <c r="C94" s="205"/>
      <c r="D94" s="205"/>
      <c r="E94" s="205"/>
      <c r="F94" s="205"/>
      <c r="G94" s="205"/>
      <c r="H94" s="205"/>
      <c r="I94" s="205"/>
      <c r="J94" s="205"/>
      <c r="K94" s="205"/>
      <c r="L94" s="205"/>
      <c r="M94" s="205"/>
      <c r="N94" s="206"/>
    </row>
    <row r="95" spans="2:14" x14ac:dyDescent="0.25">
      <c r="B95" s="204"/>
      <c r="C95" s="205"/>
      <c r="D95" s="205"/>
      <c r="E95" s="205"/>
      <c r="F95" s="205"/>
      <c r="G95" s="205"/>
      <c r="H95" s="205"/>
      <c r="I95" s="205"/>
      <c r="J95" s="205"/>
      <c r="K95" s="205"/>
      <c r="L95" s="205"/>
      <c r="M95" s="205"/>
      <c r="N95" s="206"/>
    </row>
    <row r="96" spans="2:14" x14ac:dyDescent="0.25">
      <c r="B96" s="204"/>
      <c r="C96" s="205"/>
      <c r="D96" s="205"/>
      <c r="E96" s="205"/>
      <c r="F96" s="205"/>
      <c r="G96" s="205"/>
      <c r="H96" s="205"/>
      <c r="I96" s="205"/>
      <c r="J96" s="205"/>
      <c r="K96" s="205"/>
      <c r="L96" s="205"/>
      <c r="M96" s="205"/>
      <c r="N96" s="206"/>
    </row>
    <row r="97" spans="2:14" x14ac:dyDescent="0.25">
      <c r="B97" s="203"/>
      <c r="C97" s="44"/>
      <c r="D97" s="44"/>
      <c r="E97" s="44"/>
      <c r="F97" s="44"/>
      <c r="G97" s="44"/>
      <c r="H97" s="44"/>
      <c r="I97" s="44"/>
      <c r="J97" s="44"/>
      <c r="K97" s="44"/>
      <c r="L97" s="44"/>
      <c r="M97" s="44"/>
      <c r="N97" s="45"/>
    </row>
    <row r="98" spans="2:14" x14ac:dyDescent="0.25">
      <c r="B98" s="56"/>
      <c r="C98" s="33"/>
      <c r="D98" s="33"/>
      <c r="E98" s="33" t="s">
        <v>88</v>
      </c>
      <c r="F98" s="41"/>
      <c r="G98" s="41"/>
      <c r="H98" s="33"/>
      <c r="I98" s="33"/>
      <c r="J98" s="33"/>
      <c r="K98" s="33"/>
      <c r="L98" s="33"/>
      <c r="M98" s="33"/>
      <c r="N98" s="35"/>
    </row>
    <row r="99" spans="2:14" x14ac:dyDescent="0.25">
      <c r="B99" s="56"/>
      <c r="C99" s="33"/>
      <c r="D99" s="33"/>
      <c r="E99" s="207" t="s">
        <v>89</v>
      </c>
      <c r="F99" s="33"/>
      <c r="G99" s="33"/>
      <c r="H99" s="207"/>
      <c r="I99" s="207"/>
      <c r="J99" s="207"/>
      <c r="K99" s="33"/>
      <c r="L99" s="33"/>
      <c r="M99" s="33"/>
      <c r="N99" s="35"/>
    </row>
    <row r="100" spans="2:14" x14ac:dyDescent="0.25">
      <c r="B100" s="56"/>
      <c r="C100" s="33"/>
      <c r="D100" s="33"/>
      <c r="E100" s="208" t="s">
        <v>97</v>
      </c>
      <c r="F100" s="33"/>
      <c r="G100" s="33"/>
      <c r="H100" s="208"/>
      <c r="I100" s="208"/>
      <c r="J100" s="208"/>
      <c r="K100" s="33"/>
      <c r="L100" s="33"/>
      <c r="M100" s="33"/>
      <c r="N100" s="35"/>
    </row>
    <row r="101" spans="2:14" x14ac:dyDescent="0.25">
      <c r="B101" s="209"/>
      <c r="C101" s="44"/>
      <c r="D101" s="44"/>
      <c r="E101" s="33" t="s">
        <v>91</v>
      </c>
      <c r="F101" s="33"/>
      <c r="G101" s="33"/>
      <c r="H101" s="33"/>
      <c r="I101" s="33"/>
      <c r="J101" s="33"/>
      <c r="K101" s="44"/>
      <c r="L101" s="44"/>
      <c r="M101" s="44"/>
      <c r="N101" s="45"/>
    </row>
    <row r="102" spans="2:14" x14ac:dyDescent="0.25">
      <c r="B102" s="209"/>
      <c r="C102" s="44"/>
      <c r="D102" s="44"/>
      <c r="E102" s="44"/>
      <c r="F102" s="33"/>
      <c r="G102" s="33"/>
      <c r="H102" s="33"/>
      <c r="I102" s="33"/>
      <c r="J102" s="33"/>
      <c r="K102" s="44"/>
      <c r="L102" s="44"/>
      <c r="M102" s="44"/>
      <c r="N102" s="45"/>
    </row>
    <row r="103" spans="2:14" ht="15.75" thickBot="1" x14ac:dyDescent="0.3">
      <c r="B103" s="210"/>
      <c r="C103" s="211"/>
      <c r="D103" s="211"/>
      <c r="E103" s="212"/>
      <c r="F103" s="212"/>
      <c r="G103" s="212"/>
      <c r="H103" s="212"/>
      <c r="I103" s="212"/>
      <c r="J103" s="1364"/>
      <c r="K103" s="1364"/>
      <c r="L103" s="1364"/>
      <c r="M103" s="1364"/>
      <c r="N103" s="1365"/>
    </row>
  </sheetData>
  <mergeCells count="55">
    <mergeCell ref="K7:M7"/>
    <mergeCell ref="B75:M75"/>
    <mergeCell ref="B77:M77"/>
    <mergeCell ref="L54:M54"/>
    <mergeCell ref="B11:D12"/>
    <mergeCell ref="E11:N12"/>
    <mergeCell ref="C14:I14"/>
    <mergeCell ref="K14:N14"/>
    <mergeCell ref="B33:H33"/>
    <mergeCell ref="B90:N91"/>
    <mergeCell ref="B35:D35"/>
    <mergeCell ref="B36:H36"/>
    <mergeCell ref="B57:M57"/>
    <mergeCell ref="L36:M36"/>
    <mergeCell ref="B37:M37"/>
    <mergeCell ref="B41:I41"/>
    <mergeCell ref="L41:M41"/>
    <mergeCell ref="B46:M46"/>
    <mergeCell ref="L50:M50"/>
    <mergeCell ref="I36:J36"/>
    <mergeCell ref="L51:M51"/>
    <mergeCell ref="L52:M52"/>
    <mergeCell ref="L53:M53"/>
    <mergeCell ref="B92:N93"/>
    <mergeCell ref="J103:N103"/>
    <mergeCell ref="F82:J82"/>
    <mergeCell ref="L56:M56"/>
    <mergeCell ref="L74:M74"/>
    <mergeCell ref="B61:H61"/>
    <mergeCell ref="L61:M61"/>
    <mergeCell ref="B64:H64"/>
    <mergeCell ref="L64:M64"/>
    <mergeCell ref="B65:M65"/>
    <mergeCell ref="B67:M67"/>
    <mergeCell ref="B71:H71"/>
    <mergeCell ref="L71:M71"/>
    <mergeCell ref="B72:H72"/>
    <mergeCell ref="L72:M72"/>
    <mergeCell ref="L73:M73"/>
    <mergeCell ref="I6:J6"/>
    <mergeCell ref="B1:N2"/>
    <mergeCell ref="B32:H32"/>
    <mergeCell ref="L8:N8"/>
    <mergeCell ref="F21:H21"/>
    <mergeCell ref="B23:N23"/>
    <mergeCell ref="C25:I25"/>
    <mergeCell ref="L25:M25"/>
    <mergeCell ref="C26:I26"/>
    <mergeCell ref="L26:M26"/>
    <mergeCell ref="B31:H31"/>
    <mergeCell ref="I31:J31"/>
    <mergeCell ref="L31:M31"/>
    <mergeCell ref="B6:E6"/>
    <mergeCell ref="C10:D10"/>
    <mergeCell ref="D7:G7"/>
  </mergeCells>
  <pageMargins left="0.7" right="0.7" top="0.45" bottom="0.44" header="0.3" footer="0.3"/>
  <pageSetup paperSize="9" scale="48"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O97"/>
  <sheetViews>
    <sheetView view="pageBreakPreview" topLeftCell="A79" zoomScaleNormal="75" zoomScaleSheetLayoutView="100" workbookViewId="0">
      <selection activeCell="E38" sqref="E38"/>
    </sheetView>
  </sheetViews>
  <sheetFormatPr baseColWidth="10" defaultColWidth="11" defaultRowHeight="15" x14ac:dyDescent="0.25"/>
  <cols>
    <col min="1" max="1" width="5.140625" style="7" customWidth="1"/>
    <col min="2" max="2" width="17" style="7" customWidth="1"/>
    <col min="3" max="5" width="11" style="7"/>
    <col min="6" max="6" width="14.42578125" style="7" customWidth="1"/>
    <col min="7" max="8" width="11" style="7"/>
    <col min="9" max="9" width="13.140625" style="7" bestFit="1" customWidth="1"/>
    <col min="10" max="10" width="15.5703125" style="7" customWidth="1"/>
    <col min="11" max="11" width="17.5703125" style="7" bestFit="1" customWidth="1"/>
    <col min="12" max="12" width="11" style="7"/>
    <col min="13" max="13" width="12" style="7" bestFit="1" customWidth="1"/>
    <col min="14" max="14" width="17.42578125" style="7" customWidth="1"/>
    <col min="15" max="15" width="12" style="7" bestFit="1" customWidth="1"/>
    <col min="16" max="16384" width="11" style="7"/>
  </cols>
  <sheetData>
    <row r="1" spans="2:14" ht="19.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34.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26.25" customHeight="1"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756"/>
      <c r="I7" s="24"/>
      <c r="J7" s="25" t="s">
        <v>43</v>
      </c>
      <c r="K7" s="1309" t="s">
        <v>13</v>
      </c>
      <c r="L7" s="1309"/>
      <c r="M7" s="1309"/>
      <c r="N7" s="26"/>
    </row>
    <row r="8" spans="2:14" ht="15.75" thickBot="1" x14ac:dyDescent="0.3">
      <c r="B8" s="27"/>
      <c r="C8" s="28"/>
      <c r="D8" s="664"/>
      <c r="E8" s="664"/>
      <c r="F8" s="664"/>
      <c r="G8" s="664"/>
      <c r="H8" s="28"/>
      <c r="I8" s="664"/>
      <c r="J8" s="28"/>
      <c r="K8" s="664"/>
      <c r="L8" s="1307"/>
      <c r="M8" s="1307"/>
      <c r="N8" s="1308"/>
    </row>
    <row r="9" spans="2:14" x14ac:dyDescent="0.25">
      <c r="B9" s="30"/>
      <c r="C9" s="31"/>
      <c r="D9" s="31"/>
      <c r="E9" s="31"/>
      <c r="F9" s="31"/>
      <c r="G9" s="31"/>
      <c r="H9" s="31"/>
      <c r="I9" s="31"/>
      <c r="J9" s="31"/>
      <c r="K9" s="31"/>
      <c r="L9" s="31"/>
      <c r="M9" s="31"/>
      <c r="N9" s="32"/>
    </row>
    <row r="10" spans="2:14" x14ac:dyDescent="0.25">
      <c r="B10" s="649" t="s">
        <v>44</v>
      </c>
      <c r="C10" s="1241" t="str">
        <f>+'PRESUPUESTO OFICIAL'!C4:D4</f>
        <v>2104 de 2020</v>
      </c>
      <c r="D10" s="1241"/>
      <c r="E10" s="650"/>
      <c r="F10" s="33"/>
      <c r="G10" s="33"/>
      <c r="H10" s="34"/>
      <c r="I10" s="34"/>
      <c r="J10" s="34"/>
      <c r="K10" s="34"/>
      <c r="L10" s="34"/>
      <c r="M10" s="34"/>
      <c r="N10" s="35"/>
    </row>
    <row r="11" spans="2:14" ht="31.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21.75"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19.5" customHeight="1" x14ac:dyDescent="0.25">
      <c r="B14" s="261" t="s">
        <v>117</v>
      </c>
      <c r="C14" s="1115" t="str">
        <f>'630.7'!$C$14</f>
        <v>FINCA CAMPANARIO- ALTO DE LOS MIGUELES- POZO DE LA VIEJA</v>
      </c>
      <c r="D14" s="1115"/>
      <c r="E14" s="1115"/>
      <c r="F14" s="1115"/>
      <c r="G14" s="1115"/>
      <c r="H14" s="1115"/>
      <c r="I14" s="1115"/>
      <c r="J14" s="257" t="s">
        <v>46</v>
      </c>
      <c r="K14" s="1310">
        <f>+'600.1.1'!K14:N14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665"/>
      <c r="E21" s="665"/>
      <c r="F21" s="1336" t="s">
        <v>51</v>
      </c>
      <c r="G21" s="1337"/>
      <c r="H21" s="1337"/>
      <c r="I21" s="665" t="s">
        <v>38</v>
      </c>
      <c r="J21" s="665" t="s">
        <v>39</v>
      </c>
      <c r="K21" s="54"/>
      <c r="L21" s="665"/>
      <c r="M21" s="665"/>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26.25" thickBot="1" x14ac:dyDescent="0.3">
      <c r="B25" s="60" t="s">
        <v>53</v>
      </c>
      <c r="C25" s="1317" t="s">
        <v>54</v>
      </c>
      <c r="D25" s="1318"/>
      <c r="E25" s="1318"/>
      <c r="F25" s="1318"/>
      <c r="G25" s="1318"/>
      <c r="H25" s="1318"/>
      <c r="I25" s="1318"/>
      <c r="J25" s="61"/>
      <c r="K25" s="62" t="s">
        <v>55</v>
      </c>
      <c r="L25" s="1319" t="s">
        <v>56</v>
      </c>
      <c r="M25" s="1320"/>
      <c r="N25" s="60" t="s">
        <v>8</v>
      </c>
    </row>
    <row r="26" spans="1:14" ht="17.25" hidden="1" customHeight="1" x14ac:dyDescent="0.25">
      <c r="B26" s="60" t="s">
        <v>53</v>
      </c>
      <c r="C26" s="1317" t="s">
        <v>54</v>
      </c>
      <c r="D26" s="1318"/>
      <c r="E26" s="1318"/>
      <c r="F26" s="1318"/>
      <c r="G26" s="1318"/>
      <c r="H26" s="1318"/>
      <c r="I26" s="1318"/>
      <c r="J26" s="61"/>
      <c r="K26" s="63"/>
      <c r="L26" s="1319" t="s">
        <v>56</v>
      </c>
      <c r="M26" s="1320"/>
      <c r="N26" s="60" t="s">
        <v>8</v>
      </c>
    </row>
    <row r="27" spans="1:14" ht="15.75" customHeight="1" thickBot="1" x14ac:dyDescent="0.3">
      <c r="B27" s="387" t="s">
        <v>283</v>
      </c>
      <c r="C27" s="65" t="s">
        <v>284</v>
      </c>
      <c r="D27" s="66"/>
      <c r="E27" s="66"/>
      <c r="F27" s="66"/>
      <c r="G27" s="66"/>
      <c r="H27" s="66"/>
      <c r="I27" s="66"/>
      <c r="J27" s="66"/>
      <c r="K27" s="67"/>
      <c r="L27" s="68" t="s">
        <v>26</v>
      </c>
      <c r="M27" s="69"/>
      <c r="N27" s="70"/>
    </row>
    <row r="28" spans="1:14" ht="6" customHeight="1" x14ac:dyDescent="0.25">
      <c r="B28" s="71"/>
      <c r="C28" s="72"/>
      <c r="D28" s="72"/>
      <c r="E28" s="72"/>
      <c r="F28" s="72"/>
      <c r="G28" s="72"/>
      <c r="H28" s="72"/>
      <c r="I28" s="72"/>
      <c r="J28" s="72"/>
      <c r="K28" s="72"/>
      <c r="L28" s="72"/>
      <c r="M28" s="72"/>
      <c r="N28" s="73"/>
    </row>
    <row r="29" spans="1:14" ht="15.75" thickBot="1" x14ac:dyDescent="0.3">
      <c r="B29" s="74" t="s">
        <v>58</v>
      </c>
      <c r="C29" s="75"/>
      <c r="D29" s="75"/>
      <c r="E29" s="75"/>
      <c r="F29" s="75"/>
      <c r="G29" s="75"/>
      <c r="H29" s="75"/>
      <c r="I29" s="75"/>
      <c r="J29" s="75"/>
      <c r="K29" s="75"/>
      <c r="L29" s="75"/>
      <c r="M29" s="75"/>
      <c r="N29" s="76"/>
    </row>
    <row r="30" spans="1:14" x14ac:dyDescent="0.25">
      <c r="B30" s="1321" t="s">
        <v>54</v>
      </c>
      <c r="C30" s="1322"/>
      <c r="D30" s="1322"/>
      <c r="E30" s="1322"/>
      <c r="F30" s="1322"/>
      <c r="G30" s="1322"/>
      <c r="H30" s="1323"/>
      <c r="I30" s="1324" t="s">
        <v>59</v>
      </c>
      <c r="J30" s="1325"/>
      <c r="K30" s="81" t="s">
        <v>60</v>
      </c>
      <c r="L30" s="1326" t="s">
        <v>61</v>
      </c>
      <c r="M30" s="1323"/>
      <c r="N30" s="82" t="s">
        <v>62</v>
      </c>
    </row>
    <row r="31" spans="1:14" x14ac:dyDescent="0.25">
      <c r="A31" s="83"/>
      <c r="B31" s="1245"/>
      <c r="C31" s="1246"/>
      <c r="D31" s="1246"/>
      <c r="E31" s="1246"/>
      <c r="F31" s="1246"/>
      <c r="G31" s="1246"/>
      <c r="H31" s="1248"/>
      <c r="I31" s="84"/>
      <c r="J31" s="85"/>
      <c r="K31" s="86"/>
      <c r="L31" s="87"/>
      <c r="M31" s="552"/>
      <c r="N31" s="608"/>
    </row>
    <row r="32" spans="1:14" x14ac:dyDescent="0.25">
      <c r="A32" s="83"/>
      <c r="B32" s="1327"/>
      <c r="C32" s="1328"/>
      <c r="D32" s="1328"/>
      <c r="E32" s="1328"/>
      <c r="F32" s="1328"/>
      <c r="G32" s="1328"/>
      <c r="H32" s="1329"/>
      <c r="I32" s="90"/>
      <c r="J32" s="91"/>
      <c r="K32" s="86"/>
      <c r="L32" s="666"/>
      <c r="M32" s="667"/>
      <c r="N32" s="608"/>
    </row>
    <row r="33" spans="1:14" x14ac:dyDescent="0.25">
      <c r="B33" s="661"/>
      <c r="C33" s="662"/>
      <c r="D33" s="662"/>
      <c r="E33" s="662"/>
      <c r="F33" s="663"/>
      <c r="G33" s="663"/>
      <c r="H33" s="213"/>
      <c r="I33" s="98"/>
      <c r="J33" s="99"/>
      <c r="K33" s="86"/>
      <c r="L33" s="100"/>
      <c r="M33" s="101"/>
      <c r="N33" s="128"/>
    </row>
    <row r="34" spans="1:14" x14ac:dyDescent="0.25">
      <c r="B34" s="1330" t="s">
        <v>63</v>
      </c>
      <c r="C34" s="1331"/>
      <c r="D34" s="1331"/>
      <c r="E34" s="102"/>
      <c r="F34" s="103"/>
      <c r="G34" s="103"/>
      <c r="H34" s="104"/>
      <c r="I34" s="98"/>
      <c r="J34" s="99"/>
      <c r="K34" s="105"/>
      <c r="L34" s="100"/>
      <c r="M34" s="106">
        <v>0.05</v>
      </c>
      <c r="N34" s="107">
        <f>ROUND(N59*M34,2)</f>
        <v>16.010000000000002</v>
      </c>
    </row>
    <row r="35" spans="1:14" ht="15.75" thickBot="1" x14ac:dyDescent="0.3">
      <c r="B35" s="1327"/>
      <c r="C35" s="1328"/>
      <c r="D35" s="1328"/>
      <c r="E35" s="1328"/>
      <c r="F35" s="1328"/>
      <c r="G35" s="1328"/>
      <c r="H35" s="1329"/>
      <c r="I35" s="1332"/>
      <c r="J35" s="1333"/>
      <c r="K35" s="108"/>
      <c r="L35" s="1315"/>
      <c r="M35" s="1316"/>
      <c r="N35" s="109"/>
    </row>
    <row r="36" spans="1:14" ht="15.75" thickBot="1" x14ac:dyDescent="0.3">
      <c r="B36" s="1345" t="s">
        <v>64</v>
      </c>
      <c r="C36" s="1346"/>
      <c r="D36" s="1346"/>
      <c r="E36" s="1346"/>
      <c r="F36" s="1346"/>
      <c r="G36" s="1346"/>
      <c r="H36" s="1346"/>
      <c r="I36" s="1346"/>
      <c r="J36" s="1346"/>
      <c r="K36" s="1346"/>
      <c r="L36" s="1346"/>
      <c r="M36" s="1347"/>
      <c r="N36" s="110">
        <f>SUM(N31:N35)</f>
        <v>16.010000000000002</v>
      </c>
    </row>
    <row r="37" spans="1:14" x14ac:dyDescent="0.25">
      <c r="B37" s="111"/>
      <c r="C37" s="58"/>
      <c r="D37" s="58"/>
      <c r="E37" s="58"/>
      <c r="F37" s="58"/>
      <c r="G37" s="58"/>
      <c r="H37" s="58"/>
      <c r="I37" s="58"/>
      <c r="J37" s="58"/>
      <c r="K37" s="58"/>
      <c r="L37" s="58"/>
      <c r="M37" s="58"/>
      <c r="N37" s="59"/>
    </row>
    <row r="38" spans="1:14" ht="15.75" thickBot="1" x14ac:dyDescent="0.3">
      <c r="B38" s="112" t="s">
        <v>65</v>
      </c>
      <c r="C38" s="113"/>
      <c r="D38" s="113"/>
      <c r="E38" s="113"/>
      <c r="F38" s="113"/>
      <c r="G38" s="113"/>
      <c r="H38" s="113"/>
      <c r="I38" s="113"/>
      <c r="J38" s="113"/>
      <c r="K38" s="113"/>
      <c r="L38" s="113"/>
      <c r="M38" s="113"/>
      <c r="N38" s="114"/>
    </row>
    <row r="39" spans="1:14" x14ac:dyDescent="0.25">
      <c r="B39" s="1348" t="s">
        <v>54</v>
      </c>
      <c r="C39" s="1349"/>
      <c r="D39" s="1349"/>
      <c r="E39" s="1349"/>
      <c r="F39" s="1349"/>
      <c r="G39" s="1349"/>
      <c r="H39" s="1349"/>
      <c r="I39" s="1350"/>
      <c r="J39" s="660" t="s">
        <v>56</v>
      </c>
      <c r="K39" s="117" t="s">
        <v>8</v>
      </c>
      <c r="L39" s="1351" t="s">
        <v>66</v>
      </c>
      <c r="M39" s="1350"/>
      <c r="N39" s="118" t="s">
        <v>62</v>
      </c>
    </row>
    <row r="40" spans="1:14" x14ac:dyDescent="0.25">
      <c r="A40" s="119"/>
      <c r="B40" s="613" t="s">
        <v>285</v>
      </c>
      <c r="C40" s="121"/>
      <c r="D40" s="121"/>
      <c r="E40" s="121"/>
      <c r="F40" s="121"/>
      <c r="G40" s="121"/>
      <c r="H40" s="121"/>
      <c r="I40" s="85"/>
      <c r="J40" s="614" t="s">
        <v>26</v>
      </c>
      <c r="K40" s="616">
        <v>1.05</v>
      </c>
      <c r="L40" s="1386">
        <f>insumos!B11</f>
        <v>6349.04</v>
      </c>
      <c r="M40" s="1387"/>
      <c r="N40" s="608">
        <f>ROUND(K40*L40,2)</f>
        <v>6666.49</v>
      </c>
    </row>
    <row r="41" spans="1:14" x14ac:dyDescent="0.25">
      <c r="A41" s="119"/>
      <c r="B41" s="613"/>
      <c r="C41" s="124"/>
      <c r="D41" s="124"/>
      <c r="E41" s="124"/>
      <c r="F41" s="124"/>
      <c r="G41" s="124"/>
      <c r="H41" s="124"/>
      <c r="I41" s="124"/>
      <c r="J41" s="615"/>
      <c r="K41" s="617"/>
      <c r="L41" s="1386"/>
      <c r="M41" s="1387"/>
      <c r="N41" s="608"/>
    </row>
    <row r="42" spans="1:14" x14ac:dyDescent="0.25">
      <c r="A42" s="119"/>
      <c r="B42" s="613"/>
      <c r="C42" s="124"/>
      <c r="D42" s="124"/>
      <c r="E42" s="124"/>
      <c r="F42" s="124"/>
      <c r="G42" s="124"/>
      <c r="H42" s="124"/>
      <c r="I42" s="124"/>
      <c r="J42" s="615"/>
      <c r="K42" s="617"/>
      <c r="L42" s="1386"/>
      <c r="M42" s="1387"/>
      <c r="N42" s="608"/>
    </row>
    <row r="43" spans="1:14" ht="15.75" thickBot="1" x14ac:dyDescent="0.3">
      <c r="A43" s="119"/>
      <c r="B43" s="609"/>
      <c r="C43" s="655"/>
      <c r="D43" s="655"/>
      <c r="E43" s="655"/>
      <c r="F43" s="655"/>
      <c r="G43" s="655"/>
      <c r="H43" s="655"/>
      <c r="I43" s="655"/>
      <c r="J43" s="656"/>
      <c r="K43" s="136"/>
      <c r="L43" s="137"/>
      <c r="M43" s="610"/>
      <c r="N43" s="608"/>
    </row>
    <row r="44" spans="1:14" ht="15.75" thickBot="1" x14ac:dyDescent="0.3">
      <c r="B44" s="1345" t="s">
        <v>64</v>
      </c>
      <c r="C44" s="1346"/>
      <c r="D44" s="1346"/>
      <c r="E44" s="1346"/>
      <c r="F44" s="1346"/>
      <c r="G44" s="1346"/>
      <c r="H44" s="1346"/>
      <c r="I44" s="1346"/>
      <c r="J44" s="1346"/>
      <c r="K44" s="1346"/>
      <c r="L44" s="1346"/>
      <c r="M44" s="1347"/>
      <c r="N44" s="110">
        <f>SUM(N40:N43)</f>
        <v>6666.49</v>
      </c>
    </row>
    <row r="45" spans="1:14" x14ac:dyDescent="0.25">
      <c r="B45" s="57"/>
      <c r="C45" s="58"/>
      <c r="D45" s="58"/>
      <c r="E45" s="58"/>
      <c r="F45" s="58"/>
      <c r="G45" s="58"/>
      <c r="H45" s="58"/>
      <c r="I45" s="58"/>
      <c r="J45" s="58"/>
      <c r="K45" s="58"/>
      <c r="L45" s="58"/>
      <c r="M45" s="58"/>
      <c r="N45" s="59"/>
    </row>
    <row r="46" spans="1:14" x14ac:dyDescent="0.25">
      <c r="B46" s="112" t="s">
        <v>67</v>
      </c>
      <c r="C46" s="113"/>
      <c r="D46" s="113"/>
      <c r="E46" s="113"/>
      <c r="F46" s="113"/>
      <c r="G46" s="113"/>
      <c r="H46" s="113"/>
      <c r="I46" s="113"/>
      <c r="J46" s="113"/>
      <c r="K46" s="113"/>
      <c r="L46" s="113"/>
      <c r="M46" s="113"/>
      <c r="N46" s="114"/>
    </row>
    <row r="47" spans="1:14" ht="15.75" thickBot="1" x14ac:dyDescent="0.3">
      <c r="B47" s="139"/>
      <c r="C47" s="78"/>
      <c r="D47" s="78"/>
      <c r="E47" s="78"/>
      <c r="F47" s="78"/>
      <c r="G47" s="78"/>
      <c r="H47" s="78"/>
      <c r="I47" s="78"/>
      <c r="J47" s="78"/>
      <c r="K47" s="78"/>
      <c r="L47" s="78"/>
      <c r="M47" s="78"/>
      <c r="N47" s="80"/>
    </row>
    <row r="48" spans="1:14" ht="25.5" x14ac:dyDescent="0.25">
      <c r="B48" s="657" t="s">
        <v>68</v>
      </c>
      <c r="C48" s="658"/>
      <c r="D48" s="658"/>
      <c r="E48" s="658"/>
      <c r="F48" s="658"/>
      <c r="G48" s="658"/>
      <c r="H48" s="142" t="s">
        <v>56</v>
      </c>
      <c r="I48" s="143" t="s">
        <v>69</v>
      </c>
      <c r="J48" s="144" t="s">
        <v>70</v>
      </c>
      <c r="K48" s="142" t="s">
        <v>71</v>
      </c>
      <c r="L48" s="1352" t="s">
        <v>72</v>
      </c>
      <c r="M48" s="1353"/>
      <c r="N48" s="145" t="s">
        <v>62</v>
      </c>
    </row>
    <row r="49" spans="1:15" x14ac:dyDescent="0.25">
      <c r="B49" s="146"/>
      <c r="C49" s="227"/>
      <c r="D49" s="227"/>
      <c r="E49" s="227"/>
      <c r="F49" s="227"/>
      <c r="G49" s="227"/>
      <c r="H49" s="614"/>
      <c r="I49" s="420"/>
      <c r="J49" s="668"/>
      <c r="K49" s="420"/>
      <c r="L49" s="1388"/>
      <c r="M49" s="1389"/>
      <c r="N49" s="149"/>
    </row>
    <row r="50" spans="1:15" ht="15.75" thickBot="1" x14ac:dyDescent="0.3">
      <c r="B50" s="654"/>
      <c r="C50" s="655"/>
      <c r="D50" s="655"/>
      <c r="E50" s="655"/>
      <c r="F50" s="655"/>
      <c r="G50" s="655"/>
      <c r="H50" s="155"/>
      <c r="I50" s="136"/>
      <c r="J50" s="136"/>
      <c r="K50" s="136"/>
      <c r="L50" s="1384"/>
      <c r="M50" s="1385"/>
      <c r="N50" s="149"/>
    </row>
    <row r="51" spans="1:15" ht="15.75" thickBot="1" x14ac:dyDescent="0.3">
      <c r="B51" s="1312" t="s">
        <v>64</v>
      </c>
      <c r="C51" s="1313"/>
      <c r="D51" s="1313"/>
      <c r="E51" s="1313"/>
      <c r="F51" s="1313"/>
      <c r="G51" s="1313"/>
      <c r="H51" s="1313"/>
      <c r="I51" s="1313"/>
      <c r="J51" s="1313"/>
      <c r="K51" s="1313"/>
      <c r="L51" s="1313"/>
      <c r="M51" s="1314"/>
      <c r="N51" s="156">
        <f>SUM(N49:N50)</f>
        <v>0</v>
      </c>
    </row>
    <row r="52" spans="1:15" x14ac:dyDescent="0.25">
      <c r="B52" s="57"/>
      <c r="C52" s="58"/>
      <c r="D52" s="58"/>
      <c r="E52" s="58"/>
      <c r="F52" s="58"/>
      <c r="G52" s="58"/>
      <c r="H52" s="58"/>
      <c r="I52" s="58"/>
      <c r="J52" s="58"/>
      <c r="K52" s="58"/>
      <c r="L52" s="58"/>
      <c r="M52" s="58"/>
      <c r="N52" s="59"/>
    </row>
    <row r="53" spans="1:15" x14ac:dyDescent="0.25">
      <c r="B53" s="112" t="s">
        <v>74</v>
      </c>
      <c r="C53" s="113"/>
      <c r="D53" s="113"/>
      <c r="E53" s="113"/>
      <c r="F53" s="113"/>
      <c r="G53" s="113"/>
      <c r="H53" s="113"/>
      <c r="I53" s="113"/>
      <c r="J53" s="113"/>
      <c r="K53" s="113"/>
      <c r="L53" s="113"/>
      <c r="M53" s="113"/>
      <c r="N53" s="114"/>
    </row>
    <row r="54" spans="1:15" ht="15.75" thickBot="1" x14ac:dyDescent="0.3">
      <c r="B54" s="139"/>
      <c r="C54" s="78"/>
      <c r="D54" s="78"/>
      <c r="E54" s="78"/>
      <c r="F54" s="78"/>
      <c r="G54" s="78"/>
      <c r="H54" s="78"/>
      <c r="I54" s="78"/>
      <c r="J54" s="78"/>
      <c r="K54" s="78"/>
      <c r="L54" s="78"/>
      <c r="M54" s="78"/>
      <c r="N54" s="80"/>
    </row>
    <row r="55" spans="1:15" ht="25.5" x14ac:dyDescent="0.25">
      <c r="B55" s="1341" t="s">
        <v>75</v>
      </c>
      <c r="C55" s="1342"/>
      <c r="D55" s="1342"/>
      <c r="E55" s="1342"/>
      <c r="F55" s="1342"/>
      <c r="G55" s="1342"/>
      <c r="H55" s="1342"/>
      <c r="I55" s="142" t="s">
        <v>76</v>
      </c>
      <c r="J55" s="144" t="s">
        <v>77</v>
      </c>
      <c r="K55" s="143" t="s">
        <v>78</v>
      </c>
      <c r="L55" s="1343" t="s">
        <v>61</v>
      </c>
      <c r="M55" s="1344"/>
      <c r="N55" s="157" t="s">
        <v>62</v>
      </c>
    </row>
    <row r="56" spans="1:15" x14ac:dyDescent="0.25">
      <c r="B56" s="226" t="s">
        <v>148</v>
      </c>
      <c r="C56" s="227"/>
      <c r="D56" s="227"/>
      <c r="E56" s="227"/>
      <c r="F56" s="227"/>
      <c r="G56" s="227"/>
      <c r="H56" s="227"/>
      <c r="I56" s="160">
        <f>2*insumos!B45</f>
        <v>60570</v>
      </c>
      <c r="J56" s="161">
        <v>185</v>
      </c>
      <c r="K56" s="162">
        <f>+I56*J56/100</f>
        <v>112054.5</v>
      </c>
      <c r="L56" s="163"/>
      <c r="M56" s="216">
        <v>350</v>
      </c>
      <c r="N56" s="165">
        <f>ROUND(K56/M56,2)</f>
        <v>320.16000000000003</v>
      </c>
    </row>
    <row r="57" spans="1:15" x14ac:dyDescent="0.25">
      <c r="A57" s="158"/>
      <c r="B57" s="226"/>
      <c r="C57" s="227"/>
      <c r="D57" s="227"/>
      <c r="E57" s="227"/>
      <c r="F57" s="227"/>
      <c r="G57" s="227"/>
      <c r="H57" s="227"/>
      <c r="I57" s="160"/>
      <c r="J57" s="161"/>
      <c r="K57" s="162"/>
      <c r="L57" s="163"/>
      <c r="M57" s="216"/>
      <c r="N57" s="165"/>
      <c r="O57" s="166"/>
    </row>
    <row r="58" spans="1:15" ht="15.75" thickBot="1" x14ac:dyDescent="0.3">
      <c r="B58" s="1356"/>
      <c r="C58" s="1357"/>
      <c r="D58" s="1357"/>
      <c r="E58" s="1357"/>
      <c r="F58" s="1357"/>
      <c r="G58" s="1357"/>
      <c r="H58" s="1357"/>
      <c r="I58" s="136"/>
      <c r="J58" s="136"/>
      <c r="K58" s="136"/>
      <c r="L58" s="1366"/>
      <c r="M58" s="1366"/>
      <c r="N58" s="172"/>
    </row>
    <row r="59" spans="1:15" ht="15.75" thickBot="1" x14ac:dyDescent="0.3">
      <c r="B59" s="1312" t="s">
        <v>64</v>
      </c>
      <c r="C59" s="1313"/>
      <c r="D59" s="1313"/>
      <c r="E59" s="1313"/>
      <c r="F59" s="1313"/>
      <c r="G59" s="1313"/>
      <c r="H59" s="1313"/>
      <c r="I59" s="1313"/>
      <c r="J59" s="1313"/>
      <c r="K59" s="1313"/>
      <c r="L59" s="1313"/>
      <c r="M59" s="1314"/>
      <c r="N59" s="173">
        <f>SUM(N56:N58)</f>
        <v>320.16000000000003</v>
      </c>
    </row>
    <row r="60" spans="1:15" ht="15.75" thickBot="1" x14ac:dyDescent="0.3">
      <c r="B60" s="57"/>
      <c r="C60" s="58"/>
      <c r="D60" s="58"/>
      <c r="E60" s="58"/>
      <c r="F60" s="58"/>
      <c r="G60" s="58"/>
      <c r="H60" s="58"/>
      <c r="I60" s="58"/>
      <c r="J60" s="58"/>
      <c r="K60" s="58"/>
      <c r="L60" s="58"/>
      <c r="M60" s="58"/>
      <c r="N60" s="59"/>
    </row>
    <row r="61" spans="1:15" ht="15.75" thickBot="1" x14ac:dyDescent="0.3">
      <c r="B61" s="1345" t="s">
        <v>79</v>
      </c>
      <c r="C61" s="1346"/>
      <c r="D61" s="1346"/>
      <c r="E61" s="1346"/>
      <c r="F61" s="1346"/>
      <c r="G61" s="1346"/>
      <c r="H61" s="1346"/>
      <c r="I61" s="1346"/>
      <c r="J61" s="1346"/>
      <c r="K61" s="1346"/>
      <c r="L61" s="1346"/>
      <c r="M61" s="1347"/>
      <c r="N61" s="174">
        <f>N36+N44+N51+N59</f>
        <v>7002.66</v>
      </c>
    </row>
    <row r="62" spans="1:15" x14ac:dyDescent="0.25">
      <c r="B62" s="57"/>
      <c r="C62" s="58"/>
      <c r="D62" s="58"/>
      <c r="E62" s="58"/>
      <c r="F62" s="58"/>
      <c r="G62" s="58"/>
      <c r="H62" s="58"/>
      <c r="I62" s="58"/>
      <c r="J62" s="58"/>
      <c r="K62" s="58"/>
      <c r="L62" s="58"/>
      <c r="M62" s="58"/>
      <c r="N62" s="59"/>
    </row>
    <row r="63" spans="1:15" x14ac:dyDescent="0.25">
      <c r="B63" s="112" t="s">
        <v>80</v>
      </c>
      <c r="C63" s="113"/>
      <c r="D63" s="113"/>
      <c r="E63" s="113"/>
      <c r="F63" s="113"/>
      <c r="G63" s="113"/>
      <c r="H63" s="113"/>
      <c r="I63" s="113"/>
      <c r="J63" s="113"/>
      <c r="K63" s="113"/>
      <c r="L63" s="113"/>
      <c r="M63" s="113"/>
      <c r="N63" s="114"/>
    </row>
    <row r="64" spans="1:15" ht="15.75" thickBot="1" x14ac:dyDescent="0.3">
      <c r="B64" s="139"/>
      <c r="C64" s="78"/>
      <c r="D64" s="78"/>
      <c r="E64" s="78"/>
      <c r="F64" s="78"/>
      <c r="G64" s="78"/>
      <c r="H64" s="78"/>
      <c r="I64" s="78"/>
      <c r="J64" s="78"/>
      <c r="K64" s="78"/>
      <c r="L64" s="78"/>
      <c r="M64" s="78"/>
      <c r="N64" s="80"/>
    </row>
    <row r="65" spans="2:14" x14ac:dyDescent="0.25">
      <c r="B65" s="1348" t="s">
        <v>81</v>
      </c>
      <c r="C65" s="1349"/>
      <c r="D65" s="1349"/>
      <c r="E65" s="1349"/>
      <c r="F65" s="1349"/>
      <c r="G65" s="1349"/>
      <c r="H65" s="1349"/>
      <c r="I65" s="658"/>
      <c r="J65" s="659"/>
      <c r="K65" s="176" t="s">
        <v>82</v>
      </c>
      <c r="L65" s="1334" t="s">
        <v>83</v>
      </c>
      <c r="M65" s="1335"/>
      <c r="N65" s="177"/>
    </row>
    <row r="66" spans="2:14" x14ac:dyDescent="0.25">
      <c r="B66" s="1287" t="s">
        <v>84</v>
      </c>
      <c r="C66" s="1288"/>
      <c r="D66" s="1288"/>
      <c r="E66" s="1288"/>
      <c r="F66" s="1288"/>
      <c r="G66" s="1288"/>
      <c r="H66" s="1288"/>
      <c r="I66" s="178"/>
      <c r="J66" s="179"/>
      <c r="K66" s="180">
        <v>0.2</v>
      </c>
      <c r="L66" s="1289">
        <f>ROUND(N61*K66,2)</f>
        <v>1400.53</v>
      </c>
      <c r="M66" s="1290"/>
      <c r="N66" s="181"/>
    </row>
    <row r="67" spans="2:14" x14ac:dyDescent="0.25">
      <c r="B67" s="182" t="s">
        <v>85</v>
      </c>
      <c r="C67" s="183"/>
      <c r="D67" s="183"/>
      <c r="E67" s="183"/>
      <c r="F67" s="183"/>
      <c r="G67" s="183"/>
      <c r="H67" s="183"/>
      <c r="I67" s="178"/>
      <c r="J67" s="179"/>
      <c r="K67" s="180">
        <v>0.05</v>
      </c>
      <c r="L67" s="1289">
        <f>ROUND(N61*K67,2)</f>
        <v>350.13</v>
      </c>
      <c r="M67" s="1290"/>
      <c r="N67" s="181"/>
    </row>
    <row r="68" spans="2:14" ht="15.75" thickBot="1" x14ac:dyDescent="0.3">
      <c r="B68" s="184" t="s">
        <v>86</v>
      </c>
      <c r="C68" s="185"/>
      <c r="D68" s="185"/>
      <c r="E68" s="185"/>
      <c r="F68" s="185"/>
      <c r="G68" s="185"/>
      <c r="H68" s="185"/>
      <c r="I68" s="186"/>
      <c r="J68" s="187"/>
      <c r="K68" s="188">
        <v>0.05</v>
      </c>
      <c r="L68" s="1291">
        <f>ROUND(N61*K68,2)</f>
        <v>350.13</v>
      </c>
      <c r="M68" s="1292"/>
      <c r="N68" s="181"/>
    </row>
    <row r="69" spans="2:14" ht="15.75" thickBot="1" x14ac:dyDescent="0.3">
      <c r="B69" s="1345" t="s">
        <v>64</v>
      </c>
      <c r="C69" s="1346"/>
      <c r="D69" s="1346"/>
      <c r="E69" s="1346"/>
      <c r="F69" s="1346"/>
      <c r="G69" s="1346"/>
      <c r="H69" s="1346"/>
      <c r="I69" s="1346"/>
      <c r="J69" s="1346"/>
      <c r="K69" s="1346"/>
      <c r="L69" s="1346"/>
      <c r="M69" s="1347"/>
      <c r="N69" s="189">
        <f>L66+L67+L68</f>
        <v>2100.79</v>
      </c>
    </row>
    <row r="70" spans="2:14" ht="15.75" thickBot="1" x14ac:dyDescent="0.3">
      <c r="B70" s="57"/>
      <c r="C70" s="58"/>
      <c r="D70" s="58"/>
      <c r="E70" s="58"/>
      <c r="F70" s="58"/>
      <c r="G70" s="58"/>
      <c r="H70" s="58"/>
      <c r="I70" s="58"/>
      <c r="J70" s="58"/>
      <c r="K70" s="58"/>
      <c r="L70" s="58"/>
      <c r="M70" s="58"/>
      <c r="N70" s="59"/>
    </row>
    <row r="71" spans="2:14" ht="15.75" thickBot="1" x14ac:dyDescent="0.3">
      <c r="B71" s="1345" t="s">
        <v>87</v>
      </c>
      <c r="C71" s="1346"/>
      <c r="D71" s="1346"/>
      <c r="E71" s="1346"/>
      <c r="F71" s="1346"/>
      <c r="G71" s="1346"/>
      <c r="H71" s="1346"/>
      <c r="I71" s="1346"/>
      <c r="J71" s="1346"/>
      <c r="K71" s="1346"/>
      <c r="L71" s="1346"/>
      <c r="M71" s="1347"/>
      <c r="N71" s="189">
        <f>ROUND(N61+N69,0)</f>
        <v>9103</v>
      </c>
    </row>
    <row r="72" spans="2:14" ht="24" customHeight="1" x14ac:dyDescent="0.25">
      <c r="B72" s="30"/>
      <c r="C72" s="31"/>
      <c r="D72" s="31"/>
      <c r="E72" s="31"/>
      <c r="F72" s="31"/>
      <c r="G72" s="31"/>
      <c r="H72" s="31"/>
      <c r="I72" s="31"/>
      <c r="J72" s="31"/>
      <c r="K72" s="31"/>
      <c r="L72" s="31"/>
      <c r="M72" s="31"/>
      <c r="N72" s="32"/>
    </row>
    <row r="73" spans="2:14" x14ac:dyDescent="0.25">
      <c r="B73" s="56"/>
      <c r="C73" s="33"/>
      <c r="D73" s="33"/>
      <c r="E73" s="33"/>
      <c r="F73" s="33"/>
      <c r="G73" s="33"/>
      <c r="H73" s="33"/>
      <c r="I73" s="33"/>
      <c r="J73" s="33"/>
      <c r="K73" s="33"/>
      <c r="L73" s="33"/>
      <c r="M73" s="33"/>
      <c r="N73" s="35"/>
    </row>
    <row r="74" spans="2:14" x14ac:dyDescent="0.25">
      <c r="B74" s="56"/>
      <c r="C74" s="33"/>
      <c r="D74" s="33"/>
      <c r="E74" s="41" t="s">
        <v>88</v>
      </c>
      <c r="F74" s="41"/>
      <c r="G74" s="41"/>
      <c r="H74" s="41"/>
      <c r="I74" s="41"/>
      <c r="J74" s="41"/>
      <c r="K74" s="33"/>
      <c r="L74" s="33"/>
      <c r="M74" s="33"/>
      <c r="N74" s="35"/>
    </row>
    <row r="75" spans="2:14" ht="15.75" customHeight="1" x14ac:dyDescent="0.25">
      <c r="B75" s="56"/>
      <c r="C75" s="33"/>
      <c r="D75" s="33"/>
      <c r="E75" s="259" t="s">
        <v>89</v>
      </c>
      <c r="F75" s="1020"/>
      <c r="G75" s="1020"/>
      <c r="H75" s="1020"/>
      <c r="I75" s="1020"/>
      <c r="J75" s="1020"/>
      <c r="K75" s="33"/>
      <c r="L75" s="33"/>
      <c r="M75" s="33"/>
      <c r="N75" s="35"/>
    </row>
    <row r="76" spans="2:14" x14ac:dyDescent="0.25">
      <c r="B76" s="56"/>
      <c r="C76" s="33"/>
      <c r="D76" s="33"/>
      <c r="E76" s="572" t="s">
        <v>322</v>
      </c>
      <c r="G76" s="259"/>
      <c r="H76" s="259"/>
      <c r="I76" s="259"/>
      <c r="J76" s="259"/>
      <c r="K76" s="33"/>
      <c r="L76" s="33"/>
      <c r="M76" s="33"/>
      <c r="N76" s="35"/>
    </row>
    <row r="77" spans="2:14" x14ac:dyDescent="0.25">
      <c r="B77" s="56"/>
      <c r="C77" s="33"/>
      <c r="D77" s="33"/>
      <c r="E77" s="259" t="s">
        <v>321</v>
      </c>
      <c r="F77" s="259"/>
      <c r="G77" s="259"/>
      <c r="H77" s="259"/>
      <c r="I77" s="259"/>
      <c r="J77" s="259"/>
      <c r="K77" s="33"/>
      <c r="L77" s="33"/>
      <c r="M77" s="33"/>
      <c r="N77" s="35"/>
    </row>
    <row r="78" spans="2:14" ht="15.75" thickBot="1" x14ac:dyDescent="0.3">
      <c r="B78" s="56"/>
      <c r="C78" s="33"/>
      <c r="D78" s="33"/>
      <c r="E78" s="33"/>
      <c r="F78" s="33" t="s">
        <v>92</v>
      </c>
      <c r="G78" s="33"/>
      <c r="H78" s="33"/>
      <c r="I78" s="33"/>
      <c r="J78" s="33"/>
      <c r="K78" s="33"/>
      <c r="L78" s="33"/>
      <c r="M78" s="33"/>
      <c r="N78" s="35"/>
    </row>
    <row r="79" spans="2:14" x14ac:dyDescent="0.25">
      <c r="B79" s="191" t="s">
        <v>93</v>
      </c>
      <c r="C79" s="192"/>
      <c r="D79" s="192"/>
      <c r="E79" s="192"/>
      <c r="F79" s="192"/>
      <c r="G79" s="192"/>
      <c r="H79" s="192"/>
      <c r="I79" s="192"/>
      <c r="J79" s="192"/>
      <c r="K79" s="192"/>
      <c r="L79" s="192"/>
      <c r="M79" s="192"/>
      <c r="N79" s="193"/>
    </row>
    <row r="80" spans="2:14" ht="16.5" customHeight="1" thickBot="1" x14ac:dyDescent="0.3">
      <c r="B80" s="197"/>
      <c r="C80" s="198"/>
      <c r="D80" s="198"/>
      <c r="E80" s="198"/>
      <c r="F80" s="198"/>
      <c r="G80" s="198"/>
      <c r="H80" s="198"/>
      <c r="I80" s="198"/>
      <c r="J80" s="198"/>
      <c r="K80" s="198"/>
      <c r="L80" s="198"/>
      <c r="M80" s="198"/>
      <c r="N80" s="199"/>
    </row>
    <row r="81" spans="2:14" x14ac:dyDescent="0.25">
      <c r="B81" s="200"/>
      <c r="C81" s="201"/>
      <c r="D81" s="201"/>
      <c r="E81" s="201"/>
      <c r="F81" s="201"/>
      <c r="G81" s="201"/>
      <c r="H81" s="201"/>
      <c r="I81" s="201"/>
      <c r="J81" s="201"/>
      <c r="K81" s="201"/>
      <c r="L81" s="201"/>
      <c r="M81" s="201"/>
      <c r="N81" s="202"/>
    </row>
    <row r="82" spans="2:14" ht="26.25" customHeight="1" x14ac:dyDescent="0.25">
      <c r="B82" s="203" t="s">
        <v>94</v>
      </c>
      <c r="C82" s="44"/>
      <c r="D82" s="44"/>
      <c r="E82" s="44"/>
      <c r="F82" s="44"/>
      <c r="G82" s="44"/>
      <c r="H82" s="44"/>
      <c r="I82" s="44"/>
      <c r="J82" s="44"/>
      <c r="K82" s="44"/>
      <c r="L82" s="44"/>
      <c r="M82" s="44"/>
      <c r="N82" s="45"/>
    </row>
    <row r="83" spans="2:14" x14ac:dyDescent="0.25">
      <c r="B83" s="1367" t="s">
        <v>95</v>
      </c>
      <c r="C83" s="1368"/>
      <c r="D83" s="1368"/>
      <c r="E83" s="1368"/>
      <c r="F83" s="1368"/>
      <c r="G83" s="1368"/>
      <c r="H83" s="1368"/>
      <c r="I83" s="1368"/>
      <c r="J83" s="1368"/>
      <c r="K83" s="1368"/>
      <c r="L83" s="1368"/>
      <c r="M83" s="1368"/>
      <c r="N83" s="1369"/>
    </row>
    <row r="84" spans="2:14" ht="15" customHeight="1" x14ac:dyDescent="0.25">
      <c r="B84" s="1367"/>
      <c r="C84" s="1368"/>
      <c r="D84" s="1368"/>
      <c r="E84" s="1368"/>
      <c r="F84" s="1368"/>
      <c r="G84" s="1368"/>
      <c r="H84" s="1368"/>
      <c r="I84" s="1368"/>
      <c r="J84" s="1368"/>
      <c r="K84" s="1368"/>
      <c r="L84" s="1368"/>
      <c r="M84" s="1368"/>
      <c r="N84" s="1369"/>
    </row>
    <row r="85" spans="2:14" ht="15" customHeight="1" x14ac:dyDescent="0.25">
      <c r="B85" s="1360" t="s">
        <v>96</v>
      </c>
      <c r="C85" s="1361"/>
      <c r="D85" s="1361"/>
      <c r="E85" s="1361"/>
      <c r="F85" s="1361"/>
      <c r="G85" s="1361"/>
      <c r="H85" s="1361"/>
      <c r="I85" s="1361"/>
      <c r="J85" s="1361"/>
      <c r="K85" s="1361"/>
      <c r="L85" s="1361"/>
      <c r="M85" s="1361"/>
      <c r="N85" s="1362"/>
    </row>
    <row r="86" spans="2:14" ht="30" customHeight="1" thickBot="1" x14ac:dyDescent="0.3">
      <c r="B86" s="1360"/>
      <c r="C86" s="1361"/>
      <c r="D86" s="1361"/>
      <c r="E86" s="1363"/>
      <c r="F86" s="1361"/>
      <c r="G86" s="1361"/>
      <c r="H86" s="1361"/>
      <c r="I86" s="1361"/>
      <c r="J86" s="1361"/>
      <c r="K86" s="1361"/>
      <c r="L86" s="1361"/>
      <c r="M86" s="1361"/>
      <c r="N86" s="1362"/>
    </row>
    <row r="87" spans="2:14" x14ac:dyDescent="0.25">
      <c r="B87" s="651"/>
      <c r="C87" s="652"/>
      <c r="D87" s="652"/>
      <c r="E87" s="652"/>
      <c r="F87" s="652"/>
      <c r="G87" s="652"/>
      <c r="H87" s="652"/>
      <c r="I87" s="652"/>
      <c r="J87" s="652"/>
      <c r="K87" s="652"/>
      <c r="L87" s="652"/>
      <c r="M87" s="652"/>
      <c r="N87" s="653"/>
    </row>
    <row r="88" spans="2:14" x14ac:dyDescent="0.25">
      <c r="B88" s="651"/>
      <c r="C88" s="652"/>
      <c r="D88" s="652"/>
      <c r="E88" s="652"/>
      <c r="F88" s="652"/>
      <c r="G88" s="652"/>
      <c r="H88" s="652"/>
      <c r="I88" s="652"/>
      <c r="J88" s="652"/>
      <c r="K88" s="652"/>
      <c r="L88" s="652"/>
      <c r="M88" s="652"/>
      <c r="N88" s="653"/>
    </row>
    <row r="89" spans="2:14" x14ac:dyDescent="0.25">
      <c r="B89" s="651"/>
      <c r="C89" s="652"/>
      <c r="D89" s="652"/>
      <c r="E89" s="652"/>
      <c r="F89" s="652"/>
      <c r="G89" s="652"/>
      <c r="H89" s="652"/>
      <c r="I89" s="652"/>
      <c r="J89" s="652"/>
      <c r="K89" s="652"/>
      <c r="L89" s="652"/>
      <c r="M89" s="652"/>
      <c r="N89" s="653"/>
    </row>
    <row r="90" spans="2:14" x14ac:dyDescent="0.25">
      <c r="B90" s="203"/>
      <c r="C90" s="44"/>
      <c r="D90" s="44"/>
      <c r="E90" s="44"/>
      <c r="F90" s="44"/>
      <c r="G90" s="44"/>
      <c r="H90" s="44"/>
      <c r="I90" s="44"/>
      <c r="J90" s="44"/>
      <c r="K90" s="44"/>
      <c r="L90" s="44"/>
      <c r="M90" s="44"/>
      <c r="N90" s="45"/>
    </row>
    <row r="91" spans="2:14" x14ac:dyDescent="0.25">
      <c r="B91" s="56"/>
      <c r="C91" s="33"/>
      <c r="D91" s="33"/>
      <c r="E91" s="33" t="s">
        <v>88</v>
      </c>
      <c r="F91" s="41"/>
      <c r="G91" s="41"/>
      <c r="H91" s="33"/>
      <c r="I91" s="33"/>
      <c r="J91" s="33"/>
      <c r="K91" s="33"/>
      <c r="L91" s="33"/>
      <c r="M91" s="33"/>
      <c r="N91" s="35"/>
    </row>
    <row r="92" spans="2:14" x14ac:dyDescent="0.25">
      <c r="B92" s="56"/>
      <c r="C92" s="33"/>
      <c r="D92" s="33"/>
      <c r="E92" s="207" t="s">
        <v>89</v>
      </c>
      <c r="F92" s="33"/>
      <c r="G92" s="33"/>
      <c r="H92" s="207"/>
      <c r="I92" s="207"/>
      <c r="J92" s="207"/>
      <c r="K92" s="33"/>
      <c r="L92" s="33"/>
      <c r="M92" s="33"/>
      <c r="N92" s="35"/>
    </row>
    <row r="93" spans="2:14" x14ac:dyDescent="0.25">
      <c r="B93" s="56"/>
      <c r="C93" s="33"/>
      <c r="D93" s="33"/>
      <c r="E93" s="208" t="s">
        <v>97</v>
      </c>
      <c r="F93" s="33"/>
      <c r="G93" s="33"/>
      <c r="H93" s="208"/>
      <c r="I93" s="208"/>
      <c r="J93" s="208"/>
      <c r="K93" s="33"/>
      <c r="L93" s="33"/>
      <c r="M93" s="33"/>
      <c r="N93" s="35"/>
    </row>
    <row r="94" spans="2:14" x14ac:dyDescent="0.25">
      <c r="B94" s="209"/>
      <c r="C94" s="44"/>
      <c r="D94" s="44"/>
      <c r="E94" s="33" t="s">
        <v>91</v>
      </c>
      <c r="F94" s="33"/>
      <c r="G94" s="33"/>
      <c r="H94" s="33"/>
      <c r="I94" s="33"/>
      <c r="J94" s="33"/>
      <c r="K94" s="44"/>
      <c r="L94" s="44"/>
      <c r="M94" s="44"/>
      <c r="N94" s="45"/>
    </row>
    <row r="95" spans="2:14" x14ac:dyDescent="0.25">
      <c r="B95" s="209"/>
      <c r="C95" s="44"/>
      <c r="D95" s="44"/>
      <c r="E95" s="44"/>
      <c r="F95" s="33"/>
      <c r="G95" s="33"/>
      <c r="H95" s="33"/>
      <c r="I95" s="33"/>
      <c r="J95" s="33"/>
      <c r="K95" s="44"/>
      <c r="L95" s="44"/>
      <c r="M95" s="44"/>
      <c r="N95" s="45"/>
    </row>
    <row r="96" spans="2:14" x14ac:dyDescent="0.25">
      <c r="B96" s="209"/>
      <c r="C96" s="208"/>
      <c r="D96" s="208"/>
      <c r="E96" s="33"/>
      <c r="F96" s="33"/>
      <c r="G96" s="33"/>
      <c r="H96" s="33"/>
      <c r="I96" s="33"/>
      <c r="J96" s="1381"/>
      <c r="K96" s="1381"/>
      <c r="L96" s="1381"/>
      <c r="M96" s="1381"/>
      <c r="N96" s="1382"/>
    </row>
    <row r="97" spans="2:14" ht="15.75" thickBot="1" x14ac:dyDescent="0.3">
      <c r="B97" s="210"/>
      <c r="C97" s="211"/>
      <c r="D97" s="211"/>
      <c r="E97" s="212"/>
      <c r="F97" s="212"/>
      <c r="G97" s="212"/>
      <c r="H97" s="212"/>
      <c r="I97" s="212"/>
      <c r="J97" s="1364"/>
      <c r="K97" s="1364"/>
      <c r="L97" s="1364"/>
      <c r="M97" s="1364"/>
      <c r="N97" s="1365"/>
    </row>
  </sheetData>
  <mergeCells count="55">
    <mergeCell ref="F75:J75"/>
    <mergeCell ref="B83:N84"/>
    <mergeCell ref="B85:N86"/>
    <mergeCell ref="J96:N97"/>
    <mergeCell ref="B66:H66"/>
    <mergeCell ref="L66:M66"/>
    <mergeCell ref="L67:M67"/>
    <mergeCell ref="L68:M68"/>
    <mergeCell ref="B69:M69"/>
    <mergeCell ref="B71:M71"/>
    <mergeCell ref="B58:H58"/>
    <mergeCell ref="L58:M58"/>
    <mergeCell ref="B59:M59"/>
    <mergeCell ref="B61:M61"/>
    <mergeCell ref="B65:H65"/>
    <mergeCell ref="L65:M65"/>
    <mergeCell ref="L50:M50"/>
    <mergeCell ref="B51:M51"/>
    <mergeCell ref="B55:H55"/>
    <mergeCell ref="L55:M55"/>
    <mergeCell ref="L35:M35"/>
    <mergeCell ref="B36:M36"/>
    <mergeCell ref="B39:I39"/>
    <mergeCell ref="L39:M39"/>
    <mergeCell ref="L40:M40"/>
    <mergeCell ref="L41:M41"/>
    <mergeCell ref="I35:J35"/>
    <mergeCell ref="L42:M42"/>
    <mergeCell ref="B44:M44"/>
    <mergeCell ref="L48:M48"/>
    <mergeCell ref="L49:M49"/>
    <mergeCell ref="B32:H32"/>
    <mergeCell ref="B34:D34"/>
    <mergeCell ref="B35:H35"/>
    <mergeCell ref="B11:D12"/>
    <mergeCell ref="E11:N12"/>
    <mergeCell ref="B31:H31"/>
    <mergeCell ref="C14:I14"/>
    <mergeCell ref="K14:N14"/>
    <mergeCell ref="F21:H21"/>
    <mergeCell ref="B23:N23"/>
    <mergeCell ref="C25:I25"/>
    <mergeCell ref="L25:M25"/>
    <mergeCell ref="C26:I26"/>
    <mergeCell ref="L26:M26"/>
    <mergeCell ref="B30:H30"/>
    <mergeCell ref="I30:J30"/>
    <mergeCell ref="L30:M30"/>
    <mergeCell ref="B1:N2"/>
    <mergeCell ref="L8:N8"/>
    <mergeCell ref="C10:D10"/>
    <mergeCell ref="D7:G7"/>
    <mergeCell ref="K7:M7"/>
    <mergeCell ref="B6:E6"/>
    <mergeCell ref="I6:J6"/>
  </mergeCells>
  <pageMargins left="0.61" right="0.7" top="0.52" bottom="0.43" header="0.3" footer="0.3"/>
  <pageSetup paperSize="9" scale="49"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O93"/>
  <sheetViews>
    <sheetView view="pageBreakPreview" topLeftCell="A3" zoomScaleNormal="75" zoomScaleSheetLayoutView="100" workbookViewId="0">
      <selection activeCell="E38" sqref="E38"/>
    </sheetView>
  </sheetViews>
  <sheetFormatPr baseColWidth="10" defaultColWidth="11" defaultRowHeight="15" x14ac:dyDescent="0.25"/>
  <cols>
    <col min="1" max="1" width="5.28515625" style="7" customWidth="1"/>
    <col min="2" max="2" width="17" style="7" customWidth="1"/>
    <col min="3" max="5" width="11" style="7"/>
    <col min="6" max="6" width="14.42578125" style="7" customWidth="1"/>
    <col min="7" max="8" width="11" style="7"/>
    <col min="9" max="9" width="13.140625" style="7" bestFit="1" customWidth="1"/>
    <col min="10" max="10" width="15.5703125" style="7" customWidth="1"/>
    <col min="11" max="11" width="17.5703125" style="7" bestFit="1" customWidth="1"/>
    <col min="12" max="12" width="11" style="7"/>
    <col min="13" max="13" width="12" style="7" bestFit="1" customWidth="1"/>
    <col min="14" max="14" width="17.42578125" style="7" customWidth="1"/>
    <col min="15" max="15" width="12" style="7" bestFit="1" customWidth="1"/>
    <col min="16" max="16384" width="11" style="7"/>
  </cols>
  <sheetData>
    <row r="1" spans="2:14" ht="26.2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27.7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25.5" customHeight="1"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23"/>
      <c r="I7" s="24"/>
      <c r="J7" s="25" t="s">
        <v>43</v>
      </c>
      <c r="K7" s="1309" t="s">
        <v>13</v>
      </c>
      <c r="L7" s="1309"/>
      <c r="M7" s="1309"/>
      <c r="N7" s="26"/>
    </row>
    <row r="8" spans="2:14" ht="15.75" thickBot="1" x14ac:dyDescent="0.3">
      <c r="B8" s="757"/>
      <c r="C8" s="758"/>
      <c r="D8" s="753"/>
      <c r="E8" s="753"/>
      <c r="F8" s="753"/>
      <c r="G8" s="753"/>
      <c r="H8" s="28"/>
      <c r="I8" s="664"/>
      <c r="J8" s="28"/>
      <c r="K8" s="664"/>
      <c r="L8" s="1307"/>
      <c r="M8" s="1307"/>
      <c r="N8" s="1308"/>
    </row>
    <row r="9" spans="2:14" x14ac:dyDescent="0.25">
      <c r="B9" s="30"/>
      <c r="C9" s="31"/>
      <c r="D9" s="31"/>
      <c r="E9" s="31"/>
      <c r="F9" s="31"/>
      <c r="G9" s="31"/>
      <c r="H9" s="31"/>
      <c r="I9" s="31"/>
      <c r="J9" s="31"/>
      <c r="K9" s="31"/>
      <c r="L9" s="31"/>
      <c r="M9" s="31"/>
      <c r="N9" s="32"/>
    </row>
    <row r="10" spans="2:14" x14ac:dyDescent="0.25">
      <c r="B10" s="649" t="s">
        <v>44</v>
      </c>
      <c r="C10" s="1241" t="str">
        <f>+'PRESUPUESTO OFICIAL'!C4:D4</f>
        <v>2104 de 2020</v>
      </c>
      <c r="D10" s="1241"/>
      <c r="E10" s="650"/>
      <c r="F10" s="33"/>
      <c r="G10" s="33"/>
      <c r="H10" s="34"/>
      <c r="I10" s="34"/>
      <c r="J10" s="34"/>
      <c r="K10" s="34"/>
      <c r="L10" s="34"/>
      <c r="M10" s="34"/>
      <c r="N10" s="35"/>
    </row>
    <row r="11" spans="2:14" ht="19.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25.5"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31.5" customHeight="1" x14ac:dyDescent="0.25">
      <c r="B14" s="261" t="s">
        <v>117</v>
      </c>
      <c r="C14" s="1115" t="str">
        <f>'630.7'!$C$14</f>
        <v>FINCA CAMPANARIO- ALTO DE LOS MIGUELES- POZO DE LA VIEJA</v>
      </c>
      <c r="D14" s="1115"/>
      <c r="E14" s="1115"/>
      <c r="F14" s="1115"/>
      <c r="G14" s="1115"/>
      <c r="H14" s="1115"/>
      <c r="I14" s="1115"/>
      <c r="J14" s="257" t="s">
        <v>46</v>
      </c>
      <c r="K14" s="1310">
        <f>+'600.1.1'!K14:N14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665"/>
      <c r="E21" s="665"/>
      <c r="F21" s="1336" t="s">
        <v>51</v>
      </c>
      <c r="G21" s="1337"/>
      <c r="H21" s="1337"/>
      <c r="I21" s="665" t="s">
        <v>38</v>
      </c>
      <c r="J21" s="665" t="s">
        <v>39</v>
      </c>
      <c r="K21" s="54"/>
      <c r="L21" s="665"/>
      <c r="M21" s="665"/>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26.25" thickBot="1" x14ac:dyDescent="0.3">
      <c r="B25" s="60" t="s">
        <v>53</v>
      </c>
      <c r="C25" s="1317" t="s">
        <v>54</v>
      </c>
      <c r="D25" s="1318"/>
      <c r="E25" s="1318"/>
      <c r="F25" s="1318"/>
      <c r="G25" s="1318"/>
      <c r="H25" s="1318"/>
      <c r="I25" s="1318"/>
      <c r="J25" s="61"/>
      <c r="K25" s="62" t="s">
        <v>55</v>
      </c>
      <c r="L25" s="1319" t="s">
        <v>56</v>
      </c>
      <c r="M25" s="1320"/>
      <c r="N25" s="60" t="s">
        <v>8</v>
      </c>
    </row>
    <row r="26" spans="1:14" ht="17.25" hidden="1" customHeight="1" x14ac:dyDescent="0.25">
      <c r="B26" s="60" t="s">
        <v>53</v>
      </c>
      <c r="C26" s="1317" t="s">
        <v>54</v>
      </c>
      <c r="D26" s="1318"/>
      <c r="E26" s="1318"/>
      <c r="F26" s="1318"/>
      <c r="G26" s="1318"/>
      <c r="H26" s="1318"/>
      <c r="I26" s="1318"/>
      <c r="J26" s="61"/>
      <c r="K26" s="63"/>
      <c r="L26" s="1319" t="s">
        <v>56</v>
      </c>
      <c r="M26" s="1320"/>
      <c r="N26" s="60" t="s">
        <v>8</v>
      </c>
    </row>
    <row r="27" spans="1:14" ht="15.75" customHeight="1" thickBot="1" x14ac:dyDescent="0.3">
      <c r="B27" s="387" t="s">
        <v>282</v>
      </c>
      <c r="C27" s="65" t="s">
        <v>286</v>
      </c>
      <c r="D27" s="66"/>
      <c r="E27" s="66"/>
      <c r="F27" s="66"/>
      <c r="G27" s="66"/>
      <c r="H27" s="66"/>
      <c r="I27" s="66"/>
      <c r="J27" s="66"/>
      <c r="K27" s="67"/>
      <c r="L27" s="68" t="s">
        <v>16</v>
      </c>
      <c r="M27" s="69"/>
      <c r="N27" s="70"/>
    </row>
    <row r="28" spans="1:14" ht="6" customHeight="1" x14ac:dyDescent="0.25">
      <c r="B28" s="71"/>
      <c r="C28" s="72"/>
      <c r="D28" s="72"/>
      <c r="E28" s="72"/>
      <c r="F28" s="72"/>
      <c r="G28" s="72"/>
      <c r="H28" s="72"/>
      <c r="I28" s="72"/>
      <c r="J28" s="72"/>
      <c r="K28" s="72"/>
      <c r="L28" s="72"/>
      <c r="M28" s="72"/>
      <c r="N28" s="73"/>
    </row>
    <row r="29" spans="1:14" x14ac:dyDescent="0.25">
      <c r="B29" s="74" t="s">
        <v>58</v>
      </c>
      <c r="C29" s="75"/>
      <c r="D29" s="75"/>
      <c r="E29" s="75"/>
      <c r="F29" s="75"/>
      <c r="G29" s="75"/>
      <c r="H29" s="75"/>
      <c r="I29" s="75"/>
      <c r="J29" s="75"/>
      <c r="K29" s="75"/>
      <c r="L29" s="75"/>
      <c r="M29" s="75"/>
      <c r="N29" s="76"/>
    </row>
    <row r="30" spans="1:14" ht="15.75" thickBot="1" x14ac:dyDescent="0.3">
      <c r="B30" s="77"/>
      <c r="C30" s="78"/>
      <c r="D30" s="78"/>
      <c r="E30" s="78"/>
      <c r="F30" s="78"/>
      <c r="G30" s="78"/>
      <c r="H30" s="78"/>
      <c r="I30" s="79"/>
      <c r="J30" s="79"/>
      <c r="K30" s="78"/>
      <c r="L30" s="78"/>
      <c r="M30" s="78"/>
      <c r="N30" s="80"/>
    </row>
    <row r="31" spans="1:14" x14ac:dyDescent="0.25">
      <c r="B31" s="1321" t="s">
        <v>54</v>
      </c>
      <c r="C31" s="1322"/>
      <c r="D31" s="1322"/>
      <c r="E31" s="1322"/>
      <c r="F31" s="1322"/>
      <c r="G31" s="1322"/>
      <c r="H31" s="1323"/>
      <c r="I31" s="1324" t="s">
        <v>59</v>
      </c>
      <c r="J31" s="1325"/>
      <c r="K31" s="81" t="s">
        <v>60</v>
      </c>
      <c r="L31" s="1326" t="s">
        <v>61</v>
      </c>
      <c r="M31" s="1323"/>
      <c r="N31" s="82" t="s">
        <v>62</v>
      </c>
    </row>
    <row r="32" spans="1:14" x14ac:dyDescent="0.25">
      <c r="A32" s="83"/>
      <c r="B32" s="1245"/>
      <c r="C32" s="1246"/>
      <c r="D32" s="1246"/>
      <c r="E32" s="1246"/>
      <c r="F32" s="1246"/>
      <c r="G32" s="1246"/>
      <c r="H32" s="1248"/>
      <c r="I32" s="84"/>
      <c r="J32" s="85"/>
      <c r="K32" s="86"/>
      <c r="L32" s="87"/>
      <c r="M32" s="552"/>
      <c r="N32" s="608"/>
    </row>
    <row r="33" spans="1:14" x14ac:dyDescent="0.25">
      <c r="B33" s="1330" t="s">
        <v>63</v>
      </c>
      <c r="C33" s="1331"/>
      <c r="D33" s="1331"/>
      <c r="E33" s="102"/>
      <c r="F33" s="103"/>
      <c r="G33" s="103"/>
      <c r="H33" s="104"/>
      <c r="I33" s="98"/>
      <c r="J33" s="99"/>
      <c r="K33" s="105"/>
      <c r="L33" s="100"/>
      <c r="M33" s="106">
        <v>0.05</v>
      </c>
      <c r="N33" s="107">
        <f>ROUND(N57*M33,2)</f>
        <v>336.16</v>
      </c>
    </row>
    <row r="34" spans="1:14" ht="15.75" thickBot="1" x14ac:dyDescent="0.3">
      <c r="B34" s="1327"/>
      <c r="C34" s="1328"/>
      <c r="D34" s="1328"/>
      <c r="E34" s="1328"/>
      <c r="F34" s="1328"/>
      <c r="G34" s="1328"/>
      <c r="H34" s="1329"/>
      <c r="I34" s="1332"/>
      <c r="J34" s="1333"/>
      <c r="K34" s="108"/>
      <c r="L34" s="1315"/>
      <c r="M34" s="1316"/>
      <c r="N34" s="109"/>
    </row>
    <row r="35" spans="1:14" ht="15.75" thickBot="1" x14ac:dyDescent="0.3">
      <c r="B35" s="1345" t="s">
        <v>64</v>
      </c>
      <c r="C35" s="1346"/>
      <c r="D35" s="1346"/>
      <c r="E35" s="1346"/>
      <c r="F35" s="1346"/>
      <c r="G35" s="1346"/>
      <c r="H35" s="1346"/>
      <c r="I35" s="1346"/>
      <c r="J35" s="1346"/>
      <c r="K35" s="1346"/>
      <c r="L35" s="1346"/>
      <c r="M35" s="1347"/>
      <c r="N35" s="110">
        <f>SUM(N32:N34)</f>
        <v>336.16</v>
      </c>
    </row>
    <row r="36" spans="1:14" x14ac:dyDescent="0.25">
      <c r="B36" s="111"/>
      <c r="C36" s="58"/>
      <c r="D36" s="58"/>
      <c r="E36" s="58"/>
      <c r="F36" s="58"/>
      <c r="G36" s="58"/>
      <c r="H36" s="58"/>
      <c r="I36" s="58"/>
      <c r="J36" s="58"/>
      <c r="K36" s="58"/>
      <c r="L36" s="58"/>
      <c r="M36" s="58"/>
      <c r="N36" s="59"/>
    </row>
    <row r="37" spans="1:14" x14ac:dyDescent="0.25">
      <c r="B37" s="112" t="s">
        <v>65</v>
      </c>
      <c r="C37" s="113"/>
      <c r="D37" s="113"/>
      <c r="E37" s="113"/>
      <c r="F37" s="113"/>
      <c r="G37" s="113"/>
      <c r="H37" s="113"/>
      <c r="I37" s="113"/>
      <c r="J37" s="113"/>
      <c r="K37" s="113"/>
      <c r="L37" s="113"/>
      <c r="M37" s="113"/>
      <c r="N37" s="114"/>
    </row>
    <row r="38" spans="1:14" ht="15.75" thickBot="1" x14ac:dyDescent="0.3">
      <c r="B38" s="115"/>
      <c r="C38" s="79"/>
      <c r="D38" s="79"/>
      <c r="E38" s="79"/>
      <c r="F38" s="79"/>
      <c r="G38" s="79"/>
      <c r="H38" s="79"/>
      <c r="I38" s="79"/>
      <c r="J38" s="78"/>
      <c r="K38" s="78"/>
      <c r="L38" s="78"/>
      <c r="M38" s="78"/>
      <c r="N38" s="80"/>
    </row>
    <row r="39" spans="1:14" x14ac:dyDescent="0.25">
      <c r="B39" s="1348" t="s">
        <v>54</v>
      </c>
      <c r="C39" s="1349"/>
      <c r="D39" s="1349"/>
      <c r="E39" s="1349"/>
      <c r="F39" s="1349"/>
      <c r="G39" s="1349"/>
      <c r="H39" s="1349"/>
      <c r="I39" s="1350"/>
      <c r="J39" s="660" t="s">
        <v>56</v>
      </c>
      <c r="K39" s="117" t="s">
        <v>8</v>
      </c>
      <c r="L39" s="1351" t="s">
        <v>66</v>
      </c>
      <c r="M39" s="1350"/>
      <c r="N39" s="118" t="s">
        <v>62</v>
      </c>
    </row>
    <row r="40" spans="1:14" x14ac:dyDescent="0.25">
      <c r="A40" s="119"/>
      <c r="B40" s="609" t="s">
        <v>287</v>
      </c>
      <c r="C40" s="121"/>
      <c r="D40" s="121"/>
      <c r="E40" s="121"/>
      <c r="F40" s="121"/>
      <c r="G40" s="121"/>
      <c r="H40" s="121"/>
      <c r="I40" s="85"/>
      <c r="J40" s="614" t="s">
        <v>26</v>
      </c>
      <c r="K40" s="616">
        <v>1.05</v>
      </c>
      <c r="L40" s="1386">
        <f>insumos!B13</f>
        <v>73488.3</v>
      </c>
      <c r="M40" s="1387"/>
      <c r="N40" s="608">
        <f>ROUND(K40*L40,2)</f>
        <v>77162.720000000001</v>
      </c>
    </row>
    <row r="41" spans="1:14" ht="15.75" thickBot="1" x14ac:dyDescent="0.3">
      <c r="A41" s="119"/>
      <c r="B41" s="613"/>
      <c r="C41" s="124"/>
      <c r="D41" s="124"/>
      <c r="E41" s="124"/>
      <c r="F41" s="124"/>
      <c r="G41" s="124"/>
      <c r="H41" s="124"/>
      <c r="I41" s="124"/>
      <c r="J41" s="615"/>
      <c r="K41" s="617"/>
      <c r="L41" s="1386"/>
      <c r="M41" s="1387"/>
      <c r="N41" s="608"/>
    </row>
    <row r="42" spans="1:14" ht="15.75" thickBot="1" x14ac:dyDescent="0.3">
      <c r="B42" s="1345" t="s">
        <v>64</v>
      </c>
      <c r="C42" s="1346"/>
      <c r="D42" s="1346"/>
      <c r="E42" s="1346"/>
      <c r="F42" s="1346"/>
      <c r="G42" s="1346"/>
      <c r="H42" s="1346"/>
      <c r="I42" s="1346"/>
      <c r="J42" s="1346"/>
      <c r="K42" s="1346"/>
      <c r="L42" s="1346"/>
      <c r="M42" s="1347"/>
      <c r="N42" s="110">
        <f>SUM(N40:N41)</f>
        <v>77162.720000000001</v>
      </c>
    </row>
    <row r="43" spans="1:14" x14ac:dyDescent="0.25">
      <c r="B43" s="57"/>
      <c r="C43" s="58"/>
      <c r="D43" s="58"/>
      <c r="E43" s="58"/>
      <c r="F43" s="58"/>
      <c r="G43" s="58"/>
      <c r="H43" s="58"/>
      <c r="I43" s="58"/>
      <c r="J43" s="58"/>
      <c r="K43" s="58"/>
      <c r="L43" s="58"/>
      <c r="M43" s="58"/>
      <c r="N43" s="59"/>
    </row>
    <row r="44" spans="1:14" x14ac:dyDescent="0.25">
      <c r="B44" s="112" t="s">
        <v>67</v>
      </c>
      <c r="C44" s="113"/>
      <c r="D44" s="113"/>
      <c r="E44" s="113"/>
      <c r="F44" s="113"/>
      <c r="G44" s="113"/>
      <c r="H44" s="113"/>
      <c r="I44" s="113"/>
      <c r="J44" s="113"/>
      <c r="K44" s="113"/>
      <c r="L44" s="113"/>
      <c r="M44" s="113"/>
      <c r="N44" s="114"/>
    </row>
    <row r="45" spans="1:14" ht="15.75" thickBot="1" x14ac:dyDescent="0.3">
      <c r="B45" s="139"/>
      <c r="C45" s="78"/>
      <c r="D45" s="78"/>
      <c r="E45" s="78"/>
      <c r="F45" s="78"/>
      <c r="G45" s="78"/>
      <c r="H45" s="78"/>
      <c r="I45" s="78"/>
      <c r="J45" s="78"/>
      <c r="K45" s="78"/>
      <c r="L45" s="78"/>
      <c r="M45" s="78"/>
      <c r="N45" s="80"/>
    </row>
    <row r="46" spans="1:14" ht="25.5" x14ac:dyDescent="0.25">
      <c r="B46" s="657" t="s">
        <v>68</v>
      </c>
      <c r="C46" s="658"/>
      <c r="D46" s="658"/>
      <c r="E46" s="658"/>
      <c r="F46" s="658"/>
      <c r="G46" s="658"/>
      <c r="H46" s="142" t="s">
        <v>56</v>
      </c>
      <c r="I46" s="143" t="s">
        <v>69</v>
      </c>
      <c r="J46" s="144" t="s">
        <v>70</v>
      </c>
      <c r="K46" s="142" t="s">
        <v>71</v>
      </c>
      <c r="L46" s="1352" t="s">
        <v>72</v>
      </c>
      <c r="M46" s="1353"/>
      <c r="N46" s="145" t="s">
        <v>62</v>
      </c>
    </row>
    <row r="47" spans="1:14" x14ac:dyDescent="0.25">
      <c r="B47" s="146" t="s">
        <v>288</v>
      </c>
      <c r="C47" s="227"/>
      <c r="D47" s="227"/>
      <c r="E47" s="227"/>
      <c r="F47" s="227"/>
      <c r="G47" s="227"/>
      <c r="H47" s="614" t="s">
        <v>289</v>
      </c>
      <c r="I47" s="420">
        <v>0.5</v>
      </c>
      <c r="J47" s="601">
        <f>insumos!C13</f>
        <v>26.5</v>
      </c>
      <c r="K47" s="420">
        <f>I47*J47</f>
        <v>13.25</v>
      </c>
      <c r="L47" s="1388">
        <v>1331</v>
      </c>
      <c r="M47" s="1389"/>
      <c r="N47" s="149">
        <f>ROUND(K47*L47,2)</f>
        <v>17635.75</v>
      </c>
    </row>
    <row r="48" spans="1:14" x14ac:dyDescent="0.25">
      <c r="B48" s="146"/>
      <c r="C48" s="227"/>
      <c r="D48" s="227"/>
      <c r="E48" s="227"/>
      <c r="F48" s="227"/>
      <c r="G48" s="227"/>
      <c r="H48" s="125"/>
      <c r="I48" s="105"/>
      <c r="J48" s="148"/>
      <c r="K48" s="105"/>
      <c r="L48" s="1354"/>
      <c r="M48" s="1355"/>
      <c r="N48" s="149"/>
    </row>
    <row r="49" spans="1:15" ht="15.75" thickBot="1" x14ac:dyDescent="0.3">
      <c r="B49" s="654"/>
      <c r="C49" s="655"/>
      <c r="D49" s="655"/>
      <c r="E49" s="655"/>
      <c r="F49" s="655"/>
      <c r="G49" s="655"/>
      <c r="H49" s="155"/>
      <c r="I49" s="136"/>
      <c r="J49" s="136"/>
      <c r="K49" s="136"/>
      <c r="L49" s="1384"/>
      <c r="M49" s="1385"/>
      <c r="N49" s="149"/>
    </row>
    <row r="50" spans="1:15" ht="15.75" thickBot="1" x14ac:dyDescent="0.3">
      <c r="B50" s="1312" t="s">
        <v>64</v>
      </c>
      <c r="C50" s="1313"/>
      <c r="D50" s="1313"/>
      <c r="E50" s="1313"/>
      <c r="F50" s="1313"/>
      <c r="G50" s="1313"/>
      <c r="H50" s="1313"/>
      <c r="I50" s="1313"/>
      <c r="J50" s="1313"/>
      <c r="K50" s="1313"/>
      <c r="L50" s="1313"/>
      <c r="M50" s="1314"/>
      <c r="N50" s="156">
        <f>SUM(N47:N49)</f>
        <v>17635.75</v>
      </c>
    </row>
    <row r="51" spans="1:15" x14ac:dyDescent="0.25">
      <c r="B51" s="57"/>
      <c r="C51" s="58"/>
      <c r="D51" s="58"/>
      <c r="E51" s="58"/>
      <c r="F51" s="58"/>
      <c r="G51" s="58"/>
      <c r="H51" s="58"/>
      <c r="I51" s="58"/>
      <c r="J51" s="58"/>
      <c r="K51" s="58"/>
      <c r="L51" s="58"/>
      <c r="M51" s="58"/>
      <c r="N51" s="59"/>
    </row>
    <row r="52" spans="1:15" x14ac:dyDescent="0.25">
      <c r="B52" s="112" t="s">
        <v>74</v>
      </c>
      <c r="C52" s="113"/>
      <c r="D52" s="113"/>
      <c r="E52" s="113"/>
      <c r="F52" s="113"/>
      <c r="G52" s="113"/>
      <c r="H52" s="113"/>
      <c r="I52" s="113"/>
      <c r="J52" s="113"/>
      <c r="K52" s="113"/>
      <c r="L52" s="113"/>
      <c r="M52" s="113"/>
      <c r="N52" s="114"/>
    </row>
    <row r="53" spans="1:15" ht="15.75" thickBot="1" x14ac:dyDescent="0.3">
      <c r="B53" s="139"/>
      <c r="C53" s="78"/>
      <c r="D53" s="78"/>
      <c r="E53" s="78"/>
      <c r="F53" s="78"/>
      <c r="G53" s="78"/>
      <c r="H53" s="78"/>
      <c r="I53" s="78"/>
      <c r="J53" s="78"/>
      <c r="K53" s="78"/>
      <c r="L53" s="78"/>
      <c r="M53" s="78"/>
      <c r="N53" s="80"/>
    </row>
    <row r="54" spans="1:15" ht="25.5" x14ac:dyDescent="0.25">
      <c r="B54" s="1341" t="s">
        <v>75</v>
      </c>
      <c r="C54" s="1342"/>
      <c r="D54" s="1342"/>
      <c r="E54" s="1342"/>
      <c r="F54" s="1342"/>
      <c r="G54" s="1342"/>
      <c r="H54" s="1342"/>
      <c r="I54" s="142" t="s">
        <v>76</v>
      </c>
      <c r="J54" s="144" t="s">
        <v>77</v>
      </c>
      <c r="K54" s="143" t="s">
        <v>78</v>
      </c>
      <c r="L54" s="1343" t="s">
        <v>61</v>
      </c>
      <c r="M54" s="1344"/>
      <c r="N54" s="157" t="s">
        <v>62</v>
      </c>
    </row>
    <row r="55" spans="1:15" x14ac:dyDescent="0.25">
      <c r="B55" s="226" t="s">
        <v>171</v>
      </c>
      <c r="C55" s="227"/>
      <c r="D55" s="227"/>
      <c r="E55" s="227"/>
      <c r="F55" s="227"/>
      <c r="G55" s="227"/>
      <c r="H55" s="227"/>
      <c r="I55" s="160">
        <f>3*insumos!B45</f>
        <v>90855</v>
      </c>
      <c r="J55" s="161">
        <v>185</v>
      </c>
      <c r="K55" s="162">
        <f>+I55*J55/100</f>
        <v>168081.75</v>
      </c>
      <c r="L55" s="163"/>
      <c r="M55" s="216">
        <v>25</v>
      </c>
      <c r="N55" s="165">
        <f>ROUND(K55/M55,2)</f>
        <v>6723.27</v>
      </c>
    </row>
    <row r="56" spans="1:15" x14ac:dyDescent="0.25">
      <c r="A56" s="158"/>
      <c r="B56" s="226"/>
      <c r="C56" s="227"/>
      <c r="D56" s="227"/>
      <c r="E56" s="227"/>
      <c r="F56" s="227"/>
      <c r="G56" s="227"/>
      <c r="H56" s="227"/>
      <c r="I56" s="160"/>
      <c r="J56" s="161"/>
      <c r="K56" s="162"/>
      <c r="L56" s="163"/>
      <c r="M56" s="216"/>
      <c r="N56" s="165"/>
      <c r="O56" s="166"/>
    </row>
    <row r="57" spans="1:15" ht="15.75" thickBot="1" x14ac:dyDescent="0.3">
      <c r="B57" s="1312" t="s">
        <v>64</v>
      </c>
      <c r="C57" s="1313"/>
      <c r="D57" s="1313"/>
      <c r="E57" s="1313"/>
      <c r="F57" s="1313"/>
      <c r="G57" s="1313"/>
      <c r="H57" s="1313"/>
      <c r="I57" s="1313"/>
      <c r="J57" s="1313"/>
      <c r="K57" s="1313"/>
      <c r="L57" s="1313"/>
      <c r="M57" s="1314"/>
      <c r="N57" s="217">
        <f>SUM(N55:N56)</f>
        <v>6723.27</v>
      </c>
    </row>
    <row r="58" spans="1:15" ht="15.75" thickBot="1" x14ac:dyDescent="0.3">
      <c r="B58" s="57"/>
      <c r="C58" s="58"/>
      <c r="D58" s="58"/>
      <c r="E58" s="58"/>
      <c r="F58" s="58"/>
      <c r="G58" s="58"/>
      <c r="H58" s="58"/>
      <c r="I58" s="58"/>
      <c r="J58" s="58"/>
      <c r="K58" s="58"/>
      <c r="L58" s="58"/>
      <c r="M58" s="58"/>
      <c r="N58" s="59"/>
    </row>
    <row r="59" spans="1:15" ht="15.75" thickBot="1" x14ac:dyDescent="0.3">
      <c r="B59" s="1345" t="s">
        <v>79</v>
      </c>
      <c r="C59" s="1346"/>
      <c r="D59" s="1346"/>
      <c r="E59" s="1346"/>
      <c r="F59" s="1346"/>
      <c r="G59" s="1346"/>
      <c r="H59" s="1346"/>
      <c r="I59" s="1346"/>
      <c r="J59" s="1346"/>
      <c r="K59" s="1346"/>
      <c r="L59" s="1346"/>
      <c r="M59" s="1347"/>
      <c r="N59" s="174">
        <f>N35+N42+N50+N57</f>
        <v>101857.90000000001</v>
      </c>
    </row>
    <row r="60" spans="1:15" x14ac:dyDescent="0.25">
      <c r="B60" s="57"/>
      <c r="C60" s="58"/>
      <c r="D60" s="58"/>
      <c r="E60" s="58"/>
      <c r="F60" s="58"/>
      <c r="G60" s="58"/>
      <c r="H60" s="58"/>
      <c r="I60" s="58"/>
      <c r="J60" s="58"/>
      <c r="K60" s="58"/>
      <c r="L60" s="58"/>
      <c r="M60" s="58"/>
      <c r="N60" s="59"/>
    </row>
    <row r="61" spans="1:15" x14ac:dyDescent="0.25">
      <c r="B61" s="112" t="s">
        <v>80</v>
      </c>
      <c r="C61" s="113"/>
      <c r="D61" s="113"/>
      <c r="E61" s="113"/>
      <c r="F61" s="113"/>
      <c r="G61" s="113"/>
      <c r="H61" s="113"/>
      <c r="I61" s="113"/>
      <c r="J61" s="113"/>
      <c r="K61" s="113"/>
      <c r="L61" s="113"/>
      <c r="M61" s="113"/>
      <c r="N61" s="114"/>
    </row>
    <row r="62" spans="1:15" ht="15.75" thickBot="1" x14ac:dyDescent="0.3">
      <c r="B62" s="139"/>
      <c r="C62" s="78"/>
      <c r="D62" s="78"/>
      <c r="E62" s="78"/>
      <c r="F62" s="78"/>
      <c r="G62" s="78"/>
      <c r="H62" s="78"/>
      <c r="I62" s="78"/>
      <c r="J62" s="78"/>
      <c r="K62" s="78"/>
      <c r="L62" s="78"/>
      <c r="M62" s="78"/>
      <c r="N62" s="80"/>
    </row>
    <row r="63" spans="1:15" x14ac:dyDescent="0.25">
      <c r="B63" s="1348" t="s">
        <v>81</v>
      </c>
      <c r="C63" s="1349"/>
      <c r="D63" s="1349"/>
      <c r="E63" s="1349"/>
      <c r="F63" s="1349"/>
      <c r="G63" s="1349"/>
      <c r="H63" s="1349"/>
      <c r="I63" s="658"/>
      <c r="J63" s="659"/>
      <c r="K63" s="176" t="s">
        <v>82</v>
      </c>
      <c r="L63" s="1334" t="s">
        <v>83</v>
      </c>
      <c r="M63" s="1335"/>
      <c r="N63" s="177"/>
    </row>
    <row r="64" spans="1:15" x14ac:dyDescent="0.25">
      <c r="B64" s="1287" t="s">
        <v>84</v>
      </c>
      <c r="C64" s="1288"/>
      <c r="D64" s="1288"/>
      <c r="E64" s="1288"/>
      <c r="F64" s="1288"/>
      <c r="G64" s="1288"/>
      <c r="H64" s="1288"/>
      <c r="I64" s="178"/>
      <c r="J64" s="179"/>
      <c r="K64" s="180">
        <v>0.2</v>
      </c>
      <c r="L64" s="1289">
        <f>ROUND(N59*K64,2)</f>
        <v>20371.580000000002</v>
      </c>
      <c r="M64" s="1290"/>
      <c r="N64" s="181"/>
    </row>
    <row r="65" spans="2:14" x14ac:dyDescent="0.25">
      <c r="B65" s="182" t="s">
        <v>85</v>
      </c>
      <c r="C65" s="183"/>
      <c r="D65" s="183"/>
      <c r="E65" s="183"/>
      <c r="F65" s="183"/>
      <c r="G65" s="183"/>
      <c r="H65" s="183"/>
      <c r="I65" s="178"/>
      <c r="J65" s="179"/>
      <c r="K65" s="180">
        <v>0.05</v>
      </c>
      <c r="L65" s="1289">
        <f>ROUND(N59*K65,2)</f>
        <v>5092.8999999999996</v>
      </c>
      <c r="M65" s="1290"/>
      <c r="N65" s="181"/>
    </row>
    <row r="66" spans="2:14" ht="15.75" thickBot="1" x14ac:dyDescent="0.3">
      <c r="B66" s="184" t="s">
        <v>86</v>
      </c>
      <c r="C66" s="185"/>
      <c r="D66" s="185"/>
      <c r="E66" s="185"/>
      <c r="F66" s="185"/>
      <c r="G66" s="185"/>
      <c r="H66" s="185"/>
      <c r="I66" s="186"/>
      <c r="J66" s="187"/>
      <c r="K66" s="188">
        <v>0.05</v>
      </c>
      <c r="L66" s="1291">
        <f>ROUND(N59*K66,2)</f>
        <v>5092.8999999999996</v>
      </c>
      <c r="M66" s="1292"/>
      <c r="N66" s="181"/>
    </row>
    <row r="67" spans="2:14" ht="15.75" thickBot="1" x14ac:dyDescent="0.3">
      <c r="B67" s="1345" t="s">
        <v>64</v>
      </c>
      <c r="C67" s="1346"/>
      <c r="D67" s="1346"/>
      <c r="E67" s="1346"/>
      <c r="F67" s="1346"/>
      <c r="G67" s="1346"/>
      <c r="H67" s="1346"/>
      <c r="I67" s="1346"/>
      <c r="J67" s="1346"/>
      <c r="K67" s="1346"/>
      <c r="L67" s="1346"/>
      <c r="M67" s="1347"/>
      <c r="N67" s="189">
        <f>L64+L65+L66</f>
        <v>30557.380000000005</v>
      </c>
    </row>
    <row r="68" spans="2:14" ht="15.75" thickBot="1" x14ac:dyDescent="0.3">
      <c r="B68" s="57"/>
      <c r="C68" s="58"/>
      <c r="D68" s="58"/>
      <c r="E68" s="58"/>
      <c r="F68" s="58"/>
      <c r="G68" s="58"/>
      <c r="H68" s="58"/>
      <c r="I68" s="58"/>
      <c r="J68" s="58"/>
      <c r="K68" s="58"/>
      <c r="L68" s="58"/>
      <c r="M68" s="58"/>
      <c r="N68" s="59"/>
    </row>
    <row r="69" spans="2:14" ht="15.75" thickBot="1" x14ac:dyDescent="0.3">
      <c r="B69" s="1345" t="s">
        <v>87</v>
      </c>
      <c r="C69" s="1346"/>
      <c r="D69" s="1346"/>
      <c r="E69" s="1346"/>
      <c r="F69" s="1346"/>
      <c r="G69" s="1346"/>
      <c r="H69" s="1346"/>
      <c r="I69" s="1346"/>
      <c r="J69" s="1346"/>
      <c r="K69" s="1346"/>
      <c r="L69" s="1346"/>
      <c r="M69" s="1347"/>
      <c r="N69" s="189">
        <f>ROUND(N59+N67,0)</f>
        <v>132415</v>
      </c>
    </row>
    <row r="70" spans="2:14" x14ac:dyDescent="0.25">
      <c r="B70" s="30"/>
      <c r="C70" s="31"/>
      <c r="D70" s="31"/>
      <c r="E70" s="31"/>
      <c r="F70" s="31"/>
      <c r="G70" s="31"/>
      <c r="H70" s="31"/>
      <c r="I70" s="31"/>
      <c r="J70" s="31"/>
      <c r="K70" s="31"/>
      <c r="L70" s="31"/>
      <c r="M70" s="31"/>
      <c r="N70" s="32"/>
    </row>
    <row r="71" spans="2:14" x14ac:dyDescent="0.25">
      <c r="B71" s="56"/>
      <c r="C71" s="33"/>
      <c r="D71" s="33"/>
      <c r="E71" s="33"/>
      <c r="F71" s="33"/>
      <c r="G71" s="33"/>
      <c r="H71" s="33"/>
      <c r="I71" s="33"/>
      <c r="J71" s="33"/>
      <c r="K71" s="33"/>
      <c r="L71" s="33"/>
      <c r="M71" s="33"/>
      <c r="N71" s="35"/>
    </row>
    <row r="72" spans="2:14" ht="24" customHeight="1" x14ac:dyDescent="0.25">
      <c r="B72" s="56"/>
      <c r="C72" s="33"/>
      <c r="D72" s="33"/>
      <c r="E72" s="33"/>
      <c r="F72" s="33"/>
      <c r="G72" s="33"/>
      <c r="H72" s="33"/>
      <c r="I72" s="33"/>
      <c r="J72" s="33"/>
      <c r="K72" s="33"/>
      <c r="L72" s="33"/>
      <c r="M72" s="33"/>
      <c r="N72" s="35"/>
    </row>
    <row r="73" spans="2:14" x14ac:dyDescent="0.25">
      <c r="B73" s="56"/>
      <c r="C73" s="33"/>
      <c r="D73" s="33"/>
      <c r="E73" s="41" t="s">
        <v>88</v>
      </c>
      <c r="F73" s="41"/>
      <c r="G73" s="41"/>
      <c r="H73" s="41"/>
      <c r="I73" s="41"/>
      <c r="J73" s="41"/>
      <c r="K73" s="33"/>
      <c r="L73" s="33"/>
      <c r="M73" s="33"/>
      <c r="N73" s="35"/>
    </row>
    <row r="74" spans="2:14" x14ac:dyDescent="0.25">
      <c r="B74" s="56"/>
      <c r="C74" s="33"/>
      <c r="D74" s="33"/>
      <c r="E74" s="259" t="s">
        <v>89</v>
      </c>
      <c r="F74" s="1020"/>
      <c r="G74" s="1020"/>
      <c r="H74" s="1020"/>
      <c r="I74" s="1020"/>
      <c r="J74" s="1020"/>
      <c r="K74" s="33"/>
      <c r="L74" s="33"/>
      <c r="M74" s="33"/>
      <c r="N74" s="35"/>
    </row>
    <row r="75" spans="2:14" ht="15.75" customHeight="1" x14ac:dyDescent="0.25">
      <c r="B75" s="56"/>
      <c r="C75" s="33"/>
      <c r="D75" s="33"/>
      <c r="E75" s="572" t="s">
        <v>322</v>
      </c>
      <c r="G75" s="259"/>
      <c r="H75" s="259"/>
      <c r="I75" s="259"/>
      <c r="J75" s="259"/>
      <c r="K75" s="33"/>
      <c r="L75" s="33"/>
      <c r="M75" s="33"/>
      <c r="N75" s="35"/>
    </row>
    <row r="76" spans="2:14" x14ac:dyDescent="0.25">
      <c r="B76" s="56"/>
      <c r="C76" s="33"/>
      <c r="D76" s="33"/>
      <c r="E76" s="259" t="s">
        <v>321</v>
      </c>
      <c r="F76" s="259"/>
      <c r="G76" s="259"/>
      <c r="H76" s="259"/>
      <c r="I76" s="259"/>
      <c r="J76" s="259"/>
      <c r="K76" s="33"/>
      <c r="L76" s="33"/>
      <c r="M76" s="33"/>
      <c r="N76" s="35"/>
    </row>
    <row r="77" spans="2:14" ht="15.75" thickBot="1" x14ac:dyDescent="0.3">
      <c r="B77" s="56"/>
      <c r="C77" s="33"/>
      <c r="D77" s="33"/>
      <c r="E77" s="33"/>
      <c r="F77" s="33" t="s">
        <v>92</v>
      </c>
      <c r="G77" s="33"/>
      <c r="H77" s="33"/>
      <c r="I77" s="33"/>
      <c r="J77" s="33"/>
      <c r="K77" s="33"/>
      <c r="L77" s="33"/>
      <c r="M77" s="33"/>
      <c r="N77" s="35"/>
    </row>
    <row r="78" spans="2:14" x14ac:dyDescent="0.25">
      <c r="B78" s="191" t="s">
        <v>93</v>
      </c>
      <c r="C78" s="192"/>
      <c r="D78" s="192"/>
      <c r="E78" s="192"/>
      <c r="F78" s="192"/>
      <c r="G78" s="192"/>
      <c r="H78" s="192"/>
      <c r="I78" s="192"/>
      <c r="J78" s="192"/>
      <c r="K78" s="192"/>
      <c r="L78" s="192"/>
      <c r="M78" s="192"/>
      <c r="N78" s="193"/>
    </row>
    <row r="79" spans="2:14" ht="15.75" thickBot="1" x14ac:dyDescent="0.3">
      <c r="B79" s="197"/>
      <c r="C79" s="198"/>
      <c r="D79" s="198"/>
      <c r="E79" s="198"/>
      <c r="F79" s="198"/>
      <c r="G79" s="198"/>
      <c r="H79" s="198"/>
      <c r="I79" s="198"/>
      <c r="J79" s="198"/>
      <c r="K79" s="198"/>
      <c r="L79" s="198"/>
      <c r="M79" s="198"/>
      <c r="N79" s="199"/>
    </row>
    <row r="80" spans="2:14" ht="16.5" customHeight="1" x14ac:dyDescent="0.25">
      <c r="B80" s="200"/>
      <c r="C80" s="201"/>
      <c r="D80" s="201"/>
      <c r="E80" s="201"/>
      <c r="F80" s="201"/>
      <c r="G80" s="201"/>
      <c r="H80" s="201"/>
      <c r="I80" s="201"/>
      <c r="J80" s="201"/>
      <c r="K80" s="201"/>
      <c r="L80" s="201"/>
      <c r="M80" s="201"/>
      <c r="N80" s="202"/>
    </row>
    <row r="81" spans="2:14" x14ac:dyDescent="0.25">
      <c r="B81" s="203" t="s">
        <v>94</v>
      </c>
      <c r="C81" s="44"/>
      <c r="D81" s="44"/>
      <c r="E81" s="44"/>
      <c r="F81" s="44"/>
      <c r="G81" s="44"/>
      <c r="H81" s="44"/>
      <c r="I81" s="44"/>
      <c r="J81" s="44"/>
      <c r="K81" s="44"/>
      <c r="L81" s="44"/>
      <c r="M81" s="44"/>
      <c r="N81" s="45"/>
    </row>
    <row r="82" spans="2:14" ht="26.25" customHeight="1" x14ac:dyDescent="0.25">
      <c r="B82" s="1021" t="s">
        <v>95</v>
      </c>
      <c r="C82" s="1022"/>
      <c r="D82" s="1022"/>
      <c r="E82" s="1022"/>
      <c r="F82" s="1022"/>
      <c r="G82" s="1022"/>
      <c r="H82" s="1022"/>
      <c r="I82" s="1022"/>
      <c r="J82" s="1022"/>
      <c r="K82" s="1022"/>
      <c r="L82" s="1022"/>
      <c r="M82" s="1022"/>
      <c r="N82" s="1023"/>
    </row>
    <row r="83" spans="2:14" ht="15" customHeight="1" x14ac:dyDescent="0.25">
      <c r="B83" s="1021"/>
      <c r="C83" s="1022"/>
      <c r="D83" s="1022"/>
      <c r="E83" s="1022"/>
      <c r="F83" s="1022"/>
      <c r="G83" s="1022"/>
      <c r="H83" s="1022"/>
      <c r="I83" s="1022"/>
      <c r="J83" s="1022"/>
      <c r="K83" s="1022"/>
      <c r="L83" s="1022"/>
      <c r="M83" s="1022"/>
      <c r="N83" s="1023"/>
    </row>
    <row r="84" spans="2:14" ht="15" customHeight="1" x14ac:dyDescent="0.25">
      <c r="B84" s="1008" t="s">
        <v>96</v>
      </c>
      <c r="C84" s="1009"/>
      <c r="D84" s="1009"/>
      <c r="E84" s="1009"/>
      <c r="F84" s="1009"/>
      <c r="G84" s="1009"/>
      <c r="H84" s="1009"/>
      <c r="I84" s="1009"/>
      <c r="J84" s="1009"/>
      <c r="K84" s="1009"/>
      <c r="L84" s="1009"/>
      <c r="M84" s="1009"/>
      <c r="N84" s="1010"/>
    </row>
    <row r="85" spans="2:14" ht="30" customHeight="1" x14ac:dyDescent="0.25">
      <c r="B85" s="1008"/>
      <c r="C85" s="1009"/>
      <c r="D85" s="1009"/>
      <c r="E85" s="1009"/>
      <c r="F85" s="1009"/>
      <c r="G85" s="1009"/>
      <c r="H85" s="1009"/>
      <c r="I85" s="1009"/>
      <c r="J85" s="1009"/>
      <c r="K85" s="1009"/>
      <c r="L85" s="1009"/>
      <c r="M85" s="1009"/>
      <c r="N85" s="1010"/>
    </row>
    <row r="86" spans="2:14" x14ac:dyDescent="0.25">
      <c r="B86" s="651"/>
      <c r="C86" s="652"/>
      <c r="D86" s="652"/>
      <c r="E86" s="652"/>
      <c r="F86" s="652"/>
      <c r="G86" s="652"/>
      <c r="H86" s="652"/>
      <c r="I86" s="652"/>
      <c r="J86" s="652"/>
      <c r="K86" s="652"/>
      <c r="L86" s="652"/>
      <c r="M86" s="652"/>
      <c r="N86" s="653"/>
    </row>
    <row r="87" spans="2:14" x14ac:dyDescent="0.25">
      <c r="B87" s="651"/>
      <c r="C87" s="652"/>
      <c r="D87" s="652"/>
      <c r="E87" s="652"/>
      <c r="F87" s="652"/>
      <c r="G87" s="652"/>
      <c r="H87" s="652"/>
      <c r="I87" s="652"/>
      <c r="J87" s="652"/>
      <c r="K87" s="652"/>
      <c r="L87" s="652"/>
      <c r="M87" s="652"/>
      <c r="N87" s="653"/>
    </row>
    <row r="88" spans="2:14" x14ac:dyDescent="0.25">
      <c r="B88" s="203"/>
      <c r="C88" s="44"/>
      <c r="D88" s="44"/>
      <c r="E88" s="44"/>
      <c r="F88" s="44"/>
      <c r="G88" s="44"/>
      <c r="H88" s="44"/>
      <c r="I88" s="44"/>
      <c r="J88" s="44"/>
      <c r="K88" s="44"/>
      <c r="L88" s="44"/>
      <c r="M88" s="44"/>
      <c r="N88" s="45"/>
    </row>
    <row r="89" spans="2:14" x14ac:dyDescent="0.25">
      <c r="B89" s="56"/>
      <c r="C89" s="33"/>
      <c r="D89" s="33"/>
      <c r="E89" s="33" t="s">
        <v>88</v>
      </c>
      <c r="F89" s="41"/>
      <c r="G89" s="41"/>
      <c r="H89" s="33"/>
      <c r="I89" s="33"/>
      <c r="J89" s="33"/>
      <c r="K89" s="33"/>
      <c r="L89" s="33"/>
      <c r="M89" s="33"/>
      <c r="N89" s="35"/>
    </row>
    <row r="90" spans="2:14" x14ac:dyDescent="0.25">
      <c r="B90" s="56"/>
      <c r="C90" s="33"/>
      <c r="D90" s="33"/>
      <c r="E90" s="207" t="s">
        <v>89</v>
      </c>
      <c r="F90" s="33"/>
      <c r="G90" s="33"/>
      <c r="H90" s="207"/>
      <c r="I90" s="207"/>
      <c r="J90" s="207"/>
      <c r="K90" s="33"/>
      <c r="L90" s="33"/>
      <c r="M90" s="33"/>
      <c r="N90" s="35"/>
    </row>
    <row r="91" spans="2:14" x14ac:dyDescent="0.25">
      <c r="B91" s="56"/>
      <c r="C91" s="33"/>
      <c r="D91" s="33"/>
      <c r="E91" s="208" t="s">
        <v>97</v>
      </c>
      <c r="F91" s="33"/>
      <c r="G91" s="33"/>
      <c r="H91" s="208"/>
      <c r="I91" s="208"/>
      <c r="J91" s="208"/>
      <c r="K91" s="33"/>
      <c r="L91" s="33"/>
      <c r="M91" s="33"/>
      <c r="N91" s="35"/>
    </row>
    <row r="92" spans="2:14" x14ac:dyDescent="0.25">
      <c r="B92" s="209"/>
      <c r="C92" s="44"/>
      <c r="D92" s="44"/>
      <c r="E92" s="33" t="s">
        <v>91</v>
      </c>
      <c r="F92" s="33"/>
      <c r="G92" s="33"/>
      <c r="H92" s="33"/>
      <c r="I92" s="33"/>
      <c r="J92" s="33"/>
      <c r="K92" s="44"/>
      <c r="L92" s="44"/>
      <c r="M92" s="44"/>
      <c r="N92" s="45"/>
    </row>
    <row r="93" spans="2:14" ht="15.75" thickBot="1" x14ac:dyDescent="0.3">
      <c r="B93" s="210"/>
      <c r="C93" s="211"/>
      <c r="D93" s="211"/>
      <c r="E93" s="212"/>
      <c r="F93" s="212"/>
      <c r="G93" s="212"/>
      <c r="H93" s="212"/>
      <c r="I93" s="212"/>
      <c r="J93" s="1364"/>
      <c r="K93" s="1364"/>
      <c r="L93" s="1364"/>
      <c r="M93" s="1364"/>
      <c r="N93" s="1365"/>
    </row>
  </sheetData>
  <mergeCells count="52">
    <mergeCell ref="F74:J74"/>
    <mergeCell ref="B82:N83"/>
    <mergeCell ref="B84:N85"/>
    <mergeCell ref="J93:N93"/>
    <mergeCell ref="B64:H64"/>
    <mergeCell ref="L64:M64"/>
    <mergeCell ref="L65:M65"/>
    <mergeCell ref="L66:M66"/>
    <mergeCell ref="B67:M67"/>
    <mergeCell ref="B69:M69"/>
    <mergeCell ref="B57:M57"/>
    <mergeCell ref="B59:M59"/>
    <mergeCell ref="B63:H63"/>
    <mergeCell ref="L63:M63"/>
    <mergeCell ref="L49:M49"/>
    <mergeCell ref="B50:M50"/>
    <mergeCell ref="B54:H54"/>
    <mergeCell ref="L54:M54"/>
    <mergeCell ref="L48:M48"/>
    <mergeCell ref="L34:M34"/>
    <mergeCell ref="B35:M35"/>
    <mergeCell ref="B39:I39"/>
    <mergeCell ref="L39:M39"/>
    <mergeCell ref="L40:M40"/>
    <mergeCell ref="L41:M41"/>
    <mergeCell ref="I34:J34"/>
    <mergeCell ref="B42:M42"/>
    <mergeCell ref="L46:M46"/>
    <mergeCell ref="L47:M47"/>
    <mergeCell ref="B33:D33"/>
    <mergeCell ref="B34:H34"/>
    <mergeCell ref="B11:D12"/>
    <mergeCell ref="E11:N12"/>
    <mergeCell ref="B32:H32"/>
    <mergeCell ref="C14:I14"/>
    <mergeCell ref="K14:N14"/>
    <mergeCell ref="F21:H21"/>
    <mergeCell ref="B23:N23"/>
    <mergeCell ref="C25:I25"/>
    <mergeCell ref="L25:M25"/>
    <mergeCell ref="C26:I26"/>
    <mergeCell ref="L26:M26"/>
    <mergeCell ref="B31:H31"/>
    <mergeCell ref="I31:J31"/>
    <mergeCell ref="L31:M31"/>
    <mergeCell ref="B1:N2"/>
    <mergeCell ref="L8:N8"/>
    <mergeCell ref="C10:D10"/>
    <mergeCell ref="D7:G7"/>
    <mergeCell ref="K7:M7"/>
    <mergeCell ref="B6:E6"/>
    <mergeCell ref="I6:J6"/>
  </mergeCells>
  <pageMargins left="0.7" right="0.7" top="0.75" bottom="0.75" header="0.3" footer="0.3"/>
  <pageSetup paperSize="9" scale="49"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98"/>
  <sheetViews>
    <sheetView view="pageBreakPreview" topLeftCell="A52" zoomScaleNormal="78" zoomScaleSheetLayoutView="100" workbookViewId="0">
      <selection activeCell="E38" sqref="E38"/>
    </sheetView>
  </sheetViews>
  <sheetFormatPr baseColWidth="10" defaultColWidth="11" defaultRowHeight="15" x14ac:dyDescent="0.25"/>
  <cols>
    <col min="1" max="1" width="5.85546875" style="7" customWidth="1"/>
    <col min="2" max="2" width="17" style="7" customWidth="1"/>
    <col min="3" max="5" width="11" style="7"/>
    <col min="6" max="6" width="14.42578125" style="7" customWidth="1"/>
    <col min="7" max="8" width="11" style="7"/>
    <col min="9" max="9" width="13.42578125" style="7" bestFit="1" customWidth="1"/>
    <col min="10" max="10" width="15.5703125" style="7" customWidth="1"/>
    <col min="11" max="11" width="17.5703125" style="7" bestFit="1" customWidth="1"/>
    <col min="12" max="13" width="11" style="7"/>
    <col min="14" max="14" width="17.42578125" style="7" customWidth="1"/>
    <col min="15" max="15" width="5" style="7" customWidth="1"/>
    <col min="16" max="16384" width="11" style="7"/>
  </cols>
  <sheetData>
    <row r="1" spans="2:14"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38.2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75"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24.75" customHeight="1"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756"/>
      <c r="I7" s="24"/>
      <c r="J7" s="25" t="s">
        <v>43</v>
      </c>
      <c r="K7" s="1309" t="s">
        <v>13</v>
      </c>
      <c r="L7" s="1309"/>
      <c r="M7" s="1309"/>
      <c r="N7" s="26"/>
    </row>
    <row r="8" spans="2:14" ht="15.75" thickBot="1" x14ac:dyDescent="0.3">
      <c r="B8" s="27"/>
      <c r="C8" s="28"/>
      <c r="D8" s="242"/>
      <c r="E8" s="242"/>
      <c r="F8" s="242"/>
      <c r="G8" s="242"/>
      <c r="H8" s="28"/>
      <c r="I8" s="242"/>
      <c r="J8" s="28"/>
      <c r="K8" s="242"/>
      <c r="L8" s="1307"/>
      <c r="M8" s="1307"/>
      <c r="N8" s="1308"/>
    </row>
    <row r="9" spans="2:14" x14ac:dyDescent="0.25">
      <c r="B9" s="30"/>
      <c r="C9" s="31"/>
      <c r="D9" s="31"/>
      <c r="E9" s="31"/>
      <c r="F9" s="31"/>
      <c r="G9" s="31"/>
      <c r="H9" s="31"/>
      <c r="I9" s="31"/>
      <c r="J9" s="31"/>
      <c r="K9" s="31"/>
      <c r="L9" s="31"/>
      <c r="M9" s="31"/>
      <c r="N9" s="32"/>
    </row>
    <row r="10" spans="2:14" x14ac:dyDescent="0.25">
      <c r="B10" s="574" t="s">
        <v>44</v>
      </c>
      <c r="C10" s="1241" t="str">
        <f>+'PRESUPUESTO OFICIAL'!C4:D4</f>
        <v>2104 de 2020</v>
      </c>
      <c r="D10" s="1241"/>
      <c r="E10" s="603"/>
      <c r="F10" s="33"/>
      <c r="G10" s="33"/>
      <c r="H10" s="34"/>
      <c r="I10" s="34"/>
      <c r="J10" s="34"/>
      <c r="K10" s="34"/>
      <c r="L10" s="34"/>
      <c r="M10" s="34"/>
      <c r="N10" s="35"/>
    </row>
    <row r="11" spans="2:14" ht="19.5"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23.25"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19.5" customHeight="1" x14ac:dyDescent="0.25">
      <c r="B14" s="261" t="s">
        <v>117</v>
      </c>
      <c r="C14" s="1115" t="str">
        <f>'630.7'!$C$14</f>
        <v>FINCA CAMPANARIO- ALTO DE LOS MIGUELES- POZO DE LA VIEJA</v>
      </c>
      <c r="D14" s="1115"/>
      <c r="E14" s="1115"/>
      <c r="F14" s="1115"/>
      <c r="G14" s="1115"/>
      <c r="H14" s="1115"/>
      <c r="I14" s="1115"/>
      <c r="J14" s="257" t="s">
        <v>46</v>
      </c>
      <c r="K14" s="1310">
        <f>+'PRESUPUESTO OFICIAL'!N54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243"/>
      <c r="E21" s="243"/>
      <c r="F21" s="1336" t="s">
        <v>51</v>
      </c>
      <c r="G21" s="1337"/>
      <c r="H21" s="1337"/>
      <c r="I21" s="243" t="s">
        <v>38</v>
      </c>
      <c r="J21" s="243" t="s">
        <v>39</v>
      </c>
      <c r="K21" s="54"/>
      <c r="L21" s="243"/>
      <c r="M21" s="243"/>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26.25" thickBot="1" x14ac:dyDescent="0.3">
      <c r="B25" s="60" t="s">
        <v>53</v>
      </c>
      <c r="C25" s="1317" t="s">
        <v>54</v>
      </c>
      <c r="D25" s="1318"/>
      <c r="E25" s="1318"/>
      <c r="F25" s="1318"/>
      <c r="G25" s="1318"/>
      <c r="H25" s="1318"/>
      <c r="I25" s="1318"/>
      <c r="J25" s="61"/>
      <c r="K25" s="62" t="s">
        <v>55</v>
      </c>
      <c r="L25" s="1319" t="s">
        <v>56</v>
      </c>
      <c r="M25" s="1320"/>
      <c r="N25" s="60" t="s">
        <v>8</v>
      </c>
    </row>
    <row r="26" spans="1:14" ht="15.75" hidden="1" thickBot="1" x14ac:dyDescent="0.3">
      <c r="B26" s="60" t="s">
        <v>53</v>
      </c>
      <c r="C26" s="1317" t="s">
        <v>54</v>
      </c>
      <c r="D26" s="1318"/>
      <c r="E26" s="1318"/>
      <c r="F26" s="1318"/>
      <c r="G26" s="1318"/>
      <c r="H26" s="1318"/>
      <c r="I26" s="1318"/>
      <c r="J26" s="61"/>
      <c r="K26" s="63"/>
      <c r="L26" s="1319" t="s">
        <v>56</v>
      </c>
      <c r="M26" s="1320"/>
      <c r="N26" s="60" t="s">
        <v>8</v>
      </c>
    </row>
    <row r="27" spans="1:14" ht="15.75" thickBot="1" x14ac:dyDescent="0.3">
      <c r="B27" s="64" t="s">
        <v>127</v>
      </c>
      <c r="C27" s="65" t="s">
        <v>128</v>
      </c>
      <c r="D27" s="66"/>
      <c r="E27" s="66"/>
      <c r="F27" s="66"/>
      <c r="G27" s="66"/>
      <c r="H27" s="66"/>
      <c r="I27" s="66"/>
      <c r="J27" s="218"/>
      <c r="K27" s="219"/>
      <c r="L27" s="68" t="s">
        <v>26</v>
      </c>
      <c r="M27" s="69"/>
      <c r="N27" s="70"/>
    </row>
    <row r="28" spans="1:14" ht="5.25" customHeight="1" x14ac:dyDescent="0.25">
      <c r="B28" s="71"/>
      <c r="C28" s="72"/>
      <c r="D28" s="72"/>
      <c r="E28" s="72"/>
      <c r="F28" s="72"/>
      <c r="G28" s="72"/>
      <c r="H28" s="72"/>
      <c r="I28" s="72"/>
      <c r="J28" s="72"/>
      <c r="K28" s="72"/>
      <c r="L28" s="72"/>
      <c r="M28" s="72"/>
      <c r="N28" s="73"/>
    </row>
    <row r="29" spans="1:14" ht="15.75" thickBot="1" x14ac:dyDescent="0.3">
      <c r="B29" s="74" t="s">
        <v>58</v>
      </c>
      <c r="C29" s="75"/>
      <c r="D29" s="75"/>
      <c r="E29" s="75"/>
      <c r="F29" s="75"/>
      <c r="G29" s="75"/>
      <c r="H29" s="75"/>
      <c r="I29" s="75"/>
      <c r="J29" s="75"/>
      <c r="K29" s="75"/>
      <c r="L29" s="75"/>
      <c r="M29" s="75"/>
      <c r="N29" s="76"/>
    </row>
    <row r="30" spans="1:14" x14ac:dyDescent="0.25">
      <c r="B30" s="1321" t="s">
        <v>54</v>
      </c>
      <c r="C30" s="1322"/>
      <c r="D30" s="1322"/>
      <c r="E30" s="1322"/>
      <c r="F30" s="1322"/>
      <c r="G30" s="1322"/>
      <c r="H30" s="1323"/>
      <c r="I30" s="1324" t="s">
        <v>59</v>
      </c>
      <c r="J30" s="1325"/>
      <c r="K30" s="81" t="s">
        <v>60</v>
      </c>
      <c r="L30" s="1326" t="s">
        <v>61</v>
      </c>
      <c r="M30" s="1323"/>
      <c r="N30" s="82" t="s">
        <v>62</v>
      </c>
    </row>
    <row r="31" spans="1:14" x14ac:dyDescent="0.25">
      <c r="A31" s="83"/>
      <c r="B31" s="1327" t="s">
        <v>141</v>
      </c>
      <c r="C31" s="1328"/>
      <c r="D31" s="1328"/>
      <c r="E31" s="1328"/>
      <c r="F31" s="1328"/>
      <c r="G31" s="1328"/>
      <c r="H31" s="1329"/>
      <c r="I31" s="84"/>
      <c r="J31" s="85"/>
      <c r="K31" s="86">
        <v>69513.88</v>
      </c>
      <c r="L31" s="87"/>
      <c r="M31" s="220">
        <v>600</v>
      </c>
      <c r="N31" s="89">
        <f>ROUND(K31/M31,2)</f>
        <v>115.86</v>
      </c>
    </row>
    <row r="32" spans="1:14" x14ac:dyDescent="0.25">
      <c r="A32" s="83"/>
      <c r="B32" s="1327" t="s">
        <v>142</v>
      </c>
      <c r="C32" s="1328"/>
      <c r="D32" s="1328"/>
      <c r="E32" s="1328"/>
      <c r="F32" s="1328"/>
      <c r="G32" s="1328"/>
      <c r="H32" s="1329"/>
      <c r="I32" s="84"/>
      <c r="J32" s="85"/>
      <c r="K32" s="86">
        <v>194229.96</v>
      </c>
      <c r="L32" s="87"/>
      <c r="M32" s="220">
        <v>600</v>
      </c>
      <c r="N32" s="89">
        <f>ROUND(K32/M32,2)</f>
        <v>323.72000000000003</v>
      </c>
    </row>
    <row r="33" spans="1:14" x14ac:dyDescent="0.25">
      <c r="B33" s="1327" t="s">
        <v>143</v>
      </c>
      <c r="C33" s="1328"/>
      <c r="D33" s="1328"/>
      <c r="E33" s="1328"/>
      <c r="F33" s="1328"/>
      <c r="G33" s="1328"/>
      <c r="H33" s="1329"/>
      <c r="I33" s="84"/>
      <c r="J33" s="85"/>
      <c r="K33" s="86">
        <v>138005.5</v>
      </c>
      <c r="L33" s="87"/>
      <c r="M33" s="220">
        <v>600</v>
      </c>
      <c r="N33" s="89">
        <f>ROUND(K33/M33,2)</f>
        <v>230.01</v>
      </c>
    </row>
    <row r="34" spans="1:14" x14ac:dyDescent="0.25">
      <c r="B34" s="1327"/>
      <c r="C34" s="1328"/>
      <c r="D34" s="1328"/>
      <c r="E34" s="1328"/>
      <c r="F34" s="1328"/>
      <c r="G34" s="1328"/>
      <c r="H34" s="1329"/>
      <c r="I34" s="1390"/>
      <c r="J34" s="1391"/>
      <c r="K34" s="86"/>
      <c r="L34" s="1392"/>
      <c r="M34" s="1393"/>
      <c r="N34" s="89"/>
    </row>
    <row r="35" spans="1:14" x14ac:dyDescent="0.25">
      <c r="B35" s="1330" t="s">
        <v>63</v>
      </c>
      <c r="C35" s="1331"/>
      <c r="D35" s="1331"/>
      <c r="E35" s="102"/>
      <c r="F35" s="103"/>
      <c r="G35" s="103"/>
      <c r="H35" s="104"/>
      <c r="I35" s="98"/>
      <c r="J35" s="99"/>
      <c r="K35" s="105"/>
      <c r="L35" s="100"/>
      <c r="M35" s="106">
        <v>0.01</v>
      </c>
      <c r="N35" s="89">
        <f>ROUND(N64*M35,2)</f>
        <v>0.47</v>
      </c>
    </row>
    <row r="36" spans="1:14" ht="15.75" thickBot="1" x14ac:dyDescent="0.3">
      <c r="B36" s="1327"/>
      <c r="C36" s="1328"/>
      <c r="D36" s="1328"/>
      <c r="E36" s="1328"/>
      <c r="F36" s="1328"/>
      <c r="G36" s="1328"/>
      <c r="H36" s="1329"/>
      <c r="I36" s="1332"/>
      <c r="J36" s="1333"/>
      <c r="K36" s="108"/>
      <c r="L36" s="1315"/>
      <c r="M36" s="1316"/>
      <c r="N36" s="89"/>
    </row>
    <row r="37" spans="1:14" ht="15.75" thickBot="1" x14ac:dyDescent="0.3">
      <c r="B37" s="1345" t="s">
        <v>64</v>
      </c>
      <c r="C37" s="1346"/>
      <c r="D37" s="1346"/>
      <c r="E37" s="1346"/>
      <c r="F37" s="1346"/>
      <c r="G37" s="1346"/>
      <c r="H37" s="1346"/>
      <c r="I37" s="1346"/>
      <c r="J37" s="1346"/>
      <c r="K37" s="1346"/>
      <c r="L37" s="1346"/>
      <c r="M37" s="1347"/>
      <c r="N37" s="110">
        <f>SUM(N31:N36)</f>
        <v>670.06000000000006</v>
      </c>
    </row>
    <row r="38" spans="1:14" x14ac:dyDescent="0.25">
      <c r="B38" s="111"/>
      <c r="C38" s="58"/>
      <c r="D38" s="58"/>
      <c r="E38" s="58"/>
      <c r="F38" s="58"/>
      <c r="G38" s="58"/>
      <c r="H38" s="58"/>
      <c r="I38" s="58"/>
      <c r="J38" s="58"/>
      <c r="K38" s="58"/>
      <c r="L38" s="58"/>
      <c r="M38" s="58"/>
      <c r="N38" s="59"/>
    </row>
    <row r="39" spans="1:14" x14ac:dyDescent="0.25">
      <c r="B39" s="112" t="s">
        <v>65</v>
      </c>
      <c r="C39" s="113"/>
      <c r="D39" s="113"/>
      <c r="E39" s="113"/>
      <c r="F39" s="113"/>
      <c r="G39" s="113"/>
      <c r="H39" s="113"/>
      <c r="I39" s="113"/>
      <c r="J39" s="113"/>
      <c r="K39" s="113"/>
      <c r="L39" s="113"/>
      <c r="M39" s="113"/>
      <c r="N39" s="114"/>
    </row>
    <row r="40" spans="1:14" ht="15.75" thickBot="1" x14ac:dyDescent="0.3">
      <c r="B40" s="115"/>
      <c r="C40" s="79"/>
      <c r="D40" s="79"/>
      <c r="E40" s="79"/>
      <c r="F40" s="79"/>
      <c r="G40" s="79"/>
      <c r="H40" s="79"/>
      <c r="I40" s="79"/>
      <c r="J40" s="78"/>
      <c r="K40" s="78"/>
      <c r="L40" s="78"/>
      <c r="M40" s="78"/>
      <c r="N40" s="80"/>
    </row>
    <row r="41" spans="1:14" x14ac:dyDescent="0.25">
      <c r="B41" s="1348" t="s">
        <v>54</v>
      </c>
      <c r="C41" s="1349"/>
      <c r="D41" s="1349"/>
      <c r="E41" s="1349"/>
      <c r="F41" s="1349"/>
      <c r="G41" s="1349"/>
      <c r="H41" s="1349"/>
      <c r="I41" s="1350"/>
      <c r="J41" s="241" t="s">
        <v>56</v>
      </c>
      <c r="K41" s="117" t="s">
        <v>8</v>
      </c>
      <c r="L41" s="1351" t="s">
        <v>66</v>
      </c>
      <c r="M41" s="1350"/>
      <c r="N41" s="118" t="s">
        <v>62</v>
      </c>
    </row>
    <row r="42" spans="1:14" x14ac:dyDescent="0.25">
      <c r="B42" s="120" t="s">
        <v>144</v>
      </c>
      <c r="C42" s="121"/>
      <c r="D42" s="121"/>
      <c r="E42" s="121"/>
      <c r="F42" s="121"/>
      <c r="G42" s="121"/>
      <c r="H42" s="121"/>
      <c r="I42" s="85"/>
      <c r="J42" s="47" t="s">
        <v>145</v>
      </c>
      <c r="K42" s="122">
        <v>3</v>
      </c>
      <c r="L42" s="1394">
        <f>insumos!B17</f>
        <v>73.47</v>
      </c>
      <c r="M42" s="1395"/>
      <c r="N42" s="89">
        <f>K42*L42</f>
        <v>220.41</v>
      </c>
    </row>
    <row r="43" spans="1:14" x14ac:dyDescent="0.25">
      <c r="A43" s="119"/>
      <c r="B43" s="120"/>
      <c r="C43" s="121"/>
      <c r="D43" s="121"/>
      <c r="E43" s="121"/>
      <c r="F43" s="121"/>
      <c r="G43" s="121"/>
      <c r="H43" s="121"/>
      <c r="I43" s="85"/>
      <c r="J43" s="47"/>
      <c r="K43" s="122"/>
      <c r="L43" s="84"/>
      <c r="M43" s="220"/>
      <c r="N43" s="89"/>
    </row>
    <row r="44" spans="1:14" ht="15.75" thickBot="1" x14ac:dyDescent="0.3">
      <c r="B44" s="120"/>
      <c r="C44" s="121"/>
      <c r="D44" s="121"/>
      <c r="E44" s="121"/>
      <c r="F44" s="121"/>
      <c r="G44" s="121"/>
      <c r="H44" s="121"/>
      <c r="I44" s="85"/>
      <c r="J44" s="47"/>
      <c r="K44" s="122"/>
      <c r="L44" s="84"/>
      <c r="M44" s="220"/>
      <c r="N44" s="221"/>
    </row>
    <row r="45" spans="1:14" ht="15.75" thickBot="1" x14ac:dyDescent="0.3">
      <c r="B45" s="1345" t="s">
        <v>64</v>
      </c>
      <c r="C45" s="1346"/>
      <c r="D45" s="1346"/>
      <c r="E45" s="1346"/>
      <c r="F45" s="1346"/>
      <c r="G45" s="1346"/>
      <c r="H45" s="1346"/>
      <c r="I45" s="1346"/>
      <c r="J45" s="1346"/>
      <c r="K45" s="1346"/>
      <c r="L45" s="1346"/>
      <c r="M45" s="1347"/>
      <c r="N45" s="110">
        <f>SUM(N42:N44)</f>
        <v>220.41</v>
      </c>
    </row>
    <row r="46" spans="1:14" x14ac:dyDescent="0.25">
      <c r="B46" s="57"/>
      <c r="C46" s="58"/>
      <c r="D46" s="58"/>
      <c r="E46" s="58"/>
      <c r="F46" s="58"/>
      <c r="G46" s="58"/>
      <c r="H46" s="58"/>
      <c r="I46" s="58"/>
      <c r="J46" s="58"/>
      <c r="K46" s="58"/>
      <c r="L46" s="58"/>
      <c r="M46" s="58"/>
      <c r="N46" s="59"/>
    </row>
    <row r="47" spans="1:14" x14ac:dyDescent="0.25">
      <c r="B47" s="112" t="s">
        <v>67</v>
      </c>
      <c r="C47" s="113"/>
      <c r="D47" s="113"/>
      <c r="E47" s="113"/>
      <c r="F47" s="113"/>
      <c r="G47" s="113"/>
      <c r="H47" s="113"/>
      <c r="I47" s="113"/>
      <c r="J47" s="113"/>
      <c r="K47" s="113"/>
      <c r="L47" s="113"/>
      <c r="M47" s="113"/>
      <c r="N47" s="114"/>
    </row>
    <row r="48" spans="1:14" ht="15.75" thickBot="1" x14ac:dyDescent="0.3">
      <c r="B48" s="139"/>
      <c r="C48" s="78"/>
      <c r="D48" s="78"/>
      <c r="E48" s="78"/>
      <c r="F48" s="78"/>
      <c r="G48" s="78"/>
      <c r="H48" s="78"/>
      <c r="I48" s="78"/>
      <c r="J48" s="78"/>
      <c r="K48" s="78"/>
      <c r="L48" s="78"/>
      <c r="M48" s="78"/>
      <c r="N48" s="80"/>
    </row>
    <row r="49" spans="2:15" ht="25.5" x14ac:dyDescent="0.25">
      <c r="B49" s="238" t="s">
        <v>68</v>
      </c>
      <c r="C49" s="239"/>
      <c r="D49" s="239"/>
      <c r="E49" s="239"/>
      <c r="F49" s="239"/>
      <c r="G49" s="239"/>
      <c r="H49" s="142" t="s">
        <v>56</v>
      </c>
      <c r="I49" s="143" t="s">
        <v>69</v>
      </c>
      <c r="J49" s="144" t="s">
        <v>70</v>
      </c>
      <c r="K49" s="142" t="s">
        <v>71</v>
      </c>
      <c r="L49" s="1352" t="s">
        <v>72</v>
      </c>
      <c r="M49" s="1353"/>
      <c r="N49" s="145" t="s">
        <v>62</v>
      </c>
    </row>
    <row r="50" spans="2:15" x14ac:dyDescent="0.25">
      <c r="B50" s="146"/>
      <c r="C50" s="244"/>
      <c r="D50" s="244"/>
      <c r="E50" s="244"/>
      <c r="F50" s="244"/>
      <c r="G50" s="244"/>
      <c r="H50" s="125"/>
      <c r="I50" s="105"/>
      <c r="J50" s="148"/>
      <c r="K50" s="105"/>
      <c r="L50" s="1354"/>
      <c r="M50" s="1355"/>
      <c r="N50" s="149"/>
    </row>
    <row r="51" spans="2:15" x14ac:dyDescent="0.25">
      <c r="B51" s="146"/>
      <c r="C51" s="227"/>
      <c r="D51" s="227"/>
      <c r="E51" s="227"/>
      <c r="F51" s="227"/>
      <c r="G51" s="227"/>
      <c r="H51" s="228"/>
      <c r="I51" s="105"/>
      <c r="J51" s="105"/>
      <c r="K51" s="105"/>
      <c r="L51" s="229"/>
      <c r="M51" s="230"/>
      <c r="N51" s="154"/>
    </row>
    <row r="52" spans="2:15" ht="15.75" thickBot="1" x14ac:dyDescent="0.3">
      <c r="B52" s="236"/>
      <c r="C52" s="237"/>
      <c r="D52" s="237"/>
      <c r="E52" s="237"/>
      <c r="F52" s="237"/>
      <c r="G52" s="237"/>
      <c r="H52" s="155"/>
      <c r="I52" s="136"/>
      <c r="J52" s="136"/>
      <c r="K52" s="136"/>
      <c r="L52" s="1384"/>
      <c r="M52" s="1385"/>
      <c r="N52" s="138"/>
    </row>
    <row r="53" spans="2:15" ht="15.75" thickBot="1" x14ac:dyDescent="0.3">
      <c r="B53" s="1312" t="s">
        <v>64</v>
      </c>
      <c r="C53" s="1313"/>
      <c r="D53" s="1313"/>
      <c r="E53" s="1313"/>
      <c r="F53" s="1313"/>
      <c r="G53" s="1313"/>
      <c r="H53" s="1313"/>
      <c r="I53" s="1313"/>
      <c r="J53" s="1313"/>
      <c r="K53" s="1313"/>
      <c r="L53" s="1313"/>
      <c r="M53" s="1314"/>
      <c r="N53" s="156"/>
    </row>
    <row r="54" spans="2:15" x14ac:dyDescent="0.25">
      <c r="B54" s="57"/>
      <c r="C54" s="58"/>
      <c r="D54" s="58"/>
      <c r="E54" s="58"/>
      <c r="F54" s="58"/>
      <c r="G54" s="58"/>
      <c r="H54" s="58"/>
      <c r="I54" s="58"/>
      <c r="J54" s="58"/>
      <c r="K54" s="58"/>
      <c r="L54" s="58"/>
      <c r="M54" s="58"/>
      <c r="N54" s="59"/>
    </row>
    <row r="55" spans="2:15" x14ac:dyDescent="0.25">
      <c r="B55" s="112" t="s">
        <v>74</v>
      </c>
      <c r="C55" s="113"/>
      <c r="D55" s="113"/>
      <c r="E55" s="113"/>
      <c r="F55" s="113"/>
      <c r="G55" s="113"/>
      <c r="H55" s="113"/>
      <c r="I55" s="113"/>
      <c r="J55" s="113"/>
      <c r="K55" s="113"/>
      <c r="L55" s="113"/>
      <c r="M55" s="113"/>
      <c r="N55" s="114"/>
    </row>
    <row r="56" spans="2:15" ht="15.75" thickBot="1" x14ac:dyDescent="0.3">
      <c r="B56" s="139"/>
      <c r="C56" s="78"/>
      <c r="D56" s="78"/>
      <c r="E56" s="78"/>
      <c r="F56" s="78"/>
      <c r="G56" s="78"/>
      <c r="H56" s="78"/>
      <c r="I56" s="78"/>
      <c r="J56" s="78"/>
      <c r="K56" s="78"/>
      <c r="L56" s="78"/>
      <c r="M56" s="78"/>
      <c r="N56" s="80"/>
    </row>
    <row r="57" spans="2:15" ht="25.5" x14ac:dyDescent="0.25">
      <c r="B57" s="1341" t="s">
        <v>75</v>
      </c>
      <c r="C57" s="1342"/>
      <c r="D57" s="1342"/>
      <c r="E57" s="1342"/>
      <c r="F57" s="1342"/>
      <c r="G57" s="1342"/>
      <c r="H57" s="1342"/>
      <c r="I57" s="142" t="s">
        <v>76</v>
      </c>
      <c r="J57" s="144" t="s">
        <v>77</v>
      </c>
      <c r="K57" s="143" t="s">
        <v>78</v>
      </c>
      <c r="L57" s="1343" t="s">
        <v>61</v>
      </c>
      <c r="M57" s="1344"/>
      <c r="N57" s="157" t="s">
        <v>62</v>
      </c>
    </row>
    <row r="58" spans="2:15" x14ac:dyDescent="0.25">
      <c r="B58" s="226" t="s">
        <v>147</v>
      </c>
      <c r="C58" s="227"/>
      <c r="D58" s="227"/>
      <c r="E58" s="227"/>
      <c r="F58" s="227"/>
      <c r="G58" s="227"/>
      <c r="H58" s="227"/>
      <c r="I58" s="160">
        <f>+insumos!B46</f>
        <v>60570</v>
      </c>
      <c r="J58" s="161">
        <v>185</v>
      </c>
      <c r="K58" s="162">
        <f>+I58*J58/100</f>
        <v>112054.5</v>
      </c>
      <c r="L58" s="163"/>
      <c r="M58" s="224">
        <v>4800</v>
      </c>
      <c r="N58" s="165">
        <f>ROUND(K58/M58,2)</f>
        <v>23.34</v>
      </c>
      <c r="O58" s="166"/>
    </row>
    <row r="59" spans="2:15" x14ac:dyDescent="0.25">
      <c r="B59" s="226" t="s">
        <v>148</v>
      </c>
      <c r="C59" s="227"/>
      <c r="D59" s="227"/>
      <c r="E59" s="227"/>
      <c r="F59" s="227"/>
      <c r="G59" s="227"/>
      <c r="H59" s="227"/>
      <c r="I59" s="160">
        <f>+insumos!B45*2</f>
        <v>60570</v>
      </c>
      <c r="J59" s="161">
        <v>185</v>
      </c>
      <c r="K59" s="162">
        <f>+I59*J59/100</f>
        <v>112054.5</v>
      </c>
      <c r="L59" s="163"/>
      <c r="M59" s="225">
        <v>4800</v>
      </c>
      <c r="N59" s="165">
        <f>ROUND(K59/M59,2)</f>
        <v>23.34</v>
      </c>
    </row>
    <row r="60" spans="2:15" x14ac:dyDescent="0.25">
      <c r="B60" s="226"/>
      <c r="C60" s="227"/>
      <c r="D60" s="227"/>
      <c r="E60" s="227"/>
      <c r="F60" s="227"/>
      <c r="G60" s="227"/>
      <c r="H60" s="227"/>
      <c r="I60" s="105"/>
      <c r="J60" s="168"/>
      <c r="K60" s="169"/>
      <c r="L60" s="163"/>
      <c r="M60" s="170"/>
      <c r="N60" s="171"/>
    </row>
    <row r="61" spans="2:15" x14ac:dyDescent="0.25">
      <c r="B61" s="226"/>
      <c r="C61" s="227"/>
      <c r="D61" s="227"/>
      <c r="E61" s="227"/>
      <c r="F61" s="227"/>
      <c r="G61" s="227"/>
      <c r="H61" s="227"/>
      <c r="I61" s="105"/>
      <c r="J61" s="168"/>
      <c r="K61" s="169"/>
      <c r="L61" s="245"/>
      <c r="M61" s="170"/>
      <c r="N61" s="171"/>
    </row>
    <row r="62" spans="2:15" x14ac:dyDescent="0.25">
      <c r="B62" s="226"/>
      <c r="C62" s="227"/>
      <c r="D62" s="227"/>
      <c r="E62" s="227"/>
      <c r="F62" s="227"/>
      <c r="G62" s="227"/>
      <c r="H62" s="227"/>
      <c r="I62" s="105"/>
      <c r="J62" s="168"/>
      <c r="K62" s="169"/>
      <c r="L62" s="245"/>
      <c r="M62" s="170"/>
      <c r="N62" s="171"/>
    </row>
    <row r="63" spans="2:15" ht="15.75" thickBot="1" x14ac:dyDescent="0.3">
      <c r="B63" s="1356"/>
      <c r="C63" s="1357"/>
      <c r="D63" s="1357"/>
      <c r="E63" s="1357"/>
      <c r="F63" s="1357"/>
      <c r="G63" s="1357"/>
      <c r="H63" s="1357"/>
      <c r="I63" s="136"/>
      <c r="J63" s="136"/>
      <c r="K63" s="136"/>
      <c r="L63" s="1366"/>
      <c r="M63" s="1366"/>
      <c r="N63" s="172"/>
    </row>
    <row r="64" spans="2:15" ht="15.75" thickBot="1" x14ac:dyDescent="0.3">
      <c r="B64" s="1345" t="s">
        <v>64</v>
      </c>
      <c r="C64" s="1346"/>
      <c r="D64" s="1346"/>
      <c r="E64" s="1346"/>
      <c r="F64" s="1346"/>
      <c r="G64" s="1346"/>
      <c r="H64" s="1346"/>
      <c r="I64" s="1313"/>
      <c r="J64" s="1313"/>
      <c r="K64" s="1313"/>
      <c r="L64" s="1313"/>
      <c r="M64" s="1314"/>
      <c r="N64" s="173">
        <f>SUM(N58:N63)</f>
        <v>46.68</v>
      </c>
    </row>
    <row r="65" spans="2:14" ht="15.75" thickBot="1" x14ac:dyDescent="0.3">
      <c r="B65" s="57"/>
      <c r="C65" s="58"/>
      <c r="D65" s="58"/>
      <c r="E65" s="58"/>
      <c r="F65" s="58"/>
      <c r="G65" s="58"/>
      <c r="H65" s="58"/>
      <c r="I65" s="58"/>
      <c r="J65" s="58"/>
      <c r="K65" s="58"/>
      <c r="L65" s="58"/>
      <c r="M65" s="58"/>
      <c r="N65" s="59"/>
    </row>
    <row r="66" spans="2:14" ht="15.75" thickBot="1" x14ac:dyDescent="0.3">
      <c r="B66" s="1345" t="s">
        <v>79</v>
      </c>
      <c r="C66" s="1346"/>
      <c r="D66" s="1346"/>
      <c r="E66" s="1346"/>
      <c r="F66" s="1346"/>
      <c r="G66" s="1346"/>
      <c r="H66" s="1346"/>
      <c r="I66" s="1346"/>
      <c r="J66" s="1346"/>
      <c r="K66" s="1346"/>
      <c r="L66" s="1346"/>
      <c r="M66" s="1347"/>
      <c r="N66" s="174">
        <f>N37+N45+N53+N64</f>
        <v>937.15</v>
      </c>
    </row>
    <row r="67" spans="2:14" x14ac:dyDescent="0.25">
      <c r="B67" s="57"/>
      <c r="C67" s="58"/>
      <c r="D67" s="58"/>
      <c r="E67" s="58"/>
      <c r="F67" s="58"/>
      <c r="G67" s="58"/>
      <c r="H67" s="58"/>
      <c r="I67" s="58"/>
      <c r="J67" s="58"/>
      <c r="K67" s="58"/>
      <c r="L67" s="58"/>
      <c r="M67" s="58"/>
      <c r="N67" s="59"/>
    </row>
    <row r="68" spans="2:14" ht="15.75" thickBot="1" x14ac:dyDescent="0.3">
      <c r="B68" s="112" t="s">
        <v>80</v>
      </c>
      <c r="C68" s="113"/>
      <c r="D68" s="113"/>
      <c r="E68" s="113"/>
      <c r="F68" s="113"/>
      <c r="G68" s="113"/>
      <c r="H68" s="113"/>
      <c r="I68" s="113"/>
      <c r="J68" s="113"/>
      <c r="K68" s="113"/>
      <c r="L68" s="113"/>
      <c r="M68" s="113"/>
      <c r="N68" s="114"/>
    </row>
    <row r="69" spans="2:14" x14ac:dyDescent="0.25">
      <c r="B69" s="1348" t="s">
        <v>81</v>
      </c>
      <c r="C69" s="1349"/>
      <c r="D69" s="1349"/>
      <c r="E69" s="1349"/>
      <c r="F69" s="1349"/>
      <c r="G69" s="1349"/>
      <c r="H69" s="1349"/>
      <c r="I69" s="239"/>
      <c r="J69" s="240"/>
      <c r="K69" s="176" t="s">
        <v>82</v>
      </c>
      <c r="L69" s="1334" t="s">
        <v>83</v>
      </c>
      <c r="M69" s="1335"/>
      <c r="N69" s="177"/>
    </row>
    <row r="70" spans="2:14" x14ac:dyDescent="0.25">
      <c r="B70" s="1287" t="s">
        <v>84</v>
      </c>
      <c r="C70" s="1288"/>
      <c r="D70" s="1288"/>
      <c r="E70" s="1288"/>
      <c r="F70" s="1288"/>
      <c r="G70" s="1288"/>
      <c r="H70" s="1288"/>
      <c r="I70" s="178"/>
      <c r="J70" s="179"/>
      <c r="K70" s="180">
        <v>0.2</v>
      </c>
      <c r="L70" s="1289">
        <f>ROUND(N66*K70,2)</f>
        <v>187.43</v>
      </c>
      <c r="M70" s="1290"/>
      <c r="N70" s="181"/>
    </row>
    <row r="71" spans="2:14" x14ac:dyDescent="0.25">
      <c r="B71" s="182" t="s">
        <v>85</v>
      </c>
      <c r="C71" s="183"/>
      <c r="D71" s="183"/>
      <c r="E71" s="183"/>
      <c r="F71" s="183"/>
      <c r="G71" s="183"/>
      <c r="H71" s="183"/>
      <c r="I71" s="178"/>
      <c r="J71" s="179"/>
      <c r="K71" s="180">
        <v>0.05</v>
      </c>
      <c r="L71" s="1289">
        <f>ROUND(N66*K71,2)</f>
        <v>46.86</v>
      </c>
      <c r="M71" s="1290"/>
      <c r="N71" s="181"/>
    </row>
    <row r="72" spans="2:14" ht="24" customHeight="1" thickBot="1" x14ac:dyDescent="0.3">
      <c r="B72" s="184" t="s">
        <v>86</v>
      </c>
      <c r="C72" s="185"/>
      <c r="D72" s="185"/>
      <c r="E72" s="185"/>
      <c r="F72" s="185"/>
      <c r="G72" s="185"/>
      <c r="H72" s="185"/>
      <c r="I72" s="186"/>
      <c r="J72" s="187"/>
      <c r="K72" s="188">
        <v>0.05</v>
      </c>
      <c r="L72" s="1291">
        <f>ROUND(N66*K72,2)</f>
        <v>46.86</v>
      </c>
      <c r="M72" s="1292"/>
      <c r="N72" s="181"/>
    </row>
    <row r="73" spans="2:14" ht="15.75" thickBot="1" x14ac:dyDescent="0.3">
      <c r="B73" s="1345" t="s">
        <v>64</v>
      </c>
      <c r="C73" s="1346"/>
      <c r="D73" s="1346"/>
      <c r="E73" s="1346"/>
      <c r="F73" s="1346"/>
      <c r="G73" s="1346"/>
      <c r="H73" s="1346"/>
      <c r="I73" s="1346"/>
      <c r="J73" s="1346"/>
      <c r="K73" s="1346"/>
      <c r="L73" s="1346"/>
      <c r="M73" s="1347"/>
      <c r="N73" s="189">
        <f>L70+L71+L72</f>
        <v>281.15000000000003</v>
      </c>
    </row>
    <row r="74" spans="2:14" ht="15.75" thickBot="1" x14ac:dyDescent="0.3">
      <c r="B74" s="57"/>
      <c r="C74" s="58"/>
      <c r="D74" s="58"/>
      <c r="E74" s="58"/>
      <c r="F74" s="58"/>
      <c r="G74" s="58"/>
      <c r="H74" s="58"/>
      <c r="I74" s="58"/>
      <c r="J74" s="58"/>
      <c r="K74" s="58"/>
      <c r="L74" s="58"/>
      <c r="M74" s="58"/>
      <c r="N74" s="59"/>
    </row>
    <row r="75" spans="2:14" ht="15.75" customHeight="1" thickBot="1" x14ac:dyDescent="0.3">
      <c r="B75" s="1345" t="s">
        <v>87</v>
      </c>
      <c r="C75" s="1346"/>
      <c r="D75" s="1346"/>
      <c r="E75" s="1346"/>
      <c r="F75" s="1346"/>
      <c r="G75" s="1346"/>
      <c r="H75" s="1346"/>
      <c r="I75" s="1346"/>
      <c r="J75" s="1346"/>
      <c r="K75" s="1346"/>
      <c r="L75" s="1346"/>
      <c r="M75" s="1347"/>
      <c r="N75" s="189">
        <f>ROUND(N66+N73,0)</f>
        <v>1218</v>
      </c>
    </row>
    <row r="76" spans="2:14" x14ac:dyDescent="0.25">
      <c r="B76" s="30"/>
      <c r="C76" s="31"/>
      <c r="D76" s="31"/>
      <c r="E76" s="31"/>
      <c r="F76" s="31"/>
      <c r="G76" s="31"/>
      <c r="H76" s="31"/>
      <c r="I76" s="31"/>
      <c r="J76" s="31"/>
      <c r="K76" s="31"/>
      <c r="L76" s="31"/>
      <c r="M76" s="31"/>
      <c r="N76" s="32"/>
    </row>
    <row r="77" spans="2:14" x14ac:dyDescent="0.25">
      <c r="B77" s="56"/>
      <c r="C77" s="33"/>
      <c r="D77" s="33"/>
      <c r="E77" s="33"/>
      <c r="F77" s="33"/>
      <c r="G77" s="33"/>
      <c r="H77" s="33"/>
      <c r="I77" s="33"/>
      <c r="J77" s="33"/>
      <c r="K77" s="33"/>
      <c r="L77" s="33"/>
      <c r="M77" s="33"/>
      <c r="N77" s="35"/>
    </row>
    <row r="78" spans="2:14" x14ac:dyDescent="0.25">
      <c r="B78" s="56"/>
      <c r="C78" s="33"/>
      <c r="D78" s="33"/>
      <c r="E78" s="41" t="s">
        <v>88</v>
      </c>
      <c r="F78" s="41"/>
      <c r="G78" s="41"/>
      <c r="H78" s="41"/>
      <c r="I78" s="41"/>
      <c r="J78" s="41"/>
      <c r="K78" s="33"/>
      <c r="L78" s="33"/>
      <c r="M78" s="33"/>
      <c r="N78" s="35"/>
    </row>
    <row r="79" spans="2:14" x14ac:dyDescent="0.25">
      <c r="B79" s="56"/>
      <c r="C79" s="33"/>
      <c r="D79" s="33"/>
      <c r="E79" s="259" t="s">
        <v>89</v>
      </c>
      <c r="F79" s="1020"/>
      <c r="G79" s="1020"/>
      <c r="H79" s="1020"/>
      <c r="I79" s="1020"/>
      <c r="J79" s="1020"/>
      <c r="K79" s="33"/>
      <c r="L79" s="33"/>
      <c r="M79" s="33"/>
      <c r="N79" s="35"/>
    </row>
    <row r="80" spans="2:14" x14ac:dyDescent="0.25">
      <c r="B80" s="56"/>
      <c r="C80" s="33"/>
      <c r="D80" s="33"/>
      <c r="E80" s="572" t="s">
        <v>322</v>
      </c>
      <c r="G80" s="259"/>
      <c r="H80" s="259"/>
      <c r="I80" s="259"/>
      <c r="J80" s="259"/>
      <c r="K80" s="33"/>
      <c r="L80" s="33"/>
      <c r="M80" s="33"/>
      <c r="N80" s="35"/>
    </row>
    <row r="81" spans="2:14" ht="16.5" customHeight="1" x14ac:dyDescent="0.25">
      <c r="B81" s="56"/>
      <c r="C81" s="33"/>
      <c r="D81" s="33"/>
      <c r="E81" s="259" t="s">
        <v>321</v>
      </c>
      <c r="F81" s="259"/>
      <c r="G81" s="259"/>
      <c r="H81" s="259"/>
      <c r="I81" s="259"/>
      <c r="J81" s="259"/>
      <c r="K81" s="33"/>
      <c r="L81" s="33"/>
      <c r="M81" s="33"/>
      <c r="N81" s="35"/>
    </row>
    <row r="82" spans="2:14" ht="15.75" thickBot="1" x14ac:dyDescent="0.3">
      <c r="B82" s="56"/>
      <c r="C82" s="33"/>
      <c r="D82" s="33"/>
      <c r="E82" s="33"/>
      <c r="F82" s="33" t="s">
        <v>92</v>
      </c>
      <c r="G82" s="33"/>
      <c r="H82" s="33"/>
      <c r="I82" s="33"/>
      <c r="J82" s="33"/>
      <c r="K82" s="33"/>
      <c r="L82" s="33"/>
      <c r="M82" s="33"/>
      <c r="N82" s="35"/>
    </row>
    <row r="83" spans="2:14" ht="26.25" customHeight="1" x14ac:dyDescent="0.25">
      <c r="B83" s="191" t="s">
        <v>93</v>
      </c>
      <c r="C83" s="192"/>
      <c r="D83" s="192"/>
      <c r="E83" s="192"/>
      <c r="F83" s="192"/>
      <c r="G83" s="192"/>
      <c r="H83" s="192"/>
      <c r="I83" s="192"/>
      <c r="J83" s="192"/>
      <c r="K83" s="192"/>
      <c r="L83" s="192"/>
      <c r="M83" s="192"/>
      <c r="N83" s="193"/>
    </row>
    <row r="84" spans="2:14" ht="15.75" thickBot="1" x14ac:dyDescent="0.3">
      <c r="B84" s="197"/>
      <c r="C84" s="198"/>
      <c r="D84" s="198"/>
      <c r="E84" s="198"/>
      <c r="F84" s="198"/>
      <c r="G84" s="198"/>
      <c r="H84" s="198"/>
      <c r="I84" s="198"/>
      <c r="J84" s="198"/>
      <c r="K84" s="198"/>
      <c r="L84" s="198"/>
      <c r="M84" s="198"/>
      <c r="N84" s="199"/>
    </row>
    <row r="85" spans="2:14" x14ac:dyDescent="0.25">
      <c r="B85" s="200"/>
      <c r="C85" s="201"/>
      <c r="D85" s="201"/>
      <c r="E85" s="201"/>
      <c r="F85" s="201"/>
      <c r="G85" s="201"/>
      <c r="H85" s="201"/>
      <c r="I85" s="201"/>
      <c r="J85" s="201"/>
      <c r="K85" s="201"/>
      <c r="L85" s="201"/>
      <c r="M85" s="201"/>
      <c r="N85" s="202"/>
    </row>
    <row r="86" spans="2:14" x14ac:dyDescent="0.25">
      <c r="B86" s="203" t="s">
        <v>94</v>
      </c>
      <c r="C86" s="44"/>
      <c r="D86" s="44"/>
      <c r="E86" s="44"/>
      <c r="F86" s="44"/>
      <c r="G86" s="44"/>
      <c r="H86" s="44"/>
      <c r="I86" s="44"/>
      <c r="J86" s="44"/>
      <c r="K86" s="44"/>
      <c r="L86" s="44"/>
      <c r="M86" s="44"/>
      <c r="N86" s="45"/>
    </row>
    <row r="87" spans="2:14" ht="15" customHeight="1" thickBot="1" x14ac:dyDescent="0.3">
      <c r="B87" s="1367" t="s">
        <v>95</v>
      </c>
      <c r="C87" s="1368"/>
      <c r="D87" s="1368"/>
      <c r="E87" s="1372"/>
      <c r="F87" s="1368"/>
      <c r="G87" s="1368"/>
      <c r="H87" s="1368"/>
      <c r="I87" s="1368"/>
      <c r="J87" s="1368"/>
      <c r="K87" s="1368"/>
      <c r="L87" s="1368"/>
      <c r="M87" s="1368"/>
      <c r="N87" s="1369"/>
    </row>
    <row r="88" spans="2:14" ht="15" customHeight="1" x14ac:dyDescent="0.25">
      <c r="B88" s="1367"/>
      <c r="C88" s="1368"/>
      <c r="D88" s="1368"/>
      <c r="E88" s="1368"/>
      <c r="F88" s="1368"/>
      <c r="G88" s="1368"/>
      <c r="H88" s="1368"/>
      <c r="I88" s="1368"/>
      <c r="J88" s="1368"/>
      <c r="K88" s="1368"/>
      <c r="L88" s="1368"/>
      <c r="M88" s="1368"/>
      <c r="N88" s="1369"/>
    </row>
    <row r="89" spans="2:14" ht="30" customHeight="1" x14ac:dyDescent="0.25">
      <c r="B89" s="1360" t="s">
        <v>96</v>
      </c>
      <c r="C89" s="1361"/>
      <c r="D89" s="1361"/>
      <c r="E89" s="1361"/>
      <c r="F89" s="1361"/>
      <c r="G89" s="1361"/>
      <c r="H89" s="1361"/>
      <c r="I89" s="1361"/>
      <c r="J89" s="1361"/>
      <c r="K89" s="1361"/>
      <c r="L89" s="1361"/>
      <c r="M89" s="1361"/>
      <c r="N89" s="1362"/>
    </row>
    <row r="90" spans="2:14" x14ac:dyDescent="0.25">
      <c r="B90" s="1360"/>
      <c r="C90" s="1361"/>
      <c r="D90" s="1361"/>
      <c r="E90" s="1361"/>
      <c r="F90" s="1361"/>
      <c r="G90" s="1361"/>
      <c r="H90" s="1361"/>
      <c r="I90" s="1361"/>
      <c r="J90" s="1361"/>
      <c r="K90" s="1361"/>
      <c r="L90" s="1361"/>
      <c r="M90" s="1361"/>
      <c r="N90" s="1362"/>
    </row>
    <row r="91" spans="2:14" x14ac:dyDescent="0.25">
      <c r="B91" s="233"/>
      <c r="C91" s="234"/>
      <c r="D91" s="234"/>
      <c r="E91" s="234"/>
      <c r="F91" s="234"/>
      <c r="G91" s="234"/>
      <c r="H91" s="234"/>
      <c r="I91" s="234"/>
      <c r="J91" s="234"/>
      <c r="K91" s="234"/>
      <c r="L91" s="234"/>
      <c r="M91" s="234"/>
      <c r="N91" s="235"/>
    </row>
    <row r="92" spans="2:14" x14ac:dyDescent="0.25">
      <c r="B92" s="233"/>
      <c r="C92" s="234"/>
      <c r="D92" s="234"/>
      <c r="E92" s="234"/>
      <c r="F92" s="234"/>
      <c r="G92" s="234"/>
      <c r="H92" s="234"/>
      <c r="I92" s="234"/>
      <c r="J92" s="234"/>
      <c r="K92" s="234"/>
      <c r="L92" s="234"/>
      <c r="M92" s="234"/>
      <c r="N92" s="235"/>
    </row>
    <row r="93" spans="2:14" x14ac:dyDescent="0.25">
      <c r="B93" s="203"/>
      <c r="C93" s="44"/>
      <c r="D93" s="44"/>
      <c r="E93" s="44"/>
      <c r="F93" s="44"/>
      <c r="G93" s="44"/>
      <c r="H93" s="44"/>
      <c r="I93" s="44"/>
      <c r="J93" s="44"/>
      <c r="K93" s="44"/>
      <c r="L93" s="44"/>
      <c r="M93" s="44"/>
      <c r="N93" s="45"/>
    </row>
    <row r="94" spans="2:14" x14ac:dyDescent="0.25">
      <c r="B94" s="56"/>
      <c r="C94" s="33"/>
      <c r="D94" s="33"/>
      <c r="E94" s="33" t="s">
        <v>88</v>
      </c>
      <c r="F94" s="41"/>
      <c r="G94" s="41"/>
      <c r="H94" s="33"/>
      <c r="I94" s="33"/>
      <c r="J94" s="33"/>
      <c r="K94" s="33"/>
      <c r="L94" s="33"/>
      <c r="M94" s="33"/>
      <c r="N94" s="35"/>
    </row>
    <row r="95" spans="2:14" x14ac:dyDescent="0.25">
      <c r="B95" s="56"/>
      <c r="C95" s="33"/>
      <c r="D95" s="33"/>
      <c r="E95" s="207" t="s">
        <v>89</v>
      </c>
      <c r="F95" s="33"/>
      <c r="G95" s="33"/>
      <c r="H95" s="207"/>
      <c r="I95" s="207"/>
      <c r="J95" s="207"/>
      <c r="K95" s="33"/>
      <c r="L95" s="33"/>
      <c r="M95" s="33"/>
      <c r="N95" s="35"/>
    </row>
    <row r="96" spans="2:14" x14ac:dyDescent="0.25">
      <c r="B96" s="56"/>
      <c r="C96" s="33"/>
      <c r="D96" s="33"/>
      <c r="E96" s="208" t="s">
        <v>97</v>
      </c>
      <c r="F96" s="33"/>
      <c r="G96" s="33"/>
      <c r="H96" s="208"/>
      <c r="I96" s="208"/>
      <c r="J96" s="208"/>
      <c r="K96" s="33"/>
      <c r="L96" s="33"/>
      <c r="M96" s="33"/>
      <c r="N96" s="35"/>
    </row>
    <row r="97" spans="2:14" x14ac:dyDescent="0.25">
      <c r="B97" s="209"/>
      <c r="C97" s="44"/>
      <c r="D97" s="44"/>
      <c r="E97" s="33" t="s">
        <v>91</v>
      </c>
      <c r="F97" s="33"/>
      <c r="G97" s="33"/>
      <c r="H97" s="33"/>
      <c r="I97" s="33"/>
      <c r="J97" s="33"/>
      <c r="K97" s="44"/>
      <c r="L97" s="44"/>
      <c r="M97" s="44"/>
      <c r="N97" s="45"/>
    </row>
    <row r="98" spans="2:14" ht="15.75" thickBot="1" x14ac:dyDescent="0.3">
      <c r="B98" s="210"/>
      <c r="C98" s="211"/>
      <c r="D98" s="211"/>
      <c r="E98" s="212"/>
      <c r="F98" s="212"/>
      <c r="G98" s="212"/>
      <c r="H98" s="212"/>
      <c r="I98" s="212"/>
      <c r="J98" s="1364"/>
      <c r="K98" s="1364"/>
      <c r="L98" s="1364"/>
      <c r="M98" s="1364"/>
      <c r="N98" s="1365"/>
    </row>
  </sheetData>
  <mergeCells count="57">
    <mergeCell ref="L42:M42"/>
    <mergeCell ref="C10:D10"/>
    <mergeCell ref="D7:G7"/>
    <mergeCell ref="K7:M7"/>
    <mergeCell ref="B64:M64"/>
    <mergeCell ref="B45:M45"/>
    <mergeCell ref="L49:M49"/>
    <mergeCell ref="L50:M50"/>
    <mergeCell ref="L52:M52"/>
    <mergeCell ref="B53:M53"/>
    <mergeCell ref="B57:H57"/>
    <mergeCell ref="L57:M57"/>
    <mergeCell ref="B63:H63"/>
    <mergeCell ref="L63:M63"/>
    <mergeCell ref="I30:J30"/>
    <mergeCell ref="L30:M30"/>
    <mergeCell ref="J98:N98"/>
    <mergeCell ref="B66:M66"/>
    <mergeCell ref="B69:H69"/>
    <mergeCell ref="L69:M69"/>
    <mergeCell ref="B70:H70"/>
    <mergeCell ref="L70:M70"/>
    <mergeCell ref="L71:M71"/>
    <mergeCell ref="L72:M72"/>
    <mergeCell ref="B73:M73"/>
    <mergeCell ref="B75:M75"/>
    <mergeCell ref="B87:N88"/>
    <mergeCell ref="B89:N90"/>
    <mergeCell ref="F79:J79"/>
    <mergeCell ref="B41:I41"/>
    <mergeCell ref="L41:M41"/>
    <mergeCell ref="B32:H32"/>
    <mergeCell ref="B33:H33"/>
    <mergeCell ref="B34:H34"/>
    <mergeCell ref="I34:J34"/>
    <mergeCell ref="L34:M34"/>
    <mergeCell ref="B35:D35"/>
    <mergeCell ref="B36:H36"/>
    <mergeCell ref="I36:J36"/>
    <mergeCell ref="L36:M36"/>
    <mergeCell ref="B37:M37"/>
    <mergeCell ref="B1:N2"/>
    <mergeCell ref="I6:J6"/>
    <mergeCell ref="B31:H31"/>
    <mergeCell ref="L8:N8"/>
    <mergeCell ref="F21:H21"/>
    <mergeCell ref="B23:N23"/>
    <mergeCell ref="C25:I25"/>
    <mergeCell ref="L25:M25"/>
    <mergeCell ref="B11:D12"/>
    <mergeCell ref="E11:N12"/>
    <mergeCell ref="C14:I14"/>
    <mergeCell ref="K14:N14"/>
    <mergeCell ref="C26:I26"/>
    <mergeCell ref="B6:E6"/>
    <mergeCell ref="L26:M26"/>
    <mergeCell ref="B30:H30"/>
  </mergeCells>
  <pageMargins left="0.7" right="0.7" top="0.75" bottom="0.75" header="0.3" footer="0.3"/>
  <pageSetup paperSize="9" scale="47"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99"/>
  <sheetViews>
    <sheetView view="pageBreakPreview" topLeftCell="A11" zoomScaleNormal="78" zoomScaleSheetLayoutView="100" workbookViewId="0">
      <selection activeCell="E38" sqref="E38"/>
    </sheetView>
  </sheetViews>
  <sheetFormatPr baseColWidth="10" defaultColWidth="11" defaultRowHeight="15" x14ac:dyDescent="0.25"/>
  <cols>
    <col min="1" max="1" width="4" style="7" customWidth="1"/>
    <col min="2" max="2" width="17" style="7" customWidth="1"/>
    <col min="3" max="5" width="11" style="7"/>
    <col min="6" max="6" width="14.42578125" style="7" customWidth="1"/>
    <col min="7" max="8" width="11" style="7"/>
    <col min="9" max="9" width="12.5703125" style="7" bestFit="1" customWidth="1"/>
    <col min="10" max="10" width="15.5703125" style="7" customWidth="1"/>
    <col min="11" max="11" width="17.5703125" style="7" bestFit="1" customWidth="1"/>
    <col min="12" max="12" width="11" style="7"/>
    <col min="13" max="13" width="12.5703125" style="7" bestFit="1" customWidth="1"/>
    <col min="14" max="14" width="17.42578125" style="7" customWidth="1"/>
    <col min="15" max="15" width="4.28515625" style="7" customWidth="1"/>
    <col min="16" max="16384" width="11" style="7"/>
  </cols>
  <sheetData>
    <row r="1" spans="2:14" ht="25.5" customHeight="1" x14ac:dyDescent="0.25">
      <c r="B1" s="1215" t="str">
        <f>'1P'!$B$1</f>
        <v xml:space="preserve">MUNICIPIO DE VILLA DE LEYVA – BOYACÁ 
NIT. 891.801.268-7
MONUMENTO NACIONAL </v>
      </c>
      <c r="C1" s="1216"/>
      <c r="D1" s="1216"/>
      <c r="E1" s="1216"/>
      <c r="F1" s="1216"/>
      <c r="G1" s="1216"/>
      <c r="H1" s="1216"/>
      <c r="I1" s="1216"/>
      <c r="J1" s="1216"/>
      <c r="K1" s="1216"/>
      <c r="L1" s="1216"/>
      <c r="M1" s="1216"/>
      <c r="N1" s="1217"/>
    </row>
    <row r="2" spans="2:14" ht="25.5" customHeight="1" thickBot="1" x14ac:dyDescent="0.3">
      <c r="B2" s="1218"/>
      <c r="C2" s="1181"/>
      <c r="D2" s="1181"/>
      <c r="E2" s="1181"/>
      <c r="F2" s="1181"/>
      <c r="G2" s="1181"/>
      <c r="H2" s="1181"/>
      <c r="I2" s="1181"/>
      <c r="J2" s="1181"/>
      <c r="K2" s="1181"/>
      <c r="L2" s="1181"/>
      <c r="M2" s="1181"/>
      <c r="N2" s="1219"/>
    </row>
    <row r="3" spans="2:14" ht="15.75" thickBot="1" x14ac:dyDescent="0.3">
      <c r="B3" s="749"/>
      <c r="C3" s="750"/>
      <c r="D3" s="750"/>
      <c r="E3" s="750"/>
      <c r="F3" s="750"/>
      <c r="G3" s="750"/>
      <c r="H3" s="750"/>
      <c r="I3" s="750"/>
      <c r="J3" s="750"/>
      <c r="K3" s="750"/>
      <c r="L3" s="751"/>
      <c r="M3" s="751"/>
      <c r="N3" s="752"/>
    </row>
    <row r="4" spans="2:14" ht="18.75" customHeight="1" x14ac:dyDescent="0.25">
      <c r="B4" s="8"/>
      <c r="C4" s="9"/>
      <c r="D4" s="9"/>
      <c r="E4" s="9"/>
      <c r="F4" s="9"/>
      <c r="G4" s="9"/>
      <c r="H4" s="10"/>
      <c r="I4" s="9"/>
      <c r="J4" s="9"/>
      <c r="K4" s="11" t="s">
        <v>36</v>
      </c>
      <c r="L4" s="12"/>
      <c r="M4" s="12"/>
      <c r="N4" s="13"/>
    </row>
    <row r="5" spans="2:14" x14ac:dyDescent="0.25">
      <c r="B5" s="14"/>
      <c r="C5" s="15"/>
      <c r="D5" s="15"/>
      <c r="E5" s="15"/>
      <c r="F5" s="15"/>
      <c r="G5" s="15"/>
      <c r="H5" s="16"/>
      <c r="I5" s="15"/>
      <c r="J5" s="15"/>
      <c r="K5" s="17"/>
      <c r="L5" s="18" t="s">
        <v>37</v>
      </c>
      <c r="M5" s="18" t="s">
        <v>38</v>
      </c>
      <c r="N5" s="19" t="s">
        <v>39</v>
      </c>
    </row>
    <row r="6" spans="2:14" ht="23.25" customHeight="1" x14ac:dyDescent="0.55000000000000004">
      <c r="B6" s="1304" t="s">
        <v>40</v>
      </c>
      <c r="C6" s="1305"/>
      <c r="D6" s="1305"/>
      <c r="E6" s="1305"/>
      <c r="F6" s="20" t="s">
        <v>41</v>
      </c>
      <c r="G6" s="15"/>
      <c r="H6" s="21"/>
      <c r="I6" s="1306" t="s">
        <v>42</v>
      </c>
      <c r="J6" s="1306"/>
      <c r="K6" s="22" t="s">
        <v>41</v>
      </c>
      <c r="L6" s="18"/>
      <c r="M6" s="18"/>
      <c r="N6" s="19"/>
    </row>
    <row r="7" spans="2:14" x14ac:dyDescent="0.25">
      <c r="B7" s="754" t="s">
        <v>315</v>
      </c>
      <c r="C7" s="755"/>
      <c r="D7" s="1108" t="s">
        <v>316</v>
      </c>
      <c r="E7" s="1108"/>
      <c r="F7" s="1108"/>
      <c r="G7" s="1108"/>
      <c r="H7" s="756"/>
      <c r="I7" s="24"/>
      <c r="J7" s="25" t="s">
        <v>43</v>
      </c>
      <c r="K7" s="1309" t="s">
        <v>13</v>
      </c>
      <c r="L7" s="1309"/>
      <c r="M7" s="1309"/>
      <c r="N7" s="26"/>
    </row>
    <row r="8" spans="2:14" ht="15.75" thickBot="1" x14ac:dyDescent="0.3">
      <c r="B8" s="27"/>
      <c r="C8" s="28"/>
      <c r="D8" s="745"/>
      <c r="E8" s="745"/>
      <c r="F8" s="745"/>
      <c r="G8" s="745"/>
      <c r="H8" s="28"/>
      <c r="I8" s="745"/>
      <c r="J8" s="28"/>
      <c r="K8" s="745"/>
      <c r="L8" s="1307"/>
      <c r="M8" s="1307"/>
      <c r="N8" s="1308"/>
    </row>
    <row r="9" spans="2:14" x14ac:dyDescent="0.25">
      <c r="B9" s="30"/>
      <c r="C9" s="31"/>
      <c r="D9" s="31"/>
      <c r="E9" s="31"/>
      <c r="F9" s="31"/>
      <c r="G9" s="31"/>
      <c r="H9" s="31"/>
      <c r="I9" s="31"/>
      <c r="J9" s="31"/>
      <c r="K9" s="31"/>
      <c r="L9" s="31"/>
      <c r="M9" s="31"/>
      <c r="N9" s="32"/>
    </row>
    <row r="10" spans="2:14" x14ac:dyDescent="0.25">
      <c r="B10" s="574" t="s">
        <v>44</v>
      </c>
      <c r="C10" s="1241" t="str">
        <f>+'PRESUPUESTO OFICIAL'!C4:D4</f>
        <v>2104 de 2020</v>
      </c>
      <c r="D10" s="1241"/>
      <c r="E10" s="603"/>
      <c r="F10" s="33"/>
      <c r="G10" s="33"/>
      <c r="H10" s="34"/>
      <c r="I10" s="34"/>
      <c r="J10" s="34"/>
      <c r="K10" s="34"/>
      <c r="L10" s="34"/>
      <c r="M10" s="34"/>
      <c r="N10" s="35"/>
    </row>
    <row r="11" spans="2:14" ht="30" customHeight="1" x14ac:dyDescent="0.25">
      <c r="B11" s="1111" t="s">
        <v>45</v>
      </c>
      <c r="C11" s="1112"/>
      <c r="D11" s="1112"/>
      <c r="E11" s="1113" t="str">
        <f>+'PRESUPUESTO OFICIAL'!E4:J4</f>
        <v>MANTENIMIENTO, MEJORAMIENTO Y REHABILITACIÓN DEL CORREDOR RURAL "FINCA CAMPANARIO - ALTO DE LOS MIGUELES - POZO DE LA VIEJA”, EN CUMPLIMIENTO DEL CONVENIO INTERADMINISTRATIVO N° 2104 DE 2020, CELEBRADO ENTRE EL MUNICIPIO DE VILLA DE LEYVA Y EL INSTITUTO NACIONAL DE VÍAS - INVIAS, EN MARCO DEL PROGRAMA DEL COLOMBIA RURAL”</v>
      </c>
      <c r="F11" s="1113"/>
      <c r="G11" s="1113"/>
      <c r="H11" s="1113"/>
      <c r="I11" s="1113"/>
      <c r="J11" s="1113"/>
      <c r="K11" s="1113"/>
      <c r="L11" s="1113"/>
      <c r="M11" s="1113"/>
      <c r="N11" s="1114"/>
    </row>
    <row r="12" spans="2:14" ht="31.5" customHeight="1" x14ac:dyDescent="0.25">
      <c r="B12" s="1111"/>
      <c r="C12" s="1112"/>
      <c r="D12" s="1112"/>
      <c r="E12" s="1113"/>
      <c r="F12" s="1113"/>
      <c r="G12" s="1113"/>
      <c r="H12" s="1113"/>
      <c r="I12" s="1113"/>
      <c r="J12" s="1113"/>
      <c r="K12" s="1113"/>
      <c r="L12" s="1113"/>
      <c r="M12" s="1113"/>
      <c r="N12" s="1114"/>
    </row>
    <row r="13" spans="2:14" x14ac:dyDescent="0.25">
      <c r="B13" s="261"/>
      <c r="C13" s="262"/>
      <c r="D13" s="263"/>
      <c r="E13" s="263"/>
      <c r="F13" s="263"/>
      <c r="G13" s="263"/>
      <c r="H13" s="263"/>
      <c r="I13" s="263"/>
      <c r="J13" s="263"/>
      <c r="K13" s="338"/>
      <c r="L13" s="338"/>
      <c r="M13" s="338"/>
      <c r="N13" s="339"/>
    </row>
    <row r="14" spans="2:14" ht="20.25" customHeight="1" x14ac:dyDescent="0.25">
      <c r="B14" s="261" t="s">
        <v>117</v>
      </c>
      <c r="C14" s="1115" t="str">
        <f>'630.7'!$C$14</f>
        <v>FINCA CAMPANARIO- ALTO DE LOS MIGUELES- POZO DE LA VIEJA</v>
      </c>
      <c r="D14" s="1115"/>
      <c r="E14" s="1115"/>
      <c r="F14" s="1115"/>
      <c r="G14" s="1115"/>
      <c r="H14" s="1115"/>
      <c r="I14" s="1115"/>
      <c r="J14" s="257" t="s">
        <v>46</v>
      </c>
      <c r="K14" s="1310">
        <f>+'PRESUPUESTO OFICIAL'!N54</f>
        <v>0</v>
      </c>
      <c r="L14" s="1310"/>
      <c r="M14" s="1310"/>
      <c r="N14" s="1311"/>
    </row>
    <row r="15" spans="2:14" x14ac:dyDescent="0.25">
      <c r="B15" s="36"/>
      <c r="C15" s="37"/>
      <c r="D15" s="39"/>
      <c r="E15" s="39"/>
      <c r="F15" s="39"/>
      <c r="G15" s="39"/>
      <c r="H15" s="39"/>
      <c r="I15" s="39"/>
      <c r="J15" s="39"/>
      <c r="K15" s="39"/>
      <c r="L15" s="39"/>
      <c r="M15" s="39"/>
      <c r="N15" s="40"/>
    </row>
    <row r="16" spans="2:14" x14ac:dyDescent="0.25">
      <c r="B16" s="36" t="s">
        <v>47</v>
      </c>
      <c r="C16" s="38"/>
      <c r="D16" s="42"/>
      <c r="E16" s="42"/>
      <c r="F16" s="42"/>
      <c r="G16" s="42"/>
      <c r="H16" s="42"/>
      <c r="I16" s="42"/>
      <c r="J16" s="42"/>
      <c r="K16" s="42"/>
      <c r="L16" s="42"/>
      <c r="M16" s="42"/>
      <c r="N16" s="43"/>
    </row>
    <row r="17" spans="1:14" x14ac:dyDescent="0.25">
      <c r="B17" s="36"/>
      <c r="C17" s="37"/>
      <c r="D17" s="44"/>
      <c r="E17" s="44"/>
      <c r="F17" s="44"/>
      <c r="G17" s="44"/>
      <c r="H17" s="44"/>
      <c r="I17" s="44"/>
      <c r="J17" s="44"/>
      <c r="K17" s="44"/>
      <c r="L17" s="44"/>
      <c r="M17" s="44"/>
      <c r="N17" s="45"/>
    </row>
    <row r="18" spans="1:14" x14ac:dyDescent="0.25">
      <c r="B18" s="36" t="s">
        <v>48</v>
      </c>
      <c r="C18" s="38"/>
      <c r="D18" s="42"/>
      <c r="E18" s="42"/>
      <c r="F18" s="42"/>
      <c r="G18" s="42"/>
      <c r="H18" s="42"/>
      <c r="I18" s="42"/>
      <c r="J18" s="42"/>
      <c r="K18" s="46" t="s">
        <v>49</v>
      </c>
      <c r="L18" s="47"/>
      <c r="M18" s="46" t="s">
        <v>35</v>
      </c>
      <c r="N18" s="48"/>
    </row>
    <row r="19" spans="1:14" x14ac:dyDescent="0.25">
      <c r="B19" s="36"/>
      <c r="C19" s="37"/>
      <c r="D19" s="44"/>
      <c r="E19" s="44"/>
      <c r="F19" s="44"/>
      <c r="G19" s="44"/>
      <c r="H19" s="44"/>
      <c r="I19" s="44"/>
      <c r="J19" s="44"/>
      <c r="K19" s="44"/>
      <c r="L19" s="44"/>
      <c r="M19" s="44"/>
      <c r="N19" s="45"/>
    </row>
    <row r="20" spans="1:14" x14ac:dyDescent="0.25">
      <c r="B20" s="36" t="s">
        <v>50</v>
      </c>
      <c r="C20" s="37"/>
      <c r="D20" s="44"/>
      <c r="E20" s="44"/>
      <c r="F20" s="49"/>
      <c r="G20" s="50"/>
      <c r="H20" s="41"/>
      <c r="I20" s="42"/>
      <c r="J20" s="42"/>
      <c r="K20" s="33"/>
      <c r="L20" s="44"/>
      <c r="M20" s="44"/>
      <c r="N20" s="45"/>
    </row>
    <row r="21" spans="1:14" x14ac:dyDescent="0.25">
      <c r="B21" s="51"/>
      <c r="C21" s="52"/>
      <c r="D21" s="746"/>
      <c r="E21" s="746"/>
      <c r="F21" s="1336" t="s">
        <v>51</v>
      </c>
      <c r="G21" s="1337"/>
      <c r="H21" s="1337"/>
      <c r="I21" s="746" t="s">
        <v>38</v>
      </c>
      <c r="J21" s="746" t="s">
        <v>39</v>
      </c>
      <c r="K21" s="54"/>
      <c r="L21" s="746"/>
      <c r="M21" s="746"/>
      <c r="N21" s="55"/>
    </row>
    <row r="22" spans="1:14" x14ac:dyDescent="0.25">
      <c r="B22" s="56"/>
      <c r="C22" s="34"/>
      <c r="D22" s="34"/>
      <c r="E22" s="34"/>
      <c r="F22" s="34"/>
      <c r="G22" s="34"/>
      <c r="H22" s="34"/>
      <c r="I22" s="34"/>
      <c r="J22" s="34"/>
      <c r="K22" s="34"/>
      <c r="L22" s="34"/>
      <c r="M22" s="34"/>
      <c r="N22" s="35"/>
    </row>
    <row r="23" spans="1:14" x14ac:dyDescent="0.25">
      <c r="B23" s="1338" t="s">
        <v>52</v>
      </c>
      <c r="C23" s="1339"/>
      <c r="D23" s="1339"/>
      <c r="E23" s="1339"/>
      <c r="F23" s="1339"/>
      <c r="G23" s="1339"/>
      <c r="H23" s="1339"/>
      <c r="I23" s="1339"/>
      <c r="J23" s="1339"/>
      <c r="K23" s="1339"/>
      <c r="L23" s="1339"/>
      <c r="M23" s="1339"/>
      <c r="N23" s="1340"/>
    </row>
    <row r="24" spans="1:14" ht="15.75" thickBot="1" x14ac:dyDescent="0.3">
      <c r="B24" s="57"/>
      <c r="C24" s="58"/>
      <c r="D24" s="58"/>
      <c r="E24" s="58"/>
      <c r="F24" s="58"/>
      <c r="G24" s="58"/>
      <c r="H24" s="58"/>
      <c r="I24" s="58"/>
      <c r="J24" s="58"/>
      <c r="K24" s="58"/>
      <c r="L24" s="58"/>
      <c r="M24" s="58"/>
      <c r="N24" s="59"/>
    </row>
    <row r="25" spans="1:14" ht="26.25" thickBot="1" x14ac:dyDescent="0.3">
      <c r="B25" s="60" t="s">
        <v>53</v>
      </c>
      <c r="C25" s="1317" t="s">
        <v>54</v>
      </c>
      <c r="D25" s="1318"/>
      <c r="E25" s="1318"/>
      <c r="F25" s="1318"/>
      <c r="G25" s="1318"/>
      <c r="H25" s="1318"/>
      <c r="I25" s="1318"/>
      <c r="J25" s="61"/>
      <c r="K25" s="62" t="s">
        <v>55</v>
      </c>
      <c r="L25" s="1319" t="s">
        <v>56</v>
      </c>
      <c r="M25" s="1320"/>
      <c r="N25" s="60" t="s">
        <v>8</v>
      </c>
    </row>
    <row r="26" spans="1:14" ht="15.75" hidden="1" thickBot="1" x14ac:dyDescent="0.3">
      <c r="B26" s="60" t="s">
        <v>53</v>
      </c>
      <c r="C26" s="1317" t="s">
        <v>54</v>
      </c>
      <c r="D26" s="1318"/>
      <c r="E26" s="1318"/>
      <c r="F26" s="1318"/>
      <c r="G26" s="1318"/>
      <c r="H26" s="1318"/>
      <c r="I26" s="1318"/>
      <c r="J26" s="61"/>
      <c r="K26" s="63"/>
      <c r="L26" s="1319" t="s">
        <v>56</v>
      </c>
      <c r="M26" s="1320"/>
      <c r="N26" s="60" t="s">
        <v>8</v>
      </c>
    </row>
    <row r="27" spans="1:14" ht="15.75" thickBot="1" x14ac:dyDescent="0.3">
      <c r="B27" s="64" t="s">
        <v>32</v>
      </c>
      <c r="C27" s="65" t="s">
        <v>33</v>
      </c>
      <c r="D27" s="66"/>
      <c r="E27" s="66"/>
      <c r="F27" s="66"/>
      <c r="G27" s="66"/>
      <c r="H27" s="66"/>
      <c r="I27" s="66"/>
      <c r="J27" s="218"/>
      <c r="K27" s="219"/>
      <c r="L27" s="68" t="s">
        <v>16</v>
      </c>
      <c r="M27" s="69"/>
      <c r="N27" s="70"/>
    </row>
    <row r="28" spans="1:14" ht="5.25" customHeight="1" x14ac:dyDescent="0.25">
      <c r="B28" s="71"/>
      <c r="C28" s="72"/>
      <c r="D28" s="72"/>
      <c r="E28" s="72"/>
      <c r="F28" s="72"/>
      <c r="G28" s="72"/>
      <c r="H28" s="72"/>
      <c r="I28" s="72"/>
      <c r="J28" s="72"/>
      <c r="K28" s="72"/>
      <c r="L28" s="72"/>
      <c r="M28" s="72"/>
      <c r="N28" s="73"/>
    </row>
    <row r="29" spans="1:14" ht="15.75" thickBot="1" x14ac:dyDescent="0.3">
      <c r="B29" s="74" t="s">
        <v>58</v>
      </c>
      <c r="C29" s="75"/>
      <c r="D29" s="75"/>
      <c r="E29" s="75"/>
      <c r="F29" s="75"/>
      <c r="G29" s="75"/>
      <c r="H29" s="75"/>
      <c r="I29" s="75"/>
      <c r="J29" s="75"/>
      <c r="K29" s="75"/>
      <c r="L29" s="75"/>
      <c r="M29" s="75"/>
      <c r="N29" s="76"/>
    </row>
    <row r="30" spans="1:14" x14ac:dyDescent="0.25">
      <c r="B30" s="1321" t="s">
        <v>54</v>
      </c>
      <c r="C30" s="1322"/>
      <c r="D30" s="1322"/>
      <c r="E30" s="1322"/>
      <c r="F30" s="1322"/>
      <c r="G30" s="1322"/>
      <c r="H30" s="1323"/>
      <c r="I30" s="1324" t="s">
        <v>59</v>
      </c>
      <c r="J30" s="1325"/>
      <c r="K30" s="81" t="s">
        <v>60</v>
      </c>
      <c r="L30" s="1326" t="s">
        <v>61</v>
      </c>
      <c r="M30" s="1323"/>
      <c r="N30" s="82" t="s">
        <v>62</v>
      </c>
    </row>
    <row r="31" spans="1:14" x14ac:dyDescent="0.25">
      <c r="A31" s="83"/>
      <c r="B31" s="1327" t="s">
        <v>141</v>
      </c>
      <c r="C31" s="1328"/>
      <c r="D31" s="1328"/>
      <c r="E31" s="1328"/>
      <c r="F31" s="1328"/>
      <c r="G31" s="1328"/>
      <c r="H31" s="1329"/>
      <c r="I31" s="84"/>
      <c r="J31" s="85"/>
      <c r="K31" s="86">
        <v>69513.88</v>
      </c>
      <c r="L31" s="87"/>
      <c r="M31" s="88">
        <v>45</v>
      </c>
      <c r="N31" s="608">
        <f>ROUND(K31/M31,2)</f>
        <v>1544.75</v>
      </c>
    </row>
    <row r="32" spans="1:14" x14ac:dyDescent="0.25">
      <c r="A32" s="83"/>
      <c r="B32" s="1327" t="s">
        <v>142</v>
      </c>
      <c r="C32" s="1328"/>
      <c r="D32" s="1328"/>
      <c r="E32" s="1328"/>
      <c r="F32" s="1328"/>
      <c r="G32" s="1328"/>
      <c r="H32" s="1329"/>
      <c r="I32" s="84"/>
      <c r="J32" s="85"/>
      <c r="K32" s="86">
        <v>194229.96</v>
      </c>
      <c r="L32" s="87"/>
      <c r="M32" s="88">
        <v>45</v>
      </c>
      <c r="N32" s="608">
        <f>ROUND(K32/M32,2)</f>
        <v>4316.22</v>
      </c>
    </row>
    <row r="33" spans="1:14" x14ac:dyDescent="0.25">
      <c r="B33" s="1327" t="s">
        <v>143</v>
      </c>
      <c r="C33" s="1328"/>
      <c r="D33" s="1328"/>
      <c r="E33" s="1328"/>
      <c r="F33" s="1328"/>
      <c r="G33" s="1328"/>
      <c r="H33" s="1329"/>
      <c r="I33" s="84"/>
      <c r="J33" s="85"/>
      <c r="K33" s="86">
        <v>138005.5</v>
      </c>
      <c r="L33" s="87"/>
      <c r="M33" s="88">
        <v>45</v>
      </c>
      <c r="N33" s="608">
        <f>ROUND(K33/M33,2)</f>
        <v>3066.79</v>
      </c>
    </row>
    <row r="34" spans="1:14" x14ac:dyDescent="0.25">
      <c r="B34" s="1330" t="s">
        <v>63</v>
      </c>
      <c r="C34" s="1331"/>
      <c r="D34" s="1331"/>
      <c r="E34" s="102"/>
      <c r="F34" s="103"/>
      <c r="G34" s="103"/>
      <c r="H34" s="104"/>
      <c r="I34" s="98"/>
      <c r="J34" s="99"/>
      <c r="K34" s="105"/>
      <c r="L34" s="100"/>
      <c r="M34" s="106">
        <v>0.02</v>
      </c>
      <c r="N34" s="107">
        <f>ROUND(N62*M34,2)</f>
        <v>12.45</v>
      </c>
    </row>
    <row r="35" spans="1:14" ht="15.75" thickBot="1" x14ac:dyDescent="0.3">
      <c r="B35" s="1327"/>
      <c r="C35" s="1328"/>
      <c r="D35" s="1328"/>
      <c r="E35" s="1328"/>
      <c r="F35" s="1328"/>
      <c r="G35" s="1328"/>
      <c r="H35" s="1329"/>
      <c r="I35" s="1332"/>
      <c r="J35" s="1333"/>
      <c r="K35" s="108"/>
      <c r="L35" s="1315"/>
      <c r="M35" s="1316"/>
      <c r="N35" s="109"/>
    </row>
    <row r="36" spans="1:14" ht="15.75" thickBot="1" x14ac:dyDescent="0.3">
      <c r="B36" s="1345" t="s">
        <v>64</v>
      </c>
      <c r="C36" s="1346"/>
      <c r="D36" s="1346"/>
      <c r="E36" s="1346"/>
      <c r="F36" s="1346"/>
      <c r="G36" s="1346"/>
      <c r="H36" s="1346"/>
      <c r="I36" s="1346"/>
      <c r="J36" s="1346"/>
      <c r="K36" s="1346"/>
      <c r="L36" s="1346"/>
      <c r="M36" s="1347"/>
      <c r="N36" s="110">
        <f>SUM(N31:N35)</f>
        <v>8940.2100000000009</v>
      </c>
    </row>
    <row r="37" spans="1:14" x14ac:dyDescent="0.25">
      <c r="B37" s="111"/>
      <c r="C37" s="58"/>
      <c r="D37" s="58"/>
      <c r="E37" s="58"/>
      <c r="F37" s="58"/>
      <c r="G37" s="58"/>
      <c r="H37" s="58"/>
      <c r="I37" s="58"/>
      <c r="J37" s="58"/>
      <c r="K37" s="58"/>
      <c r="L37" s="58"/>
      <c r="M37" s="58"/>
      <c r="N37" s="59"/>
    </row>
    <row r="38" spans="1:14" ht="15.75" thickBot="1" x14ac:dyDescent="0.3">
      <c r="B38" s="112" t="s">
        <v>65</v>
      </c>
      <c r="C38" s="113"/>
      <c r="D38" s="113"/>
      <c r="E38" s="113"/>
      <c r="F38" s="113"/>
      <c r="G38" s="113"/>
      <c r="H38" s="113"/>
      <c r="I38" s="113"/>
      <c r="J38" s="113"/>
      <c r="K38" s="113"/>
      <c r="L38" s="113"/>
      <c r="M38" s="113"/>
      <c r="N38" s="114"/>
    </row>
    <row r="39" spans="1:14" x14ac:dyDescent="0.25">
      <c r="B39" s="1348" t="s">
        <v>54</v>
      </c>
      <c r="C39" s="1349"/>
      <c r="D39" s="1349"/>
      <c r="E39" s="1349"/>
      <c r="F39" s="1349"/>
      <c r="G39" s="1349"/>
      <c r="H39" s="1349"/>
      <c r="I39" s="1350"/>
      <c r="J39" s="744" t="s">
        <v>56</v>
      </c>
      <c r="K39" s="117" t="s">
        <v>8</v>
      </c>
      <c r="L39" s="1351" t="s">
        <v>66</v>
      </c>
      <c r="M39" s="1350"/>
      <c r="N39" s="118" t="s">
        <v>62</v>
      </c>
    </row>
    <row r="40" spans="1:14" x14ac:dyDescent="0.25">
      <c r="B40" s="609" t="s">
        <v>144</v>
      </c>
      <c r="C40" s="121"/>
      <c r="D40" s="121"/>
      <c r="E40" s="121"/>
      <c r="F40" s="121"/>
      <c r="G40" s="121"/>
      <c r="H40" s="121"/>
      <c r="I40" s="85"/>
      <c r="J40" s="47" t="s">
        <v>145</v>
      </c>
      <c r="K40" s="122">
        <v>25</v>
      </c>
      <c r="L40" s="84"/>
      <c r="M40" s="610">
        <f>insumos!B17</f>
        <v>73.47</v>
      </c>
      <c r="N40" s="608">
        <f>K40*M40</f>
        <v>1836.75</v>
      </c>
    </row>
    <row r="41" spans="1:14" x14ac:dyDescent="0.25">
      <c r="A41" s="119"/>
      <c r="B41" s="609" t="s">
        <v>163</v>
      </c>
      <c r="C41" s="121"/>
      <c r="D41" s="121"/>
      <c r="E41" s="121"/>
      <c r="F41" s="121"/>
      <c r="G41" s="121"/>
      <c r="H41" s="121"/>
      <c r="I41" s="85"/>
      <c r="J41" s="47" t="s">
        <v>16</v>
      </c>
      <c r="K41" s="122">
        <v>1.25</v>
      </c>
      <c r="L41" s="84"/>
      <c r="M41" s="610">
        <f>insumos!B10</f>
        <v>40545.269999999997</v>
      </c>
      <c r="N41" s="608">
        <f>ROUND(K41*M41,2)</f>
        <v>50681.59</v>
      </c>
    </row>
    <row r="42" spans="1:14" x14ac:dyDescent="0.25">
      <c r="B42" s="609"/>
      <c r="C42" s="121"/>
      <c r="D42" s="121"/>
      <c r="E42" s="121"/>
      <c r="F42" s="121"/>
      <c r="G42" s="121"/>
      <c r="H42" s="121"/>
      <c r="I42" s="85"/>
      <c r="J42" s="47"/>
      <c r="K42" s="122"/>
      <c r="L42" s="84"/>
      <c r="M42" s="220"/>
      <c r="N42" s="221"/>
    </row>
    <row r="43" spans="1:14" ht="15.75" thickBot="1" x14ac:dyDescent="0.3">
      <c r="B43" s="1396"/>
      <c r="C43" s="1397"/>
      <c r="D43" s="1397"/>
      <c r="E43" s="1397"/>
      <c r="F43" s="1397"/>
      <c r="G43" s="1397"/>
      <c r="H43" s="1397"/>
      <c r="I43" s="1391"/>
      <c r="J43" s="222"/>
      <c r="K43" s="223"/>
      <c r="L43" s="1398"/>
      <c r="M43" s="1399"/>
      <c r="N43" s="172"/>
    </row>
    <row r="44" spans="1:14" ht="15.75" thickBot="1" x14ac:dyDescent="0.3">
      <c r="B44" s="1345" t="s">
        <v>64</v>
      </c>
      <c r="C44" s="1346"/>
      <c r="D44" s="1346"/>
      <c r="E44" s="1346"/>
      <c r="F44" s="1346"/>
      <c r="G44" s="1346"/>
      <c r="H44" s="1346"/>
      <c r="I44" s="1346"/>
      <c r="J44" s="1346"/>
      <c r="K44" s="1346"/>
      <c r="L44" s="1346"/>
      <c r="M44" s="1347"/>
      <c r="N44" s="110">
        <f>SUM(N40:N43)</f>
        <v>52518.34</v>
      </c>
    </row>
    <row r="45" spans="1:14" x14ac:dyDescent="0.25">
      <c r="B45" s="57"/>
      <c r="C45" s="58"/>
      <c r="D45" s="58"/>
      <c r="E45" s="58"/>
      <c r="F45" s="58"/>
      <c r="G45" s="58"/>
      <c r="H45" s="58"/>
      <c r="I45" s="58"/>
      <c r="J45" s="58"/>
      <c r="K45" s="58"/>
      <c r="L45" s="58"/>
      <c r="M45" s="58"/>
      <c r="N45" s="59"/>
    </row>
    <row r="46" spans="1:14" x14ac:dyDescent="0.25">
      <c r="B46" s="112" t="s">
        <v>67</v>
      </c>
      <c r="C46" s="113"/>
      <c r="D46" s="113"/>
      <c r="E46" s="113"/>
      <c r="F46" s="113"/>
      <c r="G46" s="113"/>
      <c r="H46" s="113"/>
      <c r="I46" s="113"/>
      <c r="J46" s="113"/>
      <c r="K46" s="113"/>
      <c r="L46" s="113"/>
      <c r="M46" s="113"/>
      <c r="N46" s="114"/>
    </row>
    <row r="47" spans="1:14" ht="15.75" thickBot="1" x14ac:dyDescent="0.3">
      <c r="B47" s="139"/>
      <c r="C47" s="78"/>
      <c r="D47" s="78"/>
      <c r="E47" s="78"/>
      <c r="F47" s="78"/>
      <c r="G47" s="78"/>
      <c r="H47" s="78"/>
      <c r="I47" s="78"/>
      <c r="J47" s="78"/>
      <c r="K47" s="78"/>
      <c r="L47" s="78"/>
      <c r="M47" s="78"/>
      <c r="N47" s="80"/>
    </row>
    <row r="48" spans="1:14" ht="25.5" x14ac:dyDescent="0.25">
      <c r="B48" s="741" t="s">
        <v>68</v>
      </c>
      <c r="C48" s="742"/>
      <c r="D48" s="742"/>
      <c r="E48" s="742"/>
      <c r="F48" s="742"/>
      <c r="G48" s="742"/>
      <c r="H48" s="142" t="s">
        <v>56</v>
      </c>
      <c r="I48" s="143" t="s">
        <v>69</v>
      </c>
      <c r="J48" s="144" t="s">
        <v>70</v>
      </c>
      <c r="K48" s="142" t="s">
        <v>71</v>
      </c>
      <c r="L48" s="1352" t="s">
        <v>72</v>
      </c>
      <c r="M48" s="1353"/>
      <c r="N48" s="145" t="s">
        <v>62</v>
      </c>
    </row>
    <row r="49" spans="2:15" x14ac:dyDescent="0.25">
      <c r="B49" s="146" t="s">
        <v>168</v>
      </c>
      <c r="C49" s="747"/>
      <c r="D49" s="747"/>
      <c r="E49" s="747"/>
      <c r="F49" s="747"/>
      <c r="G49" s="747"/>
      <c r="H49" s="125" t="s">
        <v>73</v>
      </c>
      <c r="I49" s="105">
        <v>1.25</v>
      </c>
      <c r="J49" s="600">
        <f>+insumos!$C$10</f>
        <v>1</v>
      </c>
      <c r="K49" s="105">
        <f>I49*J49</f>
        <v>1.25</v>
      </c>
      <c r="L49" s="1354">
        <f>+insumos!D10</f>
        <v>1280</v>
      </c>
      <c r="M49" s="1355"/>
      <c r="N49" s="149">
        <f>ROUND(K49*L49,2)</f>
        <v>1600</v>
      </c>
    </row>
    <row r="50" spans="2:15" x14ac:dyDescent="0.25">
      <c r="B50" s="146"/>
      <c r="C50" s="227"/>
      <c r="D50" s="227"/>
      <c r="E50" s="227"/>
      <c r="F50" s="227"/>
      <c r="G50" s="227"/>
      <c r="H50" s="228"/>
      <c r="I50" s="105"/>
      <c r="J50" s="105"/>
      <c r="K50" s="105"/>
      <c r="L50" s="229"/>
      <c r="M50" s="230"/>
      <c r="N50" s="154"/>
    </row>
    <row r="51" spans="2:15" x14ac:dyDescent="0.25">
      <c r="B51" s="146"/>
      <c r="C51" s="227"/>
      <c r="D51" s="227"/>
      <c r="E51" s="227"/>
      <c r="F51" s="227"/>
      <c r="G51" s="227"/>
      <c r="H51" s="228"/>
      <c r="I51" s="105"/>
      <c r="J51" s="105"/>
      <c r="K51" s="105"/>
      <c r="L51" s="229"/>
      <c r="M51" s="230"/>
      <c r="N51" s="154"/>
    </row>
    <row r="52" spans="2:15" x14ac:dyDescent="0.25">
      <c r="B52" s="146"/>
      <c r="C52" s="227"/>
      <c r="D52" s="227"/>
      <c r="E52" s="227"/>
      <c r="F52" s="227"/>
      <c r="G52" s="227"/>
      <c r="H52" s="228"/>
      <c r="I52" s="105"/>
      <c r="J52" s="105"/>
      <c r="K52" s="105"/>
      <c r="L52" s="229"/>
      <c r="M52" s="230"/>
      <c r="N52" s="154"/>
    </row>
    <row r="53" spans="2:15" x14ac:dyDescent="0.25">
      <c r="B53" s="146"/>
      <c r="C53" s="227"/>
      <c r="D53" s="227"/>
      <c r="E53" s="227"/>
      <c r="F53" s="227"/>
      <c r="G53" s="227"/>
      <c r="H53" s="228"/>
      <c r="I53" s="105"/>
      <c r="J53" s="105"/>
      <c r="K53" s="105"/>
      <c r="L53" s="229"/>
      <c r="M53" s="230"/>
      <c r="N53" s="154"/>
    </row>
    <row r="54" spans="2:15" ht="15.75" thickBot="1" x14ac:dyDescent="0.3">
      <c r="B54" s="1312" t="s">
        <v>64</v>
      </c>
      <c r="C54" s="1313"/>
      <c r="D54" s="1313"/>
      <c r="E54" s="1313"/>
      <c r="F54" s="1313"/>
      <c r="G54" s="1313"/>
      <c r="H54" s="1313"/>
      <c r="I54" s="1313"/>
      <c r="J54" s="1313"/>
      <c r="K54" s="1313"/>
      <c r="L54" s="1313"/>
      <c r="M54" s="1314"/>
      <c r="N54" s="156">
        <f>N49+N50+N51+N52+N53</f>
        <v>1600</v>
      </c>
    </row>
    <row r="55" spans="2:15" x14ac:dyDescent="0.25">
      <c r="B55" s="57"/>
      <c r="C55" s="58"/>
      <c r="D55" s="58"/>
      <c r="E55" s="58"/>
      <c r="F55" s="58"/>
      <c r="G55" s="58"/>
      <c r="H55" s="58"/>
      <c r="I55" s="58"/>
      <c r="J55" s="58"/>
      <c r="K55" s="58"/>
      <c r="L55" s="58"/>
      <c r="M55" s="58"/>
      <c r="N55" s="59"/>
    </row>
    <row r="56" spans="2:15" x14ac:dyDescent="0.25">
      <c r="B56" s="112" t="s">
        <v>74</v>
      </c>
      <c r="C56" s="113"/>
      <c r="D56" s="113"/>
      <c r="E56" s="113"/>
      <c r="F56" s="113"/>
      <c r="G56" s="113"/>
      <c r="H56" s="113"/>
      <c r="I56" s="113"/>
      <c r="J56" s="113"/>
      <c r="K56" s="113"/>
      <c r="L56" s="113"/>
      <c r="M56" s="113"/>
      <c r="N56" s="114"/>
    </row>
    <row r="57" spans="2:15" ht="15.75" thickBot="1" x14ac:dyDescent="0.3">
      <c r="B57" s="139"/>
      <c r="C57" s="78"/>
      <c r="D57" s="78"/>
      <c r="E57" s="78"/>
      <c r="F57" s="78"/>
      <c r="G57" s="78"/>
      <c r="H57" s="78"/>
      <c r="I57" s="78"/>
      <c r="J57" s="78"/>
      <c r="K57" s="78"/>
      <c r="L57" s="78"/>
      <c r="M57" s="78"/>
      <c r="N57" s="80"/>
    </row>
    <row r="58" spans="2:15" ht="25.5" x14ac:dyDescent="0.25">
      <c r="B58" s="1341" t="s">
        <v>75</v>
      </c>
      <c r="C58" s="1342"/>
      <c r="D58" s="1342"/>
      <c r="E58" s="1342"/>
      <c r="F58" s="1342"/>
      <c r="G58" s="1342"/>
      <c r="H58" s="1342"/>
      <c r="I58" s="142" t="s">
        <v>76</v>
      </c>
      <c r="J58" s="144" t="s">
        <v>77</v>
      </c>
      <c r="K58" s="143" t="s">
        <v>78</v>
      </c>
      <c r="L58" s="1343" t="s">
        <v>61</v>
      </c>
      <c r="M58" s="1344"/>
      <c r="N58" s="157" t="s">
        <v>62</v>
      </c>
    </row>
    <row r="59" spans="2:15" x14ac:dyDescent="0.25">
      <c r="B59" s="226" t="s">
        <v>147</v>
      </c>
      <c r="C59" s="227"/>
      <c r="D59" s="227"/>
      <c r="E59" s="227"/>
      <c r="F59" s="227"/>
      <c r="G59" s="227"/>
      <c r="H59" s="227"/>
      <c r="I59" s="160">
        <f>+insumos!B46</f>
        <v>60570</v>
      </c>
      <c r="J59" s="161">
        <v>185</v>
      </c>
      <c r="K59" s="162">
        <f>+I59*J59/100</f>
        <v>112054.5</v>
      </c>
      <c r="L59" s="163"/>
      <c r="M59" s="224">
        <v>360</v>
      </c>
      <c r="N59" s="165">
        <f>ROUND(K59/M59,2)</f>
        <v>311.26</v>
      </c>
      <c r="O59" s="166"/>
    </row>
    <row r="60" spans="2:15" x14ac:dyDescent="0.25">
      <c r="B60" s="226" t="s">
        <v>148</v>
      </c>
      <c r="C60" s="227"/>
      <c r="D60" s="227"/>
      <c r="E60" s="227"/>
      <c r="F60" s="227"/>
      <c r="G60" s="227"/>
      <c r="H60" s="227"/>
      <c r="I60" s="160">
        <f>insumos!B45*2</f>
        <v>60570</v>
      </c>
      <c r="J60" s="161">
        <v>185</v>
      </c>
      <c r="K60" s="162">
        <f>+I60*J60/100</f>
        <v>112054.5</v>
      </c>
      <c r="L60" s="163"/>
      <c r="M60" s="225">
        <v>360</v>
      </c>
      <c r="N60" s="165">
        <f>ROUND(K60/M60,2)</f>
        <v>311.26</v>
      </c>
    </row>
    <row r="61" spans="2:15" ht="15.75" thickBot="1" x14ac:dyDescent="0.3">
      <c r="B61" s="1356"/>
      <c r="C61" s="1357"/>
      <c r="D61" s="1357"/>
      <c r="E61" s="1357"/>
      <c r="F61" s="1357"/>
      <c r="G61" s="1357"/>
      <c r="H61" s="1357"/>
      <c r="I61" s="136"/>
      <c r="J61" s="136"/>
      <c r="K61" s="136"/>
      <c r="L61" s="1366"/>
      <c r="M61" s="1366"/>
      <c r="N61" s="172"/>
    </row>
    <row r="62" spans="2:15" ht="15.75" thickBot="1" x14ac:dyDescent="0.3">
      <c r="B62" s="1345" t="s">
        <v>64</v>
      </c>
      <c r="C62" s="1346"/>
      <c r="D62" s="1346"/>
      <c r="E62" s="1346"/>
      <c r="F62" s="1346"/>
      <c r="G62" s="1346"/>
      <c r="H62" s="1346"/>
      <c r="I62" s="1313"/>
      <c r="J62" s="1313"/>
      <c r="K62" s="1313"/>
      <c r="L62" s="1313"/>
      <c r="M62" s="1314"/>
      <c r="N62" s="173">
        <f>SUM(N59:N61)</f>
        <v>622.52</v>
      </c>
    </row>
    <row r="63" spans="2:15" ht="15.75" thickBot="1" x14ac:dyDescent="0.3">
      <c r="B63" s="57"/>
      <c r="C63" s="58"/>
      <c r="D63" s="58"/>
      <c r="E63" s="58"/>
      <c r="F63" s="58"/>
      <c r="G63" s="58"/>
      <c r="H63" s="58"/>
      <c r="I63" s="58"/>
      <c r="J63" s="58"/>
      <c r="K63" s="58"/>
      <c r="L63" s="58"/>
      <c r="M63" s="58"/>
      <c r="N63" s="59"/>
    </row>
    <row r="64" spans="2:15" ht="15.75" thickBot="1" x14ac:dyDescent="0.3">
      <c r="B64" s="1345" t="s">
        <v>79</v>
      </c>
      <c r="C64" s="1346"/>
      <c r="D64" s="1346"/>
      <c r="E64" s="1346"/>
      <c r="F64" s="1346"/>
      <c r="G64" s="1346"/>
      <c r="H64" s="1346"/>
      <c r="I64" s="1346"/>
      <c r="J64" s="1346"/>
      <c r="K64" s="1346"/>
      <c r="L64" s="1346"/>
      <c r="M64" s="1347"/>
      <c r="N64" s="174">
        <f>N36+N44+N54+N62</f>
        <v>63681.069999999992</v>
      </c>
    </row>
    <row r="65" spans="2:14" x14ac:dyDescent="0.25">
      <c r="B65" s="57"/>
      <c r="C65" s="58"/>
      <c r="D65" s="58"/>
      <c r="E65" s="58"/>
      <c r="F65" s="58"/>
      <c r="G65" s="58"/>
      <c r="H65" s="58"/>
      <c r="I65" s="58"/>
      <c r="J65" s="58"/>
      <c r="K65" s="58"/>
      <c r="L65" s="58"/>
      <c r="M65" s="58"/>
      <c r="N65" s="59"/>
    </row>
    <row r="66" spans="2:14" x14ac:dyDescent="0.25">
      <c r="B66" s="112" t="s">
        <v>80</v>
      </c>
      <c r="C66" s="113"/>
      <c r="D66" s="113"/>
      <c r="E66" s="113"/>
      <c r="F66" s="113"/>
      <c r="G66" s="113"/>
      <c r="H66" s="113"/>
      <c r="I66" s="113"/>
      <c r="J66" s="113"/>
      <c r="K66" s="113"/>
      <c r="L66" s="113"/>
      <c r="M66" s="113"/>
      <c r="N66" s="114"/>
    </row>
    <row r="67" spans="2:14" ht="15.75" thickBot="1" x14ac:dyDescent="0.3">
      <c r="B67" s="139"/>
      <c r="C67" s="78"/>
      <c r="D67" s="78"/>
      <c r="E67" s="78"/>
      <c r="F67" s="78"/>
      <c r="G67" s="78"/>
      <c r="H67" s="78"/>
      <c r="I67" s="78"/>
      <c r="J67" s="78"/>
      <c r="K67" s="78"/>
      <c r="L67" s="78"/>
      <c r="M67" s="78"/>
      <c r="N67" s="80"/>
    </row>
    <row r="68" spans="2:14" x14ac:dyDescent="0.25">
      <c r="B68" s="1348" t="s">
        <v>81</v>
      </c>
      <c r="C68" s="1349"/>
      <c r="D68" s="1349"/>
      <c r="E68" s="1349"/>
      <c r="F68" s="1349"/>
      <c r="G68" s="1349"/>
      <c r="H68" s="1349"/>
      <c r="I68" s="742"/>
      <c r="J68" s="743"/>
      <c r="K68" s="176" t="s">
        <v>82</v>
      </c>
      <c r="L68" s="1334" t="s">
        <v>83</v>
      </c>
      <c r="M68" s="1335"/>
      <c r="N68" s="177"/>
    </row>
    <row r="69" spans="2:14" x14ac:dyDescent="0.25">
      <c r="B69" s="1287" t="s">
        <v>84</v>
      </c>
      <c r="C69" s="1288"/>
      <c r="D69" s="1288"/>
      <c r="E69" s="1288"/>
      <c r="F69" s="1288"/>
      <c r="G69" s="1288"/>
      <c r="H69" s="1288"/>
      <c r="I69" s="178"/>
      <c r="J69" s="179"/>
      <c r="K69" s="180">
        <v>0.2</v>
      </c>
      <c r="L69" s="1289">
        <f>ROUND(N64*K69,2)</f>
        <v>12736.21</v>
      </c>
      <c r="M69" s="1290"/>
      <c r="N69" s="181"/>
    </row>
    <row r="70" spans="2:14" x14ac:dyDescent="0.25">
      <c r="B70" s="182" t="s">
        <v>85</v>
      </c>
      <c r="C70" s="183"/>
      <c r="D70" s="183"/>
      <c r="E70" s="183"/>
      <c r="F70" s="183"/>
      <c r="G70" s="183"/>
      <c r="H70" s="183"/>
      <c r="I70" s="178"/>
      <c r="J70" s="179"/>
      <c r="K70" s="180">
        <v>0.05</v>
      </c>
      <c r="L70" s="1289">
        <f>ROUND(N64*K70,2)</f>
        <v>3184.05</v>
      </c>
      <c r="M70" s="1290"/>
      <c r="N70" s="181"/>
    </row>
    <row r="71" spans="2:14" ht="15.75" thickBot="1" x14ac:dyDescent="0.3">
      <c r="B71" s="184" t="s">
        <v>86</v>
      </c>
      <c r="C71" s="185"/>
      <c r="D71" s="185"/>
      <c r="E71" s="185"/>
      <c r="F71" s="185"/>
      <c r="G71" s="185"/>
      <c r="H71" s="185"/>
      <c r="I71" s="186"/>
      <c r="J71" s="187"/>
      <c r="K71" s="188">
        <v>0.05</v>
      </c>
      <c r="L71" s="1291">
        <f>ROUND(N64*K71,2)</f>
        <v>3184.05</v>
      </c>
      <c r="M71" s="1292"/>
      <c r="N71" s="181"/>
    </row>
    <row r="72" spans="2:14" ht="24" customHeight="1" thickBot="1" x14ac:dyDescent="0.3">
      <c r="B72" s="1345" t="s">
        <v>64</v>
      </c>
      <c r="C72" s="1346"/>
      <c r="D72" s="1346"/>
      <c r="E72" s="1346"/>
      <c r="F72" s="1346"/>
      <c r="G72" s="1346"/>
      <c r="H72" s="1346"/>
      <c r="I72" s="1346"/>
      <c r="J72" s="1346"/>
      <c r="K72" s="1346"/>
      <c r="L72" s="1346"/>
      <c r="M72" s="1347"/>
      <c r="N72" s="189">
        <f>L69+L70+L71</f>
        <v>19104.309999999998</v>
      </c>
    </row>
    <row r="73" spans="2:14" ht="15.75" thickBot="1" x14ac:dyDescent="0.3">
      <c r="B73" s="57"/>
      <c r="C73" s="58"/>
      <c r="D73" s="58"/>
      <c r="E73" s="58"/>
      <c r="F73" s="58"/>
      <c r="G73" s="58"/>
      <c r="H73" s="58"/>
      <c r="I73" s="58"/>
      <c r="J73" s="58"/>
      <c r="K73" s="58"/>
      <c r="L73" s="58"/>
      <c r="M73" s="58"/>
      <c r="N73" s="59"/>
    </row>
    <row r="74" spans="2:14" ht="15.75" thickBot="1" x14ac:dyDescent="0.3">
      <c r="B74" s="1345" t="s">
        <v>87</v>
      </c>
      <c r="C74" s="1346"/>
      <c r="D74" s="1346"/>
      <c r="E74" s="1346"/>
      <c r="F74" s="1346"/>
      <c r="G74" s="1346"/>
      <c r="H74" s="1346"/>
      <c r="I74" s="1346"/>
      <c r="J74" s="1346"/>
      <c r="K74" s="1346"/>
      <c r="L74" s="1346"/>
      <c r="M74" s="1347"/>
      <c r="N74" s="189">
        <f>ROUND(N64+N72,0)</f>
        <v>82785</v>
      </c>
    </row>
    <row r="75" spans="2:14" ht="15.75" customHeight="1" x14ac:dyDescent="0.25">
      <c r="B75" s="30"/>
      <c r="C75" s="31"/>
      <c r="D75" s="31"/>
      <c r="E75" s="31"/>
      <c r="F75" s="31"/>
      <c r="G75" s="31"/>
      <c r="H75" s="31"/>
      <c r="I75" s="31"/>
      <c r="J75" s="31"/>
      <c r="K75" s="31"/>
      <c r="L75" s="31"/>
      <c r="M75" s="31"/>
      <c r="N75" s="32"/>
    </row>
    <row r="76" spans="2:14" x14ac:dyDescent="0.25">
      <c r="B76" s="56"/>
      <c r="C76" s="33"/>
      <c r="D76" s="33"/>
      <c r="E76" s="33"/>
      <c r="F76" s="33"/>
      <c r="G76" s="33"/>
      <c r="H76" s="33"/>
      <c r="I76" s="33"/>
      <c r="J76" s="33"/>
      <c r="K76" s="33"/>
      <c r="L76" s="33"/>
      <c r="M76" s="33"/>
      <c r="N76" s="35"/>
    </row>
    <row r="77" spans="2:14" x14ac:dyDescent="0.25">
      <c r="B77" s="56"/>
      <c r="C77" s="33"/>
      <c r="D77" s="33"/>
      <c r="E77" s="41" t="s">
        <v>88</v>
      </c>
      <c r="F77" s="41"/>
      <c r="G77" s="41"/>
      <c r="H77" s="41"/>
      <c r="I77" s="41"/>
      <c r="J77" s="41"/>
      <c r="K77" s="33"/>
      <c r="L77" s="33"/>
      <c r="M77" s="33"/>
      <c r="N77" s="35"/>
    </row>
    <row r="78" spans="2:14" x14ac:dyDescent="0.25">
      <c r="B78" s="56"/>
      <c r="C78" s="33"/>
      <c r="D78" s="33"/>
      <c r="E78" s="259" t="s">
        <v>89</v>
      </c>
      <c r="F78" s="1020"/>
      <c r="G78" s="1020"/>
      <c r="H78" s="1020"/>
      <c r="I78" s="1020"/>
      <c r="J78" s="1020"/>
      <c r="K78" s="33"/>
      <c r="L78" s="33"/>
      <c r="M78" s="33"/>
      <c r="N78" s="35"/>
    </row>
    <row r="79" spans="2:14" x14ac:dyDescent="0.25">
      <c r="B79" s="56"/>
      <c r="C79" s="33"/>
      <c r="D79" s="33"/>
      <c r="E79" s="630" t="s">
        <v>322</v>
      </c>
      <c r="F79" s="309"/>
      <c r="G79" s="259"/>
      <c r="H79" s="259"/>
      <c r="I79" s="259"/>
      <c r="J79" s="259"/>
      <c r="K79" s="33"/>
      <c r="L79" s="33"/>
      <c r="M79" s="33"/>
      <c r="N79" s="35"/>
    </row>
    <row r="80" spans="2:14" x14ac:dyDescent="0.25">
      <c r="B80" s="56"/>
      <c r="C80" s="33"/>
      <c r="D80" s="33"/>
      <c r="E80" s="259" t="s">
        <v>321</v>
      </c>
      <c r="F80" s="259"/>
      <c r="G80" s="259"/>
      <c r="H80" s="259"/>
      <c r="I80" s="259"/>
      <c r="J80" s="259"/>
      <c r="K80" s="33"/>
      <c r="L80" s="33"/>
      <c r="M80" s="33"/>
      <c r="N80" s="35"/>
    </row>
    <row r="81" spans="2:14" ht="16.5" customHeight="1" thickBot="1" x14ac:dyDescent="0.3">
      <c r="B81" s="56"/>
      <c r="C81" s="33"/>
      <c r="D81" s="33"/>
      <c r="E81" s="33"/>
      <c r="F81" s="33" t="s">
        <v>92</v>
      </c>
      <c r="G81" s="33"/>
      <c r="H81" s="33"/>
      <c r="I81" s="33"/>
      <c r="J81" s="33"/>
      <c r="K81" s="33"/>
      <c r="L81" s="33"/>
      <c r="M81" s="33"/>
      <c r="N81" s="35"/>
    </row>
    <row r="82" spans="2:14" x14ac:dyDescent="0.25">
      <c r="B82" s="191" t="s">
        <v>93</v>
      </c>
      <c r="C82" s="192"/>
      <c r="D82" s="192"/>
      <c r="E82" s="192"/>
      <c r="F82" s="192"/>
      <c r="G82" s="192"/>
      <c r="H82" s="192"/>
      <c r="I82" s="192"/>
      <c r="J82" s="192"/>
      <c r="K82" s="192"/>
      <c r="L82" s="192"/>
      <c r="M82" s="192"/>
      <c r="N82" s="193"/>
    </row>
    <row r="83" spans="2:14" ht="16.5" customHeight="1" x14ac:dyDescent="0.25">
      <c r="B83" s="194"/>
      <c r="C83" s="195"/>
      <c r="D83" s="195"/>
      <c r="E83" s="195"/>
      <c r="F83" s="195"/>
      <c r="G83" s="195"/>
      <c r="H83" s="195"/>
      <c r="I83" s="195"/>
      <c r="J83" s="195"/>
      <c r="K83" s="195"/>
      <c r="L83" s="195"/>
      <c r="M83" s="195"/>
      <c r="N83" s="196"/>
    </row>
    <row r="84" spans="2:14" x14ac:dyDescent="0.25">
      <c r="B84" s="200"/>
      <c r="C84" s="201"/>
      <c r="D84" s="201"/>
      <c r="E84" s="201"/>
      <c r="F84" s="201"/>
      <c r="G84" s="201"/>
      <c r="H84" s="201"/>
      <c r="I84" s="201"/>
      <c r="J84" s="201"/>
      <c r="K84" s="201"/>
      <c r="L84" s="201"/>
      <c r="M84" s="201"/>
      <c r="N84" s="202"/>
    </row>
    <row r="85" spans="2:14" x14ac:dyDescent="0.25">
      <c r="B85" s="203" t="s">
        <v>94</v>
      </c>
      <c r="C85" s="44"/>
      <c r="D85" s="44"/>
      <c r="E85" s="44"/>
      <c r="F85" s="44"/>
      <c r="G85" s="44"/>
      <c r="H85" s="44"/>
      <c r="I85" s="44"/>
      <c r="J85" s="44"/>
      <c r="K85" s="44"/>
      <c r="L85" s="44"/>
      <c r="M85" s="44"/>
      <c r="N85" s="45"/>
    </row>
    <row r="86" spans="2:14" ht="15" customHeight="1" x14ac:dyDescent="0.25">
      <c r="B86" s="1367" t="s">
        <v>95</v>
      </c>
      <c r="C86" s="1368"/>
      <c r="D86" s="1368"/>
      <c r="E86" s="1368"/>
      <c r="F86" s="1368"/>
      <c r="G86" s="1368"/>
      <c r="H86" s="1368"/>
      <c r="I86" s="1368"/>
      <c r="J86" s="1368"/>
      <c r="K86" s="1368"/>
      <c r="L86" s="1368"/>
      <c r="M86" s="1368"/>
      <c r="N86" s="1369"/>
    </row>
    <row r="87" spans="2:14" ht="15" customHeight="1" thickBot="1" x14ac:dyDescent="0.3">
      <c r="B87" s="1367"/>
      <c r="C87" s="1368"/>
      <c r="D87" s="1368"/>
      <c r="E87" s="1372"/>
      <c r="F87" s="1368"/>
      <c r="G87" s="1368"/>
      <c r="H87" s="1368"/>
      <c r="I87" s="1368"/>
      <c r="J87" s="1368"/>
      <c r="K87" s="1368"/>
      <c r="L87" s="1368"/>
      <c r="M87" s="1368"/>
      <c r="N87" s="1369"/>
    </row>
    <row r="88" spans="2:14" ht="29.25" customHeight="1" x14ac:dyDescent="0.25">
      <c r="B88" s="1360" t="s">
        <v>96</v>
      </c>
      <c r="C88" s="1361"/>
      <c r="D88" s="1361"/>
      <c r="E88" s="1361"/>
      <c r="F88" s="1361"/>
      <c r="G88" s="1361"/>
      <c r="H88" s="1361"/>
      <c r="I88" s="1361"/>
      <c r="J88" s="1361"/>
      <c r="K88" s="1361"/>
      <c r="L88" s="1361"/>
      <c r="M88" s="1361"/>
      <c r="N88" s="1362"/>
    </row>
    <row r="89" spans="2:14" x14ac:dyDescent="0.25">
      <c r="B89" s="1360"/>
      <c r="C89" s="1361"/>
      <c r="D89" s="1361"/>
      <c r="E89" s="1361"/>
      <c r="F89" s="1361"/>
      <c r="G89" s="1361"/>
      <c r="H89" s="1361"/>
      <c r="I89" s="1361"/>
      <c r="J89" s="1361"/>
      <c r="K89" s="1361"/>
      <c r="L89" s="1361"/>
      <c r="M89" s="1361"/>
      <c r="N89" s="1362"/>
    </row>
    <row r="90" spans="2:14" x14ac:dyDescent="0.25">
      <c r="B90" s="738"/>
      <c r="C90" s="739"/>
      <c r="D90" s="739"/>
      <c r="E90" s="739"/>
      <c r="F90" s="739"/>
      <c r="G90" s="739"/>
      <c r="H90" s="739"/>
      <c r="I90" s="739"/>
      <c r="J90" s="739"/>
      <c r="K90" s="739"/>
      <c r="L90" s="739"/>
      <c r="M90" s="739"/>
      <c r="N90" s="740"/>
    </row>
    <row r="91" spans="2:14" x14ac:dyDescent="0.25">
      <c r="B91" s="738"/>
      <c r="C91" s="739"/>
      <c r="D91" s="739"/>
      <c r="E91" s="739"/>
      <c r="F91" s="739"/>
      <c r="G91" s="739"/>
      <c r="H91" s="739"/>
      <c r="I91" s="739"/>
      <c r="J91" s="739"/>
      <c r="K91" s="739"/>
      <c r="L91" s="739"/>
      <c r="M91" s="739"/>
      <c r="N91" s="740"/>
    </row>
    <row r="92" spans="2:14" x14ac:dyDescent="0.25">
      <c r="B92" s="203"/>
      <c r="C92" s="44"/>
      <c r="D92" s="44"/>
      <c r="E92" s="44"/>
      <c r="F92" s="44"/>
      <c r="G92" s="44"/>
      <c r="H92" s="44"/>
      <c r="I92" s="44"/>
      <c r="J92" s="44"/>
      <c r="K92" s="44"/>
      <c r="L92" s="44"/>
      <c r="M92" s="44"/>
      <c r="N92" s="45"/>
    </row>
    <row r="93" spans="2:14" x14ac:dyDescent="0.25">
      <c r="B93" s="56"/>
      <c r="C93" s="33"/>
      <c r="D93" s="33"/>
      <c r="E93" s="33" t="s">
        <v>88</v>
      </c>
      <c r="F93" s="41"/>
      <c r="G93" s="41"/>
      <c r="H93" s="33"/>
      <c r="I93" s="33"/>
      <c r="J93" s="33"/>
      <c r="K93" s="33"/>
      <c r="L93" s="33"/>
      <c r="M93" s="33"/>
      <c r="N93" s="35"/>
    </row>
    <row r="94" spans="2:14" x14ac:dyDescent="0.25">
      <c r="B94" s="56"/>
      <c r="C94" s="33"/>
      <c r="D94" s="33"/>
      <c r="E94" s="207" t="s">
        <v>89</v>
      </c>
      <c r="F94" s="33"/>
      <c r="G94" s="33"/>
      <c r="H94" s="207"/>
      <c r="I94" s="207"/>
      <c r="J94" s="207"/>
      <c r="K94" s="33"/>
      <c r="L94" s="33"/>
      <c r="M94" s="33"/>
      <c r="N94" s="35"/>
    </row>
    <row r="95" spans="2:14" x14ac:dyDescent="0.25">
      <c r="B95" s="56"/>
      <c r="C95" s="33"/>
      <c r="D95" s="33"/>
      <c r="E95" s="208" t="s">
        <v>97</v>
      </c>
      <c r="F95" s="33"/>
      <c r="G95" s="33"/>
      <c r="H95" s="208"/>
      <c r="I95" s="208"/>
      <c r="J95" s="208"/>
      <c r="K95" s="33"/>
      <c r="L95" s="33"/>
      <c r="M95" s="33"/>
      <c r="N95" s="35"/>
    </row>
    <row r="96" spans="2:14" ht="15.75" thickBot="1" x14ac:dyDescent="0.3">
      <c r="B96" s="210"/>
      <c r="C96" s="849"/>
      <c r="D96" s="849"/>
      <c r="E96" s="212" t="s">
        <v>91</v>
      </c>
      <c r="F96" s="212"/>
      <c r="G96" s="212"/>
      <c r="H96" s="212"/>
      <c r="I96" s="212"/>
      <c r="J96" s="212"/>
      <c r="K96" s="849"/>
      <c r="L96" s="849"/>
      <c r="M96" s="849"/>
      <c r="N96" s="850"/>
    </row>
    <row r="97" spans="2:14" x14ac:dyDescent="0.25">
      <c r="B97" s="209"/>
      <c r="C97" s="44"/>
      <c r="D97" s="44"/>
      <c r="E97" s="44"/>
      <c r="F97" s="33"/>
      <c r="G97" s="33"/>
      <c r="H97" s="33"/>
      <c r="I97" s="33"/>
      <c r="J97" s="33"/>
      <c r="K97" s="44"/>
      <c r="L97" s="44"/>
      <c r="M97" s="44"/>
      <c r="N97" s="45"/>
    </row>
    <row r="98" spans="2:14" x14ac:dyDescent="0.25">
      <c r="B98" s="209"/>
      <c r="C98" s="208"/>
      <c r="D98" s="208"/>
      <c r="E98" s="33"/>
      <c r="F98" s="33"/>
      <c r="G98" s="33"/>
      <c r="H98" s="33"/>
      <c r="I98" s="33"/>
      <c r="J98" s="1381"/>
      <c r="K98" s="1381"/>
      <c r="L98" s="1381"/>
      <c r="M98" s="1381"/>
      <c r="N98" s="1382"/>
    </row>
    <row r="99" spans="2:14" ht="15.75" thickBot="1" x14ac:dyDescent="0.3">
      <c r="B99" s="210"/>
      <c r="C99" s="211"/>
      <c r="D99" s="211"/>
      <c r="E99" s="212"/>
      <c r="F99" s="212"/>
      <c r="G99" s="212"/>
      <c r="H99" s="212"/>
      <c r="I99" s="212"/>
      <c r="J99" s="1364"/>
      <c r="K99" s="1364"/>
      <c r="L99" s="1364"/>
      <c r="M99" s="1364"/>
      <c r="N99" s="1365"/>
    </row>
  </sheetData>
  <mergeCells count="54">
    <mergeCell ref="J98:N99"/>
    <mergeCell ref="L71:M71"/>
    <mergeCell ref="B72:M72"/>
    <mergeCell ref="B74:M74"/>
    <mergeCell ref="F78:J78"/>
    <mergeCell ref="B86:N87"/>
    <mergeCell ref="B88:N89"/>
    <mergeCell ref="L70:M70"/>
    <mergeCell ref="B54:M54"/>
    <mergeCell ref="B58:H58"/>
    <mergeCell ref="L58:M58"/>
    <mergeCell ref="B61:H61"/>
    <mergeCell ref="L61:M61"/>
    <mergeCell ref="B62:M62"/>
    <mergeCell ref="B64:M64"/>
    <mergeCell ref="B68:H68"/>
    <mergeCell ref="L68:M68"/>
    <mergeCell ref="B69:H69"/>
    <mergeCell ref="L69:M69"/>
    <mergeCell ref="L43:M43"/>
    <mergeCell ref="B44:M44"/>
    <mergeCell ref="B34:D34"/>
    <mergeCell ref="B35:H35"/>
    <mergeCell ref="I35:J35"/>
    <mergeCell ref="L35:M35"/>
    <mergeCell ref="B36:M36"/>
    <mergeCell ref="L48:M48"/>
    <mergeCell ref="L49:M49"/>
    <mergeCell ref="B23:N23"/>
    <mergeCell ref="C25:I25"/>
    <mergeCell ref="L25:M25"/>
    <mergeCell ref="C26:I26"/>
    <mergeCell ref="L26:M26"/>
    <mergeCell ref="B30:H30"/>
    <mergeCell ref="I30:J30"/>
    <mergeCell ref="L30:M30"/>
    <mergeCell ref="B31:H31"/>
    <mergeCell ref="B32:H32"/>
    <mergeCell ref="B33:H33"/>
    <mergeCell ref="B39:I39"/>
    <mergeCell ref="L39:M39"/>
    <mergeCell ref="B43:I43"/>
    <mergeCell ref="B11:D12"/>
    <mergeCell ref="E11:N12"/>
    <mergeCell ref="C14:I14"/>
    <mergeCell ref="K14:N14"/>
    <mergeCell ref="F21:H21"/>
    <mergeCell ref="B1:N2"/>
    <mergeCell ref="L8:N8"/>
    <mergeCell ref="C10:D10"/>
    <mergeCell ref="D7:G7"/>
    <mergeCell ref="K7:M7"/>
    <mergeCell ref="B6:E6"/>
    <mergeCell ref="I6:J6"/>
  </mergeCells>
  <pageMargins left="0.7" right="0.7" top="0.75" bottom="0.75" header="0.3" footer="0.3"/>
  <pageSetup paperSize="9" scale="48" fitToHeight="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7"/>
  <sheetViews>
    <sheetView workbookViewId="0">
      <selection activeCell="B13" sqref="B13"/>
    </sheetView>
  </sheetViews>
  <sheetFormatPr baseColWidth="10" defaultRowHeight="15" x14ac:dyDescent="0.25"/>
  <cols>
    <col min="1" max="1" width="46.7109375" customWidth="1"/>
    <col min="2" max="2" width="13.28515625" customWidth="1"/>
    <col min="3" max="3" width="22.28515625" customWidth="1"/>
  </cols>
  <sheetData>
    <row r="2" spans="1:4" x14ac:dyDescent="0.25">
      <c r="A2" s="1400" t="s">
        <v>176</v>
      </c>
      <c r="B2" s="1401"/>
      <c r="C2" s="1402"/>
      <c r="D2" t="s">
        <v>254</v>
      </c>
    </row>
    <row r="3" spans="1:4" x14ac:dyDescent="0.25">
      <c r="A3" s="5" t="s">
        <v>129</v>
      </c>
      <c r="B3" s="5" t="s">
        <v>130</v>
      </c>
      <c r="C3" s="5" t="s">
        <v>173</v>
      </c>
      <c r="D3">
        <v>1331</v>
      </c>
    </row>
    <row r="4" spans="1:4" x14ac:dyDescent="0.25">
      <c r="A4" s="5" t="s">
        <v>134</v>
      </c>
      <c r="B4" s="342">
        <v>78556.460000000006</v>
      </c>
      <c r="C4" s="6">
        <v>9</v>
      </c>
    </row>
    <row r="5" spans="1:4" x14ac:dyDescent="0.25">
      <c r="A5" s="5" t="s">
        <v>135</v>
      </c>
      <c r="B5" s="342">
        <v>78556</v>
      </c>
      <c r="C5" s="6">
        <v>26.5</v>
      </c>
    </row>
    <row r="6" spans="1:4" x14ac:dyDescent="0.25">
      <c r="A6" s="5" t="s">
        <v>138</v>
      </c>
      <c r="B6" s="342">
        <v>501.09</v>
      </c>
      <c r="C6" s="6">
        <v>1</v>
      </c>
    </row>
    <row r="7" spans="1:4" x14ac:dyDescent="0.25">
      <c r="A7" s="5" t="s">
        <v>136</v>
      </c>
      <c r="B7" s="342">
        <v>381378.94</v>
      </c>
      <c r="C7" s="6">
        <v>50.1</v>
      </c>
      <c r="D7">
        <v>1382</v>
      </c>
    </row>
    <row r="8" spans="1:4" x14ac:dyDescent="0.25">
      <c r="A8" s="5" t="s">
        <v>137</v>
      </c>
      <c r="B8" s="342">
        <v>291419.13</v>
      </c>
      <c r="C8" s="6">
        <v>48.7</v>
      </c>
    </row>
    <row r="9" spans="1:4" x14ac:dyDescent="0.25">
      <c r="A9" s="5" t="s">
        <v>139</v>
      </c>
      <c r="B9" s="342">
        <v>45613.43</v>
      </c>
      <c r="C9" s="6">
        <v>26.5</v>
      </c>
    </row>
    <row r="10" spans="1:4" x14ac:dyDescent="0.25">
      <c r="A10" s="5" t="s">
        <v>140</v>
      </c>
      <c r="B10" s="342">
        <v>40545.269999999997</v>
      </c>
      <c r="C10" s="6">
        <v>1</v>
      </c>
      <c r="D10">
        <v>1280</v>
      </c>
    </row>
    <row r="11" spans="1:4" x14ac:dyDescent="0.25">
      <c r="A11" s="5" t="s">
        <v>251</v>
      </c>
      <c r="B11" s="342">
        <v>6349.04</v>
      </c>
      <c r="C11" s="6"/>
      <c r="D11">
        <v>1280</v>
      </c>
    </row>
    <row r="12" spans="1:4" x14ac:dyDescent="0.25">
      <c r="A12" s="5" t="s">
        <v>227</v>
      </c>
      <c r="B12" s="342">
        <v>19040</v>
      </c>
      <c r="C12" s="6">
        <v>1</v>
      </c>
    </row>
    <row r="13" spans="1:4" x14ac:dyDescent="0.25">
      <c r="A13" s="5" t="s">
        <v>228</v>
      </c>
      <c r="B13" s="342">
        <v>73488.3</v>
      </c>
      <c r="C13" s="6">
        <v>26.5</v>
      </c>
    </row>
    <row r="14" spans="1:4" x14ac:dyDescent="0.25">
      <c r="A14" s="5" t="s">
        <v>229</v>
      </c>
      <c r="B14" s="342">
        <v>78556</v>
      </c>
      <c r="C14" s="6">
        <v>26.5</v>
      </c>
    </row>
    <row r="15" spans="1:4" x14ac:dyDescent="0.25">
      <c r="A15" s="5" t="s">
        <v>230</v>
      </c>
      <c r="B15" s="342">
        <v>61002.1</v>
      </c>
      <c r="C15" s="6"/>
    </row>
    <row r="16" spans="1:4" x14ac:dyDescent="0.25">
      <c r="A16" s="5" t="s">
        <v>231</v>
      </c>
      <c r="B16" s="342">
        <v>44346.39</v>
      </c>
      <c r="C16" s="6"/>
    </row>
    <row r="17" spans="1:4" x14ac:dyDescent="0.25">
      <c r="A17" s="5" t="s">
        <v>144</v>
      </c>
      <c r="B17" s="342">
        <v>73.47</v>
      </c>
      <c r="C17" s="6"/>
    </row>
    <row r="18" spans="1:4" x14ac:dyDescent="0.25">
      <c r="A18" s="5" t="s">
        <v>232</v>
      </c>
      <c r="B18" s="342">
        <v>78556.460000000006</v>
      </c>
      <c r="C18" s="6">
        <v>26.5</v>
      </c>
    </row>
    <row r="19" spans="1:4" x14ac:dyDescent="0.25">
      <c r="A19" s="5" t="s">
        <v>233</v>
      </c>
      <c r="B19" s="342">
        <v>6000</v>
      </c>
      <c r="C19" s="6"/>
    </row>
    <row r="20" spans="1:4" x14ac:dyDescent="0.25">
      <c r="A20" s="5" t="s">
        <v>157</v>
      </c>
      <c r="B20" s="342">
        <v>4677.71</v>
      </c>
      <c r="C20" s="6"/>
    </row>
    <row r="21" spans="1:4" x14ac:dyDescent="0.25">
      <c r="A21" s="5" t="s">
        <v>234</v>
      </c>
      <c r="B21" s="342">
        <v>4897.8</v>
      </c>
      <c r="C21" s="6"/>
    </row>
    <row r="22" spans="1:4" x14ac:dyDescent="0.25">
      <c r="A22" s="5" t="s">
        <v>235</v>
      </c>
      <c r="B22" s="342">
        <v>6250.02</v>
      </c>
      <c r="C22" s="6"/>
    </row>
    <row r="23" spans="1:4" x14ac:dyDescent="0.25">
      <c r="A23" s="5" t="s">
        <v>236</v>
      </c>
      <c r="B23" s="342">
        <v>349029</v>
      </c>
      <c r="C23" s="6">
        <v>1</v>
      </c>
      <c r="D23">
        <v>1271</v>
      </c>
    </row>
    <row r="24" spans="1:4" x14ac:dyDescent="0.25">
      <c r="A24" s="5" t="s">
        <v>237</v>
      </c>
      <c r="B24" s="342">
        <v>15204.48</v>
      </c>
      <c r="C24" s="6">
        <v>1</v>
      </c>
    </row>
    <row r="25" spans="1:4" x14ac:dyDescent="0.25">
      <c r="A25" s="606" t="s">
        <v>239</v>
      </c>
      <c r="B25" s="611">
        <v>1546.0013502218092</v>
      </c>
      <c r="C25" s="6"/>
    </row>
    <row r="26" spans="1:4" x14ac:dyDescent="0.25">
      <c r="A26" s="5" t="s">
        <v>240</v>
      </c>
      <c r="B26" s="342">
        <v>359434</v>
      </c>
      <c r="C26" s="6">
        <v>50.1</v>
      </c>
      <c r="D26">
        <v>1382</v>
      </c>
    </row>
    <row r="27" spans="1:4" x14ac:dyDescent="0.25">
      <c r="A27" s="5" t="s">
        <v>252</v>
      </c>
      <c r="B27" s="342">
        <v>45613.428266874864</v>
      </c>
      <c r="C27" s="6">
        <v>26.5</v>
      </c>
      <c r="D27">
        <v>1280</v>
      </c>
    </row>
    <row r="28" spans="1:4" x14ac:dyDescent="0.25">
      <c r="A28" s="5" t="s">
        <v>253</v>
      </c>
      <c r="B28" s="342">
        <v>57016.78533359358</v>
      </c>
      <c r="C28" s="6">
        <v>26.5</v>
      </c>
      <c r="D28">
        <v>1280</v>
      </c>
    </row>
    <row r="29" spans="1:4" x14ac:dyDescent="0.25">
      <c r="A29" s="5" t="s">
        <v>256</v>
      </c>
      <c r="B29" s="342">
        <v>1234</v>
      </c>
      <c r="C29" s="6"/>
    </row>
    <row r="30" spans="1:4" x14ac:dyDescent="0.25">
      <c r="A30" s="5" t="s">
        <v>257</v>
      </c>
      <c r="B30" s="342">
        <v>295791.33121644746</v>
      </c>
      <c r="C30" s="6">
        <v>8.2100000000000009</v>
      </c>
      <c r="D30">
        <v>1536</v>
      </c>
    </row>
    <row r="31" spans="1:4" x14ac:dyDescent="0.25">
      <c r="A31" s="606" t="s">
        <v>259</v>
      </c>
      <c r="B31" s="611">
        <v>6335.1983703992864</v>
      </c>
      <c r="C31" s="6"/>
    </row>
    <row r="32" spans="1:4" s="604" customFormat="1" x14ac:dyDescent="0.25">
      <c r="A32" s="606" t="s">
        <v>260</v>
      </c>
      <c r="B32" s="611">
        <v>79855.441643688479</v>
      </c>
      <c r="C32" s="607"/>
    </row>
    <row r="33" spans="1:3" s="604" customFormat="1" x14ac:dyDescent="0.25">
      <c r="A33" s="606" t="s">
        <v>261</v>
      </c>
      <c r="B33" s="611">
        <v>30000</v>
      </c>
      <c r="C33" s="607"/>
    </row>
    <row r="34" spans="1:3" s="604" customFormat="1" x14ac:dyDescent="0.25">
      <c r="A34" s="613" t="s">
        <v>262</v>
      </c>
      <c r="B34" s="611">
        <v>126703.96740798574</v>
      </c>
      <c r="C34" s="607"/>
    </row>
    <row r="35" spans="1:3" s="604" customFormat="1" ht="30" customHeight="1" x14ac:dyDescent="0.25">
      <c r="A35" s="619" t="s">
        <v>263</v>
      </c>
      <c r="B35" s="611">
        <v>278748.72829756862</v>
      </c>
      <c r="C35" s="607"/>
    </row>
    <row r="36" spans="1:3" s="604" customFormat="1" x14ac:dyDescent="0.25">
      <c r="A36" s="613"/>
      <c r="B36" s="611"/>
      <c r="C36" s="607"/>
    </row>
    <row r="37" spans="1:3" s="604" customFormat="1" x14ac:dyDescent="0.25">
      <c r="A37" s="606"/>
      <c r="B37" s="611"/>
      <c r="C37" s="607"/>
    </row>
    <row r="38" spans="1:3" s="604" customFormat="1" x14ac:dyDescent="0.25">
      <c r="A38" s="606"/>
      <c r="B38" s="611"/>
      <c r="C38" s="607"/>
    </row>
    <row r="39" spans="1:3" s="604" customFormat="1" x14ac:dyDescent="0.25">
      <c r="A39" s="606"/>
      <c r="B39" s="611"/>
      <c r="C39" s="607"/>
    </row>
    <row r="40" spans="1:3" s="604" customFormat="1" x14ac:dyDescent="0.25">
      <c r="A40" s="606"/>
      <c r="B40" s="611"/>
      <c r="C40" s="607"/>
    </row>
    <row r="41" spans="1:3" s="604" customFormat="1" x14ac:dyDescent="0.25">
      <c r="A41" s="606"/>
      <c r="B41" s="611"/>
      <c r="C41" s="607"/>
    </row>
    <row r="42" spans="1:3" s="604" customFormat="1" x14ac:dyDescent="0.25">
      <c r="A42" s="606"/>
      <c r="B42" s="611"/>
      <c r="C42" s="607"/>
    </row>
    <row r="43" spans="1:3" x14ac:dyDescent="0.25">
      <c r="A43" s="5"/>
      <c r="B43" s="5"/>
      <c r="C43" s="5"/>
    </row>
    <row r="44" spans="1:3" x14ac:dyDescent="0.25">
      <c r="A44" s="5" t="s">
        <v>131</v>
      </c>
      <c r="B44" s="5" t="s">
        <v>130</v>
      </c>
      <c r="C44" s="5"/>
    </row>
    <row r="45" spans="1:3" x14ac:dyDescent="0.25">
      <c r="A45" s="5" t="s">
        <v>132</v>
      </c>
      <c r="B45" s="342">
        <v>30285</v>
      </c>
      <c r="C45" s="5"/>
    </row>
    <row r="46" spans="1:3" x14ac:dyDescent="0.25">
      <c r="A46" s="5" t="s">
        <v>133</v>
      </c>
      <c r="B46" s="342">
        <f>+B45*2</f>
        <v>60570</v>
      </c>
      <c r="C46" s="5"/>
    </row>
    <row r="47" spans="1:3" x14ac:dyDescent="0.25">
      <c r="A47" s="5" t="s">
        <v>258</v>
      </c>
      <c r="B47" s="342">
        <v>80014.682710805981</v>
      </c>
      <c r="C47" s="5"/>
    </row>
  </sheetData>
  <mergeCells count="1">
    <mergeCell ref="A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9</vt:i4>
      </vt:variant>
    </vt:vector>
  </HeadingPairs>
  <TitlesOfParts>
    <vt:vector size="30" baseType="lpstr">
      <vt:lpstr>PRESUPUESTO OFICIAL</vt:lpstr>
      <vt:lpstr>PROPUESTA ECONOMICA OK </vt:lpstr>
      <vt:lpstr>1P</vt:lpstr>
      <vt:lpstr>2P</vt:lpstr>
      <vt:lpstr>3P</vt:lpstr>
      <vt:lpstr>4P</vt:lpstr>
      <vt:lpstr>5P</vt:lpstr>
      <vt:lpstr>6P</vt:lpstr>
      <vt:lpstr>102.1P</vt:lpstr>
      <vt:lpstr>600.1.1</vt:lpstr>
      <vt:lpstr>600.1.1P</vt:lpstr>
      <vt:lpstr>661.1</vt:lpstr>
      <vt:lpstr>630.4P</vt:lpstr>
      <vt:lpstr>640.1</vt:lpstr>
      <vt:lpstr>630.7</vt:lpstr>
      <vt:lpstr>610.1</vt:lpstr>
      <vt:lpstr>673.1.1</vt:lpstr>
      <vt:lpstr>673.2</vt:lpstr>
      <vt:lpstr>310.1</vt:lpstr>
      <vt:lpstr>311,1</vt:lpstr>
      <vt:lpstr>insumos</vt:lpstr>
      <vt:lpstr>'102.1P'!Área_de_impresión</vt:lpstr>
      <vt:lpstr>'1P'!Área_de_impresión</vt:lpstr>
      <vt:lpstr>'2P'!Área_de_impresión</vt:lpstr>
      <vt:lpstr>'310.1'!Área_de_impresión</vt:lpstr>
      <vt:lpstr>'311,1'!Área_de_impresión</vt:lpstr>
      <vt:lpstr>'630.4P'!Área_de_impresión</vt:lpstr>
      <vt:lpstr>'661.1'!Área_de_impresión</vt:lpstr>
      <vt:lpstr>'PRESUPUESTO OFICIAL'!Área_de_impresión</vt:lpstr>
      <vt:lpstr>'PROPUESTA ECONOMICA OK '!Área_de_impresión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CRISTIAN RONCANCIO</cp:lastModifiedBy>
  <cp:lastPrinted>2021-10-27T14:27:36Z</cp:lastPrinted>
  <dcterms:created xsi:type="dcterms:W3CDTF">2020-03-12T22:58:51Z</dcterms:created>
  <dcterms:modified xsi:type="dcterms:W3CDTF">2021-11-04T23:06:48Z</dcterms:modified>
</cp:coreProperties>
</file>