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josse\OneDrive\Desktop\IP-25-2021\"/>
    </mc:Choice>
  </mc:AlternateContent>
  <xr:revisionPtr revIDLastSave="0" documentId="8_{983A987C-184E-42FD-9504-AD607EBE4572}" xr6:coauthVersionLast="47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Hoja1 (2)" sheetId="2" state="hidden" r:id="rId1"/>
    <sheet name="Hoja1" sheetId="1" r:id="rId2"/>
  </sheets>
  <definedNames>
    <definedName name="tdRepliesReferenceCol_lnkViewLinkRepliesReference_0" localSheetId="1">Hoja1!#REF!</definedName>
    <definedName name="tdRepliesReferenceCol_lnkViewLinkRepliesReference_0" localSheetId="0">'Hoja1 (2)'!#REF!</definedName>
    <definedName name="tdRepliesReferenceCol_lnkViewLinkRepliesReference_1" localSheetId="1">Hoja1!#REF!</definedName>
    <definedName name="tdRepliesReferenceCol_lnkViewLinkRepliesReference_1" localSheetId="0">'Hoja1 (2)'!#REF!</definedName>
    <definedName name="tdRepliesReferenceCol_lnkViewLinkRepliesReference_2" localSheetId="1">Hoja1!#REF!</definedName>
    <definedName name="tdRepliesReferenceCol_lnkViewLinkRepliesReference_2" localSheetId="0">'Hoja1 (2)'!#REF!</definedName>
    <definedName name="tdRepliesReferenceCol_lnkViewLinkRepliesReference_3" localSheetId="1">Hoja1!#REF!</definedName>
    <definedName name="tdRepliesReferenceCol_lnkViewLinkRepliesReference_3" localSheetId="0">'Hoja1 (2)'!#REF!</definedName>
    <definedName name="tdRepliesReferenceCol_lnkViewLinkRepliesReference_4" localSheetId="1">Hoja1!#REF!</definedName>
    <definedName name="tdRepliesReferenceCol_lnkViewLinkRepliesReference_4" localSheetId="0">'Hoja1 (2)'!#REF!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4" i="2" l="1"/>
  <c r="E43" i="2"/>
  <c r="E42" i="2"/>
  <c r="E41" i="2"/>
  <c r="E40" i="2"/>
  <c r="F24" i="2"/>
  <c r="E24" i="2"/>
  <c r="D24" i="2"/>
  <c r="D25" i="2" s="1"/>
  <c r="D26" i="2" s="1"/>
  <c r="C24" i="2"/>
  <c r="C25" i="2" s="1"/>
  <c r="C26" i="2" s="1"/>
  <c r="B24" i="2"/>
  <c r="H23" i="2"/>
  <c r="I23" i="2" s="1"/>
  <c r="J23" i="2" s="1"/>
  <c r="H22" i="2"/>
  <c r="I22" i="2" s="1"/>
  <c r="J22" i="2" s="1"/>
  <c r="H21" i="2"/>
  <c r="I21" i="2" s="1"/>
  <c r="J21" i="2" s="1"/>
  <c r="H20" i="2"/>
  <c r="I20" i="2" s="1"/>
  <c r="J20" i="2" s="1"/>
  <c r="H19" i="2"/>
  <c r="I19" i="2" s="1"/>
  <c r="J19" i="2" s="1"/>
  <c r="H18" i="2"/>
  <c r="I18" i="2" s="1"/>
  <c r="J18" i="2" s="1"/>
  <c r="F41" i="2" l="1"/>
  <c r="J41" i="2" s="1"/>
  <c r="C30" i="2"/>
  <c r="D30" i="2"/>
  <c r="F42" i="2"/>
  <c r="E25" i="2"/>
  <c r="E26" i="2" s="1"/>
  <c r="B25" i="2"/>
  <c r="B26" i="2" s="1"/>
  <c r="F25" i="2"/>
  <c r="F26" i="2" s="1"/>
  <c r="F30" i="2" l="1"/>
  <c r="F44" i="2"/>
  <c r="B30" i="2"/>
  <c r="F40" i="2"/>
  <c r="E30" i="2"/>
  <c r="F43" i="2"/>
  <c r="I42" i="2"/>
  <c r="G42" i="2"/>
  <c r="J42" i="2"/>
  <c r="H42" i="2"/>
  <c r="G41" i="2"/>
  <c r="I41" i="2"/>
  <c r="H41" i="2"/>
  <c r="F44" i="1"/>
  <c r="F41" i="1"/>
  <c r="F42" i="1"/>
  <c r="F43" i="1"/>
  <c r="F40" i="1"/>
  <c r="I40" i="2" l="1"/>
  <c r="J40" i="2"/>
  <c r="H40" i="2"/>
  <c r="G40" i="2"/>
  <c r="G43" i="2"/>
  <c r="I43" i="2"/>
  <c r="H43" i="2"/>
  <c r="J43" i="2"/>
  <c r="I44" i="2"/>
  <c r="H44" i="2"/>
  <c r="G44" i="2"/>
  <c r="J44" i="2"/>
  <c r="G30" i="2"/>
  <c r="B27" i="2" s="1"/>
  <c r="I18" i="1"/>
  <c r="G24" i="1"/>
  <c r="F24" i="1"/>
  <c r="D24" i="1"/>
  <c r="E24" i="1"/>
  <c r="C24" i="1"/>
  <c r="G45" i="2" l="1"/>
  <c r="H45" i="2"/>
  <c r="J45" i="2"/>
  <c r="I45" i="2"/>
  <c r="G47" i="2" s="1"/>
  <c r="G25" i="1"/>
  <c r="G26" i="1" s="1"/>
  <c r="C25" i="1"/>
  <c r="C26" i="1" s="1"/>
  <c r="D25" i="1"/>
  <c r="D26" i="1" s="1"/>
  <c r="E25" i="1"/>
  <c r="E26" i="1" s="1"/>
  <c r="I23" i="1"/>
  <c r="J23" i="1" s="1"/>
  <c r="I22" i="1"/>
  <c r="J22" i="1" s="1"/>
  <c r="I21" i="1"/>
  <c r="J21" i="1" s="1"/>
  <c r="I20" i="1"/>
  <c r="I19" i="1"/>
  <c r="J19" i="1" s="1"/>
  <c r="K19" i="1" s="1"/>
  <c r="J18" i="1"/>
  <c r="G42" i="1" l="1"/>
  <c r="K42" i="1" s="1"/>
  <c r="E30" i="1"/>
  <c r="G41" i="1"/>
  <c r="K41" i="1" s="1"/>
  <c r="D30" i="1"/>
  <c r="G40" i="1"/>
  <c r="K40" i="1" s="1"/>
  <c r="C30" i="1"/>
  <c r="G44" i="1"/>
  <c r="K44" i="1" s="1"/>
  <c r="G30" i="1"/>
  <c r="F25" i="1"/>
  <c r="F26" i="1" s="1"/>
  <c r="K21" i="1"/>
  <c r="K22" i="1"/>
  <c r="K23" i="1"/>
  <c r="K18" i="1"/>
  <c r="J20" i="1"/>
  <c r="K20" i="1" s="1"/>
  <c r="I44" i="1" l="1"/>
  <c r="J44" i="1"/>
  <c r="H44" i="1"/>
  <c r="H41" i="1"/>
  <c r="I41" i="1"/>
  <c r="J41" i="1"/>
  <c r="G43" i="1"/>
  <c r="K43" i="1" s="1"/>
  <c r="K45" i="1" s="1"/>
  <c r="F30" i="1"/>
  <c r="H30" i="1" s="1"/>
  <c r="C27" i="1" s="1"/>
  <c r="H40" i="1"/>
  <c r="J40" i="1"/>
  <c r="I40" i="1"/>
  <c r="J42" i="1"/>
  <c r="H42" i="1"/>
  <c r="I42" i="1"/>
  <c r="I43" i="1" l="1"/>
  <c r="I45" i="1" s="1"/>
  <c r="J43" i="1"/>
  <c r="J45" i="1" s="1"/>
  <c r="H43" i="1"/>
  <c r="H45" i="1" s="1"/>
  <c r="H47" i="1" l="1"/>
</calcChain>
</file>

<file path=xl/sharedStrings.xml><?xml version="1.0" encoding="utf-8"?>
<sst xmlns="http://schemas.openxmlformats.org/spreadsheetml/2006/main" count="137" uniqueCount="63">
  <si>
    <t xml:space="preserve">CONSOLIDADO DE COTIZACIONES </t>
  </si>
  <si>
    <t>PROCESO:</t>
  </si>
  <si>
    <t>ALCANCE DEL PROCESO</t>
  </si>
  <si>
    <t>PRESENTADA</t>
  </si>
  <si>
    <t>OFERTA</t>
  </si>
  <si>
    <t>PROVEEDORES</t>
  </si>
  <si>
    <t>INTERESADOS</t>
  </si>
  <si>
    <t>COMPETIDORES</t>
  </si>
  <si>
    <t>UNIDAD DE CONTRATACION:</t>
  </si>
  <si>
    <t>FECHA LIMITE DE PRESENTACION  DE OFERTAS:</t>
  </si>
  <si>
    <t>FECHA DE PUBLICACION:</t>
  </si>
  <si>
    <t>ODSERVACIONES EN EL PROCESO:</t>
  </si>
  <si>
    <t>NO</t>
  </si>
  <si>
    <t>IVA</t>
  </si>
  <si>
    <t>TOTAL</t>
  </si>
  <si>
    <t>RECIBIDA POR</t>
  </si>
  <si>
    <t>SECOP II</t>
  </si>
  <si>
    <t>CORREO</t>
  </si>
  <si>
    <t>Adquirir dispositivos de almacenamiento de datos para  dirección ejecutiva con destino a la Rama Judicial</t>
  </si>
  <si>
    <t>19/08/2021  17:00:00 p. m.</t>
  </si>
  <si>
    <t>En el Plan de Compras de la vigencia 2021 las diferentes corporaciones manifestaron la necesidad de adquirir, entre otros, dispositivos de almacenamiento como USB y disco extraíbles con conexión USB</t>
  </si>
  <si>
    <t>panamericana</t>
  </si>
  <si>
    <t>Disco extraíble 2 Tb</t>
  </si>
  <si>
    <t>Disco extraíble 1 Tb</t>
  </si>
  <si>
    <t>USB 32 Gb</t>
  </si>
  <si>
    <t>USB 16</t>
  </si>
  <si>
    <t>USB 8 Gb</t>
  </si>
  <si>
    <t>MI PC</t>
  </si>
  <si>
    <t>memory mark sas</t>
  </si>
  <si>
    <t>papeleria medellin</t>
  </si>
  <si>
    <t>uniples</t>
  </si>
  <si>
    <t>redcomputo</t>
  </si>
  <si>
    <t>UNIDAD ADMINISTRATIVA</t>
  </si>
  <si>
    <t>13/08/2021  15:45:00 p. m.</t>
  </si>
  <si>
    <t>13/08/2021  16:49:00 P. m.</t>
  </si>
  <si>
    <t>18/08/2021  15:00:00 p. m.</t>
  </si>
  <si>
    <t>18/08/2021  16:00:00 p. m.</t>
  </si>
  <si>
    <t>PRECIO PROMEDIO ARTICULO</t>
  </si>
  <si>
    <t>iva 19%</t>
  </si>
  <si>
    <t>empresas / articulos</t>
  </si>
  <si>
    <t>NOTA:</t>
  </si>
  <si>
    <r>
      <rPr>
        <b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No se tiene en cuenta los precios ofertados por panamericana y papeleria medellin que ofrecieron del item DISCO EXTRAIBLE DE 2 T ya que sus precios de cotizacion puede generar un precio irreal del mercado</t>
    </r>
  </si>
  <si>
    <r>
      <rPr>
        <b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Se informa que en el ejercicio de cotizacion los proveedores manifestaron que los articulos de  memorias de 16 Gb y 8 Gb ya no son comerciales y los proveedores no podrian dar garantia de los mismos  por ende  se sugiere cambiarlas por 32 Gb ya que el  precio es similar</t>
    </r>
  </si>
  <si>
    <t>PRECIO PROMEDIO TOTAL EN RELACION PRECIO PROMEDIO POR ITEM</t>
  </si>
  <si>
    <t>cantidades proyectadas a adquirir</t>
  </si>
  <si>
    <t>cantidad x promedio</t>
  </si>
  <si>
    <t>Unidad 02 -Consejo Superior  de la Judicatura</t>
  </si>
  <si>
    <t>Unidad 03 -Corte Suprema de Justicia</t>
  </si>
  <si>
    <t xml:space="preserve">Unidad 05 -Corte Constitucional </t>
  </si>
  <si>
    <t>Vlor Promedio con IVA</t>
  </si>
  <si>
    <t>Valor Total a Adquirir Unidad 02</t>
  </si>
  <si>
    <t>Valor Total a Adquirir Unidad 03</t>
  </si>
  <si>
    <t>Valor Total a Adquirir Unidad 05</t>
  </si>
  <si>
    <t xml:space="preserve">Valor total Presupuesto Oficial </t>
  </si>
  <si>
    <t>Total Cantidades a Adquiririr</t>
  </si>
  <si>
    <t xml:space="preserve">Valor total Cantidades / Valor Promedio </t>
  </si>
  <si>
    <t xml:space="preserve">Estudio de Mercado </t>
  </si>
  <si>
    <t>Unidad 03 -Corte Suprema de Justicia y cantidad</t>
  </si>
  <si>
    <t>Unidad 02 -Consejo Superior  de la Judicatura y cantidad</t>
  </si>
  <si>
    <t>Unidad 05 -Corte Constitucional y cantidad</t>
  </si>
  <si>
    <t>Unidad de Medida</t>
  </si>
  <si>
    <t xml:space="preserve">Especificaciones Tecnicas </t>
  </si>
  <si>
    <t>Nota: el valor del presupuesto oficial es el resultando del valor promedio del precio unitario , mas IVA de cada uno e los bienes por las cantidades requeridas.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</si>
</sst>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240A]#,##0"/>
    <numFmt numFmtId="165" formatCode="&quot;$&quot;#,##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808080"/>
      <name val="Arial"/>
      <family val="2"/>
    </font>
    <font>
      <sz val="9"/>
      <color rgb="FF000000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6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b/>
      <sz val="11"/>
      <color theme="1"/>
      <name val="Calibri Light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4" fillId="2" borderId="0" xfId="0" applyFont="1" applyFill="1"/>
    <xf numFmtId="0" fontId="6" fillId="2" borderId="0" xfId="0" applyFont="1" applyFill="1" applyAlignment="1">
      <alignment wrapText="1"/>
    </xf>
    <xf numFmtId="0" fontId="0" fillId="2" borderId="0" xfId="0" applyFill="1"/>
    <xf numFmtId="0" fontId="7" fillId="2" borderId="0" xfId="0" applyFont="1" applyFill="1" applyBorder="1" applyAlignment="1">
      <alignment vertical="top" wrapText="1" indent="1"/>
    </xf>
    <xf numFmtId="0" fontId="2" fillId="2" borderId="0" xfId="0" applyFont="1" applyFill="1" applyAlignment="1">
      <alignment wrapText="1"/>
    </xf>
    <xf numFmtId="0" fontId="3" fillId="2" borderId="0" xfId="0" applyFont="1" applyFill="1" applyAlignment="1">
      <alignment wrapText="1"/>
    </xf>
    <xf numFmtId="0" fontId="6" fillId="2" borderId="11" xfId="0" applyFont="1" applyFill="1" applyBorder="1"/>
    <xf numFmtId="0" fontId="6" fillId="2" borderId="14" xfId="0" applyFont="1" applyFill="1" applyBorder="1"/>
    <xf numFmtId="0" fontId="6" fillId="2" borderId="3" xfId="0" applyFont="1" applyFill="1" applyBorder="1" applyAlignment="1">
      <alignment wrapText="1"/>
    </xf>
    <xf numFmtId="0" fontId="4" fillId="2" borderId="4" xfId="0" applyFont="1" applyFill="1" applyBorder="1"/>
    <xf numFmtId="0" fontId="4" fillId="2" borderId="17" xfId="0" applyFont="1" applyFill="1" applyBorder="1"/>
    <xf numFmtId="0" fontId="4" fillId="2" borderId="17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wrapText="1"/>
    </xf>
    <xf numFmtId="0" fontId="4" fillId="2" borderId="13" xfId="0" applyFont="1" applyFill="1" applyBorder="1"/>
    <xf numFmtId="0" fontId="6" fillId="2" borderId="18" xfId="0" applyFont="1" applyFill="1" applyBorder="1" applyAlignment="1">
      <alignment wrapText="1"/>
    </xf>
    <xf numFmtId="0" fontId="4" fillId="2" borderId="19" xfId="0" applyFont="1" applyFill="1" applyBorder="1"/>
    <xf numFmtId="0" fontId="6" fillId="2" borderId="14" xfId="0" applyFont="1" applyFill="1" applyBorder="1" applyAlignment="1">
      <alignment wrapText="1"/>
    </xf>
    <xf numFmtId="0" fontId="4" fillId="2" borderId="16" xfId="0" applyFont="1" applyFill="1" applyBorder="1"/>
    <xf numFmtId="22" fontId="5" fillId="2" borderId="1" xfId="0" applyNumberFormat="1" applyFont="1" applyFill="1" applyBorder="1" applyAlignment="1">
      <alignment horizontal="left" vertical="center" wrapText="1" indent="1"/>
    </xf>
    <xf numFmtId="22" fontId="5" fillId="2" borderId="2" xfId="0" applyNumberFormat="1" applyFont="1" applyFill="1" applyBorder="1" applyAlignment="1">
      <alignment horizontal="left" vertical="center" wrapText="1" indent="1"/>
    </xf>
    <xf numFmtId="0" fontId="5" fillId="2" borderId="20" xfId="0" applyFont="1" applyFill="1" applyBorder="1" applyAlignment="1">
      <alignment vertical="top" wrapText="1"/>
    </xf>
    <xf numFmtId="0" fontId="4" fillId="2" borderId="7" xfId="0" applyFont="1" applyFill="1" applyBorder="1"/>
    <xf numFmtId="0" fontId="5" fillId="2" borderId="21" xfId="0" applyFont="1" applyFill="1" applyBorder="1" applyAlignment="1">
      <alignment vertical="top" wrapText="1"/>
    </xf>
    <xf numFmtId="0" fontId="4" fillId="2" borderId="8" xfId="0" applyFont="1" applyFill="1" applyBorder="1"/>
    <xf numFmtId="0" fontId="0" fillId="2" borderId="22" xfId="0" applyFill="1" applyBorder="1" applyAlignment="1"/>
    <xf numFmtId="0" fontId="4" fillId="2" borderId="10" xfId="0" applyFont="1" applyFill="1" applyBorder="1"/>
    <xf numFmtId="0" fontId="6" fillId="2" borderId="5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left" vertical="top"/>
    </xf>
    <xf numFmtId="164" fontId="4" fillId="2" borderId="0" xfId="0" applyNumberFormat="1" applyFont="1" applyFill="1" applyBorder="1" applyAlignment="1">
      <alignment horizontal="left" vertical="top"/>
    </xf>
    <xf numFmtId="164" fontId="4" fillId="2" borderId="23" xfId="0" applyNumberFormat="1" applyFont="1" applyFill="1" applyBorder="1" applyAlignment="1">
      <alignment horizontal="left" vertical="top"/>
    </xf>
    <xf numFmtId="164" fontId="4" fillId="2" borderId="24" xfId="0" applyNumberFormat="1" applyFont="1" applyFill="1" applyBorder="1" applyAlignment="1">
      <alignment horizontal="left" vertical="top"/>
    </xf>
    <xf numFmtId="164" fontId="4" fillId="2" borderId="25" xfId="0" applyNumberFormat="1" applyFont="1" applyFill="1" applyBorder="1" applyAlignment="1">
      <alignment horizontal="left" vertical="top"/>
    </xf>
    <xf numFmtId="164" fontId="4" fillId="2" borderId="21" xfId="0" applyNumberFormat="1" applyFont="1" applyFill="1" applyBorder="1" applyAlignment="1">
      <alignment horizontal="left" vertical="top"/>
    </xf>
    <xf numFmtId="164" fontId="4" fillId="2" borderId="8" xfId="0" applyNumberFormat="1" applyFont="1" applyFill="1" applyBorder="1" applyAlignment="1">
      <alignment horizontal="left" vertical="top"/>
    </xf>
    <xf numFmtId="164" fontId="6" fillId="2" borderId="22" xfId="0" applyNumberFormat="1" applyFont="1" applyFill="1" applyBorder="1" applyAlignment="1">
      <alignment horizontal="left" vertical="top"/>
    </xf>
    <xf numFmtId="0" fontId="6" fillId="2" borderId="27" xfId="0" applyFont="1" applyFill="1" applyBorder="1" applyAlignment="1">
      <alignment horizontal="center" wrapText="1"/>
    </xf>
    <xf numFmtId="0" fontId="6" fillId="2" borderId="28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  <xf numFmtId="165" fontId="5" fillId="2" borderId="2" xfId="0" applyNumberFormat="1" applyFont="1" applyFill="1" applyBorder="1" applyAlignment="1">
      <alignment horizontal="left" vertical="top" wrapText="1"/>
    </xf>
    <xf numFmtId="165" fontId="5" fillId="2" borderId="1" xfId="0" applyNumberFormat="1" applyFont="1" applyFill="1" applyBorder="1" applyAlignment="1">
      <alignment horizontal="left" vertical="top" wrapText="1"/>
    </xf>
    <xf numFmtId="165" fontId="0" fillId="2" borderId="26" xfId="0" applyNumberFormat="1" applyFont="1" applyFill="1" applyBorder="1" applyAlignment="1">
      <alignment horizontal="left"/>
    </xf>
    <xf numFmtId="164" fontId="4" fillId="2" borderId="2" xfId="0" applyNumberFormat="1" applyFont="1" applyFill="1" applyBorder="1" applyAlignment="1">
      <alignment horizontal="left"/>
    </xf>
    <xf numFmtId="164" fontId="5" fillId="2" borderId="1" xfId="0" applyNumberFormat="1" applyFont="1" applyFill="1" applyBorder="1" applyAlignment="1">
      <alignment horizontal="left" vertical="top" wrapText="1"/>
    </xf>
    <xf numFmtId="164" fontId="4" fillId="2" borderId="1" xfId="0" applyNumberFormat="1" applyFont="1" applyFill="1" applyBorder="1" applyAlignment="1">
      <alignment horizontal="left"/>
    </xf>
    <xf numFmtId="164" fontId="5" fillId="2" borderId="9" xfId="0" applyNumberFormat="1" applyFont="1" applyFill="1" applyBorder="1" applyAlignment="1">
      <alignment horizontal="left" vertical="top" wrapText="1"/>
    </xf>
    <xf numFmtId="164" fontId="4" fillId="2" borderId="9" xfId="0" applyNumberFormat="1" applyFont="1" applyFill="1" applyBorder="1" applyAlignment="1">
      <alignment horizontal="left"/>
    </xf>
    <xf numFmtId="164" fontId="0" fillId="2" borderId="0" xfId="0" applyNumberFormat="1" applyFill="1"/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horizontal="right"/>
    </xf>
    <xf numFmtId="164" fontId="5" fillId="3" borderId="2" xfId="0" applyNumberFormat="1" applyFont="1" applyFill="1" applyBorder="1" applyAlignment="1">
      <alignment horizontal="left" vertical="top" wrapText="1"/>
    </xf>
    <xf numFmtId="164" fontId="5" fillId="3" borderId="1" xfId="0" applyNumberFormat="1" applyFont="1" applyFill="1" applyBorder="1" applyAlignment="1">
      <alignment horizontal="left" vertical="top" wrapText="1"/>
    </xf>
    <xf numFmtId="164" fontId="0" fillId="2" borderId="1" xfId="0" applyNumberFormat="1" applyFill="1" applyBorder="1"/>
    <xf numFmtId="0" fontId="6" fillId="2" borderId="23" xfId="0" applyFont="1" applyFill="1" applyBorder="1" applyAlignment="1">
      <alignment wrapText="1"/>
    </xf>
    <xf numFmtId="0" fontId="6" fillId="2" borderId="21" xfId="0" applyFont="1" applyFill="1" applyBorder="1" applyAlignment="1">
      <alignment horizontal="center" wrapText="1"/>
    </xf>
    <xf numFmtId="0" fontId="6" fillId="2" borderId="22" xfId="0" applyFont="1" applyFill="1" applyBorder="1" applyAlignment="1">
      <alignment horizontal="center" wrapText="1"/>
    </xf>
    <xf numFmtId="164" fontId="0" fillId="2" borderId="9" xfId="0" applyNumberFormat="1" applyFill="1" applyBorder="1"/>
    <xf numFmtId="164" fontId="0" fillId="2" borderId="26" xfId="0" applyNumberFormat="1" applyFill="1" applyBorder="1"/>
    <xf numFmtId="0" fontId="0" fillId="2" borderId="1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1" fillId="2" borderId="24" xfId="0" applyFont="1" applyFill="1" applyBorder="1" applyAlignment="1">
      <alignment horizontal="center" wrapText="1"/>
    </xf>
    <xf numFmtId="0" fontId="1" fillId="2" borderId="30" xfId="0" applyFont="1" applyFill="1" applyBorder="1" applyAlignment="1">
      <alignment horizontal="center" wrapText="1"/>
    </xf>
    <xf numFmtId="164" fontId="1" fillId="2" borderId="32" xfId="0" applyNumberFormat="1" applyFont="1" applyFill="1" applyBorder="1"/>
    <xf numFmtId="14" fontId="5" fillId="2" borderId="9" xfId="0" applyNumberFormat="1" applyFont="1" applyFill="1" applyBorder="1" applyAlignment="1">
      <alignment horizontal="left" vertical="center" wrapText="1" indent="1"/>
    </xf>
    <xf numFmtId="0" fontId="0" fillId="2" borderId="3" xfId="0" applyFill="1" applyBorder="1" applyAlignment="1">
      <alignment horizontal="right"/>
    </xf>
    <xf numFmtId="164" fontId="0" fillId="2" borderId="5" xfId="0" applyNumberFormat="1" applyFill="1" applyBorder="1"/>
    <xf numFmtId="164" fontId="0" fillId="2" borderId="6" xfId="0" applyNumberFormat="1" applyFill="1" applyBorder="1"/>
    <xf numFmtId="164" fontId="1" fillId="2" borderId="0" xfId="0" applyNumberFormat="1" applyFont="1" applyFill="1"/>
    <xf numFmtId="0" fontId="1" fillId="2" borderId="33" xfId="0" applyFont="1" applyFill="1" applyBorder="1" applyAlignment="1">
      <alignment horizontal="center" wrapText="1"/>
    </xf>
    <xf numFmtId="164" fontId="0" fillId="2" borderId="34" xfId="0" applyNumberFormat="1" applyFill="1" applyBorder="1"/>
    <xf numFmtId="164" fontId="0" fillId="2" borderId="35" xfId="0" applyNumberFormat="1" applyFill="1" applyBorder="1"/>
    <xf numFmtId="164" fontId="1" fillId="2" borderId="36" xfId="0" applyNumberFormat="1" applyFont="1" applyFill="1" applyBorder="1"/>
    <xf numFmtId="0" fontId="1" fillId="2" borderId="1" xfId="0" applyFont="1" applyFill="1" applyBorder="1" applyAlignment="1">
      <alignment horizontal="center" wrapText="1"/>
    </xf>
    <xf numFmtId="164" fontId="1" fillId="2" borderId="1" xfId="0" applyNumberFormat="1" applyFont="1" applyFill="1" applyBorder="1"/>
    <xf numFmtId="0" fontId="1" fillId="2" borderId="1" xfId="0" applyFont="1" applyFill="1" applyBorder="1" applyAlignment="1">
      <alignment wrapText="1"/>
    </xf>
    <xf numFmtId="0" fontId="7" fillId="2" borderId="0" xfId="0" applyFont="1" applyFill="1" applyBorder="1" applyAlignment="1">
      <alignment horizontal="center" vertical="top" wrapText="1"/>
    </xf>
    <xf numFmtId="0" fontId="9" fillId="2" borderId="3" xfId="0" applyFont="1" applyFill="1" applyBorder="1" applyAlignment="1">
      <alignment wrapText="1"/>
    </xf>
    <xf numFmtId="0" fontId="9" fillId="2" borderId="28" xfId="0" applyFont="1" applyFill="1" applyBorder="1" applyAlignment="1">
      <alignment horizontal="center" wrapText="1"/>
    </xf>
    <xf numFmtId="0" fontId="9" fillId="2" borderId="27" xfId="0" applyFont="1" applyFill="1" applyBorder="1" applyAlignment="1">
      <alignment horizontal="center" wrapText="1"/>
    </xf>
    <xf numFmtId="0" fontId="3" fillId="2" borderId="20" xfId="0" applyFont="1" applyFill="1" applyBorder="1" applyAlignment="1">
      <alignment vertical="top" wrapText="1"/>
    </xf>
    <xf numFmtId="165" fontId="3" fillId="3" borderId="2" xfId="0" applyNumberFormat="1" applyFont="1" applyFill="1" applyBorder="1" applyAlignment="1">
      <alignment horizontal="left" vertical="top" wrapText="1"/>
    </xf>
    <xf numFmtId="165" fontId="3" fillId="2" borderId="2" xfId="0" applyNumberFormat="1" applyFont="1" applyFill="1" applyBorder="1" applyAlignment="1">
      <alignment horizontal="left" vertical="top" wrapText="1"/>
    </xf>
    <xf numFmtId="0" fontId="3" fillId="2" borderId="21" xfId="0" applyFont="1" applyFill="1" applyBorder="1" applyAlignment="1">
      <alignment vertical="top" wrapText="1"/>
    </xf>
    <xf numFmtId="165" fontId="3" fillId="2" borderId="1" xfId="0" applyNumberFormat="1" applyFont="1" applyFill="1" applyBorder="1" applyAlignment="1">
      <alignment horizontal="left" vertical="top" wrapText="1"/>
    </xf>
    <xf numFmtId="165" fontId="3" fillId="3" borderId="1" xfId="0" applyNumberFormat="1" applyFont="1" applyFill="1" applyBorder="1" applyAlignment="1">
      <alignment horizontal="left" vertical="top" wrapText="1"/>
    </xf>
    <xf numFmtId="0" fontId="10" fillId="2" borderId="22" xfId="0" applyFont="1" applyFill="1" applyBorder="1" applyAlignment="1"/>
    <xf numFmtId="165" fontId="10" fillId="2" borderId="26" xfId="0" applyNumberFormat="1" applyFont="1" applyFill="1" applyBorder="1" applyAlignment="1">
      <alignment horizontal="left"/>
    </xf>
    <xf numFmtId="0" fontId="11" fillId="2" borderId="0" xfId="0" applyFont="1" applyFill="1" applyBorder="1" applyAlignment="1">
      <alignment vertical="top" wrapText="1" indent="1"/>
    </xf>
    <xf numFmtId="164" fontId="12" fillId="2" borderId="23" xfId="0" applyNumberFormat="1" applyFont="1" applyFill="1" applyBorder="1" applyAlignment="1">
      <alignment horizontal="left" vertical="top"/>
    </xf>
    <xf numFmtId="164" fontId="12" fillId="2" borderId="24" xfId="0" applyNumberFormat="1" applyFont="1" applyFill="1" applyBorder="1" applyAlignment="1">
      <alignment horizontal="left" vertical="top"/>
    </xf>
    <xf numFmtId="164" fontId="12" fillId="2" borderId="25" xfId="0" applyNumberFormat="1" applyFont="1" applyFill="1" applyBorder="1" applyAlignment="1">
      <alignment horizontal="left" vertical="top"/>
    </xf>
    <xf numFmtId="164" fontId="12" fillId="2" borderId="21" xfId="0" applyNumberFormat="1" applyFont="1" applyFill="1" applyBorder="1" applyAlignment="1">
      <alignment horizontal="left" vertical="top"/>
    </xf>
    <xf numFmtId="164" fontId="12" fillId="2" borderId="1" xfId="0" applyNumberFormat="1" applyFont="1" applyFill="1" applyBorder="1" applyAlignment="1">
      <alignment horizontal="left" vertical="top"/>
    </xf>
    <xf numFmtId="164" fontId="12" fillId="2" borderId="8" xfId="0" applyNumberFormat="1" applyFont="1" applyFill="1" applyBorder="1" applyAlignment="1">
      <alignment horizontal="left" vertical="top"/>
    </xf>
    <xf numFmtId="164" fontId="9" fillId="2" borderId="22" xfId="0" applyNumberFormat="1" applyFont="1" applyFill="1" applyBorder="1" applyAlignment="1">
      <alignment horizontal="left" vertical="top"/>
    </xf>
    <xf numFmtId="164" fontId="12" fillId="2" borderId="0" xfId="0" applyNumberFormat="1" applyFont="1" applyFill="1" applyBorder="1" applyAlignment="1">
      <alignment horizontal="left" vertical="top"/>
    </xf>
    <xf numFmtId="164" fontId="10" fillId="2" borderId="0" xfId="0" applyNumberFormat="1" applyFont="1" applyFill="1"/>
    <xf numFmtId="0" fontId="10" fillId="2" borderId="0" xfId="0" applyFont="1" applyFill="1"/>
    <xf numFmtId="0" fontId="10" fillId="2" borderId="3" xfId="0" applyFont="1" applyFill="1" applyBorder="1" applyAlignment="1">
      <alignment horizontal="right"/>
    </xf>
    <xf numFmtId="164" fontId="10" fillId="2" borderId="5" xfId="0" applyNumberFormat="1" applyFont="1" applyFill="1" applyBorder="1"/>
    <xf numFmtId="164" fontId="10" fillId="2" borderId="6" xfId="0" applyNumberFormat="1" applyFont="1" applyFill="1" applyBorder="1"/>
    <xf numFmtId="0" fontId="6" fillId="2" borderId="12" xfId="0" applyFont="1" applyFill="1" applyBorder="1"/>
    <xf numFmtId="0" fontId="6" fillId="2" borderId="15" xfId="0" applyFont="1" applyFill="1" applyBorder="1"/>
    <xf numFmtId="0" fontId="6" fillId="2" borderId="4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6" fillId="2" borderId="0" xfId="0" applyFont="1" applyFill="1" applyBorder="1" applyAlignment="1">
      <alignment wrapText="1"/>
    </xf>
    <xf numFmtId="0" fontId="6" fillId="2" borderId="15" xfId="0" applyFont="1" applyFill="1" applyBorder="1" applyAlignment="1">
      <alignment wrapText="1"/>
    </xf>
    <xf numFmtId="0" fontId="6" fillId="2" borderId="37" xfId="0" applyFont="1" applyFill="1" applyBorder="1" applyAlignment="1">
      <alignment horizontal="center" wrapText="1"/>
    </xf>
    <xf numFmtId="0" fontId="5" fillId="2" borderId="38" xfId="0" applyFont="1" applyFill="1" applyBorder="1" applyAlignment="1">
      <alignment vertical="top" wrapText="1"/>
    </xf>
    <xf numFmtId="0" fontId="5" fillId="2" borderId="29" xfId="0" applyFont="1" applyFill="1" applyBorder="1" applyAlignment="1">
      <alignment vertical="top" wrapText="1"/>
    </xf>
    <xf numFmtId="0" fontId="0" fillId="2" borderId="39" xfId="0" applyFill="1" applyBorder="1" applyAlignment="1"/>
    <xf numFmtId="0" fontId="0" fillId="2" borderId="4" xfId="0" applyFill="1" applyBorder="1" applyAlignment="1">
      <alignment horizontal="right"/>
    </xf>
    <xf numFmtId="0" fontId="13" fillId="2" borderId="21" xfId="0" applyFont="1" applyFill="1" applyBorder="1" applyAlignment="1">
      <alignment horizontal="center" wrapText="1"/>
    </xf>
    <xf numFmtId="0" fontId="13" fillId="2" borderId="29" xfId="0" applyFont="1" applyFill="1" applyBorder="1" applyAlignment="1">
      <alignment horizontal="center" wrapText="1"/>
    </xf>
    <xf numFmtId="0" fontId="13" fillId="2" borderId="22" xfId="0" applyFont="1" applyFill="1" applyBorder="1" applyAlignment="1">
      <alignment horizontal="center" wrapText="1"/>
    </xf>
    <xf numFmtId="0" fontId="13" fillId="2" borderId="31" xfId="0" applyFont="1" applyFill="1" applyBorder="1" applyAlignment="1">
      <alignment horizontal="center" wrapText="1"/>
    </xf>
    <xf numFmtId="0" fontId="13" fillId="2" borderId="30" xfId="0" applyFont="1" applyFill="1" applyBorder="1" applyAlignment="1">
      <alignment horizontal="center" wrapText="1"/>
    </xf>
    <xf numFmtId="0" fontId="13" fillId="2" borderId="23" xfId="0" applyFont="1" applyFill="1" applyBorder="1" applyAlignment="1">
      <alignment horizontal="center" wrapText="1"/>
    </xf>
    <xf numFmtId="0" fontId="1" fillId="2" borderId="0" xfId="0" applyFont="1" applyFill="1"/>
    <xf numFmtId="165" fontId="5" fillId="0" borderId="2" xfId="0" applyNumberFormat="1" applyFont="1" applyFill="1" applyBorder="1" applyAlignment="1">
      <alignment horizontal="left" vertical="top" wrapText="1"/>
    </xf>
    <xf numFmtId="165" fontId="5" fillId="0" borderId="1" xfId="0" applyNumberFormat="1" applyFont="1" applyFill="1" applyBorder="1" applyAlignment="1">
      <alignment horizontal="left" vertical="top" wrapText="1"/>
    </xf>
    <xf numFmtId="164" fontId="5" fillId="0" borderId="2" xfId="0" applyNumberFormat="1" applyFont="1" applyFill="1" applyBorder="1" applyAlignment="1">
      <alignment horizontal="left" vertical="top" wrapText="1"/>
    </xf>
    <xf numFmtId="164" fontId="5" fillId="0" borderId="1" xfId="0" applyNumberFormat="1" applyFont="1" applyFill="1" applyBorder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center" wrapText="1"/>
    </xf>
    <xf numFmtId="0" fontId="1" fillId="0" borderId="0" xfId="0" applyFont="1" applyAlignment="1">
      <alignment horizontal="center" wrapText="1"/>
    </xf>
    <xf numFmtId="0" fontId="6" fillId="2" borderId="0" xfId="0" applyFont="1" applyFill="1" applyAlignment="1">
      <alignment horizontal="center"/>
    </xf>
    <xf numFmtId="0" fontId="3" fillId="2" borderId="12" xfId="0" applyFont="1" applyFill="1" applyBorder="1" applyAlignment="1">
      <alignment horizontal="center" wrapText="1"/>
    </xf>
    <xf numFmtId="0" fontId="3" fillId="2" borderId="13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center" wrapText="1"/>
    </xf>
    <xf numFmtId="0" fontId="3" fillId="2" borderId="16" xfId="0" applyFont="1" applyFill="1" applyBorder="1" applyAlignment="1">
      <alignment horizontal="center" wrapText="1"/>
    </xf>
    <xf numFmtId="22" fontId="2" fillId="2" borderId="4" xfId="0" applyNumberFormat="1" applyFont="1" applyFill="1" applyBorder="1" applyAlignment="1">
      <alignment horizontal="center" vertical="center"/>
    </xf>
    <xf numFmtId="22" fontId="2" fillId="2" borderId="17" xfId="0" applyNumberFormat="1" applyFont="1" applyFill="1" applyBorder="1" applyAlignment="1">
      <alignment horizontal="center" vertical="center"/>
    </xf>
    <xf numFmtId="22" fontId="2" fillId="2" borderId="4" xfId="0" applyNumberFormat="1" applyFont="1" applyFill="1" applyBorder="1" applyAlignment="1">
      <alignment horizontal="center"/>
    </xf>
    <xf numFmtId="22" fontId="2" fillId="2" borderId="17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wrapText="1"/>
    </xf>
    <xf numFmtId="0" fontId="11" fillId="2" borderId="0" xfId="0" applyFont="1" applyFill="1" applyBorder="1" applyAlignment="1">
      <alignment horizontal="center" vertical="top" wrapText="1"/>
    </xf>
    <xf numFmtId="164" fontId="12" fillId="2" borderId="12" xfId="0" applyNumberFormat="1" applyFont="1" applyFill="1" applyBorder="1" applyAlignment="1">
      <alignment horizontal="center" vertical="center"/>
    </xf>
    <xf numFmtId="164" fontId="12" fillId="2" borderId="0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top" wrapText="1"/>
    </xf>
    <xf numFmtId="164" fontId="8" fillId="2" borderId="12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center" vertical="center"/>
    </xf>
    <xf numFmtId="2" fontId="14" fillId="2" borderId="0" xfId="0" applyNumberFormat="1" applyFont="1" applyFill="1" applyAlignment="1">
      <alignment horizontal="center" wrapText="1"/>
    </xf>
    <xf numFmtId="2" fontId="1" fillId="2" borderId="0" xfId="0" applyNumberFormat="1" applyFont="1" applyFill="1" applyAlignment="1">
      <alignment horizontal="center" wrapText="1"/>
    </xf>
    <xf numFmtId="2" fontId="1" fillId="0" borderId="0" xfId="0" applyNumberFormat="1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57151</xdr:rowOff>
    </xdr:from>
    <xdr:to>
      <xdr:col>1</xdr:col>
      <xdr:colOff>571500</xdr:colOff>
      <xdr:row>3</xdr:row>
      <xdr:rowOff>130017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57151"/>
          <a:ext cx="1924050" cy="6253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57151</xdr:rowOff>
    </xdr:from>
    <xdr:to>
      <xdr:col>1</xdr:col>
      <xdr:colOff>428625</xdr:colOff>
      <xdr:row>3</xdr:row>
      <xdr:rowOff>130017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57151"/>
          <a:ext cx="1924050" cy="6253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7"/>
  <sheetViews>
    <sheetView topLeftCell="A10" zoomScaleNormal="100" workbookViewId="0">
      <selection activeCell="F12" sqref="F12"/>
    </sheetView>
  </sheetViews>
  <sheetFormatPr baseColWidth="10" defaultColWidth="11.42578125" defaultRowHeight="15" x14ac:dyDescent="0.25"/>
  <cols>
    <col min="1" max="1" width="20.42578125" style="3" customWidth="1"/>
    <col min="2" max="2" width="14.28515625" style="3" customWidth="1"/>
    <col min="3" max="3" width="14.140625" style="3" customWidth="1"/>
    <col min="4" max="4" width="8.7109375" style="3" customWidth="1"/>
    <col min="5" max="5" width="11.7109375" style="3" customWidth="1"/>
    <col min="6" max="6" width="9.5703125" style="3" customWidth="1"/>
    <col min="7" max="7" width="15.140625" style="3" customWidth="1"/>
    <col min="8" max="8" width="13.85546875" style="3" bestFit="1" customWidth="1"/>
    <col min="9" max="9" width="14.5703125" style="3" customWidth="1"/>
    <col min="10" max="10" width="12.85546875" style="3" customWidth="1"/>
    <col min="11" max="11" width="15.5703125" style="3" customWidth="1"/>
    <col min="12" max="16384" width="11.42578125" style="3"/>
  </cols>
  <sheetData>
    <row r="1" spans="1:6" s="1" customFormat="1" ht="14.25" x14ac:dyDescent="0.2"/>
    <row r="2" spans="1:6" s="1" customFormat="1" ht="14.25" x14ac:dyDescent="0.2"/>
    <row r="3" spans="1:6" s="1" customFormat="1" x14ac:dyDescent="0.25">
      <c r="B3" s="130" t="s">
        <v>0</v>
      </c>
      <c r="C3" s="130"/>
      <c r="D3" s="130"/>
      <c r="E3" s="130"/>
    </row>
    <row r="4" spans="1:6" s="1" customFormat="1" thickBot="1" x14ac:dyDescent="0.25"/>
    <row r="5" spans="1:6" s="1" customFormat="1" ht="15" customHeight="1" x14ac:dyDescent="0.25">
      <c r="A5" s="7" t="s">
        <v>1</v>
      </c>
      <c r="B5" s="131" t="s">
        <v>18</v>
      </c>
      <c r="C5" s="131"/>
      <c r="D5" s="131"/>
      <c r="E5" s="132"/>
      <c r="F5" s="6"/>
    </row>
    <row r="6" spans="1:6" s="1" customFormat="1" ht="21.75" customHeight="1" thickBot="1" x14ac:dyDescent="0.3">
      <c r="A6" s="8"/>
      <c r="B6" s="133"/>
      <c r="C6" s="133"/>
      <c r="D6" s="133"/>
      <c r="E6" s="134"/>
      <c r="F6" s="6"/>
    </row>
    <row r="7" spans="1:6" s="1" customFormat="1" ht="30.75" thickBot="1" x14ac:dyDescent="0.3">
      <c r="A7" s="9" t="s">
        <v>8</v>
      </c>
      <c r="B7" s="10" t="s">
        <v>32</v>
      </c>
      <c r="C7" s="10"/>
      <c r="D7" s="10"/>
      <c r="E7" s="11"/>
    </row>
    <row r="8" spans="1:6" s="1" customFormat="1" ht="30.75" customHeight="1" thickBot="1" x14ac:dyDescent="0.3">
      <c r="A8" s="9" t="s">
        <v>9</v>
      </c>
      <c r="B8" s="135" t="s">
        <v>19</v>
      </c>
      <c r="C8" s="136"/>
    </row>
    <row r="9" spans="1:6" s="1" customFormat="1" ht="30.75" thickBot="1" x14ac:dyDescent="0.3">
      <c r="A9" s="9" t="s">
        <v>10</v>
      </c>
      <c r="B9" s="137">
        <v>44421.479166666664</v>
      </c>
      <c r="C9" s="138"/>
    </row>
    <row r="10" spans="1:6" s="1" customFormat="1" ht="30.75" thickBot="1" x14ac:dyDescent="0.3">
      <c r="A10" s="9" t="s">
        <v>11</v>
      </c>
      <c r="B10" s="12" t="s">
        <v>12</v>
      </c>
    </row>
    <row r="11" spans="1:6" s="1" customFormat="1" x14ac:dyDescent="0.25">
      <c r="A11" s="13" t="s">
        <v>5</v>
      </c>
      <c r="B11" s="14">
        <v>818</v>
      </c>
    </row>
    <row r="12" spans="1:6" s="1" customFormat="1" x14ac:dyDescent="0.25">
      <c r="A12" s="15" t="s">
        <v>6</v>
      </c>
      <c r="B12" s="16">
        <v>6</v>
      </c>
    </row>
    <row r="13" spans="1:6" s="1" customFormat="1" ht="15.75" thickBot="1" x14ac:dyDescent="0.3">
      <c r="A13" s="17" t="s">
        <v>7</v>
      </c>
      <c r="B13" s="18">
        <v>6</v>
      </c>
    </row>
    <row r="14" spans="1:6" s="1" customFormat="1" ht="15" customHeight="1" x14ac:dyDescent="0.25">
      <c r="A14" s="2" t="s">
        <v>2</v>
      </c>
      <c r="B14" s="139" t="s">
        <v>20</v>
      </c>
      <c r="C14" s="139"/>
      <c r="D14" s="139"/>
      <c r="E14" s="139"/>
      <c r="F14" s="5"/>
    </row>
    <row r="15" spans="1:6" s="1" customFormat="1" ht="30" customHeight="1" thickBot="1" x14ac:dyDescent="0.3">
      <c r="A15" s="2"/>
      <c r="B15" s="139"/>
      <c r="C15" s="139"/>
      <c r="D15" s="139"/>
      <c r="E15" s="139"/>
      <c r="F15" s="5"/>
    </row>
    <row r="16" spans="1:6" s="1" customFormat="1" ht="12.75" customHeight="1" thickBot="1" x14ac:dyDescent="0.25">
      <c r="A16" s="80" t="s">
        <v>44</v>
      </c>
      <c r="B16" s="39">
        <v>127</v>
      </c>
      <c r="C16" s="39">
        <v>10</v>
      </c>
      <c r="D16" s="39">
        <v>158</v>
      </c>
      <c r="E16" s="39">
        <v>150</v>
      </c>
      <c r="F16" s="40">
        <v>51</v>
      </c>
    </row>
    <row r="17" spans="1:11" s="1" customFormat="1" ht="31.5" customHeight="1" thickBot="1" x14ac:dyDescent="0.3">
      <c r="A17" s="81" t="s">
        <v>39</v>
      </c>
      <c r="B17" s="82" t="s">
        <v>22</v>
      </c>
      <c r="C17" s="82" t="s">
        <v>23</v>
      </c>
      <c r="D17" s="82" t="s">
        <v>24</v>
      </c>
      <c r="E17" s="82" t="s">
        <v>25</v>
      </c>
      <c r="F17" s="82" t="s">
        <v>26</v>
      </c>
      <c r="G17" s="27" t="s">
        <v>3</v>
      </c>
      <c r="H17" s="27" t="s">
        <v>4</v>
      </c>
      <c r="I17" s="27" t="s">
        <v>13</v>
      </c>
      <c r="J17" s="27" t="s">
        <v>14</v>
      </c>
      <c r="K17" s="28" t="s">
        <v>15</v>
      </c>
    </row>
    <row r="18" spans="1:11" s="1" customFormat="1" ht="14.25" customHeight="1" x14ac:dyDescent="0.2">
      <c r="A18" s="83" t="s">
        <v>21</v>
      </c>
      <c r="B18" s="84"/>
      <c r="C18" s="85">
        <v>272200</v>
      </c>
      <c r="D18" s="85">
        <v>30500</v>
      </c>
      <c r="E18" s="85">
        <v>25400</v>
      </c>
      <c r="F18" s="85"/>
      <c r="G18" s="20" t="s">
        <v>33</v>
      </c>
      <c r="H18" s="52">
        <f t="shared" ref="H18:H23" si="0">+B18*$B$16+C18*$C$16+D18*$D$16+E18*$E$16+F18*$F$16</f>
        <v>11351000</v>
      </c>
      <c r="I18" s="44">
        <f t="shared" ref="I18:I23" si="1">+H18*19%</f>
        <v>2156690</v>
      </c>
      <c r="J18" s="44">
        <f>+I18+H18</f>
        <v>13507690</v>
      </c>
      <c r="K18" s="22" t="s">
        <v>17</v>
      </c>
    </row>
    <row r="19" spans="1:11" s="1" customFormat="1" ht="14.25" customHeight="1" x14ac:dyDescent="0.2">
      <c r="A19" s="86" t="s">
        <v>27</v>
      </c>
      <c r="B19" s="87">
        <v>277311</v>
      </c>
      <c r="C19" s="87">
        <v>201681</v>
      </c>
      <c r="D19" s="87">
        <v>25210</v>
      </c>
      <c r="E19" s="87"/>
      <c r="F19" s="87"/>
      <c r="G19" s="19" t="s">
        <v>34</v>
      </c>
      <c r="H19" s="45">
        <f t="shared" si="0"/>
        <v>41218487</v>
      </c>
      <c r="I19" s="46">
        <f t="shared" si="1"/>
        <v>7831512.5300000003</v>
      </c>
      <c r="J19" s="46">
        <f>+I19+H19</f>
        <v>49049999.530000001</v>
      </c>
      <c r="K19" s="24" t="s">
        <v>17</v>
      </c>
    </row>
    <row r="20" spans="1:11" s="1" customFormat="1" ht="14.25" customHeight="1" x14ac:dyDescent="0.2">
      <c r="A20" s="86" t="s">
        <v>28</v>
      </c>
      <c r="B20" s="87">
        <v>310000</v>
      </c>
      <c r="C20" s="87">
        <v>249000</v>
      </c>
      <c r="D20" s="87">
        <v>25000</v>
      </c>
      <c r="E20" s="87"/>
      <c r="F20" s="87"/>
      <c r="G20" s="19" t="s">
        <v>35</v>
      </c>
      <c r="H20" s="45">
        <f t="shared" si="0"/>
        <v>45810000</v>
      </c>
      <c r="I20" s="46">
        <f t="shared" si="1"/>
        <v>8703900</v>
      </c>
      <c r="J20" s="46">
        <f t="shared" ref="J20:J23" si="2">+I20+H20</f>
        <v>54513900</v>
      </c>
      <c r="K20" s="24" t="s">
        <v>17</v>
      </c>
    </row>
    <row r="21" spans="1:11" s="1" customFormat="1" ht="14.25" customHeight="1" x14ac:dyDescent="0.2">
      <c r="A21" s="86" t="s">
        <v>29</v>
      </c>
      <c r="B21" s="88"/>
      <c r="C21" s="87">
        <v>332773</v>
      </c>
      <c r="D21" s="87">
        <v>23549</v>
      </c>
      <c r="E21" s="87">
        <v>20699</v>
      </c>
      <c r="F21" s="87">
        <v>20699</v>
      </c>
      <c r="G21" s="19" t="s">
        <v>36</v>
      </c>
      <c r="H21" s="53">
        <f t="shared" si="0"/>
        <v>11208971</v>
      </c>
      <c r="I21" s="46">
        <f t="shared" si="1"/>
        <v>2129704.4900000002</v>
      </c>
      <c r="J21" s="46">
        <f t="shared" si="2"/>
        <v>13338675.49</v>
      </c>
      <c r="K21" s="24" t="s">
        <v>17</v>
      </c>
    </row>
    <row r="22" spans="1:11" s="1" customFormat="1" ht="14.25" customHeight="1" x14ac:dyDescent="0.2">
      <c r="A22" s="86" t="s">
        <v>30</v>
      </c>
      <c r="B22" s="87">
        <v>351000</v>
      </c>
      <c r="C22" s="87">
        <v>245000</v>
      </c>
      <c r="D22" s="87">
        <v>29000</v>
      </c>
      <c r="E22" s="87">
        <v>25000</v>
      </c>
      <c r="F22" s="87">
        <v>19800</v>
      </c>
      <c r="G22" s="19" t="s">
        <v>36</v>
      </c>
      <c r="H22" s="45">
        <f t="shared" si="0"/>
        <v>56368800</v>
      </c>
      <c r="I22" s="46">
        <f t="shared" si="1"/>
        <v>10710072</v>
      </c>
      <c r="J22" s="46">
        <f t="shared" si="2"/>
        <v>67078872</v>
      </c>
      <c r="K22" s="24" t="s">
        <v>17</v>
      </c>
    </row>
    <row r="23" spans="1:11" ht="14.25" customHeight="1" thickBot="1" x14ac:dyDescent="0.3">
      <c r="A23" s="89" t="s">
        <v>31</v>
      </c>
      <c r="B23" s="90">
        <v>276293</v>
      </c>
      <c r="C23" s="90">
        <v>205619</v>
      </c>
      <c r="D23" s="90">
        <v>26070</v>
      </c>
      <c r="E23" s="90">
        <v>22286</v>
      </c>
      <c r="F23" s="90">
        <v>16875</v>
      </c>
      <c r="G23" s="67">
        <v>44427</v>
      </c>
      <c r="H23" s="47">
        <f t="shared" si="0"/>
        <v>45467986</v>
      </c>
      <c r="I23" s="48">
        <f t="shared" si="1"/>
        <v>8638917.3399999999</v>
      </c>
      <c r="J23" s="48">
        <f t="shared" si="2"/>
        <v>54106903.340000004</v>
      </c>
      <c r="K23" s="26" t="s">
        <v>16</v>
      </c>
    </row>
    <row r="24" spans="1:11" ht="14.25" customHeight="1" x14ac:dyDescent="0.25">
      <c r="A24" s="91" t="s">
        <v>37</v>
      </c>
      <c r="B24" s="92">
        <f>+IFERROR(ROUND(AVERAGE(B18:B23),0),0)</f>
        <v>303651</v>
      </c>
      <c r="C24" s="93">
        <f>+IFERROR(ROUND(AVERAGE(C18:C23),0),0)</f>
        <v>251046</v>
      </c>
      <c r="D24" s="93">
        <f>+IFERROR(ROUND(AVERAGE(D18:D23),0),0)</f>
        <v>26555</v>
      </c>
      <c r="E24" s="93">
        <f>+IFERROR(ROUND(AVERAGE(E18:E23),0),0)</f>
        <v>23346</v>
      </c>
      <c r="F24" s="94">
        <f>+IFERROR(ROUND(AVERAGE(F18:F23),0),0)</f>
        <v>19125</v>
      </c>
    </row>
    <row r="25" spans="1:11" ht="14.25" customHeight="1" x14ac:dyDescent="0.25">
      <c r="A25" s="91" t="s">
        <v>38</v>
      </c>
      <c r="B25" s="95">
        <f>+B24*19%</f>
        <v>57693.69</v>
      </c>
      <c r="C25" s="96">
        <f t="shared" ref="C25:F25" si="3">+C24*19%</f>
        <v>47698.74</v>
      </c>
      <c r="D25" s="96">
        <f t="shared" si="3"/>
        <v>5045.45</v>
      </c>
      <c r="E25" s="96">
        <f t="shared" si="3"/>
        <v>4435.74</v>
      </c>
      <c r="F25" s="97">
        <f t="shared" si="3"/>
        <v>3633.75</v>
      </c>
    </row>
    <row r="26" spans="1:11" ht="14.25" customHeight="1" thickBot="1" x14ac:dyDescent="0.3">
      <c r="A26" s="91"/>
      <c r="B26" s="98">
        <f>+ROUND(B24+B25,0)</f>
        <v>361345</v>
      </c>
      <c r="C26" s="98">
        <f t="shared" ref="C26:F26" si="4">+ROUND(C24+C25,0)</f>
        <v>298745</v>
      </c>
      <c r="D26" s="98">
        <f t="shared" si="4"/>
        <v>31600</v>
      </c>
      <c r="E26" s="98">
        <f t="shared" si="4"/>
        <v>27782</v>
      </c>
      <c r="F26" s="98">
        <f t="shared" si="4"/>
        <v>22759</v>
      </c>
    </row>
    <row r="27" spans="1:11" ht="14.25" customHeight="1" x14ac:dyDescent="0.25">
      <c r="A27" s="140" t="s">
        <v>43</v>
      </c>
      <c r="B27" s="141">
        <f>G30</f>
        <v>59199074</v>
      </c>
      <c r="C27" s="141"/>
      <c r="D27" s="99"/>
      <c r="E27" s="99"/>
      <c r="F27" s="99"/>
    </row>
    <row r="28" spans="1:11" ht="14.25" customHeight="1" x14ac:dyDescent="0.25">
      <c r="A28" s="140"/>
      <c r="B28" s="142"/>
      <c r="C28" s="142"/>
      <c r="D28" s="100"/>
      <c r="E28" s="101"/>
      <c r="F28" s="101"/>
    </row>
    <row r="29" spans="1:11" ht="14.25" customHeight="1" thickBot="1" x14ac:dyDescent="0.3">
      <c r="A29" s="140"/>
      <c r="B29" s="101"/>
      <c r="C29" s="101"/>
      <c r="D29" s="101"/>
      <c r="E29" s="101"/>
      <c r="F29" s="101"/>
    </row>
    <row r="30" spans="1:11" ht="15.75" thickBot="1" x14ac:dyDescent="0.3">
      <c r="A30" s="102" t="s">
        <v>45</v>
      </c>
      <c r="B30" s="103">
        <f>+B26*B16</f>
        <v>45890815</v>
      </c>
      <c r="C30" s="103">
        <f t="shared" ref="C30:F30" si="5">+C26*C16</f>
        <v>2987450</v>
      </c>
      <c r="D30" s="103">
        <f t="shared" si="5"/>
        <v>4992800</v>
      </c>
      <c r="E30" s="103">
        <f t="shared" si="5"/>
        <v>4167300</v>
      </c>
      <c r="F30" s="104">
        <f t="shared" si="5"/>
        <v>1160709</v>
      </c>
      <c r="G30" s="3">
        <f>+F30+E30+D30+C30+B30</f>
        <v>59199074</v>
      </c>
    </row>
    <row r="31" spans="1:11" ht="15" customHeight="1" x14ac:dyDescent="0.25">
      <c r="A31" s="51" t="s">
        <v>40</v>
      </c>
      <c r="B31" s="127" t="s">
        <v>42</v>
      </c>
      <c r="C31" s="127"/>
      <c r="D31" s="127"/>
      <c r="E31" s="127"/>
      <c r="F31" s="127"/>
    </row>
    <row r="32" spans="1:11" x14ac:dyDescent="0.25">
      <c r="A32" s="50"/>
      <c r="B32" s="127"/>
      <c r="C32" s="127"/>
      <c r="D32" s="127"/>
      <c r="E32" s="127"/>
      <c r="F32" s="127"/>
    </row>
    <row r="33" spans="1:10" ht="35.25" customHeight="1" x14ac:dyDescent="0.25">
      <c r="A33" s="50"/>
      <c r="B33" s="127"/>
      <c r="C33" s="127"/>
      <c r="D33" s="127"/>
      <c r="E33" s="127"/>
      <c r="F33" s="127"/>
    </row>
    <row r="34" spans="1:10" x14ac:dyDescent="0.25">
      <c r="B34" s="127" t="s">
        <v>41</v>
      </c>
      <c r="C34" s="127"/>
      <c r="D34" s="127"/>
      <c r="E34" s="127"/>
      <c r="F34" s="127"/>
    </row>
    <row r="35" spans="1:10" x14ac:dyDescent="0.25">
      <c r="B35" s="127"/>
      <c r="C35" s="127"/>
      <c r="D35" s="127"/>
      <c r="E35" s="127"/>
      <c r="F35" s="127"/>
    </row>
    <row r="36" spans="1:10" x14ac:dyDescent="0.25">
      <c r="B36" s="127"/>
      <c r="C36" s="127"/>
      <c r="D36" s="127"/>
      <c r="E36" s="127"/>
      <c r="F36" s="127"/>
    </row>
    <row r="37" spans="1:10" x14ac:dyDescent="0.25">
      <c r="B37" s="127"/>
      <c r="C37" s="127"/>
      <c r="D37" s="127"/>
      <c r="E37" s="127"/>
      <c r="F37" s="127"/>
    </row>
    <row r="38" spans="1:10" ht="15.75" thickBot="1" x14ac:dyDescent="0.3"/>
    <row r="39" spans="1:10" ht="75" x14ac:dyDescent="0.25">
      <c r="A39" s="55" t="s">
        <v>44</v>
      </c>
      <c r="B39" s="64" t="s">
        <v>46</v>
      </c>
      <c r="C39" s="65" t="s">
        <v>47</v>
      </c>
      <c r="D39" s="64" t="s">
        <v>48</v>
      </c>
      <c r="E39" s="64" t="s">
        <v>54</v>
      </c>
      <c r="F39" s="64" t="s">
        <v>49</v>
      </c>
      <c r="G39" s="64" t="s">
        <v>50</v>
      </c>
      <c r="H39" s="72" t="s">
        <v>51</v>
      </c>
      <c r="I39" s="76" t="s">
        <v>52</v>
      </c>
      <c r="J39" s="78" t="s">
        <v>55</v>
      </c>
    </row>
    <row r="40" spans="1:10" ht="30" x14ac:dyDescent="0.25">
      <c r="A40" s="56" t="s">
        <v>22</v>
      </c>
      <c r="B40" s="60">
        <v>29</v>
      </c>
      <c r="C40" s="61">
        <v>48</v>
      </c>
      <c r="D40" s="60">
        <v>50</v>
      </c>
      <c r="E40" s="60">
        <f>+D40+C40+B40</f>
        <v>127</v>
      </c>
      <c r="F40" s="54">
        <f>B26</f>
        <v>361345</v>
      </c>
      <c r="G40" s="54">
        <f>+$F$40*B40</f>
        <v>10479005</v>
      </c>
      <c r="H40" s="73">
        <f>+$F$40*C40</f>
        <v>17344560</v>
      </c>
      <c r="I40" s="54">
        <f>+$F$40*D40</f>
        <v>18067250</v>
      </c>
      <c r="J40" s="54">
        <f>F40*E40</f>
        <v>45890815</v>
      </c>
    </row>
    <row r="41" spans="1:10" ht="30" x14ac:dyDescent="0.25">
      <c r="A41" s="56" t="s">
        <v>23</v>
      </c>
      <c r="B41" s="60">
        <v>0</v>
      </c>
      <c r="C41" s="61">
        <v>10</v>
      </c>
      <c r="D41" s="60">
        <v>0</v>
      </c>
      <c r="E41" s="60">
        <f t="shared" ref="E41:E44" si="6">+D41+C41+B41</f>
        <v>10</v>
      </c>
      <c r="F41" s="54">
        <f>C26</f>
        <v>298745</v>
      </c>
      <c r="G41" s="54">
        <f>+$F$41*B41</f>
        <v>0</v>
      </c>
      <c r="H41" s="73">
        <f>+$F$41*C41</f>
        <v>2987450</v>
      </c>
      <c r="I41" s="54">
        <f>+$F$41*D41</f>
        <v>0</v>
      </c>
      <c r="J41" s="54">
        <f>E41*F41</f>
        <v>2987450</v>
      </c>
    </row>
    <row r="42" spans="1:10" x14ac:dyDescent="0.25">
      <c r="A42" s="56" t="s">
        <v>24</v>
      </c>
      <c r="B42" s="60">
        <v>108</v>
      </c>
      <c r="C42" s="61">
        <v>50</v>
      </c>
      <c r="D42" s="60">
        <v>0</v>
      </c>
      <c r="E42" s="60">
        <f t="shared" si="6"/>
        <v>158</v>
      </c>
      <c r="F42" s="54">
        <f>D26</f>
        <v>31600</v>
      </c>
      <c r="G42" s="54">
        <f>$F$42*B42</f>
        <v>3412800</v>
      </c>
      <c r="H42" s="73">
        <f>$F$42*C42</f>
        <v>1580000</v>
      </c>
      <c r="I42" s="54">
        <f>$F$42*D42</f>
        <v>0</v>
      </c>
      <c r="J42" s="54">
        <f>E42*F42</f>
        <v>4992800</v>
      </c>
    </row>
    <row r="43" spans="1:10" x14ac:dyDescent="0.25">
      <c r="A43" s="56" t="s">
        <v>25</v>
      </c>
      <c r="B43" s="60">
        <v>0</v>
      </c>
      <c r="C43" s="61">
        <v>50</v>
      </c>
      <c r="D43" s="60">
        <v>100</v>
      </c>
      <c r="E43" s="60">
        <f t="shared" si="6"/>
        <v>150</v>
      </c>
      <c r="F43" s="54">
        <f>E26</f>
        <v>27782</v>
      </c>
      <c r="G43" s="54">
        <f>$F$43*B43</f>
        <v>0</v>
      </c>
      <c r="H43" s="73">
        <f>$F$43*C43</f>
        <v>1389100</v>
      </c>
      <c r="I43" s="54">
        <f>$F$43*D43</f>
        <v>2778200</v>
      </c>
      <c r="J43" s="54">
        <f>E43*F43</f>
        <v>4167300</v>
      </c>
    </row>
    <row r="44" spans="1:10" ht="15.75" thickBot="1" x14ac:dyDescent="0.3">
      <c r="A44" s="57" t="s">
        <v>26</v>
      </c>
      <c r="B44" s="62">
        <v>44</v>
      </c>
      <c r="C44" s="63">
        <v>7</v>
      </c>
      <c r="D44" s="62">
        <v>0</v>
      </c>
      <c r="E44" s="62">
        <f t="shared" si="6"/>
        <v>51</v>
      </c>
      <c r="F44" s="58">
        <f>F26</f>
        <v>22759</v>
      </c>
      <c r="G44" s="59">
        <f>$F$44*B44</f>
        <v>1001396</v>
      </c>
      <c r="H44" s="74">
        <f>$F$44*C44</f>
        <v>159313</v>
      </c>
      <c r="I44" s="54">
        <f>$F$44*D44</f>
        <v>0</v>
      </c>
      <c r="J44" s="54">
        <f>E44*F44</f>
        <v>1160709</v>
      </c>
    </row>
    <row r="45" spans="1:10" ht="15.75" thickBot="1" x14ac:dyDescent="0.3">
      <c r="G45" s="66">
        <f>SUM(G40:G44)</f>
        <v>14893201</v>
      </c>
      <c r="H45" s="75">
        <f t="shared" ref="H45:I45" si="7">SUM(H40:H44)</f>
        <v>23460423</v>
      </c>
      <c r="I45" s="77">
        <f t="shared" si="7"/>
        <v>20845450</v>
      </c>
      <c r="J45" s="77">
        <f>J40+J41+J42+J43+J44</f>
        <v>59199074</v>
      </c>
    </row>
    <row r="47" spans="1:10" x14ac:dyDescent="0.25">
      <c r="A47" s="128" t="s">
        <v>53</v>
      </c>
      <c r="B47" s="129"/>
      <c r="C47" s="129"/>
      <c r="D47" s="129"/>
      <c r="E47" s="129"/>
      <c r="F47" s="129"/>
      <c r="G47" s="71">
        <f>G45+H45+I45</f>
        <v>59199074</v>
      </c>
    </row>
  </sheetData>
  <mergeCells count="10">
    <mergeCell ref="B31:F33"/>
    <mergeCell ref="B34:F37"/>
    <mergeCell ref="A47:F47"/>
    <mergeCell ref="B3:E3"/>
    <mergeCell ref="B5:E6"/>
    <mergeCell ref="B8:C8"/>
    <mergeCell ref="B9:C9"/>
    <mergeCell ref="B14:E15"/>
    <mergeCell ref="A27:A29"/>
    <mergeCell ref="B27:C28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2"/>
  <sheetViews>
    <sheetView tabSelected="1" zoomScaleNormal="100" workbookViewId="0">
      <selection activeCell="A22" sqref="A22"/>
    </sheetView>
  </sheetViews>
  <sheetFormatPr baseColWidth="10" defaultColWidth="11.42578125" defaultRowHeight="15" x14ac:dyDescent="0.25"/>
  <cols>
    <col min="1" max="1" width="22.5703125" style="3" customWidth="1"/>
    <col min="2" max="2" width="9.28515625" style="3" customWidth="1"/>
    <col min="3" max="3" width="16.42578125" style="3" customWidth="1"/>
    <col min="4" max="4" width="16.140625" style="3" customWidth="1"/>
    <col min="5" max="5" width="11.42578125" style="3" customWidth="1"/>
    <col min="6" max="6" width="12.85546875" style="3" customWidth="1"/>
    <col min="7" max="7" width="12.28515625" style="3" customWidth="1"/>
    <col min="8" max="8" width="13.7109375" style="3" customWidth="1"/>
    <col min="9" max="9" width="13.85546875" style="3" bestFit="1" customWidth="1"/>
    <col min="10" max="10" width="12.7109375" style="3" customWidth="1"/>
    <col min="11" max="11" width="12.42578125" style="3" bestFit="1" customWidth="1"/>
    <col min="12" max="12" width="15.5703125" style="3" customWidth="1"/>
    <col min="13" max="16384" width="11.42578125" style="3"/>
  </cols>
  <sheetData>
    <row r="1" spans="1:7" s="1" customFormat="1" ht="14.25" x14ac:dyDescent="0.2"/>
    <row r="2" spans="1:7" s="1" customFormat="1" ht="14.25" x14ac:dyDescent="0.2"/>
    <row r="3" spans="1:7" s="1" customFormat="1" x14ac:dyDescent="0.25">
      <c r="C3" s="130" t="s">
        <v>0</v>
      </c>
      <c r="D3" s="130"/>
      <c r="E3" s="130"/>
      <c r="F3" s="130"/>
    </row>
    <row r="4" spans="1:7" s="1" customFormat="1" thickBot="1" x14ac:dyDescent="0.25"/>
    <row r="5" spans="1:7" s="1" customFormat="1" ht="15" customHeight="1" x14ac:dyDescent="0.25">
      <c r="A5" s="7" t="s">
        <v>1</v>
      </c>
      <c r="B5" s="105"/>
      <c r="C5" s="131" t="s">
        <v>18</v>
      </c>
      <c r="D5" s="131"/>
      <c r="E5" s="131"/>
      <c r="F5" s="132"/>
      <c r="G5" s="6"/>
    </row>
    <row r="6" spans="1:7" s="1" customFormat="1" ht="21.75" customHeight="1" thickBot="1" x14ac:dyDescent="0.3">
      <c r="A6" s="8"/>
      <c r="B6" s="106"/>
      <c r="C6" s="133"/>
      <c r="D6" s="133"/>
      <c r="E6" s="133"/>
      <c r="F6" s="134"/>
      <c r="G6" s="6"/>
    </row>
    <row r="7" spans="1:7" s="1" customFormat="1" ht="30.75" thickBot="1" x14ac:dyDescent="0.3">
      <c r="A7" s="9" t="s">
        <v>8</v>
      </c>
      <c r="B7" s="107"/>
      <c r="C7" s="10" t="s">
        <v>32</v>
      </c>
      <c r="D7" s="10"/>
      <c r="E7" s="10"/>
      <c r="F7" s="11"/>
    </row>
    <row r="8" spans="1:7" s="1" customFormat="1" ht="30.75" customHeight="1" thickBot="1" x14ac:dyDescent="0.3">
      <c r="A8" s="9" t="s">
        <v>9</v>
      </c>
      <c r="B8" s="107"/>
      <c r="C8" s="135" t="s">
        <v>19</v>
      </c>
      <c r="D8" s="136"/>
    </row>
    <row r="9" spans="1:7" s="1" customFormat="1" ht="30.75" thickBot="1" x14ac:dyDescent="0.3">
      <c r="A9" s="9" t="s">
        <v>10</v>
      </c>
      <c r="B9" s="107"/>
      <c r="C9" s="137">
        <v>44421.479166666664</v>
      </c>
      <c r="D9" s="138"/>
    </row>
    <row r="10" spans="1:7" s="1" customFormat="1" ht="30.75" thickBot="1" x14ac:dyDescent="0.3">
      <c r="A10" s="9" t="s">
        <v>11</v>
      </c>
      <c r="B10" s="107"/>
      <c r="C10" s="12" t="s">
        <v>12</v>
      </c>
    </row>
    <row r="11" spans="1:7" s="1" customFormat="1" x14ac:dyDescent="0.25">
      <c r="A11" s="13" t="s">
        <v>5</v>
      </c>
      <c r="B11" s="108"/>
      <c r="C11" s="14">
        <v>818</v>
      </c>
    </row>
    <row r="12" spans="1:7" s="1" customFormat="1" x14ac:dyDescent="0.25">
      <c r="A12" s="15" t="s">
        <v>6</v>
      </c>
      <c r="B12" s="109"/>
      <c r="C12" s="16">
        <v>6</v>
      </c>
    </row>
    <row r="13" spans="1:7" s="1" customFormat="1" ht="15.75" thickBot="1" x14ac:dyDescent="0.3">
      <c r="A13" s="17" t="s">
        <v>7</v>
      </c>
      <c r="B13" s="110"/>
      <c r="C13" s="18">
        <v>6</v>
      </c>
    </row>
    <row r="14" spans="1:7" s="1" customFormat="1" ht="15" customHeight="1" x14ac:dyDescent="0.25">
      <c r="A14" s="2" t="s">
        <v>2</v>
      </c>
      <c r="B14" s="2"/>
      <c r="C14" s="139" t="s">
        <v>20</v>
      </c>
      <c r="D14" s="139"/>
      <c r="E14" s="139"/>
      <c r="F14" s="139"/>
      <c r="G14" s="5"/>
    </row>
    <row r="15" spans="1:7" s="1" customFormat="1" ht="30" customHeight="1" thickBot="1" x14ac:dyDescent="0.3">
      <c r="A15" s="2"/>
      <c r="B15" s="2"/>
      <c r="C15" s="139"/>
      <c r="D15" s="139"/>
      <c r="E15" s="139"/>
      <c r="F15" s="139"/>
      <c r="G15" s="5"/>
    </row>
    <row r="16" spans="1:7" s="1" customFormat="1" ht="45.75" thickBot="1" x14ac:dyDescent="0.3">
      <c r="A16" s="9" t="s">
        <v>44</v>
      </c>
      <c r="B16" s="107"/>
      <c r="C16" s="39">
        <v>127</v>
      </c>
      <c r="D16" s="39">
        <v>10</v>
      </c>
      <c r="E16" s="39">
        <v>158</v>
      </c>
      <c r="F16" s="39">
        <v>150</v>
      </c>
      <c r="G16" s="40">
        <v>51</v>
      </c>
    </row>
    <row r="17" spans="1:12" s="1" customFormat="1" ht="14.25" customHeight="1" thickBot="1" x14ac:dyDescent="0.3">
      <c r="A17" s="38" t="s">
        <v>39</v>
      </c>
      <c r="B17" s="111"/>
      <c r="C17" s="37" t="s">
        <v>22</v>
      </c>
      <c r="D17" s="37" t="s">
        <v>23</v>
      </c>
      <c r="E17" s="37" t="s">
        <v>24</v>
      </c>
      <c r="F17" s="37" t="s">
        <v>25</v>
      </c>
      <c r="G17" s="37" t="s">
        <v>26</v>
      </c>
      <c r="H17" s="27" t="s">
        <v>3</v>
      </c>
      <c r="I17" s="27" t="s">
        <v>4</v>
      </c>
      <c r="J17" s="27" t="s">
        <v>13</v>
      </c>
      <c r="K17" s="27" t="s">
        <v>14</v>
      </c>
      <c r="L17" s="28" t="s">
        <v>15</v>
      </c>
    </row>
    <row r="18" spans="1:12" s="1" customFormat="1" ht="14.25" customHeight="1" x14ac:dyDescent="0.2">
      <c r="A18" s="21" t="s">
        <v>21</v>
      </c>
      <c r="B18" s="112"/>
      <c r="C18" s="123"/>
      <c r="D18" s="41">
        <v>272200</v>
      </c>
      <c r="E18" s="41">
        <v>30500</v>
      </c>
      <c r="F18" s="41">
        <v>25400</v>
      </c>
      <c r="G18" s="41"/>
      <c r="H18" s="20" t="s">
        <v>33</v>
      </c>
      <c r="I18" s="125">
        <f t="shared" ref="I18:I23" si="0">+C18*$C$16+D18*$D$16+E18*$E$16+F18*$F$16+G18*$G$16</f>
        <v>11351000</v>
      </c>
      <c r="J18" s="44">
        <f t="shared" ref="J18:J23" si="1">+I18*19%</f>
        <v>2156690</v>
      </c>
      <c r="K18" s="44">
        <f>+J18+I18</f>
        <v>13507690</v>
      </c>
      <c r="L18" s="22" t="s">
        <v>17</v>
      </c>
    </row>
    <row r="19" spans="1:12" s="1" customFormat="1" ht="14.25" customHeight="1" x14ac:dyDescent="0.2">
      <c r="A19" s="23" t="s">
        <v>27</v>
      </c>
      <c r="B19" s="113"/>
      <c r="C19" s="42">
        <v>277311</v>
      </c>
      <c r="D19" s="42">
        <v>201681</v>
      </c>
      <c r="E19" s="42">
        <v>25210</v>
      </c>
      <c r="F19" s="42"/>
      <c r="G19" s="42"/>
      <c r="H19" s="19" t="s">
        <v>34</v>
      </c>
      <c r="I19" s="45">
        <f t="shared" si="0"/>
        <v>41218487</v>
      </c>
      <c r="J19" s="46">
        <f t="shared" si="1"/>
        <v>7831512.5300000003</v>
      </c>
      <c r="K19" s="46">
        <f>+J19+I19</f>
        <v>49049999.530000001</v>
      </c>
      <c r="L19" s="24" t="s">
        <v>17</v>
      </c>
    </row>
    <row r="20" spans="1:12" s="1" customFormat="1" ht="14.25" customHeight="1" x14ac:dyDescent="0.2">
      <c r="A20" s="23" t="s">
        <v>28</v>
      </c>
      <c r="B20" s="113"/>
      <c r="C20" s="42">
        <v>310000</v>
      </c>
      <c r="D20" s="42">
        <v>249000</v>
      </c>
      <c r="E20" s="42">
        <v>25000</v>
      </c>
      <c r="F20" s="42"/>
      <c r="G20" s="42"/>
      <c r="H20" s="19" t="s">
        <v>35</v>
      </c>
      <c r="I20" s="45">
        <f t="shared" si="0"/>
        <v>45810000</v>
      </c>
      <c r="J20" s="46">
        <f t="shared" si="1"/>
        <v>8703900</v>
      </c>
      <c r="K20" s="46">
        <f t="shared" ref="K20:K23" si="2">+J20+I20</f>
        <v>54513900</v>
      </c>
      <c r="L20" s="24" t="s">
        <v>17</v>
      </c>
    </row>
    <row r="21" spans="1:12" s="1" customFormat="1" ht="14.25" customHeight="1" x14ac:dyDescent="0.2">
      <c r="A21" s="23" t="s">
        <v>29</v>
      </c>
      <c r="B21" s="113"/>
      <c r="C21" s="124"/>
      <c r="D21" s="42">
        <v>332773</v>
      </c>
      <c r="E21" s="42">
        <v>23549</v>
      </c>
      <c r="F21" s="42">
        <v>20699</v>
      </c>
      <c r="G21" s="42">
        <v>20699</v>
      </c>
      <c r="H21" s="19" t="s">
        <v>36</v>
      </c>
      <c r="I21" s="126">
        <f t="shared" si="0"/>
        <v>11208971</v>
      </c>
      <c r="J21" s="46">
        <f t="shared" si="1"/>
        <v>2129704.4900000002</v>
      </c>
      <c r="K21" s="46">
        <f t="shared" si="2"/>
        <v>13338675.49</v>
      </c>
      <c r="L21" s="24" t="s">
        <v>17</v>
      </c>
    </row>
    <row r="22" spans="1:12" s="1" customFormat="1" ht="14.25" customHeight="1" x14ac:dyDescent="0.2">
      <c r="A22" s="23" t="s">
        <v>30</v>
      </c>
      <c r="B22" s="113"/>
      <c r="C22" s="42">
        <v>351000</v>
      </c>
      <c r="D22" s="42">
        <v>245000</v>
      </c>
      <c r="E22" s="42">
        <v>29000</v>
      </c>
      <c r="F22" s="42">
        <v>25000</v>
      </c>
      <c r="G22" s="42">
        <v>19800</v>
      </c>
      <c r="H22" s="19" t="s">
        <v>36</v>
      </c>
      <c r="I22" s="45">
        <f t="shared" si="0"/>
        <v>56368800</v>
      </c>
      <c r="J22" s="46">
        <f t="shared" si="1"/>
        <v>10710072</v>
      </c>
      <c r="K22" s="46">
        <f t="shared" si="2"/>
        <v>67078872</v>
      </c>
      <c r="L22" s="24" t="s">
        <v>17</v>
      </c>
    </row>
    <row r="23" spans="1:12" ht="14.25" customHeight="1" thickBot="1" x14ac:dyDescent="0.3">
      <c r="A23" s="25" t="s">
        <v>31</v>
      </c>
      <c r="B23" s="114"/>
      <c r="C23" s="43">
        <v>276293</v>
      </c>
      <c r="D23" s="43">
        <v>205619</v>
      </c>
      <c r="E23" s="43">
        <v>26070</v>
      </c>
      <c r="F23" s="43">
        <v>22286</v>
      </c>
      <c r="G23" s="43">
        <v>16875</v>
      </c>
      <c r="H23" s="67">
        <v>44427</v>
      </c>
      <c r="I23" s="47">
        <f t="shared" si="0"/>
        <v>45467986</v>
      </c>
      <c r="J23" s="48">
        <f t="shared" si="1"/>
        <v>8638917.3399999999</v>
      </c>
      <c r="K23" s="48">
        <f t="shared" si="2"/>
        <v>54106903.340000004</v>
      </c>
      <c r="L23" s="26" t="s">
        <v>16</v>
      </c>
    </row>
    <row r="24" spans="1:12" ht="14.25" customHeight="1" x14ac:dyDescent="0.25">
      <c r="A24" s="4" t="s">
        <v>37</v>
      </c>
      <c r="B24" s="4"/>
      <c r="C24" s="31">
        <f>+IFERROR(ROUND(AVERAGE(C18:C23),0),0)</f>
        <v>303651</v>
      </c>
      <c r="D24" s="32">
        <f>+IFERROR(ROUND(AVERAGE(D18:D23),0),0)</f>
        <v>251046</v>
      </c>
      <c r="E24" s="32">
        <f>+IFERROR(ROUND(AVERAGE(E18:E23),0),0)</f>
        <v>26555</v>
      </c>
      <c r="F24" s="32">
        <f>+IFERROR(ROUND(AVERAGE(F18:F23),0),0)</f>
        <v>23346</v>
      </c>
      <c r="G24" s="33">
        <f>+IFERROR(ROUND(AVERAGE(G18:G23),0),0)</f>
        <v>19125</v>
      </c>
    </row>
    <row r="25" spans="1:12" ht="14.25" customHeight="1" x14ac:dyDescent="0.25">
      <c r="A25" s="4" t="s">
        <v>38</v>
      </c>
      <c r="B25" s="4"/>
      <c r="C25" s="34">
        <f>+C24*19%</f>
        <v>57693.69</v>
      </c>
      <c r="D25" s="29">
        <f t="shared" ref="D25:G25" si="3">+D24*19%</f>
        <v>47698.74</v>
      </c>
      <c r="E25" s="29">
        <f t="shared" si="3"/>
        <v>5045.45</v>
      </c>
      <c r="F25" s="29">
        <f t="shared" si="3"/>
        <v>4435.74</v>
      </c>
      <c r="G25" s="35">
        <f t="shared" si="3"/>
        <v>3633.75</v>
      </c>
    </row>
    <row r="26" spans="1:12" ht="14.25" customHeight="1" thickBot="1" x14ac:dyDescent="0.3">
      <c r="A26" s="4"/>
      <c r="B26" s="4"/>
      <c r="C26" s="36">
        <f>+ROUND(C24+C25,0)</f>
        <v>361345</v>
      </c>
      <c r="D26" s="36">
        <f t="shared" ref="D26:G26" si="4">+ROUND(D24+D25,0)</f>
        <v>298745</v>
      </c>
      <c r="E26" s="36">
        <f t="shared" si="4"/>
        <v>31600</v>
      </c>
      <c r="F26" s="36">
        <f t="shared" si="4"/>
        <v>27782</v>
      </c>
      <c r="G26" s="36">
        <f t="shared" si="4"/>
        <v>22759</v>
      </c>
    </row>
    <row r="27" spans="1:12" ht="14.25" customHeight="1" x14ac:dyDescent="0.25">
      <c r="A27" s="143" t="s">
        <v>43</v>
      </c>
      <c r="B27" s="79"/>
      <c r="C27" s="144">
        <f>H30</f>
        <v>59199074</v>
      </c>
      <c r="D27" s="144"/>
      <c r="E27" s="30"/>
      <c r="F27" s="30"/>
      <c r="G27" s="30"/>
    </row>
    <row r="28" spans="1:12" ht="14.25" customHeight="1" x14ac:dyDescent="0.25">
      <c r="A28" s="143"/>
      <c r="B28" s="79"/>
      <c r="C28" s="145"/>
      <c r="D28" s="145"/>
      <c r="E28" s="49"/>
    </row>
    <row r="29" spans="1:12" ht="14.25" customHeight="1" thickBot="1" x14ac:dyDescent="0.3">
      <c r="A29" s="143"/>
      <c r="B29" s="79"/>
    </row>
    <row r="30" spans="1:12" ht="15.75" thickBot="1" x14ac:dyDescent="0.3">
      <c r="A30" s="68" t="s">
        <v>45</v>
      </c>
      <c r="B30" s="115"/>
      <c r="C30" s="69">
        <f>+C26*C16</f>
        <v>45890815</v>
      </c>
      <c r="D30" s="69">
        <f t="shared" ref="D30:G30" si="5">+D26*D16</f>
        <v>2987450</v>
      </c>
      <c r="E30" s="69">
        <f t="shared" si="5"/>
        <v>4992800</v>
      </c>
      <c r="F30" s="69">
        <f t="shared" si="5"/>
        <v>4167300</v>
      </c>
      <c r="G30" s="70">
        <f t="shared" si="5"/>
        <v>1160709</v>
      </c>
      <c r="H30" s="3">
        <f>+G30+F30+E30+D30+C30</f>
        <v>59199074</v>
      </c>
    </row>
    <row r="31" spans="1:12" ht="15" customHeight="1" x14ac:dyDescent="0.25">
      <c r="A31" s="51" t="s">
        <v>40</v>
      </c>
      <c r="B31" s="51"/>
      <c r="C31" s="127" t="s">
        <v>42</v>
      </c>
      <c r="D31" s="127"/>
      <c r="E31" s="127"/>
      <c r="F31" s="127"/>
      <c r="G31" s="127"/>
    </row>
    <row r="32" spans="1:12" x14ac:dyDescent="0.25">
      <c r="A32" s="50"/>
      <c r="B32" s="50"/>
      <c r="C32" s="127"/>
      <c r="D32" s="127"/>
      <c r="E32" s="127"/>
      <c r="F32" s="127"/>
      <c r="G32" s="127"/>
    </row>
    <row r="33" spans="1:11" ht="35.25" customHeight="1" x14ac:dyDescent="0.25">
      <c r="A33" s="50"/>
      <c r="B33" s="50"/>
      <c r="C33" s="127"/>
      <c r="D33" s="127"/>
      <c r="E33" s="127"/>
      <c r="F33" s="127"/>
      <c r="G33" s="127"/>
    </row>
    <row r="34" spans="1:11" x14ac:dyDescent="0.25">
      <c r="C34" s="127" t="s">
        <v>41</v>
      </c>
      <c r="D34" s="127"/>
      <c r="E34" s="127"/>
      <c r="F34" s="127"/>
      <c r="G34" s="127"/>
    </row>
    <row r="35" spans="1:11" x14ac:dyDescent="0.25">
      <c r="C35" s="127"/>
      <c r="D35" s="127"/>
      <c r="E35" s="127"/>
      <c r="F35" s="127"/>
      <c r="G35" s="127"/>
    </row>
    <row r="36" spans="1:11" x14ac:dyDescent="0.25">
      <c r="C36" s="127"/>
      <c r="D36" s="127"/>
      <c r="E36" s="127"/>
      <c r="F36" s="127"/>
      <c r="G36" s="127"/>
    </row>
    <row r="37" spans="1:11" x14ac:dyDescent="0.25">
      <c r="C37" s="127"/>
      <c r="D37" s="127"/>
      <c r="E37" s="127"/>
      <c r="F37" s="127"/>
      <c r="G37" s="127"/>
    </row>
    <row r="38" spans="1:11" ht="15.75" thickBot="1" x14ac:dyDescent="0.3">
      <c r="A38" s="146" t="s">
        <v>56</v>
      </c>
      <c r="B38" s="147"/>
      <c r="C38" s="148"/>
      <c r="D38" s="148"/>
      <c r="E38" s="148"/>
      <c r="F38" s="148"/>
      <c r="G38" s="148"/>
      <c r="H38" s="148"/>
      <c r="I38" s="148"/>
      <c r="J38" s="148"/>
      <c r="K38" s="148"/>
    </row>
    <row r="39" spans="1:11" ht="75" x14ac:dyDescent="0.25">
      <c r="A39" s="121" t="s">
        <v>61</v>
      </c>
      <c r="B39" s="120" t="s">
        <v>60</v>
      </c>
      <c r="C39" s="64" t="s">
        <v>58</v>
      </c>
      <c r="D39" s="65" t="s">
        <v>57</v>
      </c>
      <c r="E39" s="64" t="s">
        <v>59</v>
      </c>
      <c r="F39" s="64" t="s">
        <v>54</v>
      </c>
      <c r="G39" s="64" t="s">
        <v>49</v>
      </c>
      <c r="H39" s="64" t="s">
        <v>50</v>
      </c>
      <c r="I39" s="72" t="s">
        <v>51</v>
      </c>
      <c r="J39" s="76" t="s">
        <v>52</v>
      </c>
      <c r="K39" s="78" t="s">
        <v>55</v>
      </c>
    </row>
    <row r="40" spans="1:11" x14ac:dyDescent="0.25">
      <c r="A40" s="116" t="s">
        <v>22</v>
      </c>
      <c r="B40" s="117"/>
      <c r="C40" s="60">
        <v>29</v>
      </c>
      <c r="D40" s="61">
        <v>48</v>
      </c>
      <c r="E40" s="60">
        <v>50</v>
      </c>
      <c r="F40" s="60">
        <f>+E40+D40+C40</f>
        <v>127</v>
      </c>
      <c r="G40" s="54">
        <f>C26</f>
        <v>361345</v>
      </c>
      <c r="H40" s="54">
        <f>+$G$40*C40</f>
        <v>10479005</v>
      </c>
      <c r="I40" s="73">
        <f>+$G$40*D40</f>
        <v>17344560</v>
      </c>
      <c r="J40" s="54">
        <f>+$G$40*E40</f>
        <v>18067250</v>
      </c>
      <c r="K40" s="54">
        <f>G40*F40</f>
        <v>45890815</v>
      </c>
    </row>
    <row r="41" spans="1:11" x14ac:dyDescent="0.25">
      <c r="A41" s="116" t="s">
        <v>23</v>
      </c>
      <c r="B41" s="117"/>
      <c r="C41" s="60">
        <v>0</v>
      </c>
      <c r="D41" s="61">
        <v>10</v>
      </c>
      <c r="E41" s="60">
        <v>0</v>
      </c>
      <c r="F41" s="60">
        <f t="shared" ref="F41:F44" si="6">+E41+D41+C41</f>
        <v>10</v>
      </c>
      <c r="G41" s="54">
        <f>D26</f>
        <v>298745</v>
      </c>
      <c r="H41" s="54">
        <f>+$G$41*C41</f>
        <v>0</v>
      </c>
      <c r="I41" s="73">
        <f>+$G$41*D41</f>
        <v>2987450</v>
      </c>
      <c r="J41" s="54">
        <f>+$G$41*E41</f>
        <v>0</v>
      </c>
      <c r="K41" s="54">
        <f>F41*G41</f>
        <v>2987450</v>
      </c>
    </row>
    <row r="42" spans="1:11" x14ac:dyDescent="0.25">
      <c r="A42" s="116" t="s">
        <v>24</v>
      </c>
      <c r="B42" s="117"/>
      <c r="C42" s="60">
        <v>108</v>
      </c>
      <c r="D42" s="61">
        <v>50</v>
      </c>
      <c r="E42" s="60">
        <v>0</v>
      </c>
      <c r="F42" s="60">
        <f t="shared" si="6"/>
        <v>158</v>
      </c>
      <c r="G42" s="54">
        <f>E26</f>
        <v>31600</v>
      </c>
      <c r="H42" s="54">
        <f>$G$42*C42</f>
        <v>3412800</v>
      </c>
      <c r="I42" s="73">
        <f>$G$42*D42</f>
        <v>1580000</v>
      </c>
      <c r="J42" s="54">
        <f>$G$42*E42</f>
        <v>0</v>
      </c>
      <c r="K42" s="54">
        <f>F42*G42</f>
        <v>4992800</v>
      </c>
    </row>
    <row r="43" spans="1:11" x14ac:dyDescent="0.25">
      <c r="A43" s="116" t="s">
        <v>25</v>
      </c>
      <c r="B43" s="117"/>
      <c r="C43" s="60">
        <v>0</v>
      </c>
      <c r="D43" s="61">
        <v>50</v>
      </c>
      <c r="E43" s="60">
        <v>100</v>
      </c>
      <c r="F43" s="60">
        <f t="shared" si="6"/>
        <v>150</v>
      </c>
      <c r="G43" s="54">
        <f>F26</f>
        <v>27782</v>
      </c>
      <c r="H43" s="54">
        <f>$G$43*C43</f>
        <v>0</v>
      </c>
      <c r="I43" s="73">
        <f>$G$43*D43</f>
        <v>1389100</v>
      </c>
      <c r="J43" s="54">
        <f>$G$43*E43</f>
        <v>2778200</v>
      </c>
      <c r="K43" s="54">
        <f>F43*G43</f>
        <v>4167300</v>
      </c>
    </row>
    <row r="44" spans="1:11" ht="15.75" thickBot="1" x14ac:dyDescent="0.3">
      <c r="A44" s="118" t="s">
        <v>26</v>
      </c>
      <c r="B44" s="119"/>
      <c r="C44" s="62">
        <v>44</v>
      </c>
      <c r="D44" s="63">
        <v>7</v>
      </c>
      <c r="E44" s="62">
        <v>0</v>
      </c>
      <c r="F44" s="62">
        <f t="shared" si="6"/>
        <v>51</v>
      </c>
      <c r="G44" s="58">
        <f>G26</f>
        <v>22759</v>
      </c>
      <c r="H44" s="59">
        <f>$G$44*C44</f>
        <v>1001396</v>
      </c>
      <c r="I44" s="74">
        <f>$G$44*D44</f>
        <v>159313</v>
      </c>
      <c r="J44" s="54">
        <f>$G$44*E44</f>
        <v>0</v>
      </c>
      <c r="K44" s="54">
        <f>F44*G44</f>
        <v>1160709</v>
      </c>
    </row>
    <row r="45" spans="1:11" ht="15.75" thickBot="1" x14ac:dyDescent="0.3">
      <c r="H45" s="66">
        <f>SUM(H40:H44)</f>
        <v>14893201</v>
      </c>
      <c r="I45" s="75">
        <f t="shared" ref="I45:J45" si="7">SUM(I40:I44)</f>
        <v>23460423</v>
      </c>
      <c r="J45" s="77">
        <f t="shared" si="7"/>
        <v>20845450</v>
      </c>
      <c r="K45" s="77">
        <f>K40+K41+K42+K43+K44</f>
        <v>59199074</v>
      </c>
    </row>
    <row r="47" spans="1:11" x14ac:dyDescent="0.25">
      <c r="A47" s="128" t="s">
        <v>53</v>
      </c>
      <c r="B47" s="128"/>
      <c r="C47" s="129"/>
      <c r="D47" s="129"/>
      <c r="E47" s="129"/>
      <c r="F47" s="129"/>
      <c r="G47" s="129"/>
      <c r="H47" s="71">
        <f>H45+I45+J45</f>
        <v>59199074</v>
      </c>
    </row>
    <row r="52" spans="1:1" x14ac:dyDescent="0.25">
      <c r="A52" s="122" t="s">
        <v>62</v>
      </c>
    </row>
  </sheetData>
  <mergeCells count="11">
    <mergeCell ref="A47:G47"/>
    <mergeCell ref="C34:G37"/>
    <mergeCell ref="A27:A29"/>
    <mergeCell ref="C27:D28"/>
    <mergeCell ref="C3:F3"/>
    <mergeCell ref="C14:F15"/>
    <mergeCell ref="C5:F6"/>
    <mergeCell ref="C8:D8"/>
    <mergeCell ref="C9:D9"/>
    <mergeCell ref="C31:G33"/>
    <mergeCell ref="A38:K38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 (2)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PAez TEllez</dc:creator>
  <cp:lastModifiedBy>JOSE ANTONIO MORON NUÑEZ</cp:lastModifiedBy>
  <dcterms:created xsi:type="dcterms:W3CDTF">2021-07-30T13:34:14Z</dcterms:created>
  <dcterms:modified xsi:type="dcterms:W3CDTF">2021-11-07T13:59:49Z</dcterms:modified>
</cp:coreProperties>
</file>