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workbookPr defaultThemeVersion="166925"/>
  <mc:AlternateContent xmlns:mc="http://schemas.openxmlformats.org/markup-compatibility/2006">
    <mc:Choice Requires="x15">
      <x15ac:absPath xmlns:x15ac="http://schemas.microsoft.com/office/spreadsheetml/2010/11/ac" url="D:\ALCALDIA DE ENGATIVÁ\Formulacion de Proyectos\2021\PROYECTOS GOBIERNO\Proceso 18 Formación Participación y Victimas\DOCUMENTOS A CONTRATACIÒN\"/>
    </mc:Choice>
  </mc:AlternateContent>
  <xr:revisionPtr revIDLastSave="0" documentId="13_ncr:1_{40E8078D-8242-4C17-B462-29087E12C003}" xr6:coauthVersionLast="47" xr6:coauthVersionMax="47" xr10:uidLastSave="{00000000-0000-0000-0000-000000000000}"/>
  <bookViews>
    <workbookView xWindow="-120" yWindow="-120" windowWidth="29040" windowHeight="15840" xr2:uid="{00000000-000D-0000-FFFF-FFFF00000000}"/>
  </bookViews>
  <sheets>
    <sheet name="ESTUDIO DE MERCADO" sheetId="1" r:id="rId1"/>
  </sheets>
  <definedNames>
    <definedName name="_xlnm._FilterDatabase" localSheetId="0" hidden="1">'ESTUDIO DE MERCADO'!#REF!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49" i="1" l="1"/>
  <c r="V50" i="1"/>
  <c r="V44" i="1"/>
  <c r="U44" i="1"/>
  <c r="V39" i="1"/>
  <c r="U37" i="1"/>
  <c r="V37" i="1" s="1"/>
  <c r="U36" i="1"/>
  <c r="V36" i="1" s="1"/>
  <c r="V33" i="1"/>
  <c r="V32" i="1"/>
  <c r="U32" i="1"/>
  <c r="U31" i="1"/>
  <c r="V31" i="1" s="1"/>
  <c r="U30" i="1"/>
  <c r="V30" i="1" s="1"/>
  <c r="U27" i="1"/>
  <c r="U29" i="1"/>
  <c r="V29" i="1" s="1"/>
  <c r="U49" i="1" l="1"/>
  <c r="V49" i="1" s="1"/>
  <c r="U26" i="1" l="1"/>
  <c r="U25" i="1"/>
  <c r="V25" i="1" s="1"/>
  <c r="U24" i="1"/>
  <c r="V24" i="1" s="1"/>
  <c r="U23" i="1"/>
  <c r="V23" i="1" s="1"/>
  <c r="U22" i="1"/>
  <c r="V22" i="1" s="1"/>
  <c r="U21" i="1"/>
  <c r="V21" i="1" s="1"/>
  <c r="U20" i="1"/>
  <c r="V20" i="1" s="1"/>
  <c r="U19" i="1"/>
  <c r="V19" i="1" s="1"/>
  <c r="U18" i="1"/>
  <c r="V18" i="1" s="1"/>
  <c r="U17" i="1"/>
  <c r="V17" i="1" s="1"/>
  <c r="U16" i="1"/>
  <c r="V16" i="1" s="1"/>
  <c r="U15" i="1"/>
  <c r="U14" i="1"/>
  <c r="V14" i="1" s="1"/>
  <c r="U13" i="1"/>
  <c r="U12" i="1"/>
  <c r="U11" i="1"/>
  <c r="V11" i="1" s="1"/>
  <c r="U10" i="1"/>
  <c r="V10" i="1" s="1"/>
  <c r="U9" i="1"/>
  <c r="V9" i="1" s="1"/>
  <c r="U8" i="1"/>
  <c r="Q26" i="1"/>
  <c r="Q25" i="1"/>
  <c r="Q24" i="1"/>
  <c r="Q23" i="1"/>
  <c r="Q22" i="1"/>
  <c r="Q21" i="1"/>
  <c r="Q20" i="1"/>
  <c r="Q19" i="1"/>
  <c r="Q18" i="1"/>
  <c r="Q17" i="1"/>
  <c r="Q16" i="1"/>
  <c r="Q15" i="1"/>
  <c r="Q14" i="1"/>
  <c r="Q13" i="1"/>
  <c r="Q12" i="1"/>
  <c r="Q11" i="1"/>
  <c r="Q10" i="1"/>
  <c r="Q9" i="1"/>
  <c r="Q8" i="1"/>
  <c r="V26" i="1"/>
  <c r="V15" i="1"/>
  <c r="V13" i="1"/>
  <c r="V12" i="1"/>
  <c r="V8" i="1" l="1"/>
  <c r="T34" i="1" l="1"/>
  <c r="S34" i="1"/>
  <c r="R34" i="1"/>
  <c r="P46" i="1"/>
  <c r="S51" i="1"/>
  <c r="R51" i="1"/>
  <c r="P51" i="1"/>
  <c r="T38" i="1"/>
  <c r="T46" i="1" s="1"/>
  <c r="S38" i="1"/>
  <c r="S46" i="1" s="1"/>
  <c r="R38" i="1"/>
  <c r="R46" i="1" l="1"/>
  <c r="U38" i="1"/>
  <c r="S52" i="1"/>
  <c r="S53" i="1" s="1"/>
  <c r="S54" i="1" s="1"/>
  <c r="R52" i="1"/>
  <c r="T52" i="1"/>
  <c r="T53" i="1" s="1"/>
  <c r="T54" i="1" s="1"/>
  <c r="R53" i="1"/>
  <c r="R54" i="1" s="1"/>
  <c r="G30" i="1"/>
  <c r="Q51" i="1"/>
  <c r="Q46" i="1"/>
  <c r="P34" i="1"/>
  <c r="O34" i="1" l="1"/>
  <c r="N34" i="1"/>
  <c r="M34" i="1"/>
  <c r="L34" i="1"/>
  <c r="J34" i="1"/>
  <c r="H34" i="1"/>
  <c r="F34" i="1"/>
  <c r="I30" i="1" l="1"/>
  <c r="K30" i="1"/>
  <c r="G36" i="1"/>
  <c r="M36" i="1"/>
  <c r="O36" i="1"/>
  <c r="G37" i="1"/>
  <c r="M37" i="1"/>
  <c r="O37" i="1"/>
  <c r="I40" i="1"/>
  <c r="M40" i="1"/>
  <c r="O40" i="1"/>
  <c r="K41" i="1"/>
  <c r="U41" i="1" s="1"/>
  <c r="V41" i="1" s="1"/>
  <c r="M41" i="1"/>
  <c r="O41" i="1"/>
  <c r="G42" i="1"/>
  <c r="M42" i="1"/>
  <c r="N42" i="1"/>
  <c r="G44" i="1"/>
  <c r="I44" i="1"/>
  <c r="M44" i="1"/>
  <c r="G45" i="1"/>
  <c r="I45" i="1"/>
  <c r="K45" i="1"/>
  <c r="F46" i="1"/>
  <c r="G48" i="1"/>
  <c r="I48" i="1"/>
  <c r="K48" i="1"/>
  <c r="G49" i="1"/>
  <c r="K49" i="1"/>
  <c r="F51" i="1"/>
  <c r="H51" i="1"/>
  <c r="J51" i="1"/>
  <c r="L51" i="1"/>
  <c r="M51" i="1"/>
  <c r="N51" i="1"/>
  <c r="O51" i="1"/>
  <c r="U40" i="1" l="1"/>
  <c r="V40" i="1" s="1"/>
  <c r="U48" i="1"/>
  <c r="V48" i="1" s="1"/>
  <c r="V51" i="1" s="1"/>
  <c r="U45" i="1"/>
  <c r="V28" i="1"/>
  <c r="K34" i="1"/>
  <c r="O42" i="1"/>
  <c r="U42" i="1" s="1"/>
  <c r="V42" i="1" s="1"/>
  <c r="L46" i="1"/>
  <c r="K46" i="1"/>
  <c r="H46" i="1"/>
  <c r="N46" i="1"/>
  <c r="J46" i="1"/>
  <c r="K51" i="1"/>
  <c r="I51" i="1"/>
  <c r="G51" i="1"/>
  <c r="M46" i="1"/>
  <c r="M52" i="1" s="1"/>
  <c r="I46" i="1"/>
  <c r="G46" i="1"/>
  <c r="V46" i="1" l="1"/>
  <c r="U46" i="1"/>
  <c r="O46" i="1"/>
  <c r="O52" i="1" s="1"/>
  <c r="O53" i="1" s="1"/>
  <c r="O54" i="1" s="1"/>
  <c r="M53" i="1"/>
  <c r="M54" i="1" s="1"/>
  <c r="U51" i="1" l="1"/>
  <c r="D27" i="1"/>
  <c r="V27" i="1" s="1"/>
  <c r="V34" i="1" l="1"/>
  <c r="V52" i="1" s="1"/>
  <c r="V53" i="1" s="1"/>
  <c r="V54" i="1" s="1"/>
  <c r="U60" i="1"/>
  <c r="U57" i="1"/>
  <c r="U58" i="1" s="1"/>
  <c r="D34" i="1"/>
  <c r="Q27" i="1"/>
  <c r="Q34" i="1" s="1"/>
  <c r="Q52" i="1" s="1"/>
  <c r="Q53" i="1" s="1"/>
  <c r="Q54" i="1" s="1"/>
  <c r="I34" i="1"/>
  <c r="U63" i="1" l="1"/>
  <c r="U61" i="1"/>
  <c r="U62" i="1" s="1"/>
  <c r="U59" i="1"/>
  <c r="U65" i="1" s="1"/>
  <c r="G34" i="1"/>
  <c r="K52" i="1"/>
  <c r="I52" i="1"/>
  <c r="U64" i="1" l="1"/>
  <c r="U34" i="1"/>
  <c r="U52" i="1" s="1"/>
  <c r="U53" i="1" s="1"/>
  <c r="U54" i="1" s="1"/>
  <c r="I53" i="1"/>
  <c r="I54" i="1" s="1"/>
  <c r="K53" i="1"/>
  <c r="K54" i="1" s="1"/>
  <c r="D46" i="1" l="1"/>
  <c r="D51" i="1" l="1"/>
  <c r="G52" i="1" l="1"/>
  <c r="G53" i="1" l="1"/>
  <c r="G54"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Yeny Paola San Martin Rincon</author>
    <author>paola san martin rincon</author>
  </authors>
  <commentList>
    <comment ref="J27" authorId="0" shapeId="0" xr:uid="{00000000-0006-0000-0000-000001000000}">
      <text>
        <r>
          <rPr>
            <b/>
            <sz val="9"/>
            <color indexed="81"/>
            <rFont val="Tahoma"/>
            <family val="2"/>
          </rPr>
          <t>Yeny Paola San Martin Rincon:</t>
        </r>
        <r>
          <rPr>
            <sz val="9"/>
            <color indexed="81"/>
            <rFont val="Tahoma"/>
            <family val="2"/>
          </rPr>
          <t xml:space="preserve">
No cotizan</t>
        </r>
      </text>
    </comment>
    <comment ref="H44" authorId="1" shapeId="0" xr:uid="{00000000-0006-0000-0000-000002000000}">
      <text>
        <r>
          <rPr>
            <b/>
            <sz val="9"/>
            <color indexed="81"/>
            <rFont val="Tahoma"/>
            <family val="2"/>
          </rPr>
          <t>paola san martin rincon:</t>
        </r>
        <r>
          <rPr>
            <sz val="9"/>
            <color indexed="81"/>
            <rFont val="Tahoma"/>
            <family val="2"/>
          </rPr>
          <t xml:space="preserve">
Valor por Día</t>
        </r>
      </text>
    </comment>
    <comment ref="H45" authorId="1" shapeId="0" xr:uid="{00000000-0006-0000-0000-000003000000}">
      <text>
        <r>
          <rPr>
            <b/>
            <sz val="9"/>
            <color indexed="81"/>
            <rFont val="Tahoma"/>
            <family val="2"/>
          </rPr>
          <t>paola san martin rincon:</t>
        </r>
        <r>
          <rPr>
            <sz val="9"/>
            <color indexed="81"/>
            <rFont val="Tahoma"/>
            <family val="2"/>
          </rPr>
          <t xml:space="preserve">
Valor por Día</t>
        </r>
      </text>
    </comment>
  </commentList>
</comments>
</file>

<file path=xl/sharedStrings.xml><?xml version="1.0" encoding="utf-8"?>
<sst xmlns="http://schemas.openxmlformats.org/spreadsheetml/2006/main" count="170" uniqueCount="90">
  <si>
    <t>UNIDAD DE MEDIDA</t>
  </si>
  <si>
    <t>VALOR TOTAL
SIN IVA</t>
  </si>
  <si>
    <t>PROYECTO 1615 “ENGATIVÁ TERRITORIO DE PAZ Y ATENCIÓN INTEGRAL A LAS VÍCTIMAS DEL CONFLICTO ARMADO”</t>
  </si>
  <si>
    <t>PROYECTO 1622 “PARTICIPACIÓN CIUDADANA PARA EL DESARROLLO SOCIAL”</t>
  </si>
  <si>
    <t>PRESENTACIÓN PÚBLICA - VIRTUAL</t>
  </si>
  <si>
    <t>ETAPA</t>
  </si>
  <si>
    <t>ELEMENTOS Y DESCRIPCIÓN</t>
  </si>
  <si>
    <t>DIVULGACIÓN, CONVOCATORIA PARA EL PROCESO DE INSCRIPCIONES</t>
  </si>
  <si>
    <t>LOGÍSTICA Y ALIMENTACIÓN</t>
  </si>
  <si>
    <t>FORMACIÓN AUDIOVISUAL EN MODALIDAD VIRTUAL CON PRACTICA PRESENCIAL</t>
  </si>
  <si>
    <t>FORMACIÓN MODALIDAD VIRTUAL ASISTIDA CON CERTIFICACIÓN</t>
  </si>
  <si>
    <t>CANTIDADES</t>
  </si>
  <si>
    <t>RECURSO HUMANO</t>
  </si>
  <si>
    <t>PROMEDIO
ESTUDIO DE MERCADO</t>
  </si>
  <si>
    <t>VALOR UNITARIO SIN IVA</t>
  </si>
  <si>
    <t>ESTUDIO DE MERCADO
FORMULACIÓN DEL PROYECTO DE INVERSIÓN N° 1615 y  N° 1622 CUYO OBJETO ES PRESTAR LOS SERVICIOS PARA DESARROLLAR UNA ESTRATEGIA DE FORTALECIMIENTO DE CONSTRUCCIÓN, MEMORIA, REPARACIÓN INTEGRAL A VÍCTIMAS, PAZ Y RECONCILIACIÓN Y FORTALECIMIENTO DE LAS ACCIONES COMUNALES Y COMUNITARIAS QUE PROPENDAN POR EL FOMENTO DE LA PARTICIPACIÓN Y LA CONSTRUCCIÓN DE SU TERRITORIO EN LA LOCALIDAD DE ENGATIVÁ.</t>
  </si>
  <si>
    <t>PREPRODUCCIÓN, PRODUCCIÓN Y POSTPRODUCCIÓN DE LOS DOCUMENTALES.</t>
  </si>
  <si>
    <r>
      <rPr>
        <b/>
        <sz val="10"/>
        <color rgb="FF000000"/>
        <rFont val="Times New Roman"/>
        <family val="1"/>
      </rPr>
      <t>CERTIFICADOS:</t>
    </r>
    <r>
      <rPr>
        <sz val="10"/>
        <color rgb="FF000000"/>
        <rFont val="Times New Roman"/>
        <family val="1"/>
      </rPr>
      <t xml:space="preserve"> 
ELABORACIÓN, IMPRESIÓN Y ENTREGA DE DIPLOMAS, EN PAPEL PERGAMINO, LOGOTIPOS Y RECONOCIMIENTO ALUSIVOS A LA CULMINACIÓN DEL CICLO DE FORMACION  Y CON LOGOS DE LA ALCALDÍA LOCAL DE ENGATIVÁ ,UNA TINTA, TAMAÑO 34 X 24.5 CM.</t>
    </r>
  </si>
  <si>
    <t>PERSONA</t>
  </si>
  <si>
    <t>UNIDAD</t>
  </si>
  <si>
    <t>GLOBAL</t>
  </si>
  <si>
    <r>
      <rPr>
        <b/>
        <sz val="10"/>
        <color rgb="FF000000"/>
        <rFont val="Times New Roman"/>
        <family val="1"/>
      </rPr>
      <t xml:space="preserve">UN COORDINADOR  O COORDINADORA GENERAL: 
</t>
    </r>
    <r>
      <rPr>
        <sz val="10"/>
        <color rgb="FF000000"/>
        <rFont val="Times New Roman"/>
        <family val="1"/>
      </rPr>
      <t xml:space="preserve">PROFESIONAL EN CIENCIAS SOCIALES, CIENCIAS POLÍTICAS, ANTROPOLOGÍA O HUMANAS. ESPECIALIZACIÓN Y/O MAESTRÍA EN ANTROPOLOGÍA, CIENCIA POLÍTICA O SOCIOLOGÍA. DEBE ACREDITAR EXPERIENCIA PROFESIONAL MÍNIMA DE CINCO (5) AÑOS, DE LOS CUALES 2 AÑOS DEBEN SER EN PEDAGOGÍA Y FORMACIÓN. ADEMÁS, DEBE ACREDITAR EXPERIENCIA ESPECÍFICA COMO COORDINADOR DE MÍNIMO DOS (2) PROYECTOS RELACIONADOS CON PROCESOS DE FORMACIÓN. (1 PERSONA)
</t>
    </r>
  </si>
  <si>
    <r>
      <rPr>
        <b/>
        <sz val="10"/>
        <color rgb="FF000000"/>
        <rFont val="Times New Roman"/>
        <family val="1"/>
      </rPr>
      <t xml:space="preserve">DISEÑO DE LA METODOLOGÍA, TEMÁTICAS, CRONOGRAMAS: 
</t>
    </r>
    <r>
      <rPr>
        <sz val="10"/>
        <color rgb="FF000000"/>
        <rFont val="Times New Roman"/>
        <family val="1"/>
      </rPr>
      <t xml:space="preserve">CONSISTE EN EL DISEÑO Y PRESENTACIÓN DE LA METODOLOGÍA A DESARROLLAR EN LAS CAPACITACIONES, TEMÁTICAS, CONCEPTOS, CRONOGRAMA Y EN LA REALIZACIÓN DE ACTIVIDADES PEDAGÓGICAS CUYO FUNDAMENTO ES EL “APRENDER HACIENDO”, EN TORNO A LAS SIGUIENTES ACCIONES: 
COMPRENDER, RETENER Y PRACTICAR, CON EL PROPÓSITO DE SOBREPASAR EL APRENDIZAJE CENTRADO ÚNICAMENTE EN LA DIMENSIÓN COGNITIVA Y FACILITANDO ASÍ, LA UNIDAD ENTRE LA TEORÍA Y LA PRÁCTICA EN EL PROCESO CONSTRUCTIVO DEL SABER. 
LA MODALIDAD DE LA FORMACION ES VIRTUAL CON PRACTICA PRESENCIAL PARA 180 PERSONAS.
</t>
    </r>
  </si>
  <si>
    <r>
      <rPr>
        <b/>
        <sz val="10"/>
        <color rgb="FF000000"/>
        <rFont val="Times New Roman"/>
        <family val="1"/>
      </rPr>
      <t>PARA LA PREPRODUCCIÓN SE REQUIERE:</t>
    </r>
    <r>
      <rPr>
        <sz val="10"/>
        <color rgb="FF000000"/>
        <rFont val="Times New Roman"/>
        <family val="1"/>
      </rPr>
      <t xml:space="preserve">
</t>
    </r>
    <r>
      <rPr>
        <b/>
        <sz val="10"/>
        <color rgb="FF000000"/>
        <rFont val="Times New Roman"/>
        <family val="1"/>
      </rPr>
      <t xml:space="preserve">1. ELABORACIÓN DEL GUION #1 PARA LA GRABACIÓN DE VICTIMAS DEL CONFLICTO ARMADO Y EL GUION # 2  PARA LA GRABACIÓN DE ADULTOS MAYORES RECONSTRUYENDO SUS MEMORIAS HISTÓRICAS: </t>
    </r>
    <r>
      <rPr>
        <sz val="10"/>
        <color rgb="FF000000"/>
        <rFont val="Times New Roman"/>
        <family val="1"/>
      </rPr>
      <t xml:space="preserve">
APOYADOS CON ENTREVISTAS EN VIDEO CON LOS PARTICIPANTES REALES DE LOS DOCUMENTALES, ASÍ MISMO REALIZAR INVESTIGACIONES NARRATIVAS CON LAS HISTORIAS REALES DE CADA UNA DE LAS PERSONAS SELECCIONADAS, EN DONDE, ESTÉN AMPLIAMENTE  SUSTENTADOS Y SEAN CORRESPONDIENTES A LOS HECHOS, PERSONAJES Y LUGARES HISTÓRICOS.
</t>
    </r>
    <r>
      <rPr>
        <b/>
        <sz val="10"/>
        <color rgb="FF000000"/>
        <rFont val="Times New Roman"/>
        <family val="1"/>
      </rPr>
      <t>2. DISEÑO DE:</t>
    </r>
    <r>
      <rPr>
        <sz val="10"/>
        <color rgb="FF000000"/>
        <rFont val="Times New Roman"/>
        <family val="1"/>
      </rPr>
      <t xml:space="preserve">
METODOLOGÍA, CRONOGRAMA, PLAN DE PRODUCCIÓN (RODAJE), PROPUESTA DE FOTOGRAFÍA, PROPUESTA SONORA, PROPUESTA DE VESTUARIO, PROPUESTA DE MAQUILLAJE, PROPUESTA DE PUESTA EN ESCENA Y PROPUESTA DE MONTAJE; PARA CADA UNO DE LOS DOCUMENTALES.
EN TOTAL SON DOS DOCUMENTOS QUE CONTENGAN EL PUNTO 1 Y 2; UN (1) DOCUMENTO PARA CADA GRABACIÓN.</t>
    </r>
  </si>
  <si>
    <r>
      <rPr>
        <b/>
        <sz val="10"/>
        <color rgb="FF000000"/>
        <rFont val="Times New Roman"/>
        <family val="1"/>
      </rPr>
      <t>PARA LA PRODUCCIÓN DE LOS DOS DOCUMENTALES SE REQUIERE:</t>
    </r>
    <r>
      <rPr>
        <sz val="10"/>
        <color rgb="FF000000"/>
        <rFont val="Times New Roman"/>
        <family val="1"/>
      </rPr>
      <t xml:space="preserve">
</t>
    </r>
    <r>
      <rPr>
        <b/>
        <sz val="10"/>
        <color rgb="FF000000"/>
        <rFont val="Times New Roman"/>
        <family val="1"/>
      </rPr>
      <t>1.</t>
    </r>
    <r>
      <rPr>
        <sz val="10"/>
        <color rgb="FF000000"/>
        <rFont val="Times New Roman"/>
        <family val="1"/>
      </rPr>
      <t xml:space="preserve"> ALQUILER DE CÁMARA DE RODAJE: ESTA CÁMARA DEBE PERMITIR REALIZAR GRABACIONES CINEMATOGRÁFICAS EN 4K, EN FORMATO NTSC, A DOS (2) CANALES DE AUDIO; CON MICRÓFONOS ESTÉREO INTEGRADOS, CONTROL DE OBJETIVO  Y DIAGRAMA, ALTAVOZ INTEGRADO, COMPATIBLE CON CODEC PRORES.
</t>
    </r>
    <r>
      <rPr>
        <b/>
        <sz val="10"/>
        <color rgb="FF000000"/>
        <rFont val="Times New Roman"/>
        <family val="1"/>
      </rPr>
      <t>2.</t>
    </r>
    <r>
      <rPr>
        <sz val="10"/>
        <color rgb="FF000000"/>
        <rFont val="Times New Roman"/>
        <family val="1"/>
      </rPr>
      <t xml:space="preserve"> ALQUILER DE KIT DE TRES LENTES: FIJOS CON DIFERENTE DISTANCIA FOCAL ASÍ: 24 - 50 Y 85 MILÍMETROS CADA LENTE RESPECTIVAMENTE. LA CALIDAD DE LOS LENTES DE LA CÁMARA, DEBE SER ADECUADA CON ÓPTICA CINEMATOGRÁFICA ESTÁNDAR, ESTOS DEBEN SER ACORDE A LA CÁMARA REQUERIDA ANTERIORMENTE. 
</t>
    </r>
    <r>
      <rPr>
        <b/>
        <sz val="10"/>
        <color rgb="FF000000"/>
        <rFont val="Times New Roman"/>
        <family val="1"/>
      </rPr>
      <t>3.</t>
    </r>
    <r>
      <rPr>
        <sz val="10"/>
        <color rgb="FF000000"/>
        <rFont val="Times New Roman"/>
        <family val="1"/>
      </rPr>
      <t xml:space="preserve"> ALQUILER DE KIT DE LUCES: LUCES HMI CON BALASTROS ELECTRÓNICOS (MÁS DE 80 KW) CON GENERADOR PROPIO (PLANTA ELÉCTRICA). DEBEN CONTAR CON TRES (3) LUCES, UNA (1)  LUZ PRINCIPAL Y DOS (2) LUCES DE APOYO. 
</t>
    </r>
    <r>
      <rPr>
        <b/>
        <sz val="10"/>
        <color rgb="FF000000"/>
        <rFont val="Times New Roman"/>
        <family val="1"/>
      </rPr>
      <t>4.</t>
    </r>
    <r>
      <rPr>
        <sz val="10"/>
        <color rgb="FF000000"/>
        <rFont val="Times New Roman"/>
        <family val="1"/>
      </rPr>
      <t xml:space="preserve"> ALQUILER DE MICRÓFONOS DE SOLAPA: MÍNIMO CUATRO (4) MICRÓFONOS DE SOLAPA DE EXCELENTE FRECUENCIA.
</t>
    </r>
    <r>
      <rPr>
        <b/>
        <sz val="10"/>
        <color rgb="FF000000"/>
        <rFont val="Times New Roman"/>
        <family val="1"/>
      </rPr>
      <t>5.</t>
    </r>
    <r>
      <rPr>
        <sz val="10"/>
        <color rgb="FF000000"/>
        <rFont val="Times New Roman"/>
        <family val="1"/>
      </rPr>
      <t xml:space="preserve"> LAS LOCACIONES DEBEN CONTENER ILUMINACIÓN, PLANTA ELÉCTRICA Y CABLEADO SUFICIENTE PARA LAS GRABACIONES.
</t>
    </r>
    <r>
      <rPr>
        <b/>
        <sz val="10"/>
        <color rgb="FF000000"/>
        <rFont val="Times New Roman"/>
        <family val="1"/>
      </rPr>
      <t>6</t>
    </r>
    <r>
      <rPr>
        <sz val="10"/>
        <color rgb="FF000000"/>
        <rFont val="Times New Roman"/>
        <family val="1"/>
      </rPr>
      <t xml:space="preserve">. CONTAR CON GRABACIÓN EN SONIDO ESTÉREO, MICRÓFONO DE SOLAPA OPTIMO Y CON LICENCIA PARA UTILIZAR MÚSICA DE AMBIENTACIÓN CUMPLIENDO CON LOS DERECHOS DE AUTOR.
</t>
    </r>
    <r>
      <rPr>
        <b/>
        <sz val="10"/>
        <color rgb="FF000000"/>
        <rFont val="Times New Roman"/>
        <family val="1"/>
      </rPr>
      <t xml:space="preserve">7. </t>
    </r>
    <r>
      <rPr>
        <sz val="10"/>
        <color rgb="FF000000"/>
        <rFont val="Times New Roman"/>
        <family val="1"/>
      </rPr>
      <t xml:space="preserve">ACONDICIONAMIENTO DE LOCACIONES, GRABACIÓN DE VIDEO EN 4K, SONIDO ESTÉREO, GRABACIÓN SONIDO DIRECTO, </t>
    </r>
    <r>
      <rPr>
        <b/>
        <sz val="10"/>
        <color rgb="FF000000"/>
        <rFont val="Times New Roman"/>
        <family val="1"/>
      </rPr>
      <t>UN (1) DIRECTOR, UN (1) CAMARÓGRAFO, UN (1) OPERARIO TÉCNICO, UNA (1) MAQUILLADORA , UN (1) INGENIERO DE SONIDO, EFECTOS ESPECIALES O DIGITALES A QUE HALLA LUGAR.</t>
    </r>
    <r>
      <rPr>
        <sz val="10"/>
        <color rgb="FF000000"/>
        <rFont val="Times New Roman"/>
        <family val="1"/>
      </rPr>
      <t xml:space="preserve">
</t>
    </r>
    <r>
      <rPr>
        <b/>
        <sz val="10"/>
        <color rgb="FF000000"/>
        <rFont val="Times New Roman"/>
        <family val="1"/>
      </rPr>
      <t>8.</t>
    </r>
    <r>
      <rPr>
        <sz val="10"/>
        <color rgb="FF000000"/>
        <rFont val="Times New Roman"/>
        <family val="1"/>
      </rPr>
      <t xml:space="preserve"> SE DEBE GARANTIZAR LA SELECCIÓN Y PARTICIPACIÓN DE DOS GRUPOS DE MÁXIMO CINCO (5) PERSONAS CADA GRUPO; UNO DE ELLOS CONFORMADO POR VÍCTIMAS DEL CONFLICTO Y EL OTRO CONFORMADO POR ADULTOS MAYORES. ESTAS PERSONAS DEBEN SER SELECCIONADAS DE LOS GRUPOS DE FORMACION. </t>
    </r>
  </si>
  <si>
    <r>
      <rPr>
        <b/>
        <sz val="10"/>
        <color rgb="FF000000"/>
        <rFont val="Times New Roman"/>
        <family val="1"/>
      </rPr>
      <t>PARA LA POSTPRODUCCIÓN DE LOS DOS VIDEOS-DOCUMENTALES SE REQUIERE:</t>
    </r>
    <r>
      <rPr>
        <sz val="10"/>
        <color rgb="FF000000"/>
        <rFont val="Times New Roman"/>
        <family val="1"/>
      </rPr>
      <t xml:space="preserve">
</t>
    </r>
    <r>
      <rPr>
        <b/>
        <sz val="10"/>
        <color rgb="FF000000"/>
        <rFont val="Times New Roman"/>
        <family val="1"/>
      </rPr>
      <t xml:space="preserve">1. </t>
    </r>
    <r>
      <rPr>
        <sz val="10"/>
        <color rgb="FF000000"/>
        <rFont val="Times New Roman"/>
        <family val="1"/>
      </rPr>
      <t xml:space="preserve">EL SERVICIO DE MONTAJE O EDICIÓN DE LOS DOS (2) DOCUMENTALES SE LLEVARÁN A CABO EN INSTALACIONES DEL OPERADOR EN LA CIUDAD DE BOGOTÁ, BAJO LA SUPERVISIÓN DEL COORDINADOR ASIGNADO POR EL OPERADOR Y UN REPRESENTANTE DEL FONDO DE DESARROLLO LOCAL DE ENGATIVÁ. SE SOLICITA QUE LOS ENTREGABLES TENGAN TEXTO DE INICIO Y TÍTULOS DE CRÉDITO Y AGRADECIMIENTOS FINALES Y LA DEBIDA IDENTIFICACIÓN DEL FONDO DE DESARROLLO LOCAL DE ENGATIVÁ.
</t>
    </r>
    <r>
      <rPr>
        <b/>
        <sz val="10"/>
        <color rgb="FF000000"/>
        <rFont val="Times New Roman"/>
        <family val="1"/>
      </rPr>
      <t>2.</t>
    </r>
    <r>
      <rPr>
        <sz val="10"/>
        <color rgb="FF000000"/>
        <rFont val="Times New Roman"/>
        <family val="1"/>
      </rPr>
      <t xml:space="preserve"> SELECCIÓN, EDICIÓN DEL MATERIAL, EDICIÓN Y MEZCLA DE AUDIO Y MUSICALIZACIÓN.
</t>
    </r>
    <r>
      <rPr>
        <b/>
        <sz val="10"/>
        <color rgb="FF000000"/>
        <rFont val="Times New Roman"/>
        <family val="1"/>
      </rPr>
      <t>3.</t>
    </r>
    <r>
      <rPr>
        <sz val="10"/>
        <color rgb="FF000000"/>
        <rFont val="Times New Roman"/>
        <family val="1"/>
      </rPr>
      <t xml:space="preserve"> DOS (2) CANALES DE AUDIO ESTÉREO, SONIDO HD CON POSIBILIDAD DE ECUALIZACIÓN PARA SALA DE CINE O SISTEMAS DE TEATRO EN CASA. LA SONORIZACIÓN, CORRESPONDIENTE A LOS ELEMENTOS AUDIBLES QUE REQUIERAN LOS DOS (2) DOCUMENTALES, TALES COMO SONIDOS CORRESPONDIENTES A LOS ELEMENTOS VISUALES MOSTRADOS EN EL CORTO, SONIDO AMBIENTE, SONIDOS INCIDENTALES, SERÁN POST-PRODUCIDOS BAJO LA SUPERVISIÓN Y CREACIÓN DEL OPERADOR EN SUS INSTALACIONES Y CON LOS RECURSOS SUMINISTRADOS POR EL MISMO, QUE PERMITAN GENERAR UNA ATMÓSFERA SONORA APROPIADA PARA CADA UNO DE LOS CORTOMETRAJES.
</t>
    </r>
    <r>
      <rPr>
        <b/>
        <sz val="10"/>
        <color rgb="FF000000"/>
        <rFont val="Times New Roman"/>
        <family val="1"/>
      </rPr>
      <t>4.</t>
    </r>
    <r>
      <rPr>
        <sz val="10"/>
        <color rgb="FF000000"/>
        <rFont val="Times New Roman"/>
        <family val="1"/>
      </rPr>
      <t xml:space="preserve"> SEÑAL DE CROMINANCIA DEBE ESTAR EN FASE (HUE), DE ACUERDO CON EL PATRÓN DE VIDEO, SEÑALES DE AUDIO Y VIDEO ESTABLES, DEBEN ESTAR LIMPIAS, LIBRES DE RUIDO Y EL AUDIO NO PUEDE ESTAR ENCAJONADO.
</t>
    </r>
    <r>
      <rPr>
        <b/>
        <sz val="10"/>
        <color rgb="FF000000"/>
        <rFont val="Times New Roman"/>
        <family val="1"/>
      </rPr>
      <t xml:space="preserve">5. </t>
    </r>
    <r>
      <rPr>
        <sz val="10"/>
        <color rgb="FF000000"/>
        <rFont val="Times New Roman"/>
        <family val="1"/>
      </rPr>
      <t xml:space="preserve">ENTREGA DEL MATERIAL FOTOGRÁFICO DE 15 MEGAPÍXELES A 300 DPI, EN ARCHIVOS ORIGINALES EN DIGITAL.
</t>
    </r>
    <r>
      <rPr>
        <b/>
        <sz val="10"/>
        <color rgb="FF000000"/>
        <rFont val="Times New Roman"/>
        <family val="1"/>
      </rPr>
      <t xml:space="preserve">6. </t>
    </r>
    <r>
      <rPr>
        <sz val="10"/>
        <color rgb="FF000000"/>
        <rFont val="Times New Roman"/>
        <family val="1"/>
      </rPr>
      <t xml:space="preserve">COMPOSICIÓN GENERAL Y ENTREGA DEL DOCUMENTAL #1: "CONSTRUCCIÓN DE MEMORIA, VERDAD, REPARACIÓN DE VÍCTIMAS, PAZ Y RECONCILIACIÓN, VINCULANDO A LAS PERSONAS VÍCTIMAS DEL CONFLICTO ARMADO; POBLACIÓN VÍCTIMA DEL CONFLICTO ARMADO". 
- ESTE DEBEN SER EN FORMATO REALISTA CON APOYO DE LENGUAJE DE SEÑAS Y SUBTÍTULOS EN ESPAÑOL O SISTEMA CLOSED CAPTION. 
- EN FORMATO DE ENTREGA </t>
    </r>
    <r>
      <rPr>
        <b/>
        <sz val="10"/>
        <color rgb="FF000000"/>
        <rFont val="Times New Roman"/>
        <family val="1"/>
      </rPr>
      <t xml:space="preserve"> .MOV RESOLUCIÓN 4K A TOMAS DE 24 O 30 CUADROS (FPS)</t>
    </r>
    <r>
      <rPr>
        <sz val="10"/>
        <color rgb="FF000000"/>
        <rFont val="Times New Roman"/>
        <family val="1"/>
      </rPr>
      <t xml:space="preserve">, CON DURACIÓN MÍNIMA DE QUINCE (15) MINUTOS, CON LA PARTICIPACIÓN DE </t>
    </r>
    <r>
      <rPr>
        <b/>
        <sz val="10"/>
        <color rgb="FF000000"/>
        <rFont val="Times New Roman"/>
        <family val="1"/>
      </rPr>
      <t xml:space="preserve">CINCO (5) PERSONAS VINCULADAS EN EL CICLO DE FORMACIÓN Y PERTENECIENTES A POBLACIÓN VÍCTIMAS DEL CONFLICTO ARMADO. Y DEMAS CARACTERÍSTICAS DESCRITA EN EL DOCUMENTO TÉCNICO.
</t>
    </r>
    <r>
      <rPr>
        <sz val="10"/>
        <color rgb="FF000000"/>
        <rFont val="Times New Roman"/>
        <family val="1"/>
      </rPr>
      <t xml:space="preserve">
</t>
    </r>
    <r>
      <rPr>
        <b/>
        <sz val="10"/>
        <color rgb="FF000000"/>
        <rFont val="Times New Roman"/>
        <family val="1"/>
      </rPr>
      <t>7.</t>
    </r>
    <r>
      <rPr>
        <sz val="10"/>
        <color rgb="FF000000"/>
        <rFont val="Times New Roman"/>
        <family val="1"/>
      </rPr>
      <t xml:space="preserve"> COMPOSICIÓN GENERAL Y  ENTREGA DEL DOCUMENTAL #2: "¿CÓMO SE HA PRESENTADO EL TEMA HISTÓRICO EN LA LOCALIDAD DURANTE LOS ÚLTIMOS 70 AÑOS? ¿HA SIDO O SIGUE SIENDO LA MISMA DESDE EL BOGOTAZO?, VINCULANDO A LOS ADULTOS MAYORES RECONSTRUYENDO SUS MEMORIAS HISTÓRICAS Y ARTICULÁNDOLOS CON PROCESOS DE INVESTIGACIÓN HISTÓRICA, PARA RECORDAR, ENSEÑAR Y COMPARTIR LA HISTORIA CON FIN DE ERRADICAR LA VIOLENCIA Y TRAER PAZ Y RECONCILIACIÓN PARA NUESTRO TERRITORIO."
- ESTE DEBEN SER EN FORMATO REALISTA CON APOYO DE LENGUAJE DE SEÑAS Y SUBTÍTULOS EN ESPAÑOL O SISTEMA CLOSED CAPTION. 
- EN FORMATO DE ENTREGA </t>
    </r>
    <r>
      <rPr>
        <b/>
        <sz val="10"/>
        <color rgb="FF000000"/>
        <rFont val="Times New Roman"/>
        <family val="1"/>
      </rPr>
      <t xml:space="preserve"> .MOV RESOLUCIÓN 4K A TOMAS DE 24 O 30 CUADROS (FPS)</t>
    </r>
    <r>
      <rPr>
        <sz val="10"/>
        <color rgb="FF000000"/>
        <rFont val="Times New Roman"/>
        <family val="1"/>
      </rPr>
      <t xml:space="preserve">,  CON DURACIÓN MÍNIMO VEINTICINCO (25) MINUTOS, CON LA PARTICIPACIÓN DE </t>
    </r>
    <r>
      <rPr>
        <b/>
        <sz val="10"/>
        <color rgb="FF000000"/>
        <rFont val="Times New Roman"/>
        <family val="1"/>
      </rPr>
      <t xml:space="preserve">CINCO (5) PERSONAS VINCULADAS EN EL CICLO DE FORMACIÓN Y PERTENECIENTES A POBLACIÓN VÍCTIMAS DEL CONFLICTO ARMADO. Y DEMAS CARACTERÍSTICAS DESCRITA EN EL DOCUMENTO TÉCNICO.
</t>
    </r>
    <r>
      <rPr>
        <sz val="10"/>
        <color rgb="FF000000"/>
        <rFont val="Times New Roman"/>
        <family val="1"/>
      </rPr>
      <t xml:space="preserve">
</t>
    </r>
    <r>
      <rPr>
        <b/>
        <sz val="10"/>
        <color rgb="FF000000"/>
        <rFont val="Times New Roman"/>
        <family val="1"/>
      </rPr>
      <t>8.</t>
    </r>
    <r>
      <rPr>
        <sz val="10"/>
        <color rgb="FF000000"/>
        <rFont val="Times New Roman"/>
        <family val="1"/>
      </rPr>
      <t xml:space="preserve"> EL OPERADOR ENTREGARA A SATISFACCIÓN DEL FONDO DE DESARROLLO LOCAL DE ENGATIVÁ, LA PRODUCCIÓN Y LOS DERECHOS DE LOS DOCUMENTALES APROBADOS.</t>
    </r>
  </si>
  <si>
    <r>
      <rPr>
        <b/>
        <sz val="10"/>
        <color rgb="FF000000"/>
        <rFont val="Times New Roman"/>
        <family val="1"/>
      </rPr>
      <t xml:space="preserve">DISEÑO DE LA METODOLOGÍA, TEMÁTICAS, CRONOGRAMAS: 
</t>
    </r>
    <r>
      <rPr>
        <sz val="10"/>
        <color rgb="FF000000"/>
        <rFont val="Times New Roman"/>
        <family val="1"/>
      </rPr>
      <t xml:space="preserve">
CONSISTE EN EL DISEÑO Y PRESENTACIÓN DE LA METODOLOGÍA A DESARROLLAR EN LOS CICLOS DE FORMACIÓN, CONCEPTOS, CRONOGRAMA Y EN LA REALIZACIÓN DE ACTIVIDADES PEDAGÓGICAS CUYO FUNDAMENTO ES EL “APRENDER HACIENDO”, EN TORNO A LAS SIGUIENTES ACCIONES: 
COMPRENDER, RETENER Y PRACTICAR, CON EL PROPÓSITO DE SOBREPASAR EL APRENDIZAJE CENTRADO ÚNICAMENTE EN LA DIMENSIÓN COGNITIVA Y FACILITANDO ASÍ, LA UNIDAD ENTRE LA TEORÍA Y LA PRÁCTICA EN EL PROCESO CONSTRUCTIVO DEL SABER. 
LA MODALIDAD DE LA FORMACION ES VIRTUAL ASISTIDA CON PRACTICA PRESENCIAL PARA 330 PERSONA</t>
    </r>
    <r>
      <rPr>
        <b/>
        <sz val="10"/>
        <color rgb="FF000000"/>
        <rFont val="Times New Roman"/>
        <family val="1"/>
      </rPr>
      <t>S.</t>
    </r>
  </si>
  <si>
    <t>PERSONAS REQUERIDAS</t>
  </si>
  <si>
    <t>HORAS</t>
  </si>
  <si>
    <t>N/A</t>
  </si>
  <si>
    <t>UNIDADES</t>
  </si>
  <si>
    <t>MESES</t>
  </si>
  <si>
    <t>SESIONES</t>
  </si>
  <si>
    <t>UNIDAES</t>
  </si>
  <si>
    <r>
      <rPr>
        <b/>
        <sz val="10"/>
        <color rgb="FF000000"/>
        <rFont val="Times New Roman"/>
        <family val="1"/>
      </rPr>
      <t>REFRIGERIO PARA LAS SESIONES DE GRABACIÓN:</t>
    </r>
    <r>
      <rPr>
        <sz val="10"/>
        <color rgb="FF000000"/>
        <rFont val="Times New Roman"/>
        <family val="1"/>
      </rPr>
      <t xml:space="preserve"> 
DE MÍNIMO TREINTA (30) PERSONAS  VINCULADAS EN EL PROYECTO DE FORMACION Y  GRABACIÓN.
EL CUAL DEBE SER UN MENÚ EQUILIBRADO Y SUFICIENTE COMO:   SÁNDWICH ROAST BEEF DE 300 GRAMOS DE 15 CM DE LARGO, Y/O   SÁNDWICH DE PAVO DE 300 GRAMOS DE 15 CM DE LARGO Y/O SÁNDWICH DE CORDERO DE 300 GRAMOS DE 15 CM DE LARGO; CUALQUIERA DE ESTOS ACOMPAÑADOS DE  BEBIDA JUGO EN CAJA, O JUGO PREPARADO O CAFÉ EN LECHE O CHOCOLATE, FRUTA ENTERA DE COSECHA  Y UN DULCE O CARAMELO. ESTE DEBE SER SUMINISTRADO EN EL LUGAR DONDE SE DESARROLLE EL RODAJE DE LOS DOS DOCUMENTALES;  DEBIDAMENTE EMPACADO.</t>
    </r>
  </si>
  <si>
    <t>COTIZACIÓN 1 
CGO COLOMBIA GENERAL OUTSOURCING LTDA</t>
  </si>
  <si>
    <t>COTIZACIÓN 2
CONTRAPUNTO GROUP SAS</t>
  </si>
  <si>
    <t>COTIZACIÓN 3
CORPORACION RED CONSTRUCTORES DE PAZ</t>
  </si>
  <si>
    <t>COTIZACIÓN 4
PIEXITA ESTUDIO</t>
  </si>
  <si>
    <t>COTIZACIÓN 5
FUNDACIÓN PIAMONTE</t>
  </si>
  <si>
    <t>OBSERVACIONES</t>
  </si>
  <si>
    <t>PLAN DE MEDIOS</t>
  </si>
  <si>
    <t>SUBTOTAL (SIN IVA)</t>
  </si>
  <si>
    <t>IVA</t>
  </si>
  <si>
    <t>TOTAL CON IVA</t>
  </si>
  <si>
    <t>PARA LA EJECUCIÒN DE LOS PROYECTOS 1615 “ENGATIVÁ TERRITORIO DE PAZ Y ATENCIÓN INTEGRAL A LAS VÍCTIMAS DEL CONFLICTO ARMADO” Y PROYECTO 1622 "ARTICIPACIÓN CIUDADANA PARA EL DESARROLLO SOCIAL”</t>
  </si>
  <si>
    <t>Talento Humano no cotizado; valor referenciado de acuerdo con la tabla de Honorarios de la Secretaria Distrital de Gobierno. (Resoluciòn nº 0136 03/02/2021)
TECNICO 1 POR 2.91 SMMLV</t>
  </si>
  <si>
    <t>Talento Humano no cotizado; valor referenciado de acuerdo con la tabla de Honorarios de la Secretaria Distrital de Gobierno. (Resoluciòn nº 0136 03/02/2021)
PROFESIONAL ESPECIALIZADO 1 CON 60 MESES DE EXPERIENCIA POR 7.5 SMMLV</t>
  </si>
  <si>
    <r>
      <t xml:space="preserve">PROYECTO 1615
VALOR PROYECTADO PRESUPUESTO </t>
    </r>
    <r>
      <rPr>
        <b/>
        <sz val="12"/>
        <color rgb="FFC00000"/>
        <rFont val="Times New Roman"/>
        <family val="1"/>
      </rPr>
      <t>$214.191.000</t>
    </r>
  </si>
  <si>
    <r>
      <t>PROYECTO 1622
VALOR PROYECTADO PRESUPUESTO</t>
    </r>
    <r>
      <rPr>
        <b/>
        <sz val="12"/>
        <color rgb="FFC00000"/>
        <rFont val="Times New Roman"/>
        <family val="1"/>
      </rPr>
      <t xml:space="preserve"> $282.614.000</t>
    </r>
  </si>
  <si>
    <r>
      <t xml:space="preserve">TOTAL PROCESO ID 18
VALOR PROYECTADO PRESUPUESTO </t>
    </r>
    <r>
      <rPr>
        <b/>
        <sz val="12"/>
        <color rgb="FFC00000"/>
        <rFont val="Times New Roman"/>
        <family val="1"/>
      </rPr>
      <t>$496.805.000</t>
    </r>
  </si>
  <si>
    <r>
      <rPr>
        <b/>
        <sz val="10"/>
        <rFont val="Times New Roman"/>
        <family val="1"/>
      </rPr>
      <t>PERSONAS PARA APOYO LOGÍSTICO:</t>
    </r>
    <r>
      <rPr>
        <sz val="10"/>
        <rFont val="Times New Roman"/>
        <family val="1"/>
      </rPr>
      <t xml:space="preserve">
PERSONAL ENCARGADO DE LAS INSCRIPCIONES, CUYO PERFIL ES  BACHILLER CON EXPERIENCIA CERTIFICADA DE MÍNIMO 3 MESES EN ATENCIÓN DE USUARIOS. 
SE REQUIEREN EN TOTAL DOS (2) PERSONAS, LAS CUALES DEBERÁN PRESTAR SERVICIO POR UNA DURACIÓN DE 15 DÍAS (POR PERSONA), EN LOS PUNTOS:  EL EDIFICIO DE LA ALCALDÍA LOCAL DE ENGATIVÁ, UBICADO  EN LA CALLE 71 # 73ª - 44, BOGOTÁ Y EN LA SEDE PROPIA DEL OPERADOR EN LA CIUDAD DE BOGOTA.</t>
    </r>
  </si>
  <si>
    <t>PLAN DE MEDIOS LOCAL: CANALES DE DIFUSIÓN, MEDIOS IMPRESOS, TELEVISIÓN, EMISORA, PAUTA REDES SOCIALES.</t>
  </si>
  <si>
    <r>
      <rPr>
        <b/>
        <sz val="10"/>
        <rFont val="Times New Roman"/>
        <family val="1"/>
      </rPr>
      <t xml:space="preserve">DOS FORMADORES PARA PROYECTO 1622: </t>
    </r>
    <r>
      <rPr>
        <sz val="10"/>
        <rFont val="Times New Roman"/>
        <family val="1"/>
      </rPr>
      <t xml:space="preserve"> 
PROFESIONALES EN CIENCIAS DE LA EDUCACIÓN, ADMINISTRATIVAS, ECONÓMICAS SOCIALES, CONTABLES Y/O HUMANAS. DEBE ACREDITAR EXPERIENCIA PROFESIONAL MÍNIMA DE DOS (2) AÑOS, CONTADOS A PARTIR DE LA FECHA DE TERMINACIÓN Y APROBACIÓN DEL PENSUM ACADÉMICO DE EDUCACIÓN SUPERIOR Y DEBE ACREDITAR EXPERIENCIA ESPECÍFICA MÍNIMA EN DOS (2) PROYECTOS DE FORMACIÓN COMUNITARIA Y/O CAPACITACIONES, Y/O TALLERES Y/O DESARROLLO DE PROCESOS PEDAGÓGICOS CON COMUNIDAD. (2 PERSONAS)
</t>
    </r>
  </si>
  <si>
    <r>
      <rPr>
        <b/>
        <sz val="10"/>
        <color rgb="FF000000"/>
        <rFont val="Times New Roman"/>
        <family val="1"/>
      </rPr>
      <t>UN FORMADOR PARA PROYECTO 1615:</t>
    </r>
    <r>
      <rPr>
        <sz val="10"/>
        <color rgb="FF000000"/>
        <rFont val="Times New Roman"/>
        <family val="1"/>
      </rPr>
      <t xml:space="preserve"> 
PROFESIONALES EN CARRERAS DE CINE, AUDIOVISUALES Y/O TELEVISIÓN O EN CIENCIAS DE LA EDUCACIÓN CON ÉNFASIS EN TÉCNICAS DE SONIDO Y GRABACIÓN Y AFINES. DEBEN ACREDITAR EXPERIENCIA PROFESIONAL MÍNIMA DE DOS (2) AÑOS, Y ADICIONAL DOS (2) DE EXPERIENCIA ESPECÍFICA EN PROYECTOS DE FORMACIÓN COMUNITARIA Y/O CAPACITACIONES, Y/O TALLERES Y/O DESARROLLO DE PROCESOS PEDAGÓGICOS CON COMUNIDAD. (1  PERSONA).
</t>
    </r>
  </si>
  <si>
    <r>
      <rPr>
        <b/>
        <sz val="10"/>
        <rFont val="Times New Roman"/>
        <family val="1"/>
      </rPr>
      <t xml:space="preserve">DOS PERSONAS DE APOYO TÉCNICO Y ADMINISTRATIVO: 
</t>
    </r>
    <r>
      <rPr>
        <sz val="10"/>
        <rFont val="Times New Roman"/>
        <family val="1"/>
      </rPr>
      <t xml:space="preserve">ESTUDIANTE UNIVERSITARIO MÍNIMO DE CUARTO SEMESTRE DE CIENCIAS TECNOLÓGICAS, O ADMINISTRATIVAS TÉCNICO O TECNÓLOGO EN ESTAS ÁREAS. DEBE ACREDITAR EXPERIENCIA LABORAL GENERAL MÍNIMA DE SEIS (6) MESES, DEBIDAMENTE CERTIFICADA. (2 PERSONAS)
</t>
    </r>
  </si>
  <si>
    <r>
      <rPr>
        <b/>
        <sz val="10"/>
        <color rgb="FF000000"/>
        <rFont val="Times New Roman"/>
        <family val="1"/>
      </rPr>
      <t>CÁMARA FOTOGRÁFICA, PARA PREMIACIÓN:</t>
    </r>
    <r>
      <rPr>
        <sz val="10"/>
        <color rgb="FF000000"/>
        <rFont val="Times New Roman"/>
        <family val="1"/>
      </rPr>
      <t xml:space="preserve">
-	SENSOR SUPER HAD CCD DE 20.1 MP
-	ZOOM ÓPTICO DE 35X
-	ESTABILIZADOR DE IMAGEN STEADYSHOT ÓPTICO
-	IMÁGENES PANORÁMICAS 360
-	FLASH AVANZADO
-	VIDEO HD Y FUNCIONES CREATIVAS TE PERMITEN CAPTURAR IMÁGENES Y VIDEOS DE GRAN CALIDAD CON TODA FACILIDAD
-	MEMORIA INTERNA 55 MB
-	RESOLUCION DE VIDEO HD
-	TAMAÑO DE PANTALLA 2.95  PULGADAS
-	PUERTO AUXILIAR DE AUDIO 
-	PUERTO USB
-	FUENTES ALIMENTACIÓN ENERGÍA	PILAS ALCALINAS
-	ACCESORIOS ADICIONALES: ESTUCHE, CORREA PARA EL HOMBRO, TAPA DE LENTE, CABLE MULTI USB Y MANUAL INSTRUCCIONES</t>
    </r>
  </si>
  <si>
    <t>KTRONIX</t>
  </si>
  <si>
    <t>TODOSISTEMAS.COM</t>
  </si>
  <si>
    <t>SONY</t>
  </si>
  <si>
    <r>
      <rPr>
        <b/>
        <sz val="10"/>
        <color rgb="FF000000"/>
        <rFont val="Times New Roman"/>
        <family val="1"/>
      </rPr>
      <t>SESIONES VIRTUALES DE FORMACION:</t>
    </r>
    <r>
      <rPr>
        <sz val="10"/>
        <color rgb="FF000000"/>
        <rFont val="Times New Roman"/>
        <family val="1"/>
      </rPr>
      <t xml:space="preserve"> EL CONTRATISTA DEBE GARANTIZAR UNA PLATAFORMA QUE CUMPLA CON LAS SIGUIENTES CARACTERISTICAS:
- CONFORMACION DE DOS (2) GRUPO DE 90 PERSONAS BENEFICIARIAS DEL PROGRAMAS INCLUYENDO EL FORMADOR, CADA UNO . 
- PERMITIR TRASMISION DE INFORMACIÓN, VIDEO CONFERENICA,  CHAT EN LINEA,  FÁCIL ACCESO, GRABACION DE CADA SESIÓN, REGISTRAR EL INGRESO DE LAS PERSONAS
- PARTICIPACIÓN DE LOS BENEFICIARIOS DURANTE LA SESIÓN, PRESENTACIÓN EN LÍNEA DEL MATERIAL DE APOYO Y DESCARGAR DICHAS EVIDENCIAS. 
- CONEXIÓN EN LÍNEA
</t>
    </r>
    <r>
      <rPr>
        <b/>
        <sz val="10"/>
        <color rgb="FF000000"/>
        <rFont val="Times New Roman"/>
        <family val="1"/>
      </rPr>
      <t>- LOS PARTICIPANTES RECIBIRÁN FORMACIÓN EN CINCO (5) SESIONES CATEDRA DE UNO COMA 5 (1,5) HORAS CADA UNA ; EN GRUPOS DE MÁXIMO NOVENTA (90).</t>
    </r>
  </si>
  <si>
    <r>
      <rPr>
        <b/>
        <sz val="10"/>
        <color rgb="FF000000"/>
        <rFont val="Times New Roman"/>
        <family val="1"/>
      </rPr>
      <t xml:space="preserve">TRANSPORTE PARA LAS GRABACIONES DE LOS DOCUMENTALES: 
</t>
    </r>
    <r>
      <rPr>
        <sz val="10"/>
        <color rgb="FF000000"/>
        <rFont val="Times New Roman"/>
        <family val="1"/>
      </rPr>
      <t>DE MÍNIMO TREINTA (30) PERSONAS VINCULADAS EN EL PROYECTO DE FORMACION Y GRABACIÓN.
LA RUTA DEL TRANSPORTE SERA DESDE EL PUNTO DE PARTIDA "ALCALDÍA LOCAL DE ENGATIVÁ CALLE 71 # 73ª - 44 BOGOTÁ" HACIA LA UBICACIÓN DE LAS LOCACIONES EN BOGOTÁ.</t>
    </r>
  </si>
  <si>
    <r>
      <rPr>
        <b/>
        <sz val="10"/>
        <color rgb="FF000000"/>
        <rFont val="Times New Roman"/>
        <family val="1"/>
      </rPr>
      <t xml:space="preserve">INTÉRPRETE DE LENGUAJE DE SEÑAS: </t>
    </r>
    <r>
      <rPr>
        <sz val="10"/>
        <color rgb="FF000000"/>
        <rFont val="Times New Roman"/>
        <family val="1"/>
      </rPr>
      <t xml:space="preserve">
TRADUCTOR DE LENGUAJE DE SEÑAS: INTERPRETE TRADUCTOR DE LENGUAJE DE SEÑAS ALTAMENTE CAPACITADO, EDUCADO Y CERTIFICADO, PARA ESTABLECER COMUNICACIÓN CON PERSONAS ASISTENTES SORDAS O CON DEFICIENCIAS AUDITIVAS A TRAVÉS DE LA INTERPRETACIÓN DE LENGUAJE DE SEÑAS, GESTOS MANUALES Y ARTICULACIÓN ORAL CON EL FIN DE QUE ESTAS PUEDAN ENTENDER LO QUE SE HA DICHO.</t>
    </r>
  </si>
  <si>
    <r>
      <rPr>
        <b/>
        <sz val="10"/>
        <rFont val="Times New Roman"/>
        <family val="1"/>
      </rPr>
      <t xml:space="preserve">INVITACIONES: </t>
    </r>
    <r>
      <rPr>
        <sz val="10"/>
        <rFont val="Times New Roman"/>
        <family val="1"/>
      </rPr>
      <t xml:space="preserve">
TARJETAS DE INVITACIÓN PARA PRESENTACIÓN PÚBLICA, EN PAPEL KIMBERLY A DOS (2) TINTAS, A MEDIA CARTA,DISEÑADAS Y ENTREGADAS POR EL CONTRATISTA, REVISADAS Y APROBADAS POR EL COMITÉ TÉCNICO Y LA ALCALDÍA LOCAL</t>
    </r>
  </si>
  <si>
    <r>
      <t xml:space="preserve">EQUIPOS PARA VIDEO:
</t>
    </r>
    <r>
      <rPr>
        <sz val="10"/>
        <color rgb="FF000000"/>
        <rFont val="Times New Roman"/>
        <family val="1"/>
      </rPr>
      <t>ALQUILER DE INTERFAZ DE VIDEO: BLACKMAGIC DESIGN ATEM 1 M/E PRODUCTION STUDIO 4K</t>
    </r>
  </si>
  <si>
    <t>ALQUILER DE MONITORES DE VIDEO: BLACKMAGIC DESIGN SMARTVIEW DUO 2</t>
  </si>
  <si>
    <t>ALQUILER DE TARJETAS PARA CAPTURA DE VIDEO BLACKMAGIC DESIGN DECKLINK DUO 2</t>
  </si>
  <si>
    <t>ALQUILER DE CAMARA DE VIDEO CON LAS SIGUIENTES CARACTERISTICAS: VARIABLE VELOCIDAD DE HASTA 120 FPS EN FHD/MP4/MOV GRABACIÓN EN 4 K INTEGRADO LEICA 13 X F/2.8 – F/4.5 LENTE LENTE INDIVIDUAL 3 X ANILLOS DE CONTROL 2 X RANURAS PARA TARJETAS SD (U3 COMPATIBLE) HDMI 2.0, 3 G-SDI SALIDA</t>
  </si>
  <si>
    <t>ALQUILER DE TRIPODES PARA CAMARA PROFESIONAL</t>
  </si>
  <si>
    <t>ALQUILER DE MINICAMARA PARA ESCENARIO CON LAS SIGUIENTES CARACTERISTICAS: 1/3" 2.5 MP FHD CÁMARA 3 G-SDI/HDMI CON 3,7 MM LENS, 25/30/50/60 FPS (NTSC Y PAL) 1920X1080</t>
  </si>
  <si>
    <t>ALQUILER DE SOPORTE O CLAMPS PARA MINICAMARAS</t>
  </si>
  <si>
    <t>ALQUILER DE UPS PARA EQUIPOS DE VIDEO DE LAS SIGUIENTES CARACTERISTICAS: 1500 VA/900 W BATERÍA DE RESPALDO SISTEMA DE ALIMENTACIÓN ININTERRUMPIDA (UPS) 10 TOMAS DE CORRIENTE TOTAL: 5 SALIDAS PROPORCIONAN UPS DE COPIA DE SEGURIDAD Y PROTECCIÓN CONTRA SOBRETENSIONES; 5 SALIDAS OFRECEN PROTECCIÓN CONTRA SOBRETENSIONES SÓLO REGULACIÓN AUTOMÁTICA DE TENSIÓN (AVR) MANTIENE SEGURO VOLTAJE CONDICIONES DE USO SIN BATERÍA POTENCIA.</t>
  </si>
  <si>
    <t>ALQUILER DE PUNTOS DE INTERCOM PARA DIRECTOR DE CAMARAS Y CAMAROGRAFOS</t>
  </si>
  <si>
    <t>ALQUILER DE SET DE CABLES SDI DE DIFERENTES METRAJES PARA CAMARAS: 30MTS, 70MTS, 100MTS</t>
  </si>
  <si>
    <r>
      <t xml:space="preserve">EQUIPOS DE AUDIO:
</t>
    </r>
    <r>
      <rPr>
        <sz val="10"/>
        <color rgb="FF000000"/>
        <rFont val="Times New Roman"/>
        <family val="1"/>
      </rPr>
      <t>ALQUILER DE CONSOLA DE AUDIO CON LAS SIGUIENTES CARACTERISTICAS: 16 ENTRADAS DE MICRÓFONO DUOPRE 5 ENVÍOS AUXILIARES 3 BANDAS CADA UNA CON BARRIDO MEDIO. FADERS PROFESIONALES DE 3.937 IN.E/S USB CON SOFTWARE SONAR SET DE CABLES XLR Y JACX TRS</t>
    </r>
  </si>
  <si>
    <t>ALQUILER SET DE CABLES XLR Y JACX TRS</t>
  </si>
  <si>
    <r>
      <t xml:space="preserve">EQUIPO:
</t>
    </r>
    <r>
      <rPr>
        <sz val="10"/>
        <color rgb="FF000000"/>
        <rFont val="Times New Roman"/>
        <family val="1"/>
      </rPr>
      <t>TÉCNICO PARA STREAMING</t>
    </r>
  </si>
  <si>
    <t>DIRECTOR DE CAMARAS Y SWITCHER DE VIDEO</t>
  </si>
  <si>
    <t>CAMAROGRAFOS PROFESIONALES</t>
  </si>
  <si>
    <t>TÉCNICO PARA CANAL DE INTERNET</t>
  </si>
  <si>
    <r>
      <t xml:space="preserve">PLATAFORMA VIRTUAL
</t>
    </r>
    <r>
      <rPr>
        <sz val="10"/>
        <color rgb="FF000000"/>
        <rFont val="Times New Roman"/>
        <family val="1"/>
      </rPr>
      <t xml:space="preserve">PLATAFORMA VIRTUAL (TEAMS, ZOOM, MEETS, MOODLE )PARA EL DESARROLLO DE LOS PROCESOS DE FORMACIÓN. LA PLATAFORMA DEBERÁ ESTAR DISPONIBLE  LOS 7 DÍAS, LAS 24 HORAS. </t>
    </r>
  </si>
  <si>
    <t>VALOR UNITARIO 
SIN IVA</t>
  </si>
  <si>
    <t>VALOR TOTAL 
SIN IVA</t>
  </si>
  <si>
    <t>COTIZACIÓN 6 PROMEDIO DEL ESTUDIO DE MERCADO DEL PROCESO 1599_1600_1616</t>
  </si>
  <si>
    <r>
      <rPr>
        <b/>
        <sz val="10"/>
        <color rgb="FF000000"/>
        <rFont val="Times New Roman"/>
        <family val="1"/>
      </rPr>
      <t>FORMULARIOS DE INSCRIPCIÓN:</t>
    </r>
    <r>
      <rPr>
        <sz val="10"/>
        <color rgb="FF000000"/>
        <rFont val="Times New Roman"/>
        <family val="1"/>
      </rPr>
      <t xml:space="preserve"> 
DISEÑOS E IMPRESIONES DE </t>
    </r>
    <r>
      <rPr>
        <b/>
        <sz val="10"/>
        <color rgb="FF000000"/>
        <rFont val="Times New Roman"/>
        <family val="1"/>
      </rPr>
      <t>DOS (2)</t>
    </r>
    <r>
      <rPr>
        <sz val="10"/>
        <color rgb="FF000000"/>
        <rFont val="Times New Roman"/>
        <family val="1"/>
      </rPr>
      <t xml:space="preserve"> TIPOS DE FORMULARIOS DE INSCRIPCIONES Y DE LOS CONSENTIMIENTOS INFORMADOS, QUE CONTENGAN LA INFORMACIÓN REQUERIDA PARA LA VINCULACIÓN DE LOS BENEFICIARIOS A LOS PROCESOS.
EN TOTAL SON DOS (2) TIPOS DE FORMULARIOS, UNO PARA CADA PROYECTO; LAS IMPRESIONES DEBEN SER DISTRIBUIDAS ASÍ:
PROYECTO 1615: CIENTO OCHENTA (180) UNIDADES IMPRESAS
PROYECTO 1622:  CUATROCIENTAS (330) UNIDADES IMPRESAS</t>
    </r>
  </si>
  <si>
    <t>Talento Humano no cotizado; valor referenciado de acuerdo con la tabla de Honorarios de la Secretaria Distrital de Gobierno. (Resoluciòn nº 0136 03/02/2021)
2 ASISTENCIAL CON 24 MESES DE EXPERIENCIA POR 1 SMMLV POR 15 DÍAS CADA UNO</t>
  </si>
  <si>
    <t>COTIZACIÓN DEL ESTUDIO DE MERCADO DEL PROCESO 1599_1600_1616</t>
  </si>
  <si>
    <r>
      <rPr>
        <b/>
        <sz val="10"/>
        <color rgb="FF000000"/>
        <rFont val="Times New Roman"/>
        <family val="1"/>
      </rPr>
      <t xml:space="preserve">CERTIFICADOS: </t>
    </r>
    <r>
      <rPr>
        <sz val="10"/>
        <color rgb="FF000000"/>
        <rFont val="Times New Roman"/>
        <family val="1"/>
      </rPr>
      <t xml:space="preserve">
Certificados: Elaboración y entrega de diplomas, en papel propalcote, con logos de la Alcaldia Local de Engativa ,una tinta, tamaño 34 x 24.5 cm.</t>
    </r>
  </si>
  <si>
    <r>
      <rPr>
        <b/>
        <sz val="10"/>
        <color rgb="FF000000"/>
        <rFont val="Times New Roman"/>
        <family val="1"/>
      </rPr>
      <t xml:space="preserve">SESIONES VIRTUALES DE FORMACION (DIPLOMADO): EL CONTRATISTA DEBE GARANTIZAR UNA PLATAFORMA QUE CUMPLA CON LAS SIGUIENTES CARACTERISTICAS:
</t>
    </r>
    <r>
      <rPr>
        <sz val="10"/>
        <color rgb="FF000000"/>
        <rFont val="Times New Roman"/>
        <family val="1"/>
      </rPr>
      <t xml:space="preserve">- CONFORMACION DE ONCE (11) GRUPOS DE MAXIMO 30 PERSONAS BENEFICIARIAS DEL PROGRAMAS INCLUYENDO EL FORMADOR . </t>
    </r>
    <r>
      <rPr>
        <b/>
        <sz val="10"/>
        <color rgb="FF000000"/>
        <rFont val="Times New Roman"/>
        <family val="1"/>
      </rPr>
      <t xml:space="preserve">
</t>
    </r>
    <r>
      <rPr>
        <sz val="10"/>
        <color rgb="FF000000"/>
        <rFont val="Times New Roman"/>
        <family val="1"/>
      </rPr>
      <t xml:space="preserve">- PERMITA DICTAR LAS SESIONES CON LA PARTICIPACIÓN DE MÁXIMO 30 PERSONAS POR SESIÓN
- PERMITIR TRASMISION DE INFORMACIÓN, VIDEO CONFERENICA,  CHAT EN LINEA,  FÁCIL ACCESO, GRABACION DE CADA SESIÓN, REGISTRAR EL INGRESO DE LAS PERSONAS
- PARTICIPACIÓN DE LOS BENEFICIARIOS DURANTE LA SESIÓN, PRESENTACIÓN EN LÍNEA DEL MATERIAL DE APOYO Y DESCARGAR DICHAS EVIDENCIAS. 
- CONEXIÓN EN LÍNEA
</t>
    </r>
    <r>
      <rPr>
        <b/>
        <u/>
        <sz val="10"/>
        <color rgb="FF000000"/>
        <rFont val="Times New Roman"/>
        <family val="1"/>
      </rPr>
      <t>LOS PARTICIPANTES RECIBIRÁN FORMACIÓN EN TREINTA (30) SESIONES DE CUATRO (4) HORAS CÁTEDRA CADA UNA EN GRUPOS DE MÁXIMO TREINTA (30) PERSONAS</t>
    </r>
  </si>
  <si>
    <t>COTIZACIÓN 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</si>
</sst>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 #,##0_-;\-&quot;$&quot;\ * #,##0_-;_-&quot;$&quot;\ * &quot;-&quot;_-;_-@_-"/>
    <numFmt numFmtId="41" formatCode="_-* #,##0_-;\-* #,##0_-;_-* &quot;-&quot;_-;_-@_-"/>
    <numFmt numFmtId="164" formatCode="_-&quot;$&quot;* #,##0.00_-;\-&quot;$&quot;* #,##0.00_-;_-&quot;$&quot;* &quot;-&quot;??_-;_-@_-"/>
    <numFmt numFmtId="165" formatCode="_-&quot;$&quot;* #,##0_-;\-&quot;$&quot;* #,##0_-;_-&quot;$&quot;* &quot;-&quot;??_-;_-@_-"/>
  </numFmts>
  <fonts count="15" x14ac:knownFonts="1">
    <font>
      <sz val="10"/>
      <color rgb="FF000000"/>
      <name val="Times New Roman"/>
      <family val="1"/>
    </font>
    <font>
      <sz val="10"/>
      <color rgb="FF000000"/>
      <name val="Times New Roman"/>
      <family val="1"/>
    </font>
    <font>
      <sz val="8"/>
      <name val="Times New Roman"/>
      <family val="1"/>
    </font>
    <font>
      <b/>
      <sz val="12"/>
      <color rgb="FF000000"/>
      <name val="Times New Roman"/>
      <family val="1"/>
    </font>
    <font>
      <b/>
      <sz val="10"/>
      <color rgb="FF000000"/>
      <name val="Times New Roman"/>
      <family val="1"/>
    </font>
    <font>
      <sz val="12"/>
      <color rgb="FF000000"/>
      <name val="Times New Roman"/>
      <family val="1"/>
    </font>
    <font>
      <b/>
      <sz val="10"/>
      <name val="Times New Roman"/>
      <family val="1"/>
    </font>
    <font>
      <sz val="10"/>
      <name val="Times New Roman"/>
      <family val="1"/>
    </font>
    <font>
      <b/>
      <u/>
      <sz val="10"/>
      <color rgb="FF000000"/>
      <name val="Times New Roman"/>
      <family val="1"/>
    </font>
    <font>
      <sz val="9"/>
      <color indexed="81"/>
      <name val="Tahoma"/>
      <family val="2"/>
    </font>
    <font>
      <b/>
      <sz val="9"/>
      <color indexed="81"/>
      <name val="Tahoma"/>
      <family val="2"/>
    </font>
    <font>
      <b/>
      <sz val="10"/>
      <color rgb="FF000000"/>
      <name val="Arial"/>
      <family val="2"/>
    </font>
    <font>
      <b/>
      <sz val="9"/>
      <color rgb="FF000000"/>
      <name val="Times New Roman"/>
      <family val="1"/>
    </font>
    <font>
      <b/>
      <sz val="12"/>
      <color rgb="FFC00000"/>
      <name val="Times New Roman"/>
      <family val="1"/>
    </font>
    <font>
      <b/>
      <sz val="12"/>
      <name val="Times New Roman"/>
      <family val="1"/>
    </font>
  </fonts>
  <fills count="8">
    <fill>
      <patternFill patternType="none"/>
    </fill>
    <fill>
      <patternFill patternType="gray125"/>
    </fill>
    <fill>
      <patternFill patternType="solid">
        <fgColor theme="0"/>
        <bgColor indexed="64"/>
      </patternFill>
    </fill>
    <fill>
      <patternFill patternType="solid">
        <fgColor theme="3" tint="0.79998168889431442"/>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rgb="FFFFFF00"/>
        <bgColor indexed="64"/>
      </patternFill>
    </fill>
  </fills>
  <borders count="66">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medium">
        <color indexed="64"/>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style="thin">
        <color indexed="64"/>
      </top>
      <bottom style="medium">
        <color indexed="64"/>
      </bottom>
      <diagonal/>
    </border>
    <border>
      <left/>
      <right style="medium">
        <color indexed="64"/>
      </right>
      <top/>
      <bottom style="thin">
        <color indexed="64"/>
      </bottom>
      <diagonal/>
    </border>
    <border>
      <left style="thin">
        <color indexed="64"/>
      </left>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right style="thin">
        <color indexed="64"/>
      </right>
      <top/>
      <bottom style="medium">
        <color indexed="64"/>
      </bottom>
      <diagonal/>
    </border>
    <border>
      <left/>
      <right/>
      <top/>
      <bottom style="medium">
        <color indexed="64"/>
      </bottom>
      <diagonal/>
    </border>
    <border>
      <left/>
      <right/>
      <top style="medium">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style="thin">
        <color indexed="64"/>
      </top>
      <bottom style="medium">
        <color indexed="64"/>
      </bottom>
      <diagonal/>
    </border>
    <border>
      <left style="medium">
        <color indexed="64"/>
      </left>
      <right/>
      <top/>
      <bottom style="medium">
        <color indexed="64"/>
      </bottom>
      <diagonal/>
    </border>
    <border>
      <left/>
      <right style="medium">
        <color indexed="64"/>
      </right>
      <top style="thin">
        <color indexed="64"/>
      </top>
      <bottom/>
      <diagonal/>
    </border>
    <border>
      <left/>
      <right style="thin">
        <color indexed="64"/>
      </right>
      <top style="medium">
        <color indexed="64"/>
      </top>
      <bottom/>
      <diagonal/>
    </border>
    <border>
      <left style="medium">
        <color indexed="64"/>
      </left>
      <right style="medium">
        <color indexed="64"/>
      </right>
      <top style="medium">
        <color indexed="64"/>
      </top>
      <bottom style="medium">
        <color indexed="64"/>
      </bottom>
      <diagonal/>
    </border>
  </borders>
  <cellStyleXfs count="4">
    <xf numFmtId="0" fontId="0" fillId="0" borderId="0"/>
    <xf numFmtId="41" fontId="1" fillId="0" borderId="0" applyFont="0" applyFill="0" applyBorder="0" applyAlignment="0" applyProtection="0"/>
    <xf numFmtId="42" fontId="1" fillId="0" borderId="0" applyFont="0" applyFill="0" applyBorder="0" applyAlignment="0" applyProtection="0"/>
    <xf numFmtId="164" fontId="1" fillId="0" borderId="0" applyFont="0" applyFill="0" applyBorder="0" applyAlignment="0" applyProtection="0"/>
  </cellStyleXfs>
  <cellXfs count="344">
    <xf numFmtId="0" fontId="0" fillId="0" borderId="0" xfId="0"/>
    <xf numFmtId="0" fontId="5" fillId="2" borderId="0" xfId="0" applyFont="1" applyFill="1" applyAlignment="1">
      <alignment horizontal="left" vertical="top"/>
    </xf>
    <xf numFmtId="0" fontId="3" fillId="2" borderId="0" xfId="0" applyFont="1" applyFill="1" applyBorder="1" applyAlignment="1">
      <alignment horizontal="center" vertical="center"/>
    </xf>
    <xf numFmtId="0" fontId="5" fillId="2" borderId="0" xfId="0" applyFont="1" applyFill="1" applyBorder="1" applyAlignment="1">
      <alignment horizontal="left" vertical="top"/>
    </xf>
    <xf numFmtId="0" fontId="0" fillId="2" borderId="0" xfId="0" applyFont="1" applyFill="1" applyBorder="1" applyAlignment="1">
      <alignment horizontal="left" vertical="top"/>
    </xf>
    <xf numFmtId="0" fontId="0" fillId="2" borderId="0" xfId="0" applyFont="1" applyFill="1" applyAlignment="1">
      <alignment horizontal="left" vertical="top"/>
    </xf>
    <xf numFmtId="0" fontId="0" fillId="2" borderId="6" xfId="1" applyNumberFormat="1" applyFont="1" applyFill="1" applyBorder="1" applyAlignment="1">
      <alignment horizontal="center" vertical="center"/>
    </xf>
    <xf numFmtId="0" fontId="0" fillId="2" borderId="15" xfId="1" applyNumberFormat="1" applyFont="1" applyFill="1" applyBorder="1" applyAlignment="1">
      <alignment horizontal="center" vertical="center"/>
    </xf>
    <xf numFmtId="42" fontId="0" fillId="0" borderId="22" xfId="2" applyFont="1" applyFill="1" applyBorder="1" applyAlignment="1">
      <alignment horizontal="center" vertical="center"/>
    </xf>
    <xf numFmtId="42" fontId="0" fillId="0" borderId="23" xfId="2" applyFont="1" applyFill="1" applyBorder="1" applyAlignment="1">
      <alignment horizontal="center" vertical="center"/>
    </xf>
    <xf numFmtId="42" fontId="0" fillId="0" borderId="24" xfId="2" applyFont="1" applyFill="1" applyBorder="1" applyAlignment="1">
      <alignment horizontal="center" vertical="center"/>
    </xf>
    <xf numFmtId="42" fontId="0" fillId="0" borderId="5" xfId="2" applyFont="1" applyFill="1" applyBorder="1" applyAlignment="1">
      <alignment horizontal="center" vertical="center"/>
    </xf>
    <xf numFmtId="42" fontId="0" fillId="0" borderId="7" xfId="2" applyFont="1" applyFill="1" applyBorder="1" applyAlignment="1">
      <alignment horizontal="center" vertical="center"/>
    </xf>
    <xf numFmtId="42" fontId="0" fillId="0" borderId="27" xfId="2" applyFont="1" applyFill="1" applyBorder="1" applyAlignment="1">
      <alignment horizontal="center" vertical="center"/>
    </xf>
    <xf numFmtId="42" fontId="0" fillId="0" borderId="2" xfId="2" applyFont="1" applyFill="1" applyBorder="1" applyAlignment="1">
      <alignment horizontal="center" vertical="center"/>
    </xf>
    <xf numFmtId="42" fontId="0" fillId="0" borderId="8" xfId="2" applyFont="1" applyFill="1" applyBorder="1" applyAlignment="1">
      <alignment horizontal="center" vertical="center"/>
    </xf>
    <xf numFmtId="42" fontId="0" fillId="0" borderId="4" xfId="2" applyFont="1" applyFill="1" applyBorder="1" applyAlignment="1">
      <alignment horizontal="center" vertical="center"/>
    </xf>
    <xf numFmtId="42" fontId="0" fillId="0" borderId="15" xfId="2" applyFont="1" applyFill="1" applyBorder="1" applyAlignment="1">
      <alignment horizontal="center" vertical="center"/>
    </xf>
    <xf numFmtId="42" fontId="0" fillId="0" borderId="31" xfId="2" applyFont="1" applyFill="1" applyBorder="1" applyAlignment="1">
      <alignment horizontal="center" vertical="center"/>
    </xf>
    <xf numFmtId="42" fontId="0" fillId="0" borderId="32" xfId="2" applyFont="1" applyFill="1" applyBorder="1" applyAlignment="1">
      <alignment horizontal="center" vertical="center"/>
    </xf>
    <xf numFmtId="0" fontId="0" fillId="2" borderId="3" xfId="1" applyNumberFormat="1" applyFont="1" applyFill="1" applyBorder="1" applyAlignment="1">
      <alignment horizontal="center" vertical="center"/>
    </xf>
    <xf numFmtId="0" fontId="0" fillId="2" borderId="32" xfId="1" applyNumberFormat="1" applyFont="1" applyFill="1" applyBorder="1" applyAlignment="1">
      <alignment horizontal="center" vertical="center"/>
    </xf>
    <xf numFmtId="0" fontId="0" fillId="2" borderId="11" xfId="1" applyNumberFormat="1" applyFont="1" applyFill="1" applyBorder="1" applyAlignment="1">
      <alignment horizontal="center" vertical="center"/>
    </xf>
    <xf numFmtId="0" fontId="0" fillId="2" borderId="37" xfId="0" applyFill="1" applyBorder="1" applyAlignment="1">
      <alignment horizontal="center" vertical="center" wrapText="1"/>
    </xf>
    <xf numFmtId="42" fontId="0" fillId="0" borderId="37" xfId="2" applyFont="1" applyFill="1" applyBorder="1" applyAlignment="1">
      <alignment horizontal="center" vertical="center"/>
    </xf>
    <xf numFmtId="0" fontId="0" fillId="2" borderId="38" xfId="1" applyNumberFormat="1" applyFont="1" applyFill="1" applyBorder="1" applyAlignment="1">
      <alignment horizontal="center" vertical="center"/>
    </xf>
    <xf numFmtId="0" fontId="0" fillId="2" borderId="1" xfId="1" applyNumberFormat="1" applyFont="1" applyFill="1" applyBorder="1" applyAlignment="1">
      <alignment horizontal="center" vertical="center"/>
    </xf>
    <xf numFmtId="42" fontId="0" fillId="0" borderId="13" xfId="2" applyFont="1" applyFill="1" applyBorder="1" applyAlignment="1">
      <alignment horizontal="center" vertical="center"/>
    </xf>
    <xf numFmtId="0" fontId="0" fillId="2" borderId="17" xfId="1" applyNumberFormat="1" applyFont="1" applyFill="1" applyBorder="1" applyAlignment="1">
      <alignment horizontal="center" vertical="center"/>
    </xf>
    <xf numFmtId="42" fontId="0" fillId="4" borderId="34" xfId="2" applyFont="1" applyFill="1" applyBorder="1" applyAlignment="1">
      <alignment horizontal="center" vertical="center"/>
    </xf>
    <xf numFmtId="0" fontId="0" fillId="4" borderId="20" xfId="0" applyFont="1" applyFill="1" applyBorder="1" applyAlignment="1">
      <alignment horizontal="center" vertical="center" wrapText="1"/>
    </xf>
    <xf numFmtId="0" fontId="0" fillId="4" borderId="20" xfId="1" applyNumberFormat="1" applyFont="1" applyFill="1" applyBorder="1" applyAlignment="1">
      <alignment horizontal="center" vertical="center"/>
    </xf>
    <xf numFmtId="42" fontId="0" fillId="4" borderId="20" xfId="2" applyFont="1" applyFill="1" applyBorder="1" applyAlignment="1">
      <alignment horizontal="center" vertical="center"/>
    </xf>
    <xf numFmtId="42" fontId="0" fillId="4" borderId="19" xfId="2" applyFont="1" applyFill="1" applyBorder="1" applyAlignment="1">
      <alignment horizontal="center" vertical="center"/>
    </xf>
    <xf numFmtId="0" fontId="0" fillId="0" borderId="3" xfId="1" applyNumberFormat="1" applyFont="1" applyFill="1" applyBorder="1" applyAlignment="1">
      <alignment horizontal="center" vertical="center"/>
    </xf>
    <xf numFmtId="0" fontId="4" fillId="2" borderId="16" xfId="0" applyFont="1" applyFill="1" applyBorder="1" applyAlignment="1">
      <alignment horizontal="center" vertical="center" wrapText="1"/>
    </xf>
    <xf numFmtId="0" fontId="0" fillId="2" borderId="15" xfId="0" applyFill="1" applyBorder="1" applyAlignment="1">
      <alignment horizontal="left" vertical="center" wrapText="1"/>
    </xf>
    <xf numFmtId="0" fontId="0" fillId="2" borderId="31" xfId="0" applyFill="1" applyBorder="1" applyAlignment="1">
      <alignment horizontal="left" vertical="center" wrapText="1"/>
    </xf>
    <xf numFmtId="0" fontId="7" fillId="2" borderId="31" xfId="0" applyFont="1" applyFill="1" applyBorder="1" applyAlignment="1">
      <alignment horizontal="left" vertical="center" wrapText="1"/>
    </xf>
    <xf numFmtId="0" fontId="0" fillId="2" borderId="5" xfId="0" applyFill="1" applyBorder="1" applyAlignment="1">
      <alignment horizontal="center" vertical="center" wrapText="1"/>
    </xf>
    <xf numFmtId="0" fontId="0" fillId="2" borderId="7" xfId="1" applyNumberFormat="1" applyFont="1" applyFill="1" applyBorder="1" applyAlignment="1">
      <alignment horizontal="center" vertical="center"/>
    </xf>
    <xf numFmtId="0" fontId="0" fillId="2" borderId="27" xfId="0" applyFill="1" applyBorder="1" applyAlignment="1">
      <alignment horizontal="center" vertical="center" wrapText="1"/>
    </xf>
    <xf numFmtId="0" fontId="0" fillId="2" borderId="2" xfId="1" applyNumberFormat="1" applyFont="1" applyFill="1" applyBorder="1" applyAlignment="1">
      <alignment horizontal="center" vertical="center"/>
    </xf>
    <xf numFmtId="0" fontId="0" fillId="2" borderId="27" xfId="1" applyNumberFormat="1" applyFont="1" applyFill="1" applyBorder="1" applyAlignment="1">
      <alignment horizontal="center" vertical="center"/>
    </xf>
    <xf numFmtId="0" fontId="0" fillId="2" borderId="2" xfId="1" applyNumberFormat="1" applyFont="1" applyFill="1" applyBorder="1" applyAlignment="1">
      <alignment horizontal="center" vertical="center" wrapText="1"/>
    </xf>
    <xf numFmtId="0" fontId="7" fillId="2" borderId="27" xfId="0" applyFont="1" applyFill="1" applyBorder="1" applyAlignment="1">
      <alignment horizontal="center" vertical="center" wrapText="1"/>
    </xf>
    <xf numFmtId="42" fontId="0" fillId="2" borderId="15" xfId="2" applyFont="1" applyFill="1" applyBorder="1" applyAlignment="1">
      <alignment horizontal="center" vertical="center"/>
    </xf>
    <xf numFmtId="42" fontId="0" fillId="2" borderId="31" xfId="2" applyFont="1" applyFill="1" applyBorder="1" applyAlignment="1">
      <alignment horizontal="center" vertical="center"/>
    </xf>
    <xf numFmtId="42" fontId="0" fillId="2" borderId="32" xfId="2" applyFont="1" applyFill="1" applyBorder="1" applyAlignment="1">
      <alignment horizontal="center" vertical="center"/>
    </xf>
    <xf numFmtId="42" fontId="0" fillId="2" borderId="35" xfId="2" applyFont="1" applyFill="1" applyBorder="1" applyAlignment="1">
      <alignment horizontal="center" vertical="center"/>
    </xf>
    <xf numFmtId="42" fontId="0" fillId="0" borderId="33" xfId="2" applyFont="1" applyFill="1" applyBorder="1" applyAlignment="1">
      <alignment horizontal="center" vertical="center"/>
    </xf>
    <xf numFmtId="42" fontId="0" fillId="2" borderId="7" xfId="2" applyFont="1" applyFill="1" applyBorder="1" applyAlignment="1">
      <alignment horizontal="center" vertical="center"/>
    </xf>
    <xf numFmtId="42" fontId="0" fillId="2" borderId="2" xfId="2" applyFont="1" applyFill="1" applyBorder="1" applyAlignment="1">
      <alignment horizontal="center" vertical="center"/>
    </xf>
    <xf numFmtId="42" fontId="0" fillId="2" borderId="4" xfId="2" applyFont="1" applyFill="1" applyBorder="1" applyAlignment="1">
      <alignment horizontal="center" vertical="center"/>
    </xf>
    <xf numFmtId="42" fontId="0" fillId="0" borderId="16" xfId="2" applyFont="1" applyFill="1" applyBorder="1" applyAlignment="1">
      <alignment horizontal="center" vertical="center"/>
    </xf>
    <xf numFmtId="42" fontId="0" fillId="2" borderId="18" xfId="2" applyFont="1" applyFill="1" applyBorder="1" applyAlignment="1">
      <alignment horizontal="center" vertical="center"/>
    </xf>
    <xf numFmtId="42" fontId="0" fillId="0" borderId="35" xfId="2" applyFont="1" applyFill="1" applyBorder="1" applyAlignment="1">
      <alignment horizontal="center" vertical="center"/>
    </xf>
    <xf numFmtId="0" fontId="0" fillId="2" borderId="35" xfId="1" applyNumberFormat="1" applyFont="1" applyFill="1" applyBorder="1" applyAlignment="1">
      <alignment horizontal="center" vertical="center"/>
    </xf>
    <xf numFmtId="0" fontId="7" fillId="2" borderId="33" xfId="0" applyFont="1" applyFill="1" applyBorder="1" applyAlignment="1">
      <alignment horizontal="center" vertical="center" wrapText="1"/>
    </xf>
    <xf numFmtId="0" fontId="7" fillId="2" borderId="18" xfId="0" applyFont="1" applyFill="1" applyBorder="1" applyAlignment="1">
      <alignment horizontal="left" vertical="center" wrapText="1"/>
    </xf>
    <xf numFmtId="42" fontId="0" fillId="0" borderId="18" xfId="2" applyFont="1" applyFill="1" applyBorder="1" applyAlignment="1">
      <alignment horizontal="center" vertical="center"/>
    </xf>
    <xf numFmtId="0" fontId="0" fillId="4" borderId="41" xfId="0" applyFont="1" applyFill="1" applyBorder="1" applyAlignment="1">
      <alignment horizontal="center" vertical="center" wrapText="1"/>
    </xf>
    <xf numFmtId="0" fontId="0" fillId="4" borderId="41" xfId="2" applyNumberFormat="1" applyFont="1" applyFill="1" applyBorder="1" applyAlignment="1">
      <alignment horizontal="center" vertical="center"/>
    </xf>
    <xf numFmtId="0" fontId="0" fillId="4" borderId="41" xfId="1" applyNumberFormat="1" applyFont="1" applyFill="1" applyBorder="1" applyAlignment="1">
      <alignment horizontal="center" vertical="center"/>
    </xf>
    <xf numFmtId="42" fontId="0" fillId="4" borderId="41" xfId="2" applyFont="1" applyFill="1" applyBorder="1" applyAlignment="1">
      <alignment horizontal="center" vertical="center"/>
    </xf>
    <xf numFmtId="0" fontId="0" fillId="0" borderId="22" xfId="0" applyBorder="1" applyAlignment="1">
      <alignment horizontal="center" vertical="center" wrapText="1"/>
    </xf>
    <xf numFmtId="0" fontId="0" fillId="2" borderId="24" xfId="0" applyFill="1" applyBorder="1" applyAlignment="1">
      <alignment horizontal="center" vertical="center" wrapText="1"/>
    </xf>
    <xf numFmtId="0" fontId="0" fillId="0" borderId="7" xfId="0" applyBorder="1" applyAlignment="1">
      <alignment horizontal="left" vertical="center" wrapText="1"/>
    </xf>
    <xf numFmtId="0" fontId="0" fillId="0" borderId="2" xfId="0" applyBorder="1" applyAlignment="1">
      <alignment horizontal="justify" vertical="center" wrapText="1"/>
    </xf>
    <xf numFmtId="0" fontId="0" fillId="2" borderId="4" xfId="0" applyFill="1" applyBorder="1" applyAlignment="1">
      <alignment horizontal="left" vertical="center" wrapText="1"/>
    </xf>
    <xf numFmtId="0" fontId="0" fillId="2" borderId="14" xfId="0" applyFill="1" applyBorder="1" applyAlignment="1">
      <alignment horizontal="left" vertical="center" wrapText="1"/>
    </xf>
    <xf numFmtId="42" fontId="0" fillId="2" borderId="14" xfId="2" applyFont="1" applyFill="1" applyBorder="1" applyAlignment="1">
      <alignment horizontal="center" vertical="center"/>
    </xf>
    <xf numFmtId="42" fontId="0" fillId="2" borderId="38" xfId="2" applyFont="1" applyFill="1" applyBorder="1" applyAlignment="1">
      <alignment horizontal="center" vertical="center"/>
    </xf>
    <xf numFmtId="42" fontId="0" fillId="2" borderId="25" xfId="2" applyFont="1" applyFill="1" applyBorder="1" applyAlignment="1">
      <alignment horizontal="center" vertical="center"/>
    </xf>
    <xf numFmtId="42" fontId="0" fillId="2" borderId="30" xfId="2" applyFont="1" applyFill="1" applyBorder="1" applyAlignment="1">
      <alignment horizontal="center" vertical="center"/>
    </xf>
    <xf numFmtId="42" fontId="0" fillId="2" borderId="5" xfId="2" applyFont="1" applyFill="1" applyBorder="1" applyAlignment="1">
      <alignment horizontal="center" vertical="center"/>
    </xf>
    <xf numFmtId="0" fontId="4" fillId="6" borderId="6" xfId="0" applyFont="1" applyFill="1" applyBorder="1" applyAlignment="1">
      <alignment horizontal="left" vertical="center"/>
    </xf>
    <xf numFmtId="42" fontId="4" fillId="6" borderId="6" xfId="2" applyFont="1" applyFill="1" applyBorder="1" applyAlignment="1">
      <alignment horizontal="left" vertical="center"/>
    </xf>
    <xf numFmtId="0" fontId="3" fillId="6" borderId="6" xfId="0" applyFont="1" applyFill="1" applyBorder="1" applyAlignment="1">
      <alignment horizontal="left" vertical="center"/>
    </xf>
    <xf numFmtId="0" fontId="3" fillId="2" borderId="0" xfId="0" applyFont="1" applyFill="1" applyAlignment="1">
      <alignment horizontal="left" vertical="center"/>
    </xf>
    <xf numFmtId="0" fontId="4" fillId="2" borderId="0" xfId="0" applyFont="1" applyFill="1" applyAlignment="1">
      <alignment horizontal="left" vertical="center"/>
    </xf>
    <xf numFmtId="0" fontId="4" fillId="6" borderId="1" xfId="0" applyFont="1" applyFill="1" applyBorder="1" applyAlignment="1">
      <alignment horizontal="left" vertical="center"/>
    </xf>
    <xf numFmtId="42" fontId="4" fillId="6" borderId="1" xfId="2" applyFont="1" applyFill="1" applyBorder="1" applyAlignment="1">
      <alignment horizontal="left" vertical="center"/>
    </xf>
    <xf numFmtId="0" fontId="3" fillId="6" borderId="1" xfId="0" applyFont="1" applyFill="1" applyBorder="1" applyAlignment="1">
      <alignment horizontal="left" vertical="center"/>
    </xf>
    <xf numFmtId="0" fontId="4" fillId="6" borderId="3" xfId="0" applyFont="1" applyFill="1" applyBorder="1" applyAlignment="1">
      <alignment horizontal="left" vertical="center"/>
    </xf>
    <xf numFmtId="42" fontId="4" fillId="6" borderId="3" xfId="2" applyFont="1" applyFill="1" applyBorder="1" applyAlignment="1">
      <alignment horizontal="left" vertical="center"/>
    </xf>
    <xf numFmtId="0" fontId="3" fillId="6" borderId="3" xfId="0" applyFont="1" applyFill="1" applyBorder="1" applyAlignment="1">
      <alignment horizontal="left" vertical="center"/>
    </xf>
    <xf numFmtId="0" fontId="0" fillId="2" borderId="48" xfId="0" applyFont="1" applyFill="1" applyBorder="1" applyAlignment="1">
      <alignment vertical="top"/>
    </xf>
    <xf numFmtId="42" fontId="0" fillId="2" borderId="28" xfId="2" applyFont="1" applyFill="1" applyBorder="1" applyAlignment="1">
      <alignment horizontal="center" vertical="center"/>
    </xf>
    <xf numFmtId="42" fontId="0" fillId="2" borderId="29" xfId="2" applyFont="1" applyFill="1" applyBorder="1" applyAlignment="1">
      <alignment horizontal="center" vertical="center"/>
    </xf>
    <xf numFmtId="0" fontId="7" fillId="2" borderId="30" xfId="0" applyFont="1" applyFill="1" applyBorder="1" applyAlignment="1">
      <alignment horizontal="left" vertical="center" wrapText="1"/>
    </xf>
    <xf numFmtId="0" fontId="7" fillId="2" borderId="28" xfId="0" applyFont="1" applyFill="1" applyBorder="1" applyAlignment="1">
      <alignment horizontal="center" vertical="center" wrapText="1"/>
    </xf>
    <xf numFmtId="0" fontId="0" fillId="2" borderId="26" xfId="1" applyNumberFormat="1" applyFont="1" applyFill="1" applyBorder="1" applyAlignment="1">
      <alignment horizontal="center" vertical="center"/>
    </xf>
    <xf numFmtId="0" fontId="0" fillId="2" borderId="29" xfId="1" applyNumberFormat="1" applyFont="1" applyFill="1" applyBorder="1" applyAlignment="1">
      <alignment horizontal="center" vertical="center"/>
    </xf>
    <xf numFmtId="164" fontId="0" fillId="2" borderId="0" xfId="3" applyFont="1" applyFill="1" applyAlignment="1">
      <alignment horizontal="left" vertical="top"/>
    </xf>
    <xf numFmtId="42" fontId="0" fillId="0" borderId="27" xfId="2" applyFont="1" applyFill="1" applyBorder="1" applyAlignment="1">
      <alignment horizontal="center" vertical="center"/>
    </xf>
    <xf numFmtId="42" fontId="0" fillId="0" borderId="8" xfId="2" applyFont="1" applyFill="1" applyBorder="1" applyAlignment="1">
      <alignment horizontal="center" vertical="center"/>
    </xf>
    <xf numFmtId="42" fontId="0" fillId="0" borderId="23" xfId="2" applyFont="1" applyFill="1" applyBorder="1" applyAlignment="1">
      <alignment horizontal="center" vertical="center"/>
    </xf>
    <xf numFmtId="42" fontId="0" fillId="0" borderId="24" xfId="2" applyFont="1" applyFill="1" applyBorder="1" applyAlignment="1">
      <alignment horizontal="center" vertical="center"/>
    </xf>
    <xf numFmtId="42" fontId="0" fillId="2" borderId="31" xfId="2" applyFont="1" applyFill="1" applyBorder="1" applyAlignment="1">
      <alignment horizontal="center" vertical="center"/>
    </xf>
    <xf numFmtId="42" fontId="0" fillId="2" borderId="32" xfId="2" applyFont="1" applyFill="1" applyBorder="1" applyAlignment="1">
      <alignment horizontal="center" vertical="center"/>
    </xf>
    <xf numFmtId="42" fontId="0" fillId="2" borderId="2" xfId="2" applyFont="1" applyFill="1" applyBorder="1" applyAlignment="1">
      <alignment horizontal="center" vertical="center"/>
    </xf>
    <xf numFmtId="42" fontId="0" fillId="2" borderId="4" xfId="2" applyFont="1" applyFill="1" applyBorder="1" applyAlignment="1">
      <alignment horizontal="center" vertical="center"/>
    </xf>
    <xf numFmtId="0" fontId="0" fillId="2" borderId="1" xfId="1" applyNumberFormat="1" applyFont="1" applyFill="1" applyBorder="1" applyAlignment="1">
      <alignment horizontal="center" vertical="center"/>
    </xf>
    <xf numFmtId="0" fontId="0" fillId="2" borderId="3" xfId="1" applyNumberFormat="1" applyFont="1" applyFill="1" applyBorder="1" applyAlignment="1">
      <alignment horizontal="center" vertical="center"/>
    </xf>
    <xf numFmtId="0" fontId="0" fillId="2" borderId="31" xfId="1" applyNumberFormat="1" applyFont="1" applyFill="1" applyBorder="1" applyAlignment="1">
      <alignment horizontal="center" vertical="center"/>
    </xf>
    <xf numFmtId="0" fontId="0" fillId="2" borderId="32" xfId="1" applyNumberFormat="1" applyFont="1" applyFill="1" applyBorder="1" applyAlignment="1">
      <alignment horizontal="center" vertical="center"/>
    </xf>
    <xf numFmtId="0" fontId="0" fillId="0" borderId="23" xfId="0" applyBorder="1" applyAlignment="1">
      <alignment horizontal="center" vertical="center" wrapText="1"/>
    </xf>
    <xf numFmtId="42" fontId="0" fillId="2" borderId="0" xfId="2" applyFont="1" applyFill="1" applyAlignment="1">
      <alignment horizontal="left" vertical="top"/>
    </xf>
    <xf numFmtId="42" fontId="0" fillId="2" borderId="0" xfId="0" applyNumberFormat="1" applyFont="1" applyFill="1" applyAlignment="1">
      <alignment horizontal="left" vertical="top"/>
    </xf>
    <xf numFmtId="42" fontId="4" fillId="2" borderId="0" xfId="0" applyNumberFormat="1" applyFont="1" applyFill="1" applyAlignment="1">
      <alignment horizontal="left" vertical="center"/>
    </xf>
    <xf numFmtId="0" fontId="7" fillId="2" borderId="1" xfId="1" applyNumberFormat="1" applyFont="1" applyFill="1" applyBorder="1" applyAlignment="1">
      <alignment horizontal="center" vertical="center"/>
    </xf>
    <xf numFmtId="0" fontId="7" fillId="2" borderId="31" xfId="1" applyNumberFormat="1" applyFont="1" applyFill="1" applyBorder="1" applyAlignment="1">
      <alignment horizontal="center" vertical="center"/>
    </xf>
    <xf numFmtId="42" fontId="7" fillId="0" borderId="27" xfId="2" applyFont="1" applyFill="1" applyBorder="1" applyAlignment="1">
      <alignment horizontal="center" vertical="center"/>
    </xf>
    <xf numFmtId="42" fontId="7" fillId="2" borderId="2" xfId="2" applyFont="1" applyFill="1" applyBorder="1" applyAlignment="1">
      <alignment horizontal="center" vertical="center"/>
    </xf>
    <xf numFmtId="42" fontId="7" fillId="0" borderId="23" xfId="2" applyFont="1" applyFill="1" applyBorder="1" applyAlignment="1">
      <alignment horizontal="center" vertical="center"/>
    </xf>
    <xf numFmtId="42" fontId="7" fillId="2" borderId="31" xfId="2" applyFont="1" applyFill="1" applyBorder="1" applyAlignment="1">
      <alignment horizontal="center" vertical="center"/>
    </xf>
    <xf numFmtId="42" fontId="7" fillId="0" borderId="2" xfId="2" applyFont="1" applyFill="1" applyBorder="1" applyAlignment="1">
      <alignment horizontal="center" vertical="center"/>
    </xf>
    <xf numFmtId="42" fontId="7" fillId="0" borderId="31" xfId="2" applyFont="1" applyFill="1" applyBorder="1" applyAlignment="1">
      <alignment horizontal="center" vertical="center"/>
    </xf>
    <xf numFmtId="0" fontId="7" fillId="2" borderId="0" xfId="0" applyFont="1" applyFill="1" applyAlignment="1">
      <alignment horizontal="left" vertical="top"/>
    </xf>
    <xf numFmtId="42" fontId="4" fillId="6" borderId="22" xfId="2" applyFont="1" applyFill="1" applyBorder="1" applyAlignment="1">
      <alignment horizontal="left" vertical="center"/>
    </xf>
    <xf numFmtId="42" fontId="4" fillId="6" borderId="23" xfId="2" applyFont="1" applyFill="1" applyBorder="1" applyAlignment="1">
      <alignment horizontal="left" vertical="center"/>
    </xf>
    <xf numFmtId="42" fontId="4" fillId="6" borderId="24" xfId="2" applyFont="1" applyFill="1" applyBorder="1" applyAlignment="1">
      <alignment horizontal="left" vertical="center"/>
    </xf>
    <xf numFmtId="42" fontId="0" fillId="2" borderId="27" xfId="2" applyFont="1" applyFill="1" applyBorder="1" applyAlignment="1">
      <alignment horizontal="center" vertical="center"/>
    </xf>
    <xf numFmtId="42" fontId="0" fillId="0" borderId="28" xfId="2" applyFont="1" applyFill="1" applyBorder="1" applyAlignment="1">
      <alignment horizontal="center" vertical="center"/>
    </xf>
    <xf numFmtId="42" fontId="0" fillId="0" borderId="29" xfId="2" applyFont="1" applyFill="1" applyBorder="1" applyAlignment="1">
      <alignment horizontal="center" vertical="center"/>
    </xf>
    <xf numFmtId="42" fontId="0" fillId="0" borderId="40" xfId="2" applyFont="1" applyFill="1" applyBorder="1" applyAlignment="1">
      <alignment horizontal="center" vertical="center"/>
    </xf>
    <xf numFmtId="42" fontId="0" fillId="2" borderId="8" xfId="2" applyFont="1" applyFill="1" applyBorder="1" applyAlignment="1">
      <alignment horizontal="center" vertical="center"/>
    </xf>
    <xf numFmtId="42" fontId="0" fillId="0" borderId="6" xfId="2" applyFont="1" applyFill="1" applyBorder="1" applyAlignment="1">
      <alignment horizontal="center" vertical="center"/>
    </xf>
    <xf numFmtId="42" fontId="0" fillId="0" borderId="3" xfId="2" applyFont="1" applyFill="1" applyBorder="1" applyAlignment="1">
      <alignment horizontal="center" vertical="center"/>
    </xf>
    <xf numFmtId="0" fontId="0" fillId="2" borderId="30" xfId="1" applyNumberFormat="1" applyFont="1" applyFill="1" applyBorder="1" applyAlignment="1">
      <alignment horizontal="center" vertical="center"/>
    </xf>
    <xf numFmtId="42" fontId="0" fillId="0" borderId="25" xfId="2" applyFont="1" applyFill="1" applyBorder="1" applyAlignment="1">
      <alignment horizontal="center" vertical="center"/>
    </xf>
    <xf numFmtId="0" fontId="0" fillId="2" borderId="38" xfId="0" applyFill="1" applyBorder="1" applyAlignment="1">
      <alignment horizontal="left" vertical="center" wrapText="1"/>
    </xf>
    <xf numFmtId="0" fontId="0" fillId="2" borderId="13" xfId="0" applyFill="1" applyBorder="1" applyAlignment="1">
      <alignment horizontal="center" vertical="center" wrapText="1"/>
    </xf>
    <xf numFmtId="0" fontId="0" fillId="2" borderId="14" xfId="1" applyNumberFormat="1" applyFont="1" applyFill="1" applyBorder="1" applyAlignment="1">
      <alignment horizontal="center" vertical="center"/>
    </xf>
    <xf numFmtId="42" fontId="0" fillId="2" borderId="37" xfId="2" applyFont="1" applyFill="1" applyBorder="1" applyAlignment="1">
      <alignment horizontal="center" vertical="center"/>
    </xf>
    <xf numFmtId="42" fontId="0" fillId="2" borderId="13" xfId="2" applyFont="1" applyFill="1" applyBorder="1" applyAlignment="1">
      <alignment horizontal="center" vertical="center"/>
    </xf>
    <xf numFmtId="0" fontId="0" fillId="2" borderId="22" xfId="0" applyFill="1" applyBorder="1" applyAlignment="1">
      <alignment horizontal="center" vertical="center" wrapText="1"/>
    </xf>
    <xf numFmtId="0" fontId="0" fillId="2" borderId="23" xfId="0" applyFill="1" applyBorder="1" applyAlignment="1">
      <alignment horizontal="center" vertical="center" wrapText="1"/>
    </xf>
    <xf numFmtId="0" fontId="12" fillId="2" borderId="46" xfId="0" applyFont="1" applyFill="1" applyBorder="1" applyAlignment="1">
      <alignment horizontal="center" vertical="center" wrapText="1"/>
    </xf>
    <xf numFmtId="0" fontId="0" fillId="2" borderId="45" xfId="0" applyFont="1" applyFill="1" applyBorder="1" applyAlignment="1">
      <alignment vertical="top"/>
    </xf>
    <xf numFmtId="42" fontId="0" fillId="0" borderId="51" xfId="2" applyFont="1" applyFill="1" applyBorder="1" applyAlignment="1">
      <alignment horizontal="center" vertical="center"/>
    </xf>
    <xf numFmtId="0" fontId="4" fillId="2" borderId="10" xfId="0" applyFont="1" applyFill="1" applyBorder="1" applyAlignment="1">
      <alignment horizontal="center" vertical="center" wrapText="1"/>
    </xf>
    <xf numFmtId="0" fontId="0" fillId="0" borderId="29" xfId="0" applyBorder="1" applyAlignment="1">
      <alignment horizontal="left" vertical="center" wrapText="1"/>
    </xf>
    <xf numFmtId="0" fontId="0" fillId="0" borderId="25" xfId="0" applyBorder="1" applyAlignment="1">
      <alignment horizontal="center" vertical="center" wrapText="1"/>
    </xf>
    <xf numFmtId="0" fontId="0" fillId="2" borderId="31" xfId="0" applyFill="1" applyBorder="1" applyAlignment="1">
      <alignment horizontal="justify" vertical="center" wrapText="1"/>
    </xf>
    <xf numFmtId="0" fontId="0" fillId="0" borderId="5" xfId="0" applyBorder="1" applyAlignment="1">
      <alignment horizontal="center" vertical="center" wrapText="1"/>
    </xf>
    <xf numFmtId="0" fontId="0" fillId="0" borderId="27" xfId="0" applyBorder="1" applyAlignment="1">
      <alignment horizontal="center" vertical="center" wrapText="1"/>
    </xf>
    <xf numFmtId="0" fontId="0" fillId="2" borderId="7" xfId="0" applyFill="1" applyBorder="1" applyAlignment="1">
      <alignment horizontal="justify" vertical="center" wrapText="1"/>
    </xf>
    <xf numFmtId="42" fontId="5" fillId="2" borderId="0" xfId="0" applyNumberFormat="1" applyFont="1" applyFill="1" applyAlignment="1">
      <alignment horizontal="left" vertical="top"/>
    </xf>
    <xf numFmtId="13" fontId="0" fillId="2" borderId="37" xfId="2" applyNumberFormat="1" applyFont="1" applyFill="1" applyBorder="1" applyAlignment="1">
      <alignment horizontal="center" vertical="center"/>
    </xf>
    <xf numFmtId="13" fontId="0" fillId="2" borderId="38" xfId="2" applyNumberFormat="1" applyFont="1" applyFill="1" applyBorder="1" applyAlignment="1">
      <alignment horizontal="center" vertical="center"/>
    </xf>
    <xf numFmtId="42" fontId="4" fillId="5" borderId="20" xfId="2" applyFont="1" applyFill="1" applyBorder="1" applyAlignment="1">
      <alignment horizontal="center" vertical="center"/>
    </xf>
    <xf numFmtId="42" fontId="0" fillId="5" borderId="22" xfId="2" applyFont="1" applyFill="1" applyBorder="1" applyAlignment="1">
      <alignment horizontal="center" vertical="center"/>
    </xf>
    <xf numFmtId="42" fontId="0" fillId="5" borderId="50" xfId="2" applyFont="1" applyFill="1" applyBorder="1" applyAlignment="1">
      <alignment horizontal="center" vertical="center"/>
    </xf>
    <xf numFmtId="42" fontId="0" fillId="5" borderId="11" xfId="2" applyFont="1" applyFill="1" applyBorder="1" applyAlignment="1">
      <alignment horizontal="center" vertical="center"/>
    </xf>
    <xf numFmtId="42" fontId="0" fillId="5" borderId="49" xfId="2" applyFont="1" applyFill="1" applyBorder="1" applyAlignment="1">
      <alignment horizontal="center" vertical="center"/>
    </xf>
    <xf numFmtId="42" fontId="0" fillId="5" borderId="3" xfId="2" applyFont="1" applyFill="1" applyBorder="1" applyAlignment="1">
      <alignment horizontal="center" vertical="center"/>
    </xf>
    <xf numFmtId="42" fontId="4" fillId="5" borderId="41" xfId="2" applyFont="1" applyFill="1" applyBorder="1" applyAlignment="1">
      <alignment horizontal="center" vertical="center"/>
    </xf>
    <xf numFmtId="42" fontId="4" fillId="5" borderId="21" xfId="2" applyFont="1" applyFill="1" applyBorder="1" applyAlignment="1">
      <alignment horizontal="center" vertical="center"/>
    </xf>
    <xf numFmtId="165" fontId="6" fillId="5" borderId="7" xfId="3" applyNumberFormat="1" applyFont="1" applyFill="1" applyBorder="1" applyAlignment="1">
      <alignment vertical="center" wrapText="1"/>
    </xf>
    <xf numFmtId="165" fontId="6" fillId="5" borderId="2" xfId="3" applyNumberFormat="1" applyFont="1" applyFill="1" applyBorder="1" applyAlignment="1">
      <alignment horizontal="right" vertical="center" wrapText="1"/>
    </xf>
    <xf numFmtId="165" fontId="6" fillId="5" borderId="4" xfId="3" applyNumberFormat="1" applyFont="1" applyFill="1" applyBorder="1" applyAlignment="1">
      <alignment vertical="center" wrapText="1"/>
    </xf>
    <xf numFmtId="0" fontId="0" fillId="2" borderId="54" xfId="0" applyFill="1" applyBorder="1" applyAlignment="1">
      <alignment horizontal="left" vertical="center" wrapText="1"/>
    </xf>
    <xf numFmtId="0" fontId="7" fillId="2" borderId="49" xfId="0" applyFont="1" applyFill="1" applyBorder="1" applyAlignment="1">
      <alignment horizontal="left" vertical="center" wrapText="1"/>
    </xf>
    <xf numFmtId="42" fontId="0" fillId="0" borderId="23" xfId="2" applyFont="1" applyFill="1" applyBorder="1" applyAlignment="1">
      <alignment horizontal="center" vertical="center"/>
    </xf>
    <xf numFmtId="42" fontId="0" fillId="0" borderId="24" xfId="2" applyFont="1" applyFill="1" applyBorder="1" applyAlignment="1">
      <alignment horizontal="center" vertical="center"/>
    </xf>
    <xf numFmtId="42" fontId="0" fillId="0" borderId="31" xfId="2" applyFont="1" applyFill="1" applyBorder="1" applyAlignment="1">
      <alignment horizontal="center" vertical="center"/>
    </xf>
    <xf numFmtId="42" fontId="0" fillId="0" borderId="32" xfId="2" applyFont="1" applyFill="1" applyBorder="1" applyAlignment="1">
      <alignment horizontal="center" vertical="center"/>
    </xf>
    <xf numFmtId="42" fontId="0" fillId="0" borderId="27" xfId="2" applyFont="1" applyFill="1" applyBorder="1" applyAlignment="1">
      <alignment horizontal="center" vertical="center"/>
    </xf>
    <xf numFmtId="42" fontId="0" fillId="0" borderId="8" xfId="2" applyFont="1" applyFill="1" applyBorder="1" applyAlignment="1">
      <alignment horizontal="center" vertical="center"/>
    </xf>
    <xf numFmtId="42" fontId="0" fillId="0" borderId="2" xfId="2" applyFont="1" applyFill="1" applyBorder="1" applyAlignment="1">
      <alignment horizontal="center" vertical="center"/>
    </xf>
    <xf numFmtId="42" fontId="0" fillId="0" borderId="4" xfId="2" applyFont="1" applyFill="1" applyBorder="1" applyAlignment="1">
      <alignment horizontal="center" vertical="center"/>
    </xf>
    <xf numFmtId="42" fontId="0" fillId="2" borderId="2" xfId="2" applyFont="1" applyFill="1" applyBorder="1" applyAlignment="1">
      <alignment horizontal="center" vertical="center"/>
    </xf>
    <xf numFmtId="42" fontId="0" fillId="2" borderId="4" xfId="2" applyFont="1" applyFill="1" applyBorder="1" applyAlignment="1">
      <alignment horizontal="center" vertical="center"/>
    </xf>
    <xf numFmtId="42" fontId="0" fillId="2" borderId="31" xfId="2" applyFont="1" applyFill="1" applyBorder="1" applyAlignment="1">
      <alignment horizontal="center" vertical="center"/>
    </xf>
    <xf numFmtId="42" fontId="0" fillId="2" borderId="32" xfId="2" applyFont="1" applyFill="1" applyBorder="1" applyAlignment="1">
      <alignment horizontal="center" vertical="center"/>
    </xf>
    <xf numFmtId="42" fontId="0" fillId="2" borderId="28" xfId="2" applyFont="1" applyFill="1" applyBorder="1" applyAlignment="1">
      <alignment horizontal="center" vertical="center"/>
    </xf>
    <xf numFmtId="42" fontId="0" fillId="2" borderId="29" xfId="2" applyFont="1" applyFill="1" applyBorder="1" applyAlignment="1">
      <alignment horizontal="center" vertical="center"/>
    </xf>
    <xf numFmtId="0" fontId="0" fillId="2" borderId="1" xfId="1" applyNumberFormat="1" applyFont="1" applyFill="1" applyBorder="1" applyAlignment="1">
      <alignment horizontal="center" vertical="center"/>
    </xf>
    <xf numFmtId="0" fontId="0" fillId="2" borderId="3" xfId="1" applyNumberFormat="1" applyFont="1" applyFill="1" applyBorder="1" applyAlignment="1">
      <alignment horizontal="center" vertical="center"/>
    </xf>
    <xf numFmtId="0" fontId="0" fillId="2" borderId="4" xfId="1" applyNumberFormat="1" applyFont="1" applyFill="1" applyBorder="1" applyAlignment="1">
      <alignment horizontal="center" vertical="center"/>
    </xf>
    <xf numFmtId="42" fontId="0" fillId="5" borderId="23" xfId="2" applyFont="1" applyFill="1" applyBorder="1" applyAlignment="1">
      <alignment horizontal="center" vertical="center"/>
    </xf>
    <xf numFmtId="42" fontId="0" fillId="5" borderId="24" xfId="2" applyFont="1" applyFill="1" applyBorder="1" applyAlignment="1">
      <alignment horizontal="center" vertical="center"/>
    </xf>
    <xf numFmtId="0" fontId="0" fillId="0" borderId="29" xfId="0" applyBorder="1" applyAlignment="1">
      <alignment horizontal="justify" vertical="center" wrapText="1"/>
    </xf>
    <xf numFmtId="42" fontId="0" fillId="4" borderId="0" xfId="2" applyFont="1" applyFill="1" applyBorder="1" applyAlignment="1">
      <alignment horizontal="center" vertical="center"/>
    </xf>
    <xf numFmtId="0" fontId="4" fillId="0" borderId="16" xfId="0" applyFont="1" applyFill="1" applyBorder="1" applyAlignment="1">
      <alignment horizontal="center" vertical="center" wrapText="1"/>
    </xf>
    <xf numFmtId="0" fontId="4" fillId="0" borderId="35" xfId="0" applyFont="1" applyFill="1" applyBorder="1" applyAlignment="1">
      <alignment horizontal="center" vertical="center" wrapText="1"/>
    </xf>
    <xf numFmtId="0" fontId="4" fillId="0" borderId="18" xfId="0" applyFont="1" applyFill="1" applyBorder="1" applyAlignment="1">
      <alignment horizontal="center" vertical="center" wrapText="1"/>
    </xf>
    <xf numFmtId="0" fontId="4" fillId="0" borderId="17" xfId="0" applyFont="1" applyFill="1" applyBorder="1" applyAlignment="1">
      <alignment horizontal="center" vertical="center" wrapText="1"/>
    </xf>
    <xf numFmtId="0" fontId="0" fillId="2" borderId="8" xfId="1" applyNumberFormat="1" applyFont="1" applyFill="1" applyBorder="1" applyAlignment="1">
      <alignment horizontal="center" vertical="center"/>
    </xf>
    <xf numFmtId="0" fontId="7" fillId="2" borderId="8" xfId="0" applyFont="1" applyFill="1" applyBorder="1" applyAlignment="1">
      <alignment horizontal="center" vertical="center" wrapText="1"/>
    </xf>
    <xf numFmtId="0" fontId="4" fillId="2" borderId="47" xfId="0" applyFont="1" applyFill="1" applyBorder="1" applyAlignment="1">
      <alignment horizontal="center" vertical="center" wrapText="1"/>
    </xf>
    <xf numFmtId="0" fontId="12" fillId="2" borderId="47" xfId="0" applyFont="1" applyFill="1" applyBorder="1" applyAlignment="1">
      <alignment horizontal="center" vertical="center" wrapText="1"/>
    </xf>
    <xf numFmtId="0" fontId="4" fillId="5" borderId="16" xfId="0" applyFont="1" applyFill="1" applyBorder="1" applyAlignment="1">
      <alignment horizontal="center" vertical="center" wrapText="1"/>
    </xf>
    <xf numFmtId="0" fontId="4" fillId="2" borderId="62" xfId="0" applyFont="1" applyFill="1" applyBorder="1" applyAlignment="1">
      <alignment horizontal="center" vertical="center" wrapText="1"/>
    </xf>
    <xf numFmtId="0" fontId="4" fillId="2" borderId="57" xfId="0" applyFont="1" applyFill="1" applyBorder="1" applyAlignment="1">
      <alignment horizontal="center" vertical="center" wrapText="1"/>
    </xf>
    <xf numFmtId="42" fontId="0" fillId="5" borderId="33" xfId="2" applyFont="1" applyFill="1" applyBorder="1" applyAlignment="1">
      <alignment horizontal="center" vertical="center"/>
    </xf>
    <xf numFmtId="42" fontId="0" fillId="2" borderId="1" xfId="2" applyFont="1" applyFill="1" applyBorder="1" applyAlignment="1">
      <alignment horizontal="center" vertical="center"/>
    </xf>
    <xf numFmtId="42" fontId="0" fillId="0" borderId="1" xfId="2" applyFont="1" applyFill="1" applyBorder="1" applyAlignment="1">
      <alignment horizontal="center" vertical="center"/>
    </xf>
    <xf numFmtId="42" fontId="0" fillId="2" borderId="6" xfId="2" applyFont="1" applyFill="1" applyBorder="1" applyAlignment="1">
      <alignment horizontal="center" vertical="center"/>
    </xf>
    <xf numFmtId="42" fontId="0" fillId="2" borderId="26" xfId="2" applyFont="1" applyFill="1" applyBorder="1" applyAlignment="1">
      <alignment horizontal="center" vertical="center"/>
    </xf>
    <xf numFmtId="42" fontId="0" fillId="0" borderId="17" xfId="2" applyFont="1" applyFill="1" applyBorder="1" applyAlignment="1">
      <alignment horizontal="center" vertical="center"/>
    </xf>
    <xf numFmtId="42" fontId="0" fillId="0" borderId="26" xfId="2" applyFont="1" applyFill="1" applyBorder="1" applyAlignment="1">
      <alignment horizontal="center" vertical="center"/>
    </xf>
    <xf numFmtId="42" fontId="0" fillId="2" borderId="11" xfId="2" applyFont="1" applyFill="1" applyBorder="1" applyAlignment="1">
      <alignment horizontal="center" vertical="center"/>
    </xf>
    <xf numFmtId="42" fontId="0" fillId="2" borderId="3" xfId="2" applyFont="1" applyFill="1" applyBorder="1" applyAlignment="1">
      <alignment horizontal="center" vertical="center"/>
    </xf>
    <xf numFmtId="0" fontId="3" fillId="2" borderId="7" xfId="0" applyFont="1" applyFill="1" applyBorder="1" applyAlignment="1">
      <alignment horizontal="left" vertical="top"/>
    </xf>
    <xf numFmtId="0" fontId="3" fillId="2" borderId="2" xfId="0" applyFont="1" applyFill="1" applyBorder="1" applyAlignment="1">
      <alignment horizontal="left" vertical="top"/>
    </xf>
    <xf numFmtId="0" fontId="3" fillId="2" borderId="4" xfId="0" applyFont="1" applyFill="1" applyBorder="1" applyAlignment="1">
      <alignment horizontal="left" vertical="top"/>
    </xf>
    <xf numFmtId="0" fontId="3" fillId="2" borderId="14" xfId="0" applyFont="1" applyFill="1" applyBorder="1" applyAlignment="1">
      <alignment horizontal="left" vertical="top"/>
    </xf>
    <xf numFmtId="0" fontId="3" fillId="2" borderId="29" xfId="0" applyFont="1" applyFill="1" applyBorder="1" applyAlignment="1">
      <alignment horizontal="left" vertical="top"/>
    </xf>
    <xf numFmtId="42" fontId="0" fillId="5" borderId="23" xfId="2" applyFont="1" applyFill="1" applyBorder="1" applyAlignment="1">
      <alignment horizontal="center" vertical="center"/>
    </xf>
    <xf numFmtId="42" fontId="0" fillId="5" borderId="24" xfId="2" applyFont="1" applyFill="1" applyBorder="1" applyAlignment="1">
      <alignment horizontal="center" vertical="center"/>
    </xf>
    <xf numFmtId="42" fontId="0" fillId="0" borderId="14" xfId="2" applyFont="1" applyFill="1" applyBorder="1" applyAlignment="1">
      <alignment horizontal="center" vertical="center"/>
    </xf>
    <xf numFmtId="42" fontId="0" fillId="0" borderId="38" xfId="2" applyFont="1" applyFill="1" applyBorder="1" applyAlignment="1">
      <alignment horizontal="center" vertical="center"/>
    </xf>
    <xf numFmtId="42" fontId="0" fillId="0" borderId="11" xfId="2" applyFont="1" applyFill="1" applyBorder="1" applyAlignment="1">
      <alignment horizontal="center" vertical="center"/>
    </xf>
    <xf numFmtId="42" fontId="0" fillId="5" borderId="37" xfId="2" applyFont="1" applyFill="1" applyBorder="1" applyAlignment="1">
      <alignment horizontal="center" vertical="center"/>
    </xf>
    <xf numFmtId="0" fontId="4" fillId="2" borderId="38" xfId="0" applyFont="1" applyFill="1" applyBorder="1" applyAlignment="1">
      <alignment horizontal="left" vertical="center" wrapText="1"/>
    </xf>
    <xf numFmtId="0" fontId="4" fillId="2" borderId="31" xfId="0" applyFont="1" applyFill="1" applyBorder="1" applyAlignment="1">
      <alignment horizontal="left" vertical="center" wrapText="1"/>
    </xf>
    <xf numFmtId="0" fontId="4" fillId="2" borderId="32" xfId="0" applyFont="1" applyFill="1" applyBorder="1" applyAlignment="1">
      <alignment horizontal="left" vertical="center" wrapText="1"/>
    </xf>
    <xf numFmtId="42" fontId="0" fillId="5" borderId="58" xfId="2" applyFont="1" applyFill="1" applyBorder="1" applyAlignment="1">
      <alignment horizontal="center" vertical="center"/>
    </xf>
    <xf numFmtId="42" fontId="0" fillId="5" borderId="60" xfId="2" applyFont="1" applyFill="1" applyBorder="1" applyAlignment="1">
      <alignment horizontal="center" vertical="center"/>
    </xf>
    <xf numFmtId="42" fontId="0" fillId="5" borderId="59" xfId="2" applyFont="1" applyFill="1" applyBorder="1" applyAlignment="1">
      <alignment horizontal="center" vertical="center"/>
    </xf>
    <xf numFmtId="42" fontId="0" fillId="5" borderId="61" xfId="2" applyFont="1" applyFill="1" applyBorder="1" applyAlignment="1">
      <alignment horizontal="center" vertical="center"/>
    </xf>
    <xf numFmtId="0" fontId="14" fillId="0" borderId="65" xfId="0" applyFont="1" applyFill="1" applyBorder="1" applyAlignment="1">
      <alignment horizontal="center" vertical="center" wrapText="1"/>
    </xf>
    <xf numFmtId="42" fontId="5" fillId="2" borderId="65" xfId="2" applyFont="1" applyFill="1" applyBorder="1" applyAlignment="1">
      <alignment horizontal="left" vertical="top"/>
    </xf>
    <xf numFmtId="42" fontId="5" fillId="2" borderId="65" xfId="0" applyNumberFormat="1" applyFont="1" applyFill="1" applyBorder="1" applyAlignment="1">
      <alignment horizontal="left" vertical="top"/>
    </xf>
    <xf numFmtId="42" fontId="0" fillId="5" borderId="6" xfId="2" applyFont="1" applyFill="1" applyBorder="1" applyAlignment="1">
      <alignment horizontal="center" vertical="center"/>
    </xf>
    <xf numFmtId="42" fontId="0" fillId="5" borderId="1" xfId="2" applyFont="1" applyFill="1" applyBorder="1" applyAlignment="1">
      <alignment horizontal="center" vertical="center"/>
    </xf>
    <xf numFmtId="42" fontId="0" fillId="5" borderId="17" xfId="2" applyFont="1" applyFill="1" applyBorder="1" applyAlignment="1">
      <alignment horizontal="center" vertical="center"/>
    </xf>
    <xf numFmtId="0" fontId="0" fillId="2" borderId="46" xfId="0" applyFont="1" applyFill="1" applyBorder="1" applyAlignment="1">
      <alignment vertical="top"/>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27"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3" xfId="0" applyFont="1" applyFill="1" applyBorder="1" applyAlignment="1">
      <alignment horizontal="center" vertical="center" wrapText="1"/>
    </xf>
    <xf numFmtId="42" fontId="0" fillId="2" borderId="28" xfId="2" applyFont="1" applyFill="1" applyBorder="1" applyAlignment="1">
      <alignment horizontal="center" vertical="center"/>
    </xf>
    <xf numFmtId="42" fontId="0" fillId="2" borderId="19" xfId="2" applyFont="1" applyFill="1" applyBorder="1" applyAlignment="1">
      <alignment horizontal="center" vertical="center"/>
    </xf>
    <xf numFmtId="42" fontId="0" fillId="2" borderId="26" xfId="2" applyFont="1" applyFill="1" applyBorder="1" applyAlignment="1">
      <alignment horizontal="center" vertical="center"/>
    </xf>
    <xf numFmtId="42" fontId="0" fillId="2" borderId="20" xfId="2" applyFont="1" applyFill="1" applyBorder="1" applyAlignment="1">
      <alignment horizontal="center" vertical="center"/>
    </xf>
    <xf numFmtId="42" fontId="0" fillId="2" borderId="29" xfId="2" applyFont="1" applyFill="1" applyBorder="1" applyAlignment="1">
      <alignment horizontal="center" vertical="center"/>
    </xf>
    <xf numFmtId="42" fontId="0" fillId="2" borderId="21" xfId="2" applyFont="1" applyFill="1" applyBorder="1" applyAlignment="1">
      <alignment horizontal="center" vertical="center"/>
    </xf>
    <xf numFmtId="0" fontId="6" fillId="5" borderId="64" xfId="0" applyFont="1" applyFill="1" applyBorder="1" applyAlignment="1">
      <alignment horizontal="center" vertical="center" wrapText="1"/>
    </xf>
    <xf numFmtId="0" fontId="6" fillId="5" borderId="56" xfId="0" applyFont="1" applyFill="1" applyBorder="1" applyAlignment="1">
      <alignment horizontal="center" vertical="center" wrapText="1"/>
    </xf>
    <xf numFmtId="42" fontId="0" fillId="5" borderId="26" xfId="2" applyFont="1" applyFill="1" applyBorder="1" applyAlignment="1">
      <alignment horizontal="center" vertical="center"/>
    </xf>
    <xf numFmtId="42" fontId="0" fillId="5" borderId="41" xfId="2"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44" xfId="0" applyFont="1" applyFill="1" applyBorder="1" applyAlignment="1">
      <alignment horizontal="center" vertical="center" wrapText="1"/>
    </xf>
    <xf numFmtId="0" fontId="4" fillId="0" borderId="62" xfId="0" applyFont="1" applyFill="1" applyBorder="1" applyAlignment="1">
      <alignment horizontal="center" vertical="center" wrapText="1"/>
    </xf>
    <xf numFmtId="0" fontId="4" fillId="0" borderId="57" xfId="0" applyFont="1" applyFill="1" applyBorder="1" applyAlignment="1">
      <alignment horizontal="center" vertical="center" wrapText="1"/>
    </xf>
    <xf numFmtId="0" fontId="4" fillId="0" borderId="46" xfId="0" applyFont="1" applyFill="1" applyBorder="1" applyAlignment="1">
      <alignment horizontal="center" vertical="center" wrapText="1"/>
    </xf>
    <xf numFmtId="0" fontId="4" fillId="0" borderId="47"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3" fillId="2" borderId="28" xfId="0" applyFont="1" applyFill="1" applyBorder="1" applyAlignment="1">
      <alignment horizontal="center" vertical="center" wrapText="1"/>
    </xf>
    <xf numFmtId="0" fontId="3" fillId="2" borderId="26" xfId="0" applyFont="1" applyFill="1" applyBorder="1" applyAlignment="1">
      <alignment horizontal="center" vertical="center" wrapText="1"/>
    </xf>
    <xf numFmtId="42" fontId="0" fillId="0" borderId="23" xfId="2" applyFont="1" applyFill="1" applyBorder="1" applyAlignment="1">
      <alignment horizontal="center" vertical="center"/>
    </xf>
    <xf numFmtId="42" fontId="0" fillId="0" borderId="24" xfId="2" applyFont="1" applyFill="1" applyBorder="1" applyAlignment="1">
      <alignment horizontal="center" vertical="center"/>
    </xf>
    <xf numFmtId="42" fontId="0" fillId="0" borderId="31" xfId="2" applyFont="1" applyFill="1" applyBorder="1" applyAlignment="1">
      <alignment horizontal="center" vertical="center"/>
    </xf>
    <xf numFmtId="42" fontId="0" fillId="0" borderId="32" xfId="2" applyFont="1" applyFill="1" applyBorder="1" applyAlignment="1">
      <alignment horizontal="center" vertical="center"/>
    </xf>
    <xf numFmtId="42" fontId="0" fillId="2" borderId="2" xfId="2" applyFont="1" applyFill="1" applyBorder="1" applyAlignment="1">
      <alignment horizontal="center" vertical="center"/>
    </xf>
    <xf numFmtId="42" fontId="0" fillId="2" borderId="4" xfId="2" applyFont="1" applyFill="1" applyBorder="1" applyAlignment="1">
      <alignment horizontal="center" vertical="center"/>
    </xf>
    <xf numFmtId="42" fontId="0" fillId="2" borderId="31" xfId="2" applyFont="1" applyFill="1" applyBorder="1" applyAlignment="1">
      <alignment horizontal="center" vertical="center"/>
    </xf>
    <xf numFmtId="42" fontId="0" fillId="2" borderId="32" xfId="2" applyFont="1" applyFill="1" applyBorder="1" applyAlignment="1">
      <alignment horizontal="center" vertical="center"/>
    </xf>
    <xf numFmtId="42" fontId="0" fillId="2" borderId="30" xfId="2" applyFont="1" applyFill="1" applyBorder="1" applyAlignment="1">
      <alignment horizontal="center" vertical="center"/>
    </xf>
    <xf numFmtId="42" fontId="0" fillId="2" borderId="36" xfId="2" applyFont="1" applyFill="1" applyBorder="1" applyAlignment="1">
      <alignment horizontal="center" vertical="center"/>
    </xf>
    <xf numFmtId="0" fontId="4" fillId="0" borderId="12" xfId="0" applyFont="1" applyFill="1" applyBorder="1" applyAlignment="1">
      <alignment horizontal="center" vertical="center" wrapText="1"/>
    </xf>
    <xf numFmtId="0" fontId="4" fillId="0" borderId="9" xfId="0" applyFont="1" applyFill="1" applyBorder="1" applyAlignment="1">
      <alignment horizontal="center" vertical="center" wrapText="1"/>
    </xf>
    <xf numFmtId="0" fontId="4" fillId="0" borderId="10" xfId="0" applyFont="1" applyFill="1" applyBorder="1" applyAlignment="1">
      <alignment horizontal="center" vertical="center" wrapText="1"/>
    </xf>
    <xf numFmtId="42" fontId="0" fillId="0" borderId="27" xfId="2" applyFont="1" applyFill="1" applyBorder="1" applyAlignment="1">
      <alignment horizontal="center" vertical="center"/>
    </xf>
    <xf numFmtId="42" fontId="0" fillId="0" borderId="8" xfId="2" applyFont="1" applyFill="1" applyBorder="1" applyAlignment="1">
      <alignment horizontal="center" vertical="center"/>
    </xf>
    <xf numFmtId="0" fontId="0" fillId="4" borderId="19" xfId="0" applyFont="1" applyFill="1" applyBorder="1" applyAlignment="1">
      <alignment horizontal="center" vertical="center" wrapText="1"/>
    </xf>
    <xf numFmtId="0" fontId="0" fillId="4" borderId="20"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4" fillId="2" borderId="27" xfId="0" applyFont="1" applyFill="1" applyBorder="1" applyAlignment="1">
      <alignment horizontal="center" vertical="center" wrapText="1"/>
    </xf>
    <xf numFmtId="0" fontId="4" fillId="2" borderId="28"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55" xfId="0" applyFont="1" applyFill="1" applyBorder="1" applyAlignment="1">
      <alignment horizontal="center" vertical="center" wrapText="1"/>
    </xf>
    <xf numFmtId="0" fontId="4" fillId="2" borderId="48" xfId="0" applyFont="1" applyFill="1" applyBorder="1" applyAlignment="1">
      <alignment horizontal="center" vertical="center" wrapText="1"/>
    </xf>
    <xf numFmtId="0" fontId="4" fillId="2" borderId="15" xfId="0" applyFont="1" applyFill="1" applyBorder="1" applyAlignment="1">
      <alignment horizontal="center" vertical="center" wrapText="1"/>
    </xf>
    <xf numFmtId="0" fontId="4" fillId="2" borderId="36" xfId="0" applyFont="1" applyFill="1" applyBorder="1" applyAlignment="1">
      <alignment horizontal="center" vertical="center" wrapText="1"/>
    </xf>
    <xf numFmtId="0" fontId="4" fillId="2" borderId="30"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20" xfId="0" applyFont="1" applyFill="1" applyBorder="1" applyAlignment="1">
      <alignment horizontal="center" vertical="center" wrapText="1"/>
    </xf>
    <xf numFmtId="0" fontId="4" fillId="2" borderId="26"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0" fillId="2" borderId="31" xfId="0" applyFill="1" applyBorder="1" applyAlignment="1">
      <alignment horizontal="justify" vertical="center" wrapText="1"/>
    </xf>
    <xf numFmtId="0" fontId="0" fillId="2" borderId="32" xfId="0" applyFill="1" applyBorder="1" applyAlignment="1">
      <alignment horizontal="justify" vertical="center" wrapText="1"/>
    </xf>
    <xf numFmtId="0" fontId="0" fillId="2" borderId="1" xfId="1" applyNumberFormat="1" applyFont="1" applyFill="1" applyBorder="1" applyAlignment="1">
      <alignment horizontal="center" vertical="center"/>
    </xf>
    <xf numFmtId="0" fontId="0" fillId="2" borderId="3" xfId="1" applyNumberFormat="1" applyFont="1" applyFill="1" applyBorder="1" applyAlignment="1">
      <alignment horizontal="center" vertical="center"/>
    </xf>
    <xf numFmtId="0" fontId="0" fillId="2" borderId="2" xfId="1" applyNumberFormat="1" applyFont="1" applyFill="1" applyBorder="1" applyAlignment="1">
      <alignment horizontal="center" vertical="center"/>
    </xf>
    <xf numFmtId="0" fontId="0" fillId="2" borderId="4" xfId="1" applyNumberFormat="1" applyFont="1" applyFill="1" applyBorder="1" applyAlignment="1">
      <alignment horizontal="center" vertical="center"/>
    </xf>
    <xf numFmtId="0" fontId="0" fillId="0" borderId="27" xfId="0" applyBorder="1" applyAlignment="1">
      <alignment horizontal="center" vertical="center" wrapText="1"/>
    </xf>
    <xf numFmtId="0" fontId="0" fillId="0" borderId="8" xfId="0" applyBorder="1" applyAlignment="1">
      <alignment horizontal="center" vertical="center" wrapText="1"/>
    </xf>
    <xf numFmtId="0" fontId="0" fillId="2" borderId="46" xfId="0" applyFont="1" applyFill="1" applyBorder="1" applyAlignment="1">
      <alignment horizontal="center" vertical="top"/>
    </xf>
    <xf numFmtId="0" fontId="0" fillId="2" borderId="45" xfId="0" applyFont="1" applyFill="1" applyBorder="1" applyAlignment="1">
      <alignment horizontal="center" vertical="top"/>
    </xf>
    <xf numFmtId="0" fontId="0" fillId="2" borderId="47" xfId="0" applyFont="1" applyFill="1" applyBorder="1" applyAlignment="1">
      <alignment horizontal="center" vertical="top"/>
    </xf>
    <xf numFmtId="0" fontId="11" fillId="5" borderId="54" xfId="0" applyFont="1" applyFill="1" applyBorder="1" applyAlignment="1">
      <alignment horizontal="center" vertical="center" wrapText="1"/>
    </xf>
    <xf numFmtId="0" fontId="11" fillId="5" borderId="45" xfId="0" applyFont="1" applyFill="1" applyBorder="1" applyAlignment="1">
      <alignment horizontal="center" vertical="center" wrapText="1"/>
    </xf>
    <xf numFmtId="0" fontId="11" fillId="5" borderId="63" xfId="0" applyFont="1" applyFill="1" applyBorder="1" applyAlignment="1">
      <alignment horizontal="center" vertical="center" wrapText="1"/>
    </xf>
    <xf numFmtId="0" fontId="4" fillId="3" borderId="12" xfId="0" applyFont="1" applyFill="1" applyBorder="1" applyAlignment="1">
      <alignment horizontal="center" vertical="center"/>
    </xf>
    <xf numFmtId="0" fontId="4" fillId="3" borderId="9" xfId="0" applyFont="1" applyFill="1" applyBorder="1" applyAlignment="1">
      <alignment horizontal="center" vertical="center"/>
    </xf>
    <xf numFmtId="0" fontId="4" fillId="3" borderId="44" xfId="0" applyFont="1" applyFill="1" applyBorder="1" applyAlignment="1">
      <alignment horizontal="center" vertical="center"/>
    </xf>
    <xf numFmtId="0" fontId="4" fillId="3" borderId="0" xfId="0" applyFont="1" applyFill="1" applyBorder="1" applyAlignment="1">
      <alignment horizontal="center" vertical="center"/>
    </xf>
    <xf numFmtId="0" fontId="4" fillId="3" borderId="57" xfId="0" applyFont="1" applyFill="1" applyBorder="1" applyAlignment="1">
      <alignment horizontal="center" vertical="center"/>
    </xf>
    <xf numFmtId="0" fontId="4" fillId="3" borderId="10" xfId="0" applyFont="1" applyFill="1" applyBorder="1" applyAlignment="1">
      <alignment horizontal="center" vertical="center"/>
    </xf>
    <xf numFmtId="0" fontId="4" fillId="2" borderId="7" xfId="0" applyFont="1" applyFill="1" applyBorder="1" applyAlignment="1">
      <alignment horizontal="center" vertical="center"/>
    </xf>
    <xf numFmtId="0" fontId="4" fillId="2" borderId="21" xfId="0" applyFont="1" applyFill="1" applyBorder="1" applyAlignment="1">
      <alignment horizontal="center" vertical="center"/>
    </xf>
    <xf numFmtId="0" fontId="4" fillId="2" borderId="29" xfId="0" applyFont="1" applyFill="1" applyBorder="1" applyAlignment="1">
      <alignment horizontal="center" vertical="center"/>
    </xf>
    <xf numFmtId="0" fontId="4" fillId="2" borderId="5" xfId="0" applyFont="1" applyFill="1" applyBorder="1" applyAlignment="1">
      <alignment horizontal="center" vertical="center"/>
    </xf>
    <xf numFmtId="0" fontId="4" fillId="2" borderId="19" xfId="0" applyFont="1" applyFill="1" applyBorder="1" applyAlignment="1">
      <alignment horizontal="center" vertical="center"/>
    </xf>
    <xf numFmtId="0" fontId="4" fillId="2" borderId="28" xfId="0" applyFont="1" applyFill="1" applyBorder="1" applyAlignment="1">
      <alignment horizontal="center" vertical="center"/>
    </xf>
    <xf numFmtId="0" fontId="4" fillId="2" borderId="22" xfId="0" applyFont="1" applyFill="1" applyBorder="1" applyAlignment="1">
      <alignment horizontal="center" vertical="center" wrapText="1"/>
    </xf>
    <xf numFmtId="0" fontId="4" fillId="2" borderId="34" xfId="0" applyFont="1" applyFill="1" applyBorder="1" applyAlignment="1">
      <alignment horizontal="center" vertical="center" wrapText="1"/>
    </xf>
    <xf numFmtId="0" fontId="4" fillId="2" borderId="25" xfId="0" applyFont="1" applyFill="1" applyBorder="1" applyAlignment="1">
      <alignment horizontal="center" vertical="center" wrapText="1"/>
    </xf>
    <xf numFmtId="0" fontId="6" fillId="6" borderId="8" xfId="0" applyFont="1" applyFill="1" applyBorder="1" applyAlignment="1">
      <alignment horizontal="right" vertical="center" wrapText="1"/>
    </xf>
    <xf numFmtId="0" fontId="6" fillId="6" borderId="3" xfId="0" applyFont="1" applyFill="1" applyBorder="1" applyAlignment="1">
      <alignment horizontal="right" vertical="center" wrapText="1"/>
    </xf>
    <xf numFmtId="0" fontId="4" fillId="3" borderId="43" xfId="0" applyFont="1" applyFill="1" applyBorder="1" applyAlignment="1">
      <alignment horizontal="center" vertical="center"/>
    </xf>
    <xf numFmtId="0" fontId="4" fillId="3" borderId="46" xfId="0" applyFont="1" applyFill="1" applyBorder="1" applyAlignment="1">
      <alignment horizontal="center" vertical="center"/>
    </xf>
    <xf numFmtId="0" fontId="0" fillId="2" borderId="39" xfId="0" applyFont="1" applyFill="1" applyBorder="1" applyAlignment="1">
      <alignment horizontal="center" vertical="top"/>
    </xf>
    <xf numFmtId="0" fontId="0" fillId="2" borderId="52" xfId="0" applyFont="1" applyFill="1" applyBorder="1" applyAlignment="1">
      <alignment horizontal="center" vertical="top"/>
    </xf>
    <xf numFmtId="0" fontId="0" fillId="2" borderId="53" xfId="0" applyFont="1" applyFill="1" applyBorder="1" applyAlignment="1">
      <alignment horizontal="center" vertical="top"/>
    </xf>
    <xf numFmtId="0" fontId="0" fillId="2" borderId="21" xfId="0" applyFont="1" applyFill="1" applyBorder="1" applyAlignment="1">
      <alignment horizontal="center" vertical="top"/>
    </xf>
    <xf numFmtId="0" fontId="0" fillId="2" borderId="42" xfId="0" applyFont="1" applyFill="1" applyBorder="1" applyAlignment="1">
      <alignment horizontal="center" vertical="top"/>
    </xf>
    <xf numFmtId="0" fontId="6" fillId="6" borderId="5" xfId="0" applyFont="1" applyFill="1" applyBorder="1" applyAlignment="1">
      <alignment horizontal="right" vertical="center" wrapText="1"/>
    </xf>
    <xf numFmtId="0" fontId="6" fillId="6" borderId="6" xfId="0" applyFont="1" applyFill="1" applyBorder="1" applyAlignment="1">
      <alignment horizontal="right" vertical="center" wrapText="1"/>
    </xf>
    <xf numFmtId="0" fontId="6" fillId="6" borderId="27" xfId="0" applyFont="1" applyFill="1" applyBorder="1" applyAlignment="1">
      <alignment horizontal="right" vertical="center" wrapText="1"/>
    </xf>
    <xf numFmtId="0" fontId="6" fillId="6" borderId="1" xfId="0" applyFont="1" applyFill="1" applyBorder="1" applyAlignment="1">
      <alignment horizontal="right" vertical="center" wrapText="1"/>
    </xf>
    <xf numFmtId="0" fontId="0" fillId="4" borderId="40" xfId="0" applyFont="1" applyFill="1" applyBorder="1" applyAlignment="1">
      <alignment horizontal="center" vertical="center" wrapText="1"/>
    </xf>
    <xf numFmtId="0" fontId="0" fillId="4" borderId="41" xfId="0" applyFont="1" applyFill="1" applyBorder="1" applyAlignment="1">
      <alignment horizontal="center" vertical="center" wrapText="1"/>
    </xf>
    <xf numFmtId="42" fontId="0" fillId="5" borderId="23" xfId="2" applyFont="1" applyFill="1" applyBorder="1" applyAlignment="1">
      <alignment horizontal="center" vertical="center"/>
    </xf>
    <xf numFmtId="42" fontId="0" fillId="5" borderId="24" xfId="2" applyFont="1" applyFill="1" applyBorder="1" applyAlignment="1">
      <alignment horizontal="center" vertical="center"/>
    </xf>
    <xf numFmtId="42" fontId="0" fillId="0" borderId="2" xfId="2" applyFont="1" applyFill="1" applyBorder="1" applyAlignment="1">
      <alignment horizontal="center" vertical="center"/>
    </xf>
    <xf numFmtId="42" fontId="0" fillId="0" borderId="4" xfId="2" applyFont="1" applyFill="1" applyBorder="1" applyAlignment="1">
      <alignment horizontal="center" vertical="center"/>
    </xf>
    <xf numFmtId="0" fontId="4" fillId="7" borderId="43" xfId="0" applyFont="1" applyFill="1" applyBorder="1" applyAlignment="1">
      <alignment horizontal="center" vertical="center" wrapText="1"/>
    </xf>
    <xf numFmtId="0" fontId="4" fillId="7" borderId="44" xfId="0" applyFont="1" applyFill="1" applyBorder="1" applyAlignment="1">
      <alignment horizontal="center" vertical="center" wrapText="1"/>
    </xf>
    <xf numFmtId="0" fontId="4" fillId="7" borderId="46" xfId="0" applyFont="1" applyFill="1" applyBorder="1" applyAlignment="1">
      <alignment horizontal="center" vertical="center" wrapText="1"/>
    </xf>
    <xf numFmtId="42" fontId="0" fillId="0" borderId="0" xfId="2" applyFont="1"/>
    <xf numFmtId="42" fontId="5" fillId="2" borderId="0" xfId="2" applyFont="1" applyFill="1" applyAlignment="1">
      <alignment horizontal="left" vertical="top"/>
    </xf>
    <xf numFmtId="0" fontId="4" fillId="7" borderId="47" xfId="0" applyFont="1" applyFill="1" applyBorder="1" applyAlignment="1">
      <alignment horizontal="center" vertical="center" wrapText="1"/>
    </xf>
  </cellXfs>
  <cellStyles count="4">
    <cellStyle name="Millares [0]" xfId="1" builtinId="6"/>
    <cellStyle name="Moneda" xfId="3" builtinId="4"/>
    <cellStyle name="Moneda [0]" xfId="2" builtinId="7"/>
    <cellStyle name="Normal" xfId="0" builtinId="0"/>
  </cellStyles>
  <dxfs count="0"/>
  <tableStyles count="0" defaultTableStyle="TableStyleMedium2" defaultPivotStyle="PivotStyleLight16"/>
  <colors>
    <mruColors>
      <color rgb="FFCCFFFF"/>
      <color rgb="FFFFCCCC"/>
      <color rgb="FF66FFFF"/>
      <color rgb="FFFF99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68"/>
  <sheetViews>
    <sheetView tabSelected="1" topLeftCell="O1" zoomScale="84" zoomScaleNormal="84" workbookViewId="0">
      <selection activeCell="W50" sqref="W50"/>
    </sheetView>
  </sheetViews>
  <sheetFormatPr baseColWidth="10" defaultRowHeight="15.75" x14ac:dyDescent="0.2"/>
  <cols>
    <col min="1" max="1" width="26" style="1" customWidth="1"/>
    <col min="2" max="2" width="162.83203125" style="1" customWidth="1"/>
    <col min="3" max="3" width="14.6640625" style="1" customWidth="1"/>
    <col min="4" max="4" width="11.5" style="1" customWidth="1"/>
    <col min="5" max="5" width="13.1640625" style="1" bestFit="1" customWidth="1"/>
    <col min="6" max="13" width="28.1640625" style="1" customWidth="1"/>
    <col min="14" max="17" width="27.33203125" style="1" customWidth="1"/>
    <col min="18" max="19" width="29.83203125" style="1" customWidth="1"/>
    <col min="20" max="20" width="35.5" style="1" customWidth="1"/>
    <col min="21" max="22" width="33.6640625" style="1" customWidth="1"/>
    <col min="23" max="23" width="57.1640625" style="1" customWidth="1"/>
    <col min="24" max="27" width="17.5" style="1" bestFit="1" customWidth="1"/>
    <col min="28" max="28" width="17.6640625" style="1" bestFit="1" customWidth="1"/>
    <col min="29" max="16384" width="12" style="1"/>
  </cols>
  <sheetData>
    <row r="1" spans="1:23" ht="38.25" customHeight="1" thickBot="1" x14ac:dyDescent="0.25">
      <c r="A1" s="287" t="s">
        <v>15</v>
      </c>
      <c r="B1" s="288"/>
      <c r="C1" s="288"/>
      <c r="D1" s="288"/>
      <c r="E1" s="288"/>
      <c r="F1" s="288"/>
      <c r="G1" s="288"/>
      <c r="H1" s="288"/>
      <c r="I1" s="288"/>
      <c r="J1" s="288"/>
      <c r="K1" s="288"/>
      <c r="L1" s="288"/>
      <c r="M1" s="288"/>
      <c r="N1" s="288"/>
      <c r="O1" s="288"/>
      <c r="P1" s="288"/>
      <c r="Q1" s="288"/>
      <c r="R1" s="288"/>
      <c r="S1" s="288"/>
      <c r="T1" s="288"/>
      <c r="U1" s="288"/>
      <c r="V1" s="288"/>
      <c r="W1" s="289"/>
    </row>
    <row r="2" spans="1:23" s="3" customFormat="1" x14ac:dyDescent="0.2">
      <c r="A2" s="2"/>
      <c r="B2" s="2"/>
      <c r="C2" s="2"/>
      <c r="D2" s="2"/>
      <c r="E2" s="2"/>
      <c r="F2" s="2"/>
      <c r="G2" s="2"/>
      <c r="H2" s="2"/>
      <c r="I2" s="2"/>
      <c r="J2" s="2"/>
    </row>
    <row r="3" spans="1:23" s="3" customFormat="1" ht="16.5" thickBot="1" x14ac:dyDescent="0.25">
      <c r="A3" s="2"/>
      <c r="B3" s="2"/>
      <c r="C3" s="2"/>
      <c r="D3" s="2"/>
      <c r="E3" s="2"/>
      <c r="F3" s="2"/>
      <c r="G3" s="2"/>
      <c r="H3" s="2"/>
      <c r="I3" s="2"/>
      <c r="J3" s="2"/>
    </row>
    <row r="4" spans="1:23" s="4" customFormat="1" ht="27.75" customHeight="1" x14ac:dyDescent="0.2">
      <c r="A4" s="313" t="s">
        <v>5</v>
      </c>
      <c r="B4" s="310" t="s">
        <v>6</v>
      </c>
      <c r="C4" s="316" t="s">
        <v>27</v>
      </c>
      <c r="D4" s="284" t="s">
        <v>11</v>
      </c>
      <c r="E4" s="281" t="s">
        <v>0</v>
      </c>
      <c r="F4" s="247" t="s">
        <v>35</v>
      </c>
      <c r="G4" s="251"/>
      <c r="H4" s="247" t="s">
        <v>36</v>
      </c>
      <c r="I4" s="251"/>
      <c r="J4" s="247" t="s">
        <v>37</v>
      </c>
      <c r="K4" s="251"/>
      <c r="L4" s="247" t="s">
        <v>38</v>
      </c>
      <c r="M4" s="251"/>
      <c r="N4" s="247" t="s">
        <v>39</v>
      </c>
      <c r="O4" s="251"/>
      <c r="P4" s="247" t="s">
        <v>83</v>
      </c>
      <c r="Q4" s="248"/>
      <c r="R4" s="338" t="s">
        <v>89</v>
      </c>
      <c r="S4" s="339"/>
      <c r="T4" s="340"/>
      <c r="U4" s="243" t="s">
        <v>13</v>
      </c>
      <c r="V4" s="243" t="s">
        <v>13</v>
      </c>
      <c r="W4" s="301" t="s">
        <v>40</v>
      </c>
    </row>
    <row r="5" spans="1:23" s="4" customFormat="1" ht="18" customHeight="1" thickBot="1" x14ac:dyDescent="0.25">
      <c r="A5" s="314"/>
      <c r="B5" s="311"/>
      <c r="C5" s="317"/>
      <c r="D5" s="285"/>
      <c r="E5" s="282"/>
      <c r="F5" s="249"/>
      <c r="G5" s="252"/>
      <c r="H5" s="249"/>
      <c r="I5" s="252"/>
      <c r="J5" s="249"/>
      <c r="K5" s="252"/>
      <c r="L5" s="249"/>
      <c r="M5" s="252"/>
      <c r="N5" s="249"/>
      <c r="O5" s="252"/>
      <c r="P5" s="249"/>
      <c r="Q5" s="250"/>
      <c r="R5" s="195" t="s">
        <v>57</v>
      </c>
      <c r="S5" s="196" t="s">
        <v>59</v>
      </c>
      <c r="T5" s="192" t="s">
        <v>58</v>
      </c>
      <c r="U5" s="244"/>
      <c r="V5" s="244"/>
      <c r="W5" s="302"/>
    </row>
    <row r="6" spans="1:23" s="5" customFormat="1" ht="33" customHeight="1" thickBot="1" x14ac:dyDescent="0.25">
      <c r="A6" s="315"/>
      <c r="B6" s="312"/>
      <c r="C6" s="318"/>
      <c r="D6" s="286"/>
      <c r="E6" s="283"/>
      <c r="F6" s="186" t="s">
        <v>14</v>
      </c>
      <c r="G6" s="187" t="s">
        <v>1</v>
      </c>
      <c r="H6" s="186" t="s">
        <v>14</v>
      </c>
      <c r="I6" s="188" t="s">
        <v>1</v>
      </c>
      <c r="J6" s="186" t="s">
        <v>14</v>
      </c>
      <c r="K6" s="189" t="s">
        <v>1</v>
      </c>
      <c r="L6" s="186" t="s">
        <v>14</v>
      </c>
      <c r="M6" s="189" t="s">
        <v>1</v>
      </c>
      <c r="N6" s="186" t="s">
        <v>14</v>
      </c>
      <c r="O6" s="187" t="s">
        <v>1</v>
      </c>
      <c r="P6" s="186" t="s">
        <v>14</v>
      </c>
      <c r="Q6" s="188" t="s">
        <v>1</v>
      </c>
      <c r="R6" s="267" t="s">
        <v>1</v>
      </c>
      <c r="S6" s="268"/>
      <c r="T6" s="269"/>
      <c r="U6" s="194" t="s">
        <v>81</v>
      </c>
      <c r="V6" s="194" t="s">
        <v>82</v>
      </c>
      <c r="W6" s="303"/>
    </row>
    <row r="7" spans="1:23" s="5" customFormat="1" ht="13.5" thickBot="1" x14ac:dyDescent="0.25">
      <c r="A7" s="304" t="s">
        <v>45</v>
      </c>
      <c r="B7" s="305"/>
      <c r="C7" s="305"/>
      <c r="D7" s="305"/>
      <c r="E7" s="305"/>
      <c r="F7" s="305"/>
      <c r="G7" s="305"/>
      <c r="H7" s="305"/>
      <c r="I7" s="305"/>
      <c r="J7" s="305"/>
      <c r="K7" s="305"/>
      <c r="L7" s="305"/>
      <c r="M7" s="305"/>
      <c r="N7" s="305"/>
      <c r="O7" s="305"/>
      <c r="P7" s="305"/>
      <c r="Q7" s="305"/>
      <c r="R7" s="306"/>
      <c r="S7" s="307"/>
      <c r="T7" s="307"/>
      <c r="U7" s="308"/>
      <c r="V7" s="308"/>
      <c r="W7" s="309"/>
    </row>
    <row r="8" spans="1:23" s="5" customFormat="1" ht="57.75" customHeight="1" x14ac:dyDescent="0.2">
      <c r="A8" s="277" t="s">
        <v>4</v>
      </c>
      <c r="B8" s="36" t="s">
        <v>62</v>
      </c>
      <c r="C8" s="39">
        <v>1</v>
      </c>
      <c r="D8" s="6">
        <v>2</v>
      </c>
      <c r="E8" s="7" t="s">
        <v>28</v>
      </c>
      <c r="F8" s="11"/>
      <c r="G8" s="51"/>
      <c r="H8" s="8"/>
      <c r="I8" s="51"/>
      <c r="J8" s="8"/>
      <c r="K8" s="46"/>
      <c r="L8" s="11"/>
      <c r="M8" s="12"/>
      <c r="N8" s="8"/>
      <c r="O8" s="17"/>
      <c r="P8" s="11">
        <v>122800</v>
      </c>
      <c r="Q8" s="17">
        <f>P8*D8</f>
        <v>245600</v>
      </c>
      <c r="R8" s="11"/>
      <c r="S8" s="128"/>
      <c r="T8" s="12"/>
      <c r="U8" s="153">
        <f>P8</f>
        <v>122800</v>
      </c>
      <c r="V8" s="227">
        <f>U8*D8</f>
        <v>245600</v>
      </c>
      <c r="W8" s="298"/>
    </row>
    <row r="9" spans="1:23" s="5" customFormat="1" ht="38.25" x14ac:dyDescent="0.2">
      <c r="A9" s="274"/>
      <c r="B9" s="38" t="s">
        <v>63</v>
      </c>
      <c r="C9" s="45" t="s">
        <v>29</v>
      </c>
      <c r="D9" s="111">
        <v>200</v>
      </c>
      <c r="E9" s="112" t="s">
        <v>30</v>
      </c>
      <c r="F9" s="27"/>
      <c r="G9" s="71"/>
      <c r="H9" s="24"/>
      <c r="I9" s="71"/>
      <c r="J9" s="24"/>
      <c r="K9" s="72"/>
      <c r="L9" s="27"/>
      <c r="M9" s="213"/>
      <c r="N9" s="24"/>
      <c r="O9" s="214"/>
      <c r="P9" s="27">
        <v>1753</v>
      </c>
      <c r="Q9" s="214">
        <f>P9*D9</f>
        <v>350600</v>
      </c>
      <c r="R9" s="27"/>
      <c r="S9" s="215"/>
      <c r="T9" s="213"/>
      <c r="U9" s="216">
        <f>P9</f>
        <v>1753</v>
      </c>
      <c r="V9" s="155">
        <f>U9*D9</f>
        <v>350600</v>
      </c>
      <c r="W9" s="299"/>
    </row>
    <row r="10" spans="1:23" s="5" customFormat="1" ht="25.5" x14ac:dyDescent="0.2">
      <c r="A10" s="274"/>
      <c r="B10" s="217" t="s">
        <v>64</v>
      </c>
      <c r="C10" s="133" t="s">
        <v>29</v>
      </c>
      <c r="D10" s="22">
        <v>1</v>
      </c>
      <c r="E10" s="25" t="s">
        <v>19</v>
      </c>
      <c r="F10" s="27"/>
      <c r="G10" s="71"/>
      <c r="H10" s="24"/>
      <c r="I10" s="71"/>
      <c r="J10" s="24"/>
      <c r="K10" s="72"/>
      <c r="L10" s="27"/>
      <c r="M10" s="213"/>
      <c r="N10" s="24"/>
      <c r="O10" s="214"/>
      <c r="P10" s="27">
        <v>833333.33333333337</v>
      </c>
      <c r="Q10" s="214">
        <f t="shared" ref="Q10:Q25" si="0">P10*D10</f>
        <v>833333.33333333337</v>
      </c>
      <c r="R10" s="27"/>
      <c r="S10" s="215"/>
      <c r="T10" s="213"/>
      <c r="U10" s="216">
        <f t="shared" ref="U10:U25" si="1">P10</f>
        <v>833333.33333333337</v>
      </c>
      <c r="V10" s="155">
        <f t="shared" ref="V10:V25" si="2">U10*D10</f>
        <v>833333.33333333337</v>
      </c>
      <c r="W10" s="299"/>
    </row>
    <row r="11" spans="1:23" s="5" customFormat="1" ht="12.75" x14ac:dyDescent="0.2">
      <c r="A11" s="274"/>
      <c r="B11" s="132" t="s">
        <v>65</v>
      </c>
      <c r="C11" s="133" t="s">
        <v>29</v>
      </c>
      <c r="D11" s="22">
        <v>1</v>
      </c>
      <c r="E11" s="25" t="s">
        <v>19</v>
      </c>
      <c r="F11" s="27"/>
      <c r="G11" s="71"/>
      <c r="H11" s="24"/>
      <c r="I11" s="71"/>
      <c r="J11" s="24"/>
      <c r="K11" s="72"/>
      <c r="L11" s="27"/>
      <c r="M11" s="213"/>
      <c r="N11" s="24"/>
      <c r="O11" s="214"/>
      <c r="P11" s="27">
        <v>473333.33333333331</v>
      </c>
      <c r="Q11" s="214">
        <f t="shared" si="0"/>
        <v>473333.33333333331</v>
      </c>
      <c r="R11" s="27"/>
      <c r="S11" s="215"/>
      <c r="T11" s="213"/>
      <c r="U11" s="216">
        <f t="shared" si="1"/>
        <v>473333.33333333331</v>
      </c>
      <c r="V11" s="155">
        <f t="shared" si="2"/>
        <v>473333.33333333331</v>
      </c>
      <c r="W11" s="299"/>
    </row>
    <row r="12" spans="1:23" s="5" customFormat="1" ht="12.75" x14ac:dyDescent="0.2">
      <c r="A12" s="274"/>
      <c r="B12" s="132" t="s">
        <v>66</v>
      </c>
      <c r="C12" s="133" t="s">
        <v>29</v>
      </c>
      <c r="D12" s="22">
        <v>1</v>
      </c>
      <c r="E12" s="25" t="s">
        <v>19</v>
      </c>
      <c r="F12" s="27"/>
      <c r="G12" s="71"/>
      <c r="H12" s="24"/>
      <c r="I12" s="71"/>
      <c r="J12" s="24"/>
      <c r="K12" s="72"/>
      <c r="L12" s="27"/>
      <c r="M12" s="213"/>
      <c r="N12" s="24"/>
      <c r="O12" s="214"/>
      <c r="P12" s="27">
        <v>373333.33333333331</v>
      </c>
      <c r="Q12" s="214">
        <f t="shared" si="0"/>
        <v>373333.33333333331</v>
      </c>
      <c r="R12" s="27"/>
      <c r="S12" s="215"/>
      <c r="T12" s="213"/>
      <c r="U12" s="216">
        <f t="shared" si="1"/>
        <v>373333.33333333331</v>
      </c>
      <c r="V12" s="155">
        <f t="shared" si="2"/>
        <v>373333.33333333331</v>
      </c>
      <c r="W12" s="299"/>
    </row>
    <row r="13" spans="1:23" s="5" customFormat="1" ht="38.25" x14ac:dyDescent="0.2">
      <c r="A13" s="274"/>
      <c r="B13" s="132" t="s">
        <v>67</v>
      </c>
      <c r="C13" s="133" t="s">
        <v>29</v>
      </c>
      <c r="D13" s="22">
        <v>1</v>
      </c>
      <c r="E13" s="25" t="s">
        <v>19</v>
      </c>
      <c r="F13" s="27"/>
      <c r="G13" s="71"/>
      <c r="H13" s="24"/>
      <c r="I13" s="71"/>
      <c r="J13" s="24"/>
      <c r="K13" s="72"/>
      <c r="L13" s="27"/>
      <c r="M13" s="213"/>
      <c r="N13" s="24"/>
      <c r="O13" s="214"/>
      <c r="P13" s="27">
        <v>966666.66666666663</v>
      </c>
      <c r="Q13" s="214">
        <f t="shared" si="0"/>
        <v>966666.66666666663</v>
      </c>
      <c r="R13" s="27"/>
      <c r="S13" s="215"/>
      <c r="T13" s="213"/>
      <c r="U13" s="216">
        <f t="shared" si="1"/>
        <v>966666.66666666663</v>
      </c>
      <c r="V13" s="155">
        <f t="shared" si="2"/>
        <v>966666.66666666663</v>
      </c>
      <c r="W13" s="299"/>
    </row>
    <row r="14" spans="1:23" s="5" customFormat="1" ht="12.75" x14ac:dyDescent="0.2">
      <c r="A14" s="274"/>
      <c r="B14" s="132" t="s">
        <v>68</v>
      </c>
      <c r="C14" s="133" t="s">
        <v>29</v>
      </c>
      <c r="D14" s="22">
        <v>1</v>
      </c>
      <c r="E14" s="25" t="s">
        <v>19</v>
      </c>
      <c r="F14" s="27"/>
      <c r="G14" s="71"/>
      <c r="H14" s="24"/>
      <c r="I14" s="71"/>
      <c r="J14" s="24"/>
      <c r="K14" s="72"/>
      <c r="L14" s="27"/>
      <c r="M14" s="213"/>
      <c r="N14" s="24"/>
      <c r="O14" s="214"/>
      <c r="P14" s="27">
        <v>183333.33333333334</v>
      </c>
      <c r="Q14" s="214">
        <f t="shared" si="0"/>
        <v>183333.33333333334</v>
      </c>
      <c r="R14" s="27"/>
      <c r="S14" s="215"/>
      <c r="T14" s="213"/>
      <c r="U14" s="216">
        <f t="shared" si="1"/>
        <v>183333.33333333334</v>
      </c>
      <c r="V14" s="155">
        <f t="shared" si="2"/>
        <v>183333.33333333334</v>
      </c>
      <c r="W14" s="299"/>
    </row>
    <row r="15" spans="1:23" s="5" customFormat="1" ht="25.5" x14ac:dyDescent="0.2">
      <c r="A15" s="274"/>
      <c r="B15" s="132" t="s">
        <v>69</v>
      </c>
      <c r="C15" s="133" t="s">
        <v>29</v>
      </c>
      <c r="D15" s="22">
        <v>1</v>
      </c>
      <c r="E15" s="25" t="s">
        <v>19</v>
      </c>
      <c r="F15" s="27"/>
      <c r="G15" s="71"/>
      <c r="H15" s="24"/>
      <c r="I15" s="71"/>
      <c r="J15" s="24"/>
      <c r="K15" s="72"/>
      <c r="L15" s="27"/>
      <c r="M15" s="213"/>
      <c r="N15" s="24"/>
      <c r="O15" s="214"/>
      <c r="P15" s="27">
        <v>340000</v>
      </c>
      <c r="Q15" s="214">
        <f t="shared" si="0"/>
        <v>340000</v>
      </c>
      <c r="R15" s="27"/>
      <c r="S15" s="215"/>
      <c r="T15" s="213"/>
      <c r="U15" s="216">
        <f t="shared" si="1"/>
        <v>340000</v>
      </c>
      <c r="V15" s="155">
        <f t="shared" si="2"/>
        <v>340000</v>
      </c>
      <c r="W15" s="299"/>
    </row>
    <row r="16" spans="1:23" s="5" customFormat="1" ht="12.75" x14ac:dyDescent="0.2">
      <c r="A16" s="274"/>
      <c r="B16" s="132" t="s">
        <v>70</v>
      </c>
      <c r="C16" s="133" t="s">
        <v>29</v>
      </c>
      <c r="D16" s="22">
        <v>1</v>
      </c>
      <c r="E16" s="25" t="s">
        <v>19</v>
      </c>
      <c r="F16" s="27"/>
      <c r="G16" s="71"/>
      <c r="H16" s="24"/>
      <c r="I16" s="71"/>
      <c r="J16" s="24"/>
      <c r="K16" s="72"/>
      <c r="L16" s="27"/>
      <c r="M16" s="213"/>
      <c r="N16" s="24"/>
      <c r="O16" s="214"/>
      <c r="P16" s="27">
        <v>106666.66666666667</v>
      </c>
      <c r="Q16" s="214">
        <f t="shared" si="0"/>
        <v>106666.66666666667</v>
      </c>
      <c r="R16" s="27"/>
      <c r="S16" s="215"/>
      <c r="T16" s="213"/>
      <c r="U16" s="216">
        <f t="shared" si="1"/>
        <v>106666.66666666667</v>
      </c>
      <c r="V16" s="155">
        <f t="shared" si="2"/>
        <v>106666.66666666667</v>
      </c>
      <c r="W16" s="299"/>
    </row>
    <row r="17" spans="1:28" s="5" customFormat="1" ht="51" x14ac:dyDescent="0.2">
      <c r="A17" s="274"/>
      <c r="B17" s="132" t="s">
        <v>71</v>
      </c>
      <c r="C17" s="133" t="s">
        <v>29</v>
      </c>
      <c r="D17" s="22">
        <v>2</v>
      </c>
      <c r="E17" s="25" t="s">
        <v>19</v>
      </c>
      <c r="F17" s="27"/>
      <c r="G17" s="71"/>
      <c r="H17" s="24"/>
      <c r="I17" s="71"/>
      <c r="J17" s="24"/>
      <c r="K17" s="72"/>
      <c r="L17" s="27"/>
      <c r="M17" s="213"/>
      <c r="N17" s="24"/>
      <c r="O17" s="214"/>
      <c r="P17" s="27">
        <v>266667</v>
      </c>
      <c r="Q17" s="214">
        <f t="shared" si="0"/>
        <v>533334</v>
      </c>
      <c r="R17" s="27"/>
      <c r="S17" s="215"/>
      <c r="T17" s="213"/>
      <c r="U17" s="216">
        <f t="shared" si="1"/>
        <v>266667</v>
      </c>
      <c r="V17" s="155">
        <f t="shared" si="2"/>
        <v>533334</v>
      </c>
      <c r="W17" s="299"/>
    </row>
    <row r="18" spans="1:28" s="119" customFormat="1" ht="12.75" x14ac:dyDescent="0.2">
      <c r="A18" s="275"/>
      <c r="B18" s="38" t="s">
        <v>72</v>
      </c>
      <c r="C18" s="45" t="s">
        <v>29</v>
      </c>
      <c r="D18" s="111">
        <v>1</v>
      </c>
      <c r="E18" s="25" t="s">
        <v>19</v>
      </c>
      <c r="F18" s="113"/>
      <c r="G18" s="114"/>
      <c r="H18" s="115"/>
      <c r="I18" s="114"/>
      <c r="J18" s="115"/>
      <c r="K18" s="116"/>
      <c r="L18" s="113"/>
      <c r="M18" s="117"/>
      <c r="N18" s="115"/>
      <c r="O18" s="118"/>
      <c r="P18" s="169">
        <v>400000</v>
      </c>
      <c r="Q18" s="214">
        <f t="shared" si="0"/>
        <v>400000</v>
      </c>
      <c r="R18" s="169"/>
      <c r="S18" s="199"/>
      <c r="T18" s="171"/>
      <c r="U18" s="216">
        <f t="shared" si="1"/>
        <v>400000</v>
      </c>
      <c r="V18" s="155">
        <f t="shared" si="2"/>
        <v>400000</v>
      </c>
      <c r="W18" s="299"/>
    </row>
    <row r="19" spans="1:28" s="5" customFormat="1" ht="12.75" x14ac:dyDescent="0.2">
      <c r="A19" s="275"/>
      <c r="B19" s="37" t="s">
        <v>73</v>
      </c>
      <c r="C19" s="41" t="s">
        <v>29</v>
      </c>
      <c r="D19" s="179">
        <v>1</v>
      </c>
      <c r="E19" s="25" t="s">
        <v>19</v>
      </c>
      <c r="F19" s="169"/>
      <c r="G19" s="173"/>
      <c r="H19" s="165"/>
      <c r="I19" s="173"/>
      <c r="J19" s="165"/>
      <c r="K19" s="175"/>
      <c r="L19" s="169"/>
      <c r="M19" s="171"/>
      <c r="N19" s="165"/>
      <c r="O19" s="167"/>
      <c r="P19" s="169">
        <v>100000</v>
      </c>
      <c r="Q19" s="214">
        <f t="shared" si="0"/>
        <v>100000</v>
      </c>
      <c r="R19" s="169"/>
      <c r="S19" s="199"/>
      <c r="T19" s="171"/>
      <c r="U19" s="216">
        <f t="shared" si="1"/>
        <v>100000</v>
      </c>
      <c r="V19" s="155">
        <f t="shared" si="2"/>
        <v>100000</v>
      </c>
      <c r="W19" s="299"/>
    </row>
    <row r="20" spans="1:28" s="5" customFormat="1" ht="38.25" x14ac:dyDescent="0.2">
      <c r="A20" s="275"/>
      <c r="B20" s="218" t="s">
        <v>74</v>
      </c>
      <c r="C20" s="41" t="s">
        <v>29</v>
      </c>
      <c r="D20" s="179">
        <v>1</v>
      </c>
      <c r="E20" s="25" t="s">
        <v>19</v>
      </c>
      <c r="F20" s="169"/>
      <c r="G20" s="173"/>
      <c r="H20" s="165"/>
      <c r="I20" s="173"/>
      <c r="J20" s="165"/>
      <c r="K20" s="175"/>
      <c r="L20" s="169"/>
      <c r="M20" s="171"/>
      <c r="N20" s="165"/>
      <c r="O20" s="167"/>
      <c r="P20" s="169">
        <v>716666.66666666663</v>
      </c>
      <c r="Q20" s="214">
        <f t="shared" si="0"/>
        <v>716666.66666666663</v>
      </c>
      <c r="R20" s="169"/>
      <c r="S20" s="199"/>
      <c r="T20" s="171"/>
      <c r="U20" s="216">
        <f t="shared" si="1"/>
        <v>716666.66666666663</v>
      </c>
      <c r="V20" s="155">
        <f t="shared" si="2"/>
        <v>716666.66666666663</v>
      </c>
      <c r="W20" s="299"/>
    </row>
    <row r="21" spans="1:28" s="5" customFormat="1" ht="12.75" x14ac:dyDescent="0.2">
      <c r="A21" s="275"/>
      <c r="B21" s="37" t="s">
        <v>75</v>
      </c>
      <c r="C21" s="41" t="s">
        <v>29</v>
      </c>
      <c r="D21" s="179">
        <v>1</v>
      </c>
      <c r="E21" s="25" t="s">
        <v>19</v>
      </c>
      <c r="F21" s="169"/>
      <c r="G21" s="173"/>
      <c r="H21" s="165"/>
      <c r="I21" s="173"/>
      <c r="J21" s="165"/>
      <c r="K21" s="175"/>
      <c r="L21" s="169"/>
      <c r="M21" s="171"/>
      <c r="N21" s="165"/>
      <c r="O21" s="167"/>
      <c r="P21" s="169">
        <v>100000</v>
      </c>
      <c r="Q21" s="214">
        <f t="shared" si="0"/>
        <v>100000</v>
      </c>
      <c r="R21" s="169"/>
      <c r="S21" s="199"/>
      <c r="T21" s="171"/>
      <c r="U21" s="216">
        <f t="shared" si="1"/>
        <v>100000</v>
      </c>
      <c r="V21" s="155">
        <f t="shared" si="2"/>
        <v>100000</v>
      </c>
      <c r="W21" s="299"/>
    </row>
    <row r="22" spans="1:28" s="5" customFormat="1" ht="63.75" customHeight="1" x14ac:dyDescent="0.2">
      <c r="A22" s="275"/>
      <c r="B22" s="218" t="s">
        <v>76</v>
      </c>
      <c r="C22" s="41">
        <v>1</v>
      </c>
      <c r="D22" s="179">
        <v>1</v>
      </c>
      <c r="E22" s="25" t="s">
        <v>19</v>
      </c>
      <c r="F22" s="169"/>
      <c r="G22" s="173"/>
      <c r="H22" s="165"/>
      <c r="I22" s="173"/>
      <c r="J22" s="165"/>
      <c r="K22" s="175"/>
      <c r="L22" s="169"/>
      <c r="M22" s="171"/>
      <c r="N22" s="165"/>
      <c r="O22" s="167"/>
      <c r="P22" s="169">
        <v>866666.66666666663</v>
      </c>
      <c r="Q22" s="214">
        <f t="shared" si="0"/>
        <v>866666.66666666663</v>
      </c>
      <c r="R22" s="169"/>
      <c r="S22" s="199"/>
      <c r="T22" s="171"/>
      <c r="U22" s="216">
        <f t="shared" si="1"/>
        <v>866666.66666666663</v>
      </c>
      <c r="V22" s="155">
        <f t="shared" si="2"/>
        <v>866666.66666666663</v>
      </c>
      <c r="W22" s="299"/>
    </row>
    <row r="23" spans="1:28" s="5" customFormat="1" ht="18.75" customHeight="1" x14ac:dyDescent="0.2">
      <c r="A23" s="275"/>
      <c r="B23" s="37" t="s">
        <v>77</v>
      </c>
      <c r="C23" s="43">
        <v>1</v>
      </c>
      <c r="D23" s="179">
        <v>1</v>
      </c>
      <c r="E23" s="25" t="s">
        <v>19</v>
      </c>
      <c r="F23" s="169"/>
      <c r="G23" s="173"/>
      <c r="H23" s="165"/>
      <c r="I23" s="173"/>
      <c r="J23" s="165"/>
      <c r="K23" s="175"/>
      <c r="L23" s="169"/>
      <c r="M23" s="171"/>
      <c r="N23" s="165"/>
      <c r="O23" s="167"/>
      <c r="P23" s="169">
        <v>693333.33333333337</v>
      </c>
      <c r="Q23" s="214">
        <f t="shared" si="0"/>
        <v>693333.33333333337</v>
      </c>
      <c r="R23" s="169"/>
      <c r="S23" s="199"/>
      <c r="T23" s="171"/>
      <c r="U23" s="216">
        <f t="shared" si="1"/>
        <v>693333.33333333337</v>
      </c>
      <c r="V23" s="155">
        <f t="shared" si="2"/>
        <v>693333.33333333337</v>
      </c>
      <c r="W23" s="299"/>
    </row>
    <row r="24" spans="1:28" s="5" customFormat="1" ht="18.75" customHeight="1" x14ac:dyDescent="0.2">
      <c r="A24" s="275"/>
      <c r="B24" s="37" t="s">
        <v>78</v>
      </c>
      <c r="C24" s="43">
        <v>1</v>
      </c>
      <c r="D24" s="179">
        <v>1</v>
      </c>
      <c r="E24" s="25" t="s">
        <v>19</v>
      </c>
      <c r="F24" s="169"/>
      <c r="G24" s="173"/>
      <c r="H24" s="165"/>
      <c r="I24" s="173"/>
      <c r="J24" s="165"/>
      <c r="K24" s="175"/>
      <c r="L24" s="169"/>
      <c r="M24" s="171"/>
      <c r="N24" s="165"/>
      <c r="O24" s="167"/>
      <c r="P24" s="169">
        <v>583333.33333333337</v>
      </c>
      <c r="Q24" s="214">
        <f t="shared" si="0"/>
        <v>583333.33333333337</v>
      </c>
      <c r="R24" s="169"/>
      <c r="S24" s="199"/>
      <c r="T24" s="171"/>
      <c r="U24" s="216">
        <f t="shared" si="1"/>
        <v>583333.33333333337</v>
      </c>
      <c r="V24" s="155">
        <f t="shared" si="2"/>
        <v>583333.33333333337</v>
      </c>
      <c r="W24" s="299"/>
    </row>
    <row r="25" spans="1:28" s="5" customFormat="1" ht="18.75" customHeight="1" x14ac:dyDescent="0.2">
      <c r="A25" s="275"/>
      <c r="B25" s="37" t="s">
        <v>79</v>
      </c>
      <c r="C25" s="43">
        <v>1</v>
      </c>
      <c r="D25" s="179">
        <v>1</v>
      </c>
      <c r="E25" s="25" t="s">
        <v>19</v>
      </c>
      <c r="F25" s="169"/>
      <c r="G25" s="173"/>
      <c r="H25" s="165"/>
      <c r="I25" s="173"/>
      <c r="J25" s="165"/>
      <c r="K25" s="175"/>
      <c r="L25" s="169"/>
      <c r="M25" s="171"/>
      <c r="N25" s="165"/>
      <c r="O25" s="167"/>
      <c r="P25" s="169">
        <v>350000</v>
      </c>
      <c r="Q25" s="214">
        <f t="shared" si="0"/>
        <v>350000</v>
      </c>
      <c r="R25" s="169"/>
      <c r="S25" s="199"/>
      <c r="T25" s="171"/>
      <c r="U25" s="216">
        <f t="shared" si="1"/>
        <v>350000</v>
      </c>
      <c r="V25" s="155">
        <f t="shared" si="2"/>
        <v>350000</v>
      </c>
      <c r="W25" s="299"/>
    </row>
    <row r="26" spans="1:28" s="5" customFormat="1" ht="39" thickBot="1" x14ac:dyDescent="0.25">
      <c r="A26" s="278"/>
      <c r="B26" s="219" t="s">
        <v>80</v>
      </c>
      <c r="C26" s="190" t="s">
        <v>29</v>
      </c>
      <c r="D26" s="180">
        <v>1</v>
      </c>
      <c r="E26" s="106" t="s">
        <v>20</v>
      </c>
      <c r="F26" s="170"/>
      <c r="G26" s="174"/>
      <c r="H26" s="166"/>
      <c r="I26" s="174"/>
      <c r="J26" s="166"/>
      <c r="K26" s="176"/>
      <c r="L26" s="170"/>
      <c r="M26" s="172"/>
      <c r="N26" s="166"/>
      <c r="O26" s="168"/>
      <c r="P26" s="170">
        <v>603333.33333333337</v>
      </c>
      <c r="Q26" s="168">
        <f>P26*D26</f>
        <v>603333.33333333337</v>
      </c>
      <c r="R26" s="124"/>
      <c r="S26" s="203"/>
      <c r="T26" s="125"/>
      <c r="U26" s="183">
        <f>P26</f>
        <v>603333.33333333337</v>
      </c>
      <c r="V26" s="157">
        <f>U26*D26</f>
        <v>603333.33333333337</v>
      </c>
      <c r="W26" s="300"/>
    </row>
    <row r="27" spans="1:28" s="5" customFormat="1" ht="117" customHeight="1" thickBot="1" x14ac:dyDescent="0.25">
      <c r="A27" s="279" t="s">
        <v>7</v>
      </c>
      <c r="B27" s="163" t="s">
        <v>84</v>
      </c>
      <c r="C27" s="39" t="s">
        <v>29</v>
      </c>
      <c r="D27" s="6">
        <f>180+330</f>
        <v>510</v>
      </c>
      <c r="E27" s="40" t="s">
        <v>19</v>
      </c>
      <c r="F27" s="8"/>
      <c r="G27" s="46"/>
      <c r="H27" s="11"/>
      <c r="I27" s="51"/>
      <c r="J27" s="8"/>
      <c r="K27" s="46"/>
      <c r="L27" s="11"/>
      <c r="M27" s="12"/>
      <c r="N27" s="8"/>
      <c r="O27" s="12"/>
      <c r="P27" s="11">
        <v>326</v>
      </c>
      <c r="Q27" s="17">
        <f>+P27*D27</f>
        <v>166260</v>
      </c>
      <c r="R27" s="11"/>
      <c r="S27" s="128"/>
      <c r="T27" s="12"/>
      <c r="U27" s="153">
        <f>AVERAGE(F27,H27,J27,L27,N27,P27,R27,S27,T27)</f>
        <v>326</v>
      </c>
      <c r="V27" s="227">
        <f>U27*D27</f>
        <v>166260</v>
      </c>
      <c r="W27" s="230"/>
    </row>
    <row r="28" spans="1:28" s="5" customFormat="1" ht="118.5" customHeight="1" thickBot="1" x14ac:dyDescent="0.25">
      <c r="A28" s="280"/>
      <c r="B28" s="164" t="s">
        <v>51</v>
      </c>
      <c r="C28" s="191">
        <v>0.5</v>
      </c>
      <c r="D28" s="34">
        <v>2</v>
      </c>
      <c r="E28" s="181" t="s">
        <v>18</v>
      </c>
      <c r="F28" s="166"/>
      <c r="G28" s="176"/>
      <c r="H28" s="170"/>
      <c r="I28" s="174"/>
      <c r="J28" s="166"/>
      <c r="K28" s="176"/>
      <c r="L28" s="170"/>
      <c r="M28" s="172"/>
      <c r="N28" s="166"/>
      <c r="O28" s="172"/>
      <c r="P28" s="170"/>
      <c r="Q28" s="168"/>
      <c r="R28" s="170"/>
      <c r="S28" s="129"/>
      <c r="T28" s="172"/>
      <c r="U28" s="183">
        <v>908526</v>
      </c>
      <c r="V28" s="157">
        <f>U28*C28*D28</f>
        <v>908526</v>
      </c>
      <c r="W28" s="139" t="s">
        <v>85</v>
      </c>
    </row>
    <row r="29" spans="1:28" s="5" customFormat="1" ht="90" thickBot="1" x14ac:dyDescent="0.25">
      <c r="A29" s="274" t="s">
        <v>12</v>
      </c>
      <c r="B29" s="132" t="s">
        <v>21</v>
      </c>
      <c r="C29" s="133">
        <v>1</v>
      </c>
      <c r="D29" s="22">
        <v>4</v>
      </c>
      <c r="E29" s="134" t="s">
        <v>31</v>
      </c>
      <c r="F29" s="150"/>
      <c r="G29" s="151"/>
      <c r="H29" s="136"/>
      <c r="I29" s="71"/>
      <c r="J29" s="135"/>
      <c r="K29" s="72"/>
      <c r="L29" s="136"/>
      <c r="M29" s="71"/>
      <c r="N29" s="135"/>
      <c r="O29" s="72"/>
      <c r="P29" s="136"/>
      <c r="Q29" s="72"/>
      <c r="R29" s="136"/>
      <c r="S29" s="204"/>
      <c r="T29" s="71"/>
      <c r="U29" s="153">
        <f>(7.5*908526)</f>
        <v>6813945</v>
      </c>
      <c r="V29" s="227">
        <f>U29*C29*D29</f>
        <v>27255780</v>
      </c>
      <c r="W29" s="139" t="s">
        <v>47</v>
      </c>
    </row>
    <row r="30" spans="1:28" s="5" customFormat="1" ht="90" thickBot="1" x14ac:dyDescent="0.25">
      <c r="A30" s="275"/>
      <c r="B30" s="37" t="s">
        <v>54</v>
      </c>
      <c r="C30" s="41">
        <v>1</v>
      </c>
      <c r="D30" s="26">
        <v>16</v>
      </c>
      <c r="E30" s="44" t="s">
        <v>28</v>
      </c>
      <c r="F30" s="9">
        <v>360000</v>
      </c>
      <c r="G30" s="47">
        <f>($D$30*F30)*$C$30</f>
        <v>5760000</v>
      </c>
      <c r="H30" s="13">
        <v>500000</v>
      </c>
      <c r="I30" s="52">
        <f>($D$30*H30)*$C$30</f>
        <v>8000000</v>
      </c>
      <c r="J30" s="9">
        <v>500000</v>
      </c>
      <c r="K30" s="47">
        <f>($D$30*J30)*$C$30</f>
        <v>8000000</v>
      </c>
      <c r="L30" s="13"/>
      <c r="M30" s="14"/>
      <c r="N30" s="9"/>
      <c r="O30" s="18"/>
      <c r="P30" s="95"/>
      <c r="Q30" s="18"/>
      <c r="R30" s="169"/>
      <c r="S30" s="199"/>
      <c r="T30" s="171"/>
      <c r="U30" s="153">
        <f>AVERAGE(F30,H30,J30,L30,N30,P30,R30,S30,T30)</f>
        <v>453333.33333333331</v>
      </c>
      <c r="V30" s="228">
        <f>U30*C30*D30</f>
        <v>7253333.333333333</v>
      </c>
      <c r="W30" s="140"/>
    </row>
    <row r="31" spans="1:28" s="5" customFormat="1" ht="89.25" x14ac:dyDescent="0.2">
      <c r="A31" s="275"/>
      <c r="B31" s="38" t="s">
        <v>53</v>
      </c>
      <c r="C31" s="45">
        <v>2</v>
      </c>
      <c r="D31" s="26">
        <v>4</v>
      </c>
      <c r="E31" s="44" t="s">
        <v>31</v>
      </c>
      <c r="F31" s="9"/>
      <c r="G31" s="47"/>
      <c r="H31" s="13"/>
      <c r="I31" s="52"/>
      <c r="J31" s="9"/>
      <c r="K31" s="47"/>
      <c r="L31" s="13"/>
      <c r="M31" s="14"/>
      <c r="N31" s="9"/>
      <c r="O31" s="18"/>
      <c r="P31" s="95"/>
      <c r="Q31" s="18"/>
      <c r="R31" s="169"/>
      <c r="S31" s="199"/>
      <c r="T31" s="171"/>
      <c r="U31" s="153">
        <f>(7.5*908526)</f>
        <v>6813945</v>
      </c>
      <c r="V31" s="228">
        <f>U31*C31*D31</f>
        <v>54511560</v>
      </c>
      <c r="W31" s="139" t="s">
        <v>47</v>
      </c>
    </row>
    <row r="32" spans="1:28" s="5" customFormat="1" ht="64.5" thickBot="1" x14ac:dyDescent="0.25">
      <c r="A32" s="276"/>
      <c r="B32" s="90" t="s">
        <v>55</v>
      </c>
      <c r="C32" s="91">
        <v>2</v>
      </c>
      <c r="D32" s="92">
        <v>4</v>
      </c>
      <c r="E32" s="93" t="s">
        <v>31</v>
      </c>
      <c r="F32" s="73"/>
      <c r="G32" s="74"/>
      <c r="H32" s="88"/>
      <c r="I32" s="89"/>
      <c r="J32" s="73"/>
      <c r="K32" s="74"/>
      <c r="L32" s="88"/>
      <c r="M32" s="89"/>
      <c r="N32" s="73"/>
      <c r="O32" s="74"/>
      <c r="P32" s="127"/>
      <c r="Q32" s="100"/>
      <c r="R32" s="177"/>
      <c r="S32" s="201"/>
      <c r="T32" s="178"/>
      <c r="U32" s="183">
        <f>2.91*908526</f>
        <v>2643810.66</v>
      </c>
      <c r="V32" s="157">
        <f>U32*C32*D32</f>
        <v>21150485.280000001</v>
      </c>
      <c r="W32" s="193" t="s">
        <v>46</v>
      </c>
      <c r="Z32" s="94"/>
      <c r="AA32" s="94"/>
      <c r="AB32" s="94"/>
    </row>
    <row r="33" spans="1:27" s="5" customFormat="1" ht="59.25" customHeight="1" thickBot="1" x14ac:dyDescent="0.25">
      <c r="A33" s="35" t="s">
        <v>41</v>
      </c>
      <c r="B33" s="59" t="s">
        <v>52</v>
      </c>
      <c r="C33" s="58" t="s">
        <v>29</v>
      </c>
      <c r="D33" s="28">
        <v>1</v>
      </c>
      <c r="E33" s="57" t="s">
        <v>20</v>
      </c>
      <c r="F33" s="54"/>
      <c r="G33" s="55"/>
      <c r="H33" s="54"/>
      <c r="I33" s="55"/>
      <c r="J33" s="50"/>
      <c r="K33" s="49"/>
      <c r="L33" s="54"/>
      <c r="M33" s="60"/>
      <c r="N33" s="50"/>
      <c r="O33" s="56"/>
      <c r="P33" s="126"/>
      <c r="Q33" s="141"/>
      <c r="R33" s="54"/>
      <c r="S33" s="202"/>
      <c r="T33" s="60"/>
      <c r="U33" s="197">
        <v>10000000</v>
      </c>
      <c r="V33" s="229">
        <f>U33</f>
        <v>10000000</v>
      </c>
      <c r="W33" s="142" t="s">
        <v>86</v>
      </c>
    </row>
    <row r="34" spans="1:27" s="5" customFormat="1" ht="13.5" thickBot="1" x14ac:dyDescent="0.25">
      <c r="A34" s="272"/>
      <c r="B34" s="273"/>
      <c r="C34" s="30"/>
      <c r="D34" s="31">
        <f>SUM(D8:D33)</f>
        <v>761</v>
      </c>
      <c r="E34" s="31"/>
      <c r="F34" s="32">
        <f t="shared" ref="F34:U34" si="3">SUM(F8:F33)</f>
        <v>360000</v>
      </c>
      <c r="G34" s="32">
        <f t="shared" si="3"/>
        <v>5760000</v>
      </c>
      <c r="H34" s="33">
        <f t="shared" si="3"/>
        <v>500000</v>
      </c>
      <c r="I34" s="32">
        <f t="shared" si="3"/>
        <v>8000000</v>
      </c>
      <c r="J34" s="29">
        <f t="shared" si="3"/>
        <v>500000</v>
      </c>
      <c r="K34" s="32">
        <f t="shared" si="3"/>
        <v>8000000</v>
      </c>
      <c r="L34" s="29">
        <f t="shared" si="3"/>
        <v>0</v>
      </c>
      <c r="M34" s="32">
        <f t="shared" si="3"/>
        <v>0</v>
      </c>
      <c r="N34" s="29">
        <f t="shared" si="3"/>
        <v>0</v>
      </c>
      <c r="O34" s="32">
        <f t="shared" si="3"/>
        <v>0</v>
      </c>
      <c r="P34" s="29">
        <f t="shared" si="3"/>
        <v>8081545.9999999991</v>
      </c>
      <c r="Q34" s="32">
        <f t="shared" si="3"/>
        <v>8985794</v>
      </c>
      <c r="R34" s="32">
        <f t="shared" si="3"/>
        <v>0</v>
      </c>
      <c r="S34" s="32">
        <f t="shared" si="3"/>
        <v>0</v>
      </c>
      <c r="T34" s="32">
        <f t="shared" si="3"/>
        <v>0</v>
      </c>
      <c r="U34" s="152">
        <f t="shared" si="3"/>
        <v>35715105.99333334</v>
      </c>
      <c r="V34" s="152">
        <f>SUM(V8:V33)</f>
        <v>130065478.61333334</v>
      </c>
      <c r="W34" s="87"/>
      <c r="X34" s="108"/>
      <c r="Y34" s="108"/>
      <c r="Z34" s="108"/>
      <c r="AA34" s="108"/>
    </row>
    <row r="35" spans="1:27" s="5" customFormat="1" ht="13.5" thickBot="1" x14ac:dyDescent="0.25">
      <c r="A35" s="321" t="s">
        <v>2</v>
      </c>
      <c r="B35" s="306"/>
      <c r="C35" s="306"/>
      <c r="D35" s="306"/>
      <c r="E35" s="306"/>
      <c r="F35" s="306"/>
      <c r="G35" s="306"/>
      <c r="H35" s="306"/>
      <c r="I35" s="306"/>
      <c r="J35" s="306"/>
      <c r="K35" s="306"/>
      <c r="L35" s="306"/>
      <c r="M35" s="306"/>
      <c r="N35" s="306"/>
      <c r="O35" s="306"/>
      <c r="P35" s="306"/>
      <c r="Q35" s="306"/>
      <c r="R35" s="306"/>
      <c r="S35" s="306"/>
      <c r="T35" s="306"/>
      <c r="U35" s="306"/>
      <c r="V35" s="306"/>
      <c r="W35" s="322"/>
      <c r="X35" s="108"/>
      <c r="Y35" s="108"/>
      <c r="Z35" s="108"/>
      <c r="AA35" s="108"/>
    </row>
    <row r="36" spans="1:27" s="5" customFormat="1" ht="150" customHeight="1" thickBot="1" x14ac:dyDescent="0.25">
      <c r="A36" s="277" t="s">
        <v>9</v>
      </c>
      <c r="B36" s="67" t="s">
        <v>22</v>
      </c>
      <c r="C36" s="65" t="s">
        <v>29</v>
      </c>
      <c r="D36" s="6">
        <v>1</v>
      </c>
      <c r="E36" s="7" t="s">
        <v>20</v>
      </c>
      <c r="F36" s="11">
        <v>20000000</v>
      </c>
      <c r="G36" s="51">
        <f>$D$36*F36</f>
        <v>20000000</v>
      </c>
      <c r="H36" s="8"/>
      <c r="I36" s="46"/>
      <c r="J36" s="11"/>
      <c r="K36" s="51"/>
      <c r="L36" s="8">
        <v>15000000</v>
      </c>
      <c r="M36" s="46">
        <f>$D$36*L36</f>
        <v>15000000</v>
      </c>
      <c r="N36" s="11">
        <v>16000000</v>
      </c>
      <c r="O36" s="51">
        <f>$D$36*N36</f>
        <v>16000000</v>
      </c>
      <c r="P36" s="75"/>
      <c r="Q36" s="46"/>
      <c r="R36" s="75"/>
      <c r="S36" s="200"/>
      <c r="T36" s="51"/>
      <c r="U36" s="153">
        <f>AVERAGE(F36,H36,J36,L36,N36,P36,R36,S36,T36)</f>
        <v>17000000</v>
      </c>
      <c r="V36" s="227">
        <f>U36</f>
        <v>17000000</v>
      </c>
      <c r="W36" s="298"/>
      <c r="X36" s="108"/>
      <c r="Y36" s="108"/>
      <c r="Z36" s="108"/>
      <c r="AA36" s="108"/>
    </row>
    <row r="37" spans="1:27" s="5" customFormat="1" ht="148.5" customHeight="1" x14ac:dyDescent="0.2">
      <c r="A37" s="275"/>
      <c r="B37" s="68" t="s">
        <v>60</v>
      </c>
      <c r="C37" s="107" t="s">
        <v>29</v>
      </c>
      <c r="D37" s="103">
        <v>5</v>
      </c>
      <c r="E37" s="105" t="s">
        <v>32</v>
      </c>
      <c r="F37" s="95">
        <v>1000000</v>
      </c>
      <c r="G37" s="101">
        <f>$D$37*F37</f>
        <v>5000000</v>
      </c>
      <c r="H37" s="97"/>
      <c r="I37" s="99"/>
      <c r="J37" s="95"/>
      <c r="K37" s="101"/>
      <c r="L37" s="97">
        <v>650000</v>
      </c>
      <c r="M37" s="99">
        <f>$D$37*L37</f>
        <v>3250000</v>
      </c>
      <c r="N37" s="95">
        <v>700000</v>
      </c>
      <c r="O37" s="101">
        <f>$D$37*N37</f>
        <v>3500000</v>
      </c>
      <c r="P37" s="123"/>
      <c r="Q37" s="99"/>
      <c r="R37" s="123"/>
      <c r="S37" s="198"/>
      <c r="T37" s="173"/>
      <c r="U37" s="153">
        <f>AVERAGE(F37,H37,J37,L37,N37,P37,R37,S37,T37)</f>
        <v>783333.33333333337</v>
      </c>
      <c r="V37" s="228">
        <f>U37*D37</f>
        <v>3916666.666666667</v>
      </c>
      <c r="W37" s="299"/>
    </row>
    <row r="38" spans="1:27" s="5" customFormat="1" ht="211.5" customHeight="1" x14ac:dyDescent="0.2">
      <c r="A38" s="276"/>
      <c r="B38" s="184" t="s">
        <v>56</v>
      </c>
      <c r="C38" s="144" t="s">
        <v>29</v>
      </c>
      <c r="D38" s="92">
        <v>8</v>
      </c>
      <c r="E38" s="130" t="s">
        <v>30</v>
      </c>
      <c r="F38" s="124"/>
      <c r="G38" s="178"/>
      <c r="H38" s="131"/>
      <c r="I38" s="74"/>
      <c r="J38" s="124"/>
      <c r="K38" s="178"/>
      <c r="L38" s="131"/>
      <c r="M38" s="74"/>
      <c r="N38" s="124"/>
      <c r="O38" s="178"/>
      <c r="P38" s="177"/>
      <c r="Q38" s="74"/>
      <c r="R38" s="123">
        <f>849900*D38</f>
        <v>6799200</v>
      </c>
      <c r="S38" s="198">
        <f>849900*D38</f>
        <v>6799200</v>
      </c>
      <c r="T38" s="173">
        <f>882500*D38</f>
        <v>7060000</v>
      </c>
      <c r="U38" s="182">
        <f>AVERAGE(G38,I38,K38,M38,O38,Q38,R38,S38,T38)</f>
        <v>6886133.333333333</v>
      </c>
      <c r="V38" s="228">
        <v>6886133.333333333</v>
      </c>
      <c r="W38" s="299"/>
    </row>
    <row r="39" spans="1:27" s="5" customFormat="1" ht="54.75" customHeight="1" thickBot="1" x14ac:dyDescent="0.25">
      <c r="A39" s="276"/>
      <c r="B39" s="143" t="s">
        <v>87</v>
      </c>
      <c r="C39" s="144" t="s">
        <v>29</v>
      </c>
      <c r="D39" s="92">
        <v>180</v>
      </c>
      <c r="E39" s="130" t="s">
        <v>33</v>
      </c>
      <c r="F39" s="124"/>
      <c r="G39" s="89"/>
      <c r="H39" s="131"/>
      <c r="I39" s="74"/>
      <c r="J39" s="124"/>
      <c r="K39" s="89"/>
      <c r="L39" s="131"/>
      <c r="M39" s="74"/>
      <c r="N39" s="124"/>
      <c r="O39" s="89"/>
      <c r="P39" s="88"/>
      <c r="Q39" s="74"/>
      <c r="R39" s="177"/>
      <c r="S39" s="201"/>
      <c r="T39" s="178"/>
      <c r="U39" s="183">
        <v>3179</v>
      </c>
      <c r="V39" s="157">
        <f>U39*D39</f>
        <v>572220</v>
      </c>
      <c r="W39" s="300"/>
    </row>
    <row r="40" spans="1:27" s="5" customFormat="1" ht="208.5" customHeight="1" x14ac:dyDescent="0.2">
      <c r="A40" s="277" t="s">
        <v>16</v>
      </c>
      <c r="B40" s="36" t="s">
        <v>23</v>
      </c>
      <c r="C40" s="146" t="s">
        <v>29</v>
      </c>
      <c r="D40" s="6">
        <v>1</v>
      </c>
      <c r="E40" s="40" t="s">
        <v>20</v>
      </c>
      <c r="F40" s="11"/>
      <c r="G40" s="51"/>
      <c r="H40" s="11">
        <v>12000000</v>
      </c>
      <c r="I40" s="51">
        <f>$D$40*H40</f>
        <v>12000000</v>
      </c>
      <c r="J40" s="8"/>
      <c r="K40" s="46"/>
      <c r="L40" s="11">
        <v>12000000</v>
      </c>
      <c r="M40" s="51">
        <f>$D$40*L40</f>
        <v>12000000</v>
      </c>
      <c r="N40" s="8">
        <v>13000000</v>
      </c>
      <c r="O40" s="46">
        <f>$D$40*N40</f>
        <v>13000000</v>
      </c>
      <c r="P40" s="75"/>
      <c r="Q40" s="46"/>
      <c r="R40" s="75"/>
      <c r="S40" s="200"/>
      <c r="T40" s="51"/>
      <c r="U40" s="211">
        <f>AVERAGE(G40,I40,K40,M40,O40,Q40,R40,S40,T40)</f>
        <v>12333333.333333334</v>
      </c>
      <c r="V40" s="220">
        <f>U40</f>
        <v>12333333.333333334</v>
      </c>
      <c r="W40" s="323"/>
    </row>
    <row r="41" spans="1:27" s="5" customFormat="1" ht="235.5" customHeight="1" x14ac:dyDescent="0.2">
      <c r="A41" s="275"/>
      <c r="B41" s="145" t="s">
        <v>24</v>
      </c>
      <c r="C41" s="147" t="s">
        <v>29</v>
      </c>
      <c r="D41" s="103">
        <v>1</v>
      </c>
      <c r="E41" s="42" t="s">
        <v>20</v>
      </c>
      <c r="F41" s="95"/>
      <c r="G41" s="14"/>
      <c r="H41" s="95"/>
      <c r="I41" s="14"/>
      <c r="J41" s="97">
        <v>50000000</v>
      </c>
      <c r="K41" s="99">
        <f>$D$41*J41</f>
        <v>50000000</v>
      </c>
      <c r="L41" s="95">
        <v>75300000</v>
      </c>
      <c r="M41" s="101">
        <f>$D$41*L41</f>
        <v>75300000</v>
      </c>
      <c r="N41" s="97">
        <v>76000000</v>
      </c>
      <c r="O41" s="99">
        <f>$D$41*N41</f>
        <v>76000000</v>
      </c>
      <c r="P41" s="123"/>
      <c r="Q41" s="175"/>
      <c r="R41" s="123"/>
      <c r="S41" s="198"/>
      <c r="T41" s="173"/>
      <c r="U41" s="211">
        <f>AVERAGE(G41,I41,K41,M41,O41,Q41,R41,S41,T41)</f>
        <v>67100000</v>
      </c>
      <c r="V41" s="222">
        <f>U41</f>
        <v>67100000</v>
      </c>
      <c r="W41" s="324"/>
    </row>
    <row r="42" spans="1:27" s="5" customFormat="1" ht="224.25" customHeight="1" x14ac:dyDescent="0.2">
      <c r="A42" s="275"/>
      <c r="B42" s="290" t="s">
        <v>25</v>
      </c>
      <c r="C42" s="296" t="s">
        <v>29</v>
      </c>
      <c r="D42" s="292">
        <v>1</v>
      </c>
      <c r="E42" s="294" t="s">
        <v>20</v>
      </c>
      <c r="F42" s="270">
        <v>33050000</v>
      </c>
      <c r="G42" s="261">
        <f>$D$42*F42</f>
        <v>33050000</v>
      </c>
      <c r="H42" s="270"/>
      <c r="I42" s="336"/>
      <c r="J42" s="257"/>
      <c r="K42" s="259"/>
      <c r="L42" s="270">
        <v>15000000</v>
      </c>
      <c r="M42" s="261">
        <f>$D$42*L42</f>
        <v>15000000</v>
      </c>
      <c r="N42" s="257">
        <f>16000000+16000000</f>
        <v>32000000</v>
      </c>
      <c r="O42" s="263">
        <f>$D$42*N42</f>
        <v>32000000</v>
      </c>
      <c r="P42" s="237"/>
      <c r="Q42" s="265"/>
      <c r="R42" s="237"/>
      <c r="S42" s="239"/>
      <c r="T42" s="241"/>
      <c r="U42" s="334">
        <f>AVERAGE(G42,I42,K42,M42,O42,Q42,R42,S42,T42)</f>
        <v>26683333.333333332</v>
      </c>
      <c r="V42" s="245">
        <f>U42</f>
        <v>26683333.333333332</v>
      </c>
      <c r="W42" s="324"/>
    </row>
    <row r="43" spans="1:27" s="5" customFormat="1" ht="274.5" customHeight="1" thickBot="1" x14ac:dyDescent="0.25">
      <c r="A43" s="278"/>
      <c r="B43" s="291"/>
      <c r="C43" s="297"/>
      <c r="D43" s="293"/>
      <c r="E43" s="295"/>
      <c r="F43" s="271"/>
      <c r="G43" s="262"/>
      <c r="H43" s="271"/>
      <c r="I43" s="337"/>
      <c r="J43" s="258"/>
      <c r="K43" s="260"/>
      <c r="L43" s="271"/>
      <c r="M43" s="262"/>
      <c r="N43" s="258"/>
      <c r="O43" s="264"/>
      <c r="P43" s="238"/>
      <c r="Q43" s="266"/>
      <c r="R43" s="238"/>
      <c r="S43" s="240"/>
      <c r="T43" s="242"/>
      <c r="U43" s="335"/>
      <c r="V43" s="246"/>
      <c r="W43" s="325"/>
    </row>
    <row r="44" spans="1:27" s="5" customFormat="1" ht="66" customHeight="1" x14ac:dyDescent="0.2">
      <c r="A44" s="274" t="s">
        <v>8</v>
      </c>
      <c r="B44" s="70" t="s">
        <v>61</v>
      </c>
      <c r="C44" s="23">
        <v>1</v>
      </c>
      <c r="D44" s="22">
        <v>1</v>
      </c>
      <c r="E44" s="25" t="s">
        <v>20</v>
      </c>
      <c r="F44" s="27">
        <v>1000000</v>
      </c>
      <c r="G44" s="71">
        <f>($D$44*F44)*$C$44</f>
        <v>1000000</v>
      </c>
      <c r="H44" s="24">
        <v>2300000</v>
      </c>
      <c r="I44" s="72">
        <f>($D$44*H44)*$C$44</f>
        <v>2300000</v>
      </c>
      <c r="J44" s="27"/>
      <c r="K44" s="71"/>
      <c r="L44" s="24">
        <v>4800000</v>
      </c>
      <c r="M44" s="72">
        <f>($D$44*L44)*$C$44</f>
        <v>4800000</v>
      </c>
      <c r="N44" s="27"/>
      <c r="O44" s="72"/>
      <c r="P44" s="75"/>
      <c r="Q44" s="46"/>
      <c r="R44" s="75"/>
      <c r="S44" s="200"/>
      <c r="T44" s="51"/>
      <c r="U44" s="154">
        <f>AVERAGE(F44,H44,L44)</f>
        <v>2700000</v>
      </c>
      <c r="V44" s="221">
        <f>U44*C44</f>
        <v>2700000</v>
      </c>
      <c r="W44" s="326"/>
    </row>
    <row r="45" spans="1:27" s="5" customFormat="1" ht="107.25" customHeight="1" thickBot="1" x14ac:dyDescent="0.25">
      <c r="A45" s="278"/>
      <c r="B45" s="69" t="s">
        <v>34</v>
      </c>
      <c r="C45" s="66" t="s">
        <v>29</v>
      </c>
      <c r="D45" s="20">
        <v>1</v>
      </c>
      <c r="E45" s="21" t="s">
        <v>20</v>
      </c>
      <c r="F45" s="15">
        <v>1200000</v>
      </c>
      <c r="G45" s="53">
        <f>$D$45*F45</f>
        <v>1200000</v>
      </c>
      <c r="H45" s="10">
        <v>330000</v>
      </c>
      <c r="I45" s="48">
        <f>$D$45*H45</f>
        <v>330000</v>
      </c>
      <c r="J45" s="15">
        <v>2000000</v>
      </c>
      <c r="K45" s="53">
        <f>$D$45*J45</f>
        <v>2000000</v>
      </c>
      <c r="L45" s="10"/>
      <c r="M45" s="48"/>
      <c r="N45" s="15"/>
      <c r="O45" s="100"/>
      <c r="P45" s="127"/>
      <c r="Q45" s="176"/>
      <c r="R45" s="127"/>
      <c r="S45" s="205"/>
      <c r="T45" s="174"/>
      <c r="U45" s="156">
        <f>AVERAGE(G45,I45,K45,M45,O45,Q45)</f>
        <v>1176666.6666666667</v>
      </c>
      <c r="V45" s="223">
        <v>1176666.6666666667</v>
      </c>
      <c r="W45" s="326"/>
    </row>
    <row r="46" spans="1:27" s="5" customFormat="1" ht="13.5" thickBot="1" x14ac:dyDescent="0.25">
      <c r="A46" s="332"/>
      <c r="B46" s="333"/>
      <c r="C46" s="61"/>
      <c r="D46" s="62">
        <f>SUM(D36:D45)</f>
        <v>199</v>
      </c>
      <c r="E46" s="63"/>
      <c r="F46" s="64">
        <f t="shared" ref="F46:U46" si="4">SUM(F36:F45)</f>
        <v>56250000</v>
      </c>
      <c r="G46" s="64">
        <f t="shared" si="4"/>
        <v>60250000</v>
      </c>
      <c r="H46" s="64">
        <f t="shared" si="4"/>
        <v>14630000</v>
      </c>
      <c r="I46" s="64">
        <f t="shared" si="4"/>
        <v>14630000</v>
      </c>
      <c r="J46" s="64">
        <f t="shared" si="4"/>
        <v>52000000</v>
      </c>
      <c r="K46" s="64">
        <f t="shared" si="4"/>
        <v>52000000</v>
      </c>
      <c r="L46" s="64">
        <f t="shared" si="4"/>
        <v>122750000</v>
      </c>
      <c r="M46" s="64">
        <f t="shared" si="4"/>
        <v>125350000</v>
      </c>
      <c r="N46" s="64">
        <f t="shared" si="4"/>
        <v>137700000</v>
      </c>
      <c r="O46" s="64">
        <f t="shared" si="4"/>
        <v>140500000</v>
      </c>
      <c r="P46" s="64">
        <f t="shared" si="4"/>
        <v>0</v>
      </c>
      <c r="Q46" s="64">
        <f t="shared" si="4"/>
        <v>0</v>
      </c>
      <c r="R46" s="64">
        <f t="shared" si="4"/>
        <v>6799200</v>
      </c>
      <c r="S46" s="64">
        <f t="shared" si="4"/>
        <v>6799200</v>
      </c>
      <c r="T46" s="64">
        <f t="shared" si="4"/>
        <v>7060000</v>
      </c>
      <c r="U46" s="158">
        <f t="shared" si="4"/>
        <v>134665979</v>
      </c>
      <c r="V46" s="158">
        <f>SUM(V36:V45)</f>
        <v>138368353.33333334</v>
      </c>
      <c r="W46" s="327"/>
      <c r="X46" s="108"/>
      <c r="Y46" s="108"/>
      <c r="Z46" s="108"/>
      <c r="AA46" s="108"/>
    </row>
    <row r="47" spans="1:27" s="5" customFormat="1" ht="13.5" thickBot="1" x14ac:dyDescent="0.25">
      <c r="A47" s="321" t="s">
        <v>3</v>
      </c>
      <c r="B47" s="306"/>
      <c r="C47" s="306"/>
      <c r="D47" s="306"/>
      <c r="E47" s="306"/>
      <c r="F47" s="306"/>
      <c r="G47" s="306"/>
      <c r="H47" s="306"/>
      <c r="I47" s="306"/>
      <c r="J47" s="306"/>
      <c r="K47" s="306"/>
      <c r="L47" s="306"/>
      <c r="M47" s="306"/>
      <c r="N47" s="306"/>
      <c r="O47" s="306"/>
      <c r="P47" s="306"/>
      <c r="Q47" s="306"/>
      <c r="R47" s="306"/>
      <c r="S47" s="306"/>
      <c r="T47" s="306"/>
      <c r="U47" s="306"/>
      <c r="V47" s="306"/>
      <c r="W47" s="322"/>
      <c r="X47" s="108"/>
      <c r="Y47" s="108"/>
      <c r="Z47" s="108"/>
      <c r="AA47" s="108"/>
    </row>
    <row r="48" spans="1:27" s="5" customFormat="1" ht="122.25" customHeight="1" x14ac:dyDescent="0.2">
      <c r="A48" s="277" t="s">
        <v>10</v>
      </c>
      <c r="B48" s="148" t="s">
        <v>26</v>
      </c>
      <c r="C48" s="137" t="s">
        <v>29</v>
      </c>
      <c r="D48" s="6">
        <v>1</v>
      </c>
      <c r="E48" s="7" t="s">
        <v>20</v>
      </c>
      <c r="F48" s="11">
        <v>32000000</v>
      </c>
      <c r="G48" s="51">
        <f>$D$48*F48</f>
        <v>32000000</v>
      </c>
      <c r="H48" s="8">
        <v>32000000</v>
      </c>
      <c r="I48" s="46">
        <f>$D$48*H48</f>
        <v>32000000</v>
      </c>
      <c r="J48" s="11">
        <v>60000000</v>
      </c>
      <c r="K48" s="51">
        <f>$D$48*J48</f>
        <v>60000000</v>
      </c>
      <c r="L48" s="8"/>
      <c r="M48" s="17"/>
      <c r="N48" s="11"/>
      <c r="O48" s="12"/>
      <c r="P48" s="11"/>
      <c r="Q48" s="17"/>
      <c r="R48" s="11"/>
      <c r="S48" s="128"/>
      <c r="T48" s="12"/>
      <c r="U48" s="153">
        <f>AVERAGE(G48,I48,K48,M48,O48,Q48)</f>
        <v>41333333.333333336</v>
      </c>
      <c r="V48" s="153">
        <f>U48</f>
        <v>41333333.333333336</v>
      </c>
      <c r="W48" s="230"/>
      <c r="Y48" s="109"/>
      <c r="AA48" s="109"/>
    </row>
    <row r="49" spans="1:27" s="5" customFormat="1" ht="168" customHeight="1" x14ac:dyDescent="0.2">
      <c r="A49" s="275"/>
      <c r="B49" s="68" t="s">
        <v>88</v>
      </c>
      <c r="C49" s="138" t="s">
        <v>29</v>
      </c>
      <c r="D49" s="103">
        <v>30</v>
      </c>
      <c r="E49" s="105" t="s">
        <v>32</v>
      </c>
      <c r="F49" s="95">
        <f>1000000*2</f>
        <v>2000000</v>
      </c>
      <c r="G49" s="101">
        <f>$D$49*F49</f>
        <v>60000000</v>
      </c>
      <c r="H49" s="97"/>
      <c r="I49" s="99"/>
      <c r="J49" s="95">
        <v>5000000</v>
      </c>
      <c r="K49" s="101">
        <f>$D$49*J49</f>
        <v>150000000</v>
      </c>
      <c r="L49" s="97"/>
      <c r="M49" s="18"/>
      <c r="N49" s="95"/>
      <c r="O49" s="14"/>
      <c r="P49" s="169"/>
      <c r="Q49" s="167"/>
      <c r="R49" s="169"/>
      <c r="S49" s="199"/>
      <c r="T49" s="171"/>
      <c r="U49" s="182">
        <f>AVERAGE(F49,J49)</f>
        <v>3500000</v>
      </c>
      <c r="V49" s="211">
        <f>U49*D49</f>
        <v>105000000</v>
      </c>
      <c r="W49" s="140"/>
      <c r="X49" s="109"/>
      <c r="Y49" s="109"/>
      <c r="Z49" s="109"/>
      <c r="AA49" s="109"/>
    </row>
    <row r="50" spans="1:27" s="5" customFormat="1" ht="49.5" customHeight="1" thickBot="1" x14ac:dyDescent="0.25">
      <c r="A50" s="278"/>
      <c r="B50" s="69" t="s">
        <v>17</v>
      </c>
      <c r="C50" s="66" t="s">
        <v>29</v>
      </c>
      <c r="D50" s="104">
        <v>330</v>
      </c>
      <c r="E50" s="106" t="s">
        <v>30</v>
      </c>
      <c r="F50" s="96"/>
      <c r="G50" s="102"/>
      <c r="H50" s="98"/>
      <c r="I50" s="100"/>
      <c r="J50" s="96"/>
      <c r="K50" s="102"/>
      <c r="L50" s="98"/>
      <c r="M50" s="19"/>
      <c r="N50" s="96"/>
      <c r="O50" s="16"/>
      <c r="P50" s="170"/>
      <c r="Q50" s="168"/>
      <c r="R50" s="170"/>
      <c r="S50" s="129"/>
      <c r="T50" s="172"/>
      <c r="U50" s="183">
        <v>3179</v>
      </c>
      <c r="V50" s="212">
        <f>U50*D50</f>
        <v>1049070</v>
      </c>
      <c r="W50" s="343" t="s">
        <v>86</v>
      </c>
      <c r="Y50" s="109"/>
    </row>
    <row r="51" spans="1:27" s="5" customFormat="1" ht="16.5" thickBot="1" x14ac:dyDescent="0.25">
      <c r="A51" s="272"/>
      <c r="B51" s="273"/>
      <c r="C51" s="30"/>
      <c r="D51" s="31">
        <f>SUM(D48:D50)</f>
        <v>361</v>
      </c>
      <c r="E51" s="31"/>
      <c r="F51" s="32">
        <f t="shared" ref="F51:S51" si="5">SUM(F48:F50)</f>
        <v>34000000</v>
      </c>
      <c r="G51" s="32">
        <f t="shared" si="5"/>
        <v>92000000</v>
      </c>
      <c r="H51" s="32">
        <f t="shared" si="5"/>
        <v>32000000</v>
      </c>
      <c r="I51" s="32">
        <f t="shared" si="5"/>
        <v>32000000</v>
      </c>
      <c r="J51" s="32">
        <f t="shared" si="5"/>
        <v>65000000</v>
      </c>
      <c r="K51" s="32">
        <f t="shared" si="5"/>
        <v>210000000</v>
      </c>
      <c r="L51" s="33">
        <f t="shared" si="5"/>
        <v>0</v>
      </c>
      <c r="M51" s="32">
        <f t="shared" si="5"/>
        <v>0</v>
      </c>
      <c r="N51" s="33">
        <f t="shared" si="5"/>
        <v>0</v>
      </c>
      <c r="O51" s="32">
        <f t="shared" si="5"/>
        <v>0</v>
      </c>
      <c r="P51" s="32">
        <f t="shared" si="5"/>
        <v>0</v>
      </c>
      <c r="Q51" s="32">
        <f t="shared" si="5"/>
        <v>0</v>
      </c>
      <c r="R51" s="32">
        <f t="shared" si="5"/>
        <v>0</v>
      </c>
      <c r="S51" s="32">
        <f t="shared" si="5"/>
        <v>0</v>
      </c>
      <c r="T51" s="185"/>
      <c r="U51" s="159">
        <f>SUM(U48:U50)</f>
        <v>44836512.333333336</v>
      </c>
      <c r="V51" s="159">
        <f>SUM(V48:V50)</f>
        <v>147382403.33333334</v>
      </c>
      <c r="W51" s="1"/>
      <c r="Y51" s="109"/>
    </row>
    <row r="52" spans="1:27" s="80" customFormat="1" x14ac:dyDescent="0.2">
      <c r="A52" s="328" t="s">
        <v>42</v>
      </c>
      <c r="B52" s="329"/>
      <c r="C52" s="329"/>
      <c r="D52" s="329"/>
      <c r="E52" s="329"/>
      <c r="F52" s="76"/>
      <c r="G52" s="77">
        <f>G34+G46+G51</f>
        <v>158010000</v>
      </c>
      <c r="H52" s="78"/>
      <c r="I52" s="77">
        <f>I34+I46+I51</f>
        <v>54630000</v>
      </c>
      <c r="J52" s="78"/>
      <c r="K52" s="77">
        <f>K34+K46+K51</f>
        <v>270000000</v>
      </c>
      <c r="L52" s="78"/>
      <c r="M52" s="77">
        <f>M34+M46+M51</f>
        <v>125350000</v>
      </c>
      <c r="N52" s="78"/>
      <c r="O52" s="77">
        <f>O34+O46+O51</f>
        <v>140500000</v>
      </c>
      <c r="P52" s="120"/>
      <c r="Q52" s="77">
        <f t="shared" ref="Q52:U52" si="6">Q34+Q46+Q51</f>
        <v>8985794</v>
      </c>
      <c r="R52" s="77">
        <f t="shared" si="6"/>
        <v>6799200</v>
      </c>
      <c r="S52" s="77">
        <f t="shared" si="6"/>
        <v>6799200</v>
      </c>
      <c r="T52" s="77">
        <f t="shared" si="6"/>
        <v>7060000</v>
      </c>
      <c r="U52" s="160">
        <f t="shared" si="6"/>
        <v>215217597.32666668</v>
      </c>
      <c r="V52" s="160">
        <f t="shared" ref="V52" si="7">V34+V46+V51</f>
        <v>415816235.28000003</v>
      </c>
      <c r="W52" s="79"/>
      <c r="Y52" s="110"/>
    </row>
    <row r="53" spans="1:27" s="80" customFormat="1" x14ac:dyDescent="0.2">
      <c r="A53" s="330" t="s">
        <v>43</v>
      </c>
      <c r="B53" s="331"/>
      <c r="C53" s="331"/>
      <c r="D53" s="331"/>
      <c r="E53" s="331"/>
      <c r="F53" s="81"/>
      <c r="G53" s="82">
        <f>+G52*19%</f>
        <v>30021900</v>
      </c>
      <c r="H53" s="83"/>
      <c r="I53" s="82">
        <f>+I52*19%</f>
        <v>10379700</v>
      </c>
      <c r="J53" s="83"/>
      <c r="K53" s="82">
        <f>+K52*19%</f>
        <v>51300000</v>
      </c>
      <c r="L53" s="83"/>
      <c r="M53" s="82">
        <f>+M52*19%</f>
        <v>23816500</v>
      </c>
      <c r="N53" s="83"/>
      <c r="O53" s="82">
        <f>+O52*19%</f>
        <v>26695000</v>
      </c>
      <c r="P53" s="121"/>
      <c r="Q53" s="82">
        <f t="shared" ref="Q53:U53" si="8">+Q52*19%</f>
        <v>1707300.86</v>
      </c>
      <c r="R53" s="82">
        <f t="shared" si="8"/>
        <v>1291848</v>
      </c>
      <c r="S53" s="82">
        <f t="shared" si="8"/>
        <v>1291848</v>
      </c>
      <c r="T53" s="82">
        <f t="shared" si="8"/>
        <v>1341400</v>
      </c>
      <c r="U53" s="161">
        <f t="shared" si="8"/>
        <v>40891343.492066674</v>
      </c>
      <c r="V53" s="161">
        <f t="shared" ref="V53" si="9">+V52*19%</f>
        <v>79005084.703200012</v>
      </c>
      <c r="W53" s="79"/>
    </row>
    <row r="54" spans="1:27" s="80" customFormat="1" ht="16.5" thickBot="1" x14ac:dyDescent="0.25">
      <c r="A54" s="319" t="s">
        <v>44</v>
      </c>
      <c r="B54" s="320"/>
      <c r="C54" s="320"/>
      <c r="D54" s="320"/>
      <c r="E54" s="320"/>
      <c r="F54" s="84"/>
      <c r="G54" s="85">
        <f>+G52+G53</f>
        <v>188031900</v>
      </c>
      <c r="H54" s="86"/>
      <c r="I54" s="85">
        <f>+I52+I53</f>
        <v>65009700</v>
      </c>
      <c r="J54" s="86"/>
      <c r="K54" s="85">
        <f>+K52+K53</f>
        <v>321300000</v>
      </c>
      <c r="L54" s="86"/>
      <c r="M54" s="85">
        <f>+M52+M53</f>
        <v>149166500</v>
      </c>
      <c r="N54" s="86"/>
      <c r="O54" s="85">
        <f>+O52+O53</f>
        <v>167195000</v>
      </c>
      <c r="P54" s="122"/>
      <c r="Q54" s="85">
        <f t="shared" ref="Q54:U54" si="10">+Q52+Q53</f>
        <v>10693094.859999999</v>
      </c>
      <c r="R54" s="85">
        <f t="shared" si="10"/>
        <v>8091048</v>
      </c>
      <c r="S54" s="85">
        <f t="shared" si="10"/>
        <v>8091048</v>
      </c>
      <c r="T54" s="85">
        <f t="shared" si="10"/>
        <v>8401400</v>
      </c>
      <c r="U54" s="162">
        <f t="shared" si="10"/>
        <v>256108940.81873336</v>
      </c>
      <c r="V54" s="162">
        <f t="shared" ref="V54" si="11">+V52+V53</f>
        <v>494821319.98320007</v>
      </c>
      <c r="W54" s="79"/>
      <c r="Y54" s="110"/>
    </row>
    <row r="55" spans="1:27" ht="16.5" thickBot="1" x14ac:dyDescent="0.25"/>
    <row r="56" spans="1:27" ht="58.5" customHeight="1" thickBot="1" x14ac:dyDescent="0.25">
      <c r="U56" s="224" t="s">
        <v>13</v>
      </c>
      <c r="W56" s="341"/>
    </row>
    <row r="57" spans="1:27" ht="15.75" customHeight="1" thickBot="1" x14ac:dyDescent="0.25">
      <c r="R57" s="231" t="s">
        <v>48</v>
      </c>
      <c r="S57" s="232"/>
      <c r="T57" s="206" t="s">
        <v>42</v>
      </c>
      <c r="U57" s="225">
        <f>(SUM(V8:V29,V33,V32)/2)+V30+V46</f>
        <v>179771979.30666667</v>
      </c>
      <c r="W57" s="342"/>
    </row>
    <row r="58" spans="1:27" ht="16.5" thickBot="1" x14ac:dyDescent="0.25">
      <c r="R58" s="233"/>
      <c r="S58" s="234"/>
      <c r="T58" s="207" t="s">
        <v>43</v>
      </c>
      <c r="U58" s="225">
        <f>+U57*19%</f>
        <v>34156676.068266667</v>
      </c>
      <c r="W58" s="342"/>
    </row>
    <row r="59" spans="1:27" ht="16.5" thickBot="1" x14ac:dyDescent="0.25">
      <c r="R59" s="235"/>
      <c r="S59" s="236"/>
      <c r="T59" s="208" t="s">
        <v>44</v>
      </c>
      <c r="U59" s="225">
        <f>+U57+U58</f>
        <v>213928655.37493333</v>
      </c>
      <c r="W59" s="149"/>
    </row>
    <row r="60" spans="1:27" ht="15.75" customHeight="1" thickBot="1" x14ac:dyDescent="0.25">
      <c r="R60" s="253" t="s">
        <v>49</v>
      </c>
      <c r="S60" s="254"/>
      <c r="T60" s="209" t="s">
        <v>42</v>
      </c>
      <c r="U60" s="226">
        <f>(SUM(V8:V29,V33,V32)/2)+V31+V51</f>
        <v>236044255.97333336</v>
      </c>
      <c r="W60" s="149"/>
    </row>
    <row r="61" spans="1:27" ht="16.5" thickBot="1" x14ac:dyDescent="0.25">
      <c r="R61" s="233"/>
      <c r="S61" s="234"/>
      <c r="T61" s="207" t="s">
        <v>43</v>
      </c>
      <c r="U61" s="225">
        <f>+U60*19%</f>
        <v>44848408.634933338</v>
      </c>
    </row>
    <row r="62" spans="1:27" ht="16.5" thickBot="1" x14ac:dyDescent="0.25">
      <c r="R62" s="255"/>
      <c r="S62" s="256"/>
      <c r="T62" s="210" t="s">
        <v>44</v>
      </c>
      <c r="U62" s="226">
        <f>+U60+U61</f>
        <v>280892664.60826671</v>
      </c>
    </row>
    <row r="63" spans="1:27" ht="15.75" customHeight="1" thickBot="1" x14ac:dyDescent="0.25">
      <c r="R63" s="231" t="s">
        <v>50</v>
      </c>
      <c r="S63" s="232"/>
      <c r="T63" s="206" t="s">
        <v>42</v>
      </c>
      <c r="U63" s="226">
        <f>+U57+U60</f>
        <v>415816235.28000003</v>
      </c>
    </row>
    <row r="64" spans="1:27" ht="16.5" thickBot="1" x14ac:dyDescent="0.25">
      <c r="R64" s="233"/>
      <c r="S64" s="234"/>
      <c r="T64" s="207" t="s">
        <v>43</v>
      </c>
      <c r="U64" s="226">
        <f t="shared" ref="U64" si="12">+U58+U61</f>
        <v>79005084.703200012</v>
      </c>
      <c r="W64" s="341"/>
    </row>
    <row r="65" spans="18:23" ht="16.5" thickBot="1" x14ac:dyDescent="0.25">
      <c r="R65" s="235"/>
      <c r="S65" s="236"/>
      <c r="T65" s="208" t="s">
        <v>44</v>
      </c>
      <c r="U65" s="226">
        <f t="shared" ref="U65" si="13">+U59+U62</f>
        <v>494821319.98320007</v>
      </c>
      <c r="W65" s="342"/>
    </row>
    <row r="66" spans="18:23" x14ac:dyDescent="0.2">
      <c r="W66" s="342"/>
    </row>
    <row r="67" spans="18:23" x14ac:dyDescent="0.2">
      <c r="W67" s="149"/>
    </row>
    <row r="68" spans="18:23" x14ac:dyDescent="0.2">
      <c r="W68" s="149"/>
    </row>
  </sheetData>
  <mergeCells count="61">
    <mergeCell ref="A54:E54"/>
    <mergeCell ref="A35:W35"/>
    <mergeCell ref="W36:W39"/>
    <mergeCell ref="W40:W43"/>
    <mergeCell ref="A47:W47"/>
    <mergeCell ref="W44:W46"/>
    <mergeCell ref="A52:E52"/>
    <mergeCell ref="A53:E53"/>
    <mergeCell ref="A46:B46"/>
    <mergeCell ref="A51:B51"/>
    <mergeCell ref="A48:A50"/>
    <mergeCell ref="U42:U43"/>
    <mergeCell ref="A44:A45"/>
    <mergeCell ref="H42:H43"/>
    <mergeCell ref="I42:I43"/>
    <mergeCell ref="A1:W1"/>
    <mergeCell ref="A36:A39"/>
    <mergeCell ref="B42:B43"/>
    <mergeCell ref="F42:F43"/>
    <mergeCell ref="G42:G43"/>
    <mergeCell ref="A40:A43"/>
    <mergeCell ref="D42:D43"/>
    <mergeCell ref="E42:E43"/>
    <mergeCell ref="C42:C43"/>
    <mergeCell ref="W8:W26"/>
    <mergeCell ref="W4:W6"/>
    <mergeCell ref="A7:W7"/>
    <mergeCell ref="B4:B6"/>
    <mergeCell ref="A4:A6"/>
    <mergeCell ref="C4:C6"/>
    <mergeCell ref="F4:G5"/>
    <mergeCell ref="H4:I5"/>
    <mergeCell ref="A34:B34"/>
    <mergeCell ref="A29:A32"/>
    <mergeCell ref="A8:A26"/>
    <mergeCell ref="A27:A28"/>
    <mergeCell ref="E4:E6"/>
    <mergeCell ref="D4:D6"/>
    <mergeCell ref="P4:Q5"/>
    <mergeCell ref="N4:O5"/>
    <mergeCell ref="R60:S62"/>
    <mergeCell ref="U4:U5"/>
    <mergeCell ref="J42:J43"/>
    <mergeCell ref="K42:K43"/>
    <mergeCell ref="M42:M43"/>
    <mergeCell ref="O42:O43"/>
    <mergeCell ref="P42:P43"/>
    <mergeCell ref="Q42:Q43"/>
    <mergeCell ref="N42:N43"/>
    <mergeCell ref="R6:T6"/>
    <mergeCell ref="L42:L43"/>
    <mergeCell ref="L4:M5"/>
    <mergeCell ref="J4:K5"/>
    <mergeCell ref="R63:S65"/>
    <mergeCell ref="R42:R43"/>
    <mergeCell ref="S42:S43"/>
    <mergeCell ref="T42:T43"/>
    <mergeCell ref="V4:V5"/>
    <mergeCell ref="V42:V43"/>
    <mergeCell ref="R57:S59"/>
    <mergeCell ref="R4:T4"/>
  </mergeCells>
  <phoneticPr fontId="2" type="noConversion"/>
  <pageMargins left="0.7" right="0.7" top="0.75" bottom="0.75" header="0.3" footer="0.3"/>
  <pageSetup orientation="portrait" horizontalDpi="1200" verticalDpi="1200" r:id="rId1"/>
  <ignoredErrors>
    <ignoredError sqref="U43 L42:O43" formula="1"/>
  </ignoredErrors>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ESTUDIO DE MERCADO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paola san martin rincon</dc:creator>
  <cp:lastModifiedBy>paola san martin rincon</cp:lastModifiedBy>
  <dcterms:created xsi:type="dcterms:W3CDTF">2021-03-15T01:11:34Z</dcterms:created>
  <dcterms:modified xsi:type="dcterms:W3CDTF">2021-10-08T15:42:14Z</dcterms:modified>
</cp:coreProperties>
</file>