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csp060400-0428\CONTRATACION2015_2016\2. Plataforma SECOP II\1.1 Documentos Para Secop II-Profesionales del Derecho\Dra. Bismar Londoño Giraldo\LICITACION VIGILANCIA OCTUBRE 2018\"/>
    </mc:Choice>
  </mc:AlternateContent>
  <bookViews>
    <workbookView xWindow="0" yWindow="0" windowWidth="28800" windowHeight="12135"/>
  </bookViews>
  <sheets>
    <sheet name="propuesta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22" i="1"/>
  <c r="G21" i="1"/>
  <c r="G20" i="1"/>
  <c r="G19" i="1"/>
  <c r="G18" i="1"/>
  <c r="G12" i="1"/>
  <c r="G11" i="1"/>
  <c r="H11" i="1" s="1"/>
  <c r="G10" i="1"/>
  <c r="G9" i="1"/>
  <c r="H9" i="1" s="1"/>
  <c r="G8" i="1"/>
  <c r="D24" i="1" l="1"/>
  <c r="H19" i="1"/>
  <c r="I19" i="1" s="1"/>
  <c r="J19" i="1" s="1"/>
  <c r="K19" i="1" s="1"/>
  <c r="H18" i="1"/>
  <c r="I18" i="1" s="1"/>
  <c r="J18" i="1" s="1"/>
  <c r="K18" i="1" s="1"/>
  <c r="H20" i="1"/>
  <c r="I20" i="1" s="1"/>
  <c r="J20" i="1" s="1"/>
  <c r="K20" i="1" s="1"/>
  <c r="H21" i="1"/>
  <c r="I21" i="1" s="1"/>
  <c r="J21" i="1" s="1"/>
  <c r="K21" i="1" s="1"/>
  <c r="H10" i="1"/>
  <c r="I10" i="1" s="1"/>
  <c r="J10" i="1" s="1"/>
  <c r="K10" i="1" s="1"/>
  <c r="I9" i="1"/>
  <c r="J9" i="1" s="1"/>
  <c r="K9" i="1" s="1"/>
  <c r="H8" i="1"/>
  <c r="I8" i="1" s="1"/>
  <c r="I11" i="1"/>
  <c r="J11" i="1" s="1"/>
  <c r="K11" i="1" s="1"/>
  <c r="H12" i="1"/>
  <c r="F22" i="1" l="1"/>
  <c r="I12" i="1"/>
  <c r="J12" i="1" s="1"/>
  <c r="K12" i="1" s="1"/>
  <c r="J8" i="1"/>
  <c r="K8" i="1" s="1"/>
  <c r="F13" i="1" l="1"/>
  <c r="F24" i="1" s="1"/>
</calcChain>
</file>

<file path=xl/sharedStrings.xml><?xml version="1.0" encoding="utf-8"?>
<sst xmlns="http://schemas.openxmlformats.org/spreadsheetml/2006/main" count="52" uniqueCount="43">
  <si>
    <t>ITEM</t>
  </si>
  <si>
    <t xml:space="preserve">Tipo de servicio </t>
  </si>
  <si>
    <t>a. Cantidad</t>
  </si>
  <si>
    <t>c. Valor Total MES antes de IVA
=  (a * b)</t>
  </si>
  <si>
    <t>d. A. y S. MENSUAL  
= (c *  % )
(El % depende del tipo de servicio acorde Circular Ext. 20163200000665 del 30/12/2016 Supervigilancia)</t>
  </si>
  <si>
    <t>e. IVA MENSUAL SOBRE AIU
 = ((c + d ) * 10% * 19%)</t>
  </si>
  <si>
    <t>f. VALOR TOTAL MENSUAL IVA INCLUIDO + (A y S)
= ( c + d + e )</t>
  </si>
  <si>
    <t>g. VALOR TOTAL POR LOS CUATRO MESES IVA INCLUIDO + (A y S)
= (f * 4)</t>
  </si>
  <si>
    <t>1.</t>
  </si>
  <si>
    <t xml:space="preserve">Servicios de 12 horas sin arma, en el horario: 7:00 a.m. a 7:00 p.m., de lunes a viernes sin festivos </t>
  </si>
  <si>
    <t>2.</t>
  </si>
  <si>
    <t xml:space="preserve">Servicios de 12 horas con arma, en el horario: 7:00 a.m. a 7:00 p.m., de lunes a viernes sin festivos </t>
  </si>
  <si>
    <t>3.</t>
  </si>
  <si>
    <t xml:space="preserve">Servicio de vigilancia con arma de 24 horas de domingo a domingo. </t>
  </si>
  <si>
    <t>4.</t>
  </si>
  <si>
    <t xml:space="preserve">Servicios de 12 horas sin arma, en el horario de 7:00 a.m. a 7:00 p.m., de lunes a viernes sin festivos (supervisor). </t>
  </si>
  <si>
    <t>5.</t>
  </si>
  <si>
    <t>Servicio de 10 horas, sin arma  en el horario: 7:00 a.m. a 5:00 p.m., de lunes a viernes sin festivos (recepción)</t>
  </si>
  <si>
    <t xml:space="preserve">Especificaciones </t>
  </si>
  <si>
    <t>d. AIU MENSUAL  (INFORMATIVO PARA CALCULO DE IVA)
= (c *  10% )</t>
  </si>
  <si>
    <t>e. IVA MENSUAL SOBRE A.I.U.
 = ( d * 19% )</t>
  </si>
  <si>
    <t>f. VALOR TOTAL MENSUAL IVA INCLUIDO
= ( c + e )</t>
  </si>
  <si>
    <t>Circuitos cerrados de televisión a color en sistema digital tecnología IP y monitoreo desde cualquier equipo.</t>
  </si>
  <si>
    <t>Sistemas de alarma con monitoreo, con especificaciones técnicas del kit de alarma requerido, y afiliado a la red de apoyo de la Policía Nacional.</t>
  </si>
  <si>
    <t>Software para visitantes para la sede principal</t>
  </si>
  <si>
    <t>Detectores manuales  de metales</t>
  </si>
  <si>
    <t>VALOR OFICIAL</t>
  </si>
  <si>
    <t>VALOR PROPUESTA</t>
  </si>
  <si>
    <t>g. VALOR TOTAL PROPUESTA CUATRO MESES IVA INCLUIDO
= (f * 12)</t>
  </si>
  <si>
    <t>B. VALOR EQUIPOS DE APOYO TECNOLOGICO</t>
  </si>
  <si>
    <t>b. Valor Propuesta Unitario MES</t>
  </si>
  <si>
    <t xml:space="preserve">A. VALOR TOTAL DE LOS SERVICIOS INCLUIDO (A y S) + IVA </t>
  </si>
  <si>
    <t>Valor Oficial Unitario  mensual antes de IVA</t>
  </si>
  <si>
    <t>b. Valor Unitario Propuesta mensual antes de IVA</t>
  </si>
  <si>
    <t>C. VALOR  TOTAL IVA INCLUIDO + (A Y S) PARA LOS SERVICIOS RELACIONADOS EN  (A Y B)</t>
  </si>
  <si>
    <t>B. VALOR TOTAL EQUIPOS DE APOYO TECNOLOGICO INCLUIDO IVA en AIU</t>
  </si>
  <si>
    <t xml:space="preserve"> A. VALOR DEL SERVICIO DE VIGILANCIA CON RECURSO HUMANO SIN ARMA O CON ARMA DE ACUERDO CON LA CIRCULAR EXTERNA No. 20183200000015 DEL 03 DE ENERO DE 2018 </t>
  </si>
  <si>
    <t>Valor Oficial Unitario mensual antes de AyS e IVA</t>
  </si>
  <si>
    <t>VALOR OFICIAL TOTAL PROPUESTA CUATRO MESES IVA INCLUIDO</t>
  </si>
  <si>
    <t>VALOR OFICIAL TOTAL POR LOS CUATRO MESES IVA INCLUIDO + (A y S)</t>
  </si>
  <si>
    <t>ANEXO 5. PROPUESTA ECONÓMICA</t>
  </si>
  <si>
    <t xml:space="preserve">CONTRALORIA DE BOGOTÁ D.C. </t>
  </si>
  <si>
    <t>CB-LP-006-2018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</si>
</sst>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-&quot;US$&quot;* #,##0.00_-;\-&quot;US$&quot;* #,##0.00_-;_-&quot;US$&quot;* &quot;-&quot;??_-;_-@_-"/>
    <numFmt numFmtId="165" formatCode="_-* #,##0_-;\-* #,##0_-;_-* &quot;-&quot;??_-;_-@_-"/>
    <numFmt numFmtId="166" formatCode="_-&quot;$&quot;* #,##0_-;\-&quot;$&quot;* #,##0_-;_-&quot;$&quot;* &quot;-&quot;??_-;_-@_-"/>
    <numFmt numFmtId="167" formatCode="_-&quot;$&quot;* #,##0.000000_-;\-&quot;$&quot;* #,##0.000000_-;_-&quot;$&quot;* &quot;-&quot;??_-;_-@_-"/>
  </numFmts>
  <fonts count="1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rgb="FF000000"/>
      <name val="Arial Narrow"/>
      <family val="2"/>
    </font>
    <font>
      <b/>
      <sz val="9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165" fontId="2" fillId="0" borderId="8" xfId="1" applyNumberFormat="1" applyFont="1" applyFill="1" applyBorder="1" applyAlignment="1">
      <alignment horizontal="right" vertical="center"/>
    </xf>
    <xf numFmtId="165" fontId="2" fillId="0" borderId="9" xfId="1" applyNumberFormat="1" applyFont="1" applyFill="1" applyBorder="1" applyAlignment="1">
      <alignment horizontal="right" vertical="center"/>
    </xf>
    <xf numFmtId="165" fontId="2" fillId="0" borderId="7" xfId="1" applyNumberFormat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165" fontId="2" fillId="0" borderId="12" xfId="1" applyNumberFormat="1" applyFont="1" applyFill="1" applyBorder="1" applyAlignment="1">
      <alignment horizontal="right" vertical="center"/>
    </xf>
    <xf numFmtId="165" fontId="2" fillId="0" borderId="13" xfId="1" applyNumberFormat="1" applyFont="1" applyFill="1" applyBorder="1" applyAlignment="1">
      <alignment horizontal="right" vertical="center"/>
    </xf>
    <xf numFmtId="165" fontId="2" fillId="0" borderId="11" xfId="1" applyNumberFormat="1" applyFont="1" applyFill="1" applyBorder="1" applyAlignment="1">
      <alignment horizontal="right" vertical="center"/>
    </xf>
    <xf numFmtId="165" fontId="2" fillId="0" borderId="14" xfId="1" applyNumberFormat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0" xfId="0" applyFont="1" applyFill="1"/>
    <xf numFmtId="165" fontId="2" fillId="0" borderId="18" xfId="1" applyNumberFormat="1" applyFont="1" applyFill="1" applyBorder="1" applyAlignment="1">
      <alignment horizontal="right" vertical="center"/>
    </xf>
    <xf numFmtId="165" fontId="2" fillId="0" borderId="19" xfId="1" applyNumberFormat="1" applyFont="1" applyFill="1" applyBorder="1" applyAlignment="1">
      <alignment horizontal="right" vertical="center"/>
    </xf>
    <xf numFmtId="165" fontId="2" fillId="0" borderId="17" xfId="1" applyNumberFormat="1" applyFont="1" applyFill="1" applyBorder="1" applyAlignment="1">
      <alignment horizontal="right" vertical="center"/>
    </xf>
    <xf numFmtId="3" fontId="7" fillId="0" borderId="0" xfId="0" applyNumberFormat="1" applyFont="1"/>
    <xf numFmtId="4" fontId="2" fillId="0" borderId="0" xfId="0" applyNumberFormat="1" applyFont="1"/>
    <xf numFmtId="166" fontId="2" fillId="0" borderId="0" xfId="0" applyNumberFormat="1" applyFont="1"/>
    <xf numFmtId="0" fontId="3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center" wrapText="1"/>
    </xf>
    <xf numFmtId="0" fontId="3" fillId="2" borderId="0" xfId="2" applyNumberFormat="1" applyFont="1" applyFill="1" applyBorder="1" applyAlignment="1">
      <alignment horizontal="center"/>
    </xf>
    <xf numFmtId="166" fontId="3" fillId="2" borderId="0" xfId="2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66" fontId="2" fillId="0" borderId="0" xfId="2" applyNumberFormat="1" applyFont="1"/>
    <xf numFmtId="167" fontId="2" fillId="0" borderId="0" xfId="2" applyNumberFormat="1" applyFont="1"/>
    <xf numFmtId="164" fontId="2" fillId="0" borderId="0" xfId="2" applyFont="1"/>
    <xf numFmtId="0" fontId="4" fillId="3" borderId="20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165" fontId="2" fillId="2" borderId="8" xfId="1" applyNumberFormat="1" applyFont="1" applyFill="1" applyBorder="1" applyAlignment="1">
      <alignment horizontal="right" vertical="center"/>
    </xf>
    <xf numFmtId="165" fontId="2" fillId="2" borderId="9" xfId="1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165" fontId="2" fillId="2" borderId="12" xfId="1" applyNumberFormat="1" applyFont="1" applyFill="1" applyBorder="1" applyAlignment="1">
      <alignment horizontal="right" vertical="center"/>
    </xf>
    <xf numFmtId="165" fontId="2" fillId="2" borderId="13" xfId="1" applyNumberFormat="1" applyFont="1" applyFill="1" applyBorder="1" applyAlignment="1">
      <alignment horizontal="right" vertical="center"/>
    </xf>
    <xf numFmtId="0" fontId="2" fillId="4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165" fontId="2" fillId="2" borderId="22" xfId="1" applyNumberFormat="1" applyFont="1" applyFill="1" applyBorder="1" applyAlignment="1">
      <alignment horizontal="right" vertical="center"/>
    </xf>
    <xf numFmtId="165" fontId="2" fillId="2" borderId="23" xfId="1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wrapText="1"/>
    </xf>
    <xf numFmtId="166" fontId="6" fillId="0" borderId="0" xfId="2" applyNumberFormat="1" applyFont="1" applyFill="1" applyBorder="1" applyAlignment="1">
      <alignment horizontal="center"/>
    </xf>
    <xf numFmtId="3" fontId="7" fillId="0" borderId="0" xfId="0" applyNumberFormat="1" applyFont="1" applyFill="1"/>
    <xf numFmtId="4" fontId="2" fillId="0" borderId="0" xfId="0" applyNumberFormat="1" applyFont="1" applyFill="1"/>
    <xf numFmtId="166" fontId="2" fillId="0" borderId="0" xfId="0" applyNumberFormat="1" applyFont="1" applyFill="1"/>
    <xf numFmtId="165" fontId="2" fillId="4" borderId="8" xfId="1" applyNumberFormat="1" applyFont="1" applyFill="1" applyBorder="1" applyAlignment="1">
      <alignment horizontal="right" vertical="center"/>
    </xf>
    <xf numFmtId="165" fontId="2" fillId="4" borderId="12" xfId="1" applyNumberFormat="1" applyFont="1" applyFill="1" applyBorder="1" applyAlignment="1">
      <alignment horizontal="right" vertical="center"/>
    </xf>
    <xf numFmtId="165" fontId="2" fillId="4" borderId="14" xfId="1" applyNumberFormat="1" applyFont="1" applyFill="1" applyBorder="1" applyAlignment="1">
      <alignment horizontal="right" vertical="center"/>
    </xf>
    <xf numFmtId="165" fontId="2" fillId="4" borderId="18" xfId="1" applyNumberFormat="1" applyFont="1" applyFill="1" applyBorder="1" applyAlignment="1">
      <alignment horizontal="right" vertical="center"/>
    </xf>
    <xf numFmtId="165" fontId="2" fillId="4" borderId="22" xfId="1" applyNumberFormat="1" applyFont="1" applyFill="1" applyBorder="1" applyAlignment="1">
      <alignment horizontal="right" vertical="center"/>
    </xf>
    <xf numFmtId="0" fontId="9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0" fontId="2" fillId="0" borderId="12" xfId="0" applyFont="1" applyFill="1" applyBorder="1" applyAlignment="1">
      <alignment horizontal="justify" vertical="center" wrapText="1"/>
    </xf>
    <xf numFmtId="0" fontId="2" fillId="0" borderId="22" xfId="0" applyFont="1" applyFill="1" applyBorder="1" applyAlignment="1">
      <alignment horizontal="justify" vertical="center" wrapText="1"/>
    </xf>
    <xf numFmtId="0" fontId="3" fillId="0" borderId="24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165" fontId="3" fillId="3" borderId="1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166" fontId="3" fillId="3" borderId="1" xfId="2" applyNumberFormat="1" applyFont="1" applyFill="1" applyBorder="1" applyAlignment="1">
      <alignment horizontal="center" vertical="center" wrapText="1"/>
    </xf>
    <xf numFmtId="166" fontId="3" fillId="3" borderId="3" xfId="2" applyNumberFormat="1" applyFont="1" applyFill="1" applyBorder="1" applyAlignment="1">
      <alignment horizontal="center" vertical="center" wrapText="1"/>
    </xf>
    <xf numFmtId="166" fontId="6" fillId="3" borderId="1" xfId="2" applyNumberFormat="1" applyFont="1" applyFill="1" applyBorder="1" applyAlignment="1">
      <alignment horizontal="right"/>
    </xf>
    <xf numFmtId="166" fontId="6" fillId="3" borderId="2" xfId="2" applyNumberFormat="1" applyFont="1" applyFill="1" applyBorder="1" applyAlignment="1">
      <alignment horizontal="right"/>
    </xf>
    <xf numFmtId="166" fontId="6" fillId="3" borderId="3" xfId="2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6" fontId="3" fillId="3" borderId="1" xfId="2" applyNumberFormat="1" applyFont="1" applyFill="1" applyBorder="1" applyAlignment="1">
      <alignment horizontal="right" vertical="center" wrapText="1"/>
    </xf>
    <xf numFmtId="166" fontId="3" fillId="3" borderId="2" xfId="2" applyNumberFormat="1" applyFont="1" applyFill="1" applyBorder="1" applyAlignment="1">
      <alignment horizontal="right" vertical="center" wrapText="1"/>
    </xf>
    <xf numFmtId="166" fontId="3" fillId="3" borderId="3" xfId="2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tabSelected="1" workbookViewId="0">
      <selection sqref="A1:K1"/>
    </sheetView>
  </sheetViews>
  <sheetFormatPr baseColWidth="10" defaultRowHeight="16.5" x14ac:dyDescent="0.3"/>
  <cols>
    <col min="1" max="1" width="8.5703125" style="1" customWidth="1"/>
    <col min="2" max="2" width="62.28515625" style="1" customWidth="1"/>
    <col min="3" max="3" width="10" style="30" customWidth="1"/>
    <col min="4" max="11" width="13.42578125" style="1" customWidth="1"/>
    <col min="12" max="12" width="15.85546875" style="1" bestFit="1" customWidth="1"/>
    <col min="13" max="13" width="18.7109375" style="1" bestFit="1" customWidth="1"/>
    <col min="14" max="14" width="12.85546875" style="1" customWidth="1"/>
    <col min="15" max="15" width="11.85546875" style="1" customWidth="1"/>
    <col min="16" max="16" width="12.7109375" style="1" customWidth="1"/>
    <col min="17" max="17" width="20.28515625" style="1" customWidth="1"/>
    <col min="18" max="18" width="18.28515625" style="1" customWidth="1"/>
    <col min="19" max="19" width="18.140625" style="1" customWidth="1"/>
    <col min="20" max="20" width="14.85546875" style="1" customWidth="1"/>
    <col min="21" max="21" width="16.5703125" style="1" customWidth="1"/>
    <col min="22" max="22" width="19.85546875" style="1" customWidth="1"/>
    <col min="23" max="23" width="14" style="1" customWidth="1"/>
    <col min="24" max="24" width="16.28515625" style="1" customWidth="1"/>
    <col min="25" max="25" width="11.42578125" style="1" customWidth="1"/>
    <col min="26" max="26" width="18.5703125" style="1" customWidth="1"/>
    <col min="27" max="27" width="14.85546875" style="1" customWidth="1"/>
    <col min="28" max="16384" width="11.42578125" style="1"/>
  </cols>
  <sheetData>
    <row r="1" spans="1:14" ht="18.75" x14ac:dyDescent="0.3">
      <c r="A1" s="90" t="s">
        <v>41</v>
      </c>
      <c r="B1" s="90"/>
      <c r="C1" s="90"/>
      <c r="D1" s="90"/>
      <c r="E1" s="90"/>
      <c r="F1" s="90"/>
      <c r="G1" s="90"/>
      <c r="H1" s="90"/>
      <c r="I1" s="90"/>
      <c r="J1" s="90"/>
      <c r="K1" s="90"/>
    </row>
    <row r="2" spans="1:14" x14ac:dyDescent="0.3">
      <c r="A2" s="89" t="s">
        <v>40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4" x14ac:dyDescent="0.3">
      <c r="A3" s="89" t="s">
        <v>42</v>
      </c>
      <c r="B3" s="89"/>
      <c r="C3" s="89"/>
      <c r="D3" s="89"/>
      <c r="E3" s="89"/>
      <c r="F3" s="89"/>
      <c r="G3" s="89"/>
      <c r="H3" s="89"/>
      <c r="I3" s="89"/>
      <c r="J3" s="89"/>
      <c r="K3" s="89"/>
    </row>
    <row r="4" spans="1:14" x14ac:dyDescent="0.3">
      <c r="A4" s="2"/>
      <c r="B4" s="2"/>
      <c r="C4" s="2"/>
      <c r="D4" s="2"/>
      <c r="F4" s="2"/>
      <c r="G4" s="2"/>
      <c r="H4" s="2"/>
      <c r="I4" s="2"/>
      <c r="J4" s="2"/>
    </row>
    <row r="5" spans="1:14" ht="17.25" thickBot="1" x14ac:dyDescent="0.35">
      <c r="A5" s="65" t="s">
        <v>36</v>
      </c>
      <c r="B5" s="66"/>
      <c r="C5" s="66"/>
      <c r="D5" s="66"/>
      <c r="E5" s="66"/>
      <c r="F5" s="66"/>
      <c r="G5" s="66"/>
      <c r="H5" s="66"/>
      <c r="I5" s="66"/>
      <c r="J5" s="66"/>
      <c r="K5" s="66"/>
    </row>
    <row r="6" spans="1:14" ht="17.25" thickBot="1" x14ac:dyDescent="0.35">
      <c r="C6" s="1"/>
      <c r="D6" s="77" t="s">
        <v>26</v>
      </c>
      <c r="E6" s="78"/>
      <c r="F6" s="82" t="s">
        <v>27</v>
      </c>
      <c r="G6" s="83"/>
      <c r="H6" s="83"/>
      <c r="I6" s="83"/>
      <c r="J6" s="83"/>
      <c r="K6" s="84"/>
    </row>
    <row r="7" spans="1:14" ht="128.25" thickBot="1" x14ac:dyDescent="0.35">
      <c r="A7" s="3" t="s">
        <v>0</v>
      </c>
      <c r="B7" s="3" t="s">
        <v>1</v>
      </c>
      <c r="C7" s="4" t="s">
        <v>2</v>
      </c>
      <c r="D7" s="60" t="s">
        <v>37</v>
      </c>
      <c r="E7" s="4" t="s">
        <v>39</v>
      </c>
      <c r="F7" s="4" t="s">
        <v>30</v>
      </c>
      <c r="G7" s="4" t="s">
        <v>3</v>
      </c>
      <c r="H7" s="5" t="s">
        <v>4</v>
      </c>
      <c r="I7" s="5" t="s">
        <v>5</v>
      </c>
      <c r="J7" s="4" t="s">
        <v>6</v>
      </c>
      <c r="K7" s="4" t="s">
        <v>7</v>
      </c>
    </row>
    <row r="8" spans="1:14" ht="24.75" customHeight="1" x14ac:dyDescent="0.3">
      <c r="A8" s="6" t="s">
        <v>8</v>
      </c>
      <c r="B8" s="47" t="s">
        <v>9</v>
      </c>
      <c r="C8" s="7">
        <v>10</v>
      </c>
      <c r="D8" s="55">
        <v>2052212</v>
      </c>
      <c r="E8" s="55">
        <v>90340014.009600013</v>
      </c>
      <c r="F8" s="8"/>
      <c r="G8" s="9">
        <f>+C8*F8</f>
        <v>0</v>
      </c>
      <c r="H8" s="8">
        <f>+G8*0.08</f>
        <v>0</v>
      </c>
      <c r="I8" s="10">
        <f>((G8+H8)*10%*19%)</f>
        <v>0</v>
      </c>
      <c r="J8" s="9">
        <f>+G8+H8+I8</f>
        <v>0</v>
      </c>
      <c r="K8" s="8">
        <f>+J8*4</f>
        <v>0</v>
      </c>
    </row>
    <row r="9" spans="1:14" ht="24.75" customHeight="1" x14ac:dyDescent="0.3">
      <c r="A9" s="11" t="s">
        <v>10</v>
      </c>
      <c r="B9" s="48" t="s">
        <v>11</v>
      </c>
      <c r="C9" s="12">
        <v>2</v>
      </c>
      <c r="D9" s="56">
        <v>2052212</v>
      </c>
      <c r="E9" s="56">
        <v>18402595.446400002</v>
      </c>
      <c r="F9" s="13"/>
      <c r="G9" s="14">
        <f>+C9*F9</f>
        <v>0</v>
      </c>
      <c r="H9" s="13">
        <f>+G9*0.1</f>
        <v>0</v>
      </c>
      <c r="I9" s="15">
        <f>((G9+H9)*10%*19%)</f>
        <v>0</v>
      </c>
      <c r="J9" s="14">
        <f>+G9+H9+I9</f>
        <v>0</v>
      </c>
      <c r="K9" s="13">
        <f t="shared" ref="K9:K12" si="0">+J9*4</f>
        <v>0</v>
      </c>
    </row>
    <row r="10" spans="1:14" x14ac:dyDescent="0.3">
      <c r="A10" s="11" t="s">
        <v>12</v>
      </c>
      <c r="B10" s="48" t="s">
        <v>13</v>
      </c>
      <c r="C10" s="12">
        <v>7</v>
      </c>
      <c r="D10" s="56">
        <v>6874930</v>
      </c>
      <c r="E10" s="56">
        <v>215771053.03600001</v>
      </c>
      <c r="F10" s="13"/>
      <c r="G10" s="14">
        <f>+C10*F10</f>
        <v>0</v>
      </c>
      <c r="H10" s="16">
        <f>+G10*0.1</f>
        <v>0</v>
      </c>
      <c r="I10" s="15">
        <f>((G10+H10)*10%*19%)</f>
        <v>0</v>
      </c>
      <c r="J10" s="14">
        <f>+G10+H10+I10</f>
        <v>0</v>
      </c>
      <c r="K10" s="13">
        <f t="shared" si="0"/>
        <v>0</v>
      </c>
    </row>
    <row r="11" spans="1:14" s="19" customFormat="1" ht="24.75" customHeight="1" x14ac:dyDescent="0.3">
      <c r="A11" s="17" t="s">
        <v>14</v>
      </c>
      <c r="B11" s="48" t="s">
        <v>15</v>
      </c>
      <c r="C11" s="18">
        <v>1</v>
      </c>
      <c r="D11" s="57">
        <v>2052212</v>
      </c>
      <c r="E11" s="56">
        <v>9034001.4009600002</v>
      </c>
      <c r="F11" s="16"/>
      <c r="G11" s="14">
        <f>+C11*F11</f>
        <v>0</v>
      </c>
      <c r="H11" s="13">
        <f>+G11*0.08</f>
        <v>0</v>
      </c>
      <c r="I11" s="15">
        <f>((G11+H11)*10%*19%)</f>
        <v>0</v>
      </c>
      <c r="J11" s="14">
        <f>+G11+H11+I11</f>
        <v>0</v>
      </c>
      <c r="K11" s="13">
        <f t="shared" si="0"/>
        <v>0</v>
      </c>
    </row>
    <row r="12" spans="1:14" ht="24.75" customHeight="1" thickBot="1" x14ac:dyDescent="0.35">
      <c r="A12" s="17" t="s">
        <v>16</v>
      </c>
      <c r="B12" s="49" t="s">
        <v>17</v>
      </c>
      <c r="C12" s="18">
        <v>1</v>
      </c>
      <c r="D12" s="58">
        <v>1710177</v>
      </c>
      <c r="E12" s="58">
        <v>7528335.9681599997</v>
      </c>
      <c r="F12" s="20"/>
      <c r="G12" s="21">
        <f>+C12*F12</f>
        <v>0</v>
      </c>
      <c r="H12" s="20">
        <f>+G12*0.08</f>
        <v>0</v>
      </c>
      <c r="I12" s="22">
        <f>((G12+H12)*10%*19%)</f>
        <v>0</v>
      </c>
      <c r="J12" s="21">
        <f>+G12+H12+I12</f>
        <v>0</v>
      </c>
      <c r="K12" s="20">
        <f t="shared" si="0"/>
        <v>0</v>
      </c>
    </row>
    <row r="13" spans="1:14" ht="17.25" thickBot="1" x14ac:dyDescent="0.35">
      <c r="A13" s="86" t="s">
        <v>31</v>
      </c>
      <c r="B13" s="87"/>
      <c r="C13" s="88"/>
      <c r="D13" s="70">
        <f>SUM(E8:E12)</f>
        <v>341075999.86112005</v>
      </c>
      <c r="E13" s="71"/>
      <c r="F13" s="74">
        <f>SUM(K8:K12)</f>
        <v>0</v>
      </c>
      <c r="G13" s="75"/>
      <c r="H13" s="75"/>
      <c r="I13" s="75"/>
      <c r="J13" s="75"/>
      <c r="K13" s="76"/>
      <c r="L13" s="23"/>
      <c r="M13" s="24"/>
      <c r="N13" s="25"/>
    </row>
    <row r="14" spans="1:14" s="19" customFormat="1" x14ac:dyDescent="0.3">
      <c r="A14" s="50"/>
      <c r="B14" s="50"/>
      <c r="C14" s="50"/>
      <c r="D14" s="51"/>
      <c r="E14" s="52"/>
      <c r="F14" s="51"/>
      <c r="G14" s="51"/>
      <c r="H14" s="51"/>
      <c r="I14" s="51"/>
      <c r="J14" s="51"/>
      <c r="K14" s="52"/>
      <c r="L14" s="53"/>
      <c r="M14" s="54"/>
    </row>
    <row r="15" spans="1:14" ht="17.25" thickBot="1" x14ac:dyDescent="0.35">
      <c r="A15" s="85" t="s">
        <v>29</v>
      </c>
      <c r="B15" s="85"/>
      <c r="C15" s="85"/>
      <c r="D15" s="85"/>
      <c r="E15" s="85"/>
      <c r="F15" s="85"/>
      <c r="G15" s="85"/>
      <c r="H15" s="85"/>
      <c r="I15" s="85"/>
      <c r="J15" s="85"/>
      <c r="K15" s="85"/>
    </row>
    <row r="16" spans="1:14" ht="17.25" thickBot="1" x14ac:dyDescent="0.35">
      <c r="C16" s="1"/>
      <c r="D16" s="77" t="s">
        <v>26</v>
      </c>
      <c r="E16" s="78"/>
      <c r="F16" s="82" t="s">
        <v>27</v>
      </c>
      <c r="G16" s="83"/>
      <c r="H16" s="83"/>
      <c r="I16" s="83"/>
      <c r="J16" s="83"/>
      <c r="K16" s="84"/>
    </row>
    <row r="17" spans="1:22" ht="77.25" customHeight="1" thickBot="1" x14ac:dyDescent="0.35">
      <c r="A17" s="3" t="s">
        <v>0</v>
      </c>
      <c r="B17" s="4" t="s">
        <v>18</v>
      </c>
      <c r="C17" s="5" t="s">
        <v>2</v>
      </c>
      <c r="D17" s="61" t="s">
        <v>32</v>
      </c>
      <c r="E17" s="5" t="s">
        <v>38</v>
      </c>
      <c r="F17" s="4" t="s">
        <v>33</v>
      </c>
      <c r="G17" s="34" t="s">
        <v>3</v>
      </c>
      <c r="H17" s="5" t="s">
        <v>19</v>
      </c>
      <c r="I17" s="5" t="s">
        <v>20</v>
      </c>
      <c r="J17" s="5" t="s">
        <v>21</v>
      </c>
      <c r="K17" s="5" t="s">
        <v>28</v>
      </c>
    </row>
    <row r="18" spans="1:22" ht="33" x14ac:dyDescent="0.3">
      <c r="A18" s="35" t="s">
        <v>8</v>
      </c>
      <c r="B18" s="62" t="s">
        <v>22</v>
      </c>
      <c r="C18" s="36">
        <v>6</v>
      </c>
      <c r="D18" s="55">
        <v>1074776</v>
      </c>
      <c r="E18" s="55">
        <v>26284721.855999999</v>
      </c>
      <c r="F18" s="37"/>
      <c r="G18" s="37">
        <f>ROUND(C18*F18,0)</f>
        <v>0</v>
      </c>
      <c r="H18" s="38">
        <f>+G18*10%</f>
        <v>0</v>
      </c>
      <c r="I18" s="37">
        <f>+H18*0.19</f>
        <v>0</v>
      </c>
      <c r="J18" s="38">
        <f>+G18+I18</f>
        <v>0</v>
      </c>
      <c r="K18" s="37">
        <f>+J18*4</f>
        <v>0</v>
      </c>
    </row>
    <row r="19" spans="1:22" ht="33" x14ac:dyDescent="0.3">
      <c r="A19" s="39" t="s">
        <v>10</v>
      </c>
      <c r="B19" s="63" t="s">
        <v>23</v>
      </c>
      <c r="C19" s="40">
        <v>5</v>
      </c>
      <c r="D19" s="56">
        <v>209422</v>
      </c>
      <c r="E19" s="56">
        <v>4268020.3600000003</v>
      </c>
      <c r="F19" s="41"/>
      <c r="G19" s="41">
        <f>ROUND(C19*F19,0)</f>
        <v>0</v>
      </c>
      <c r="H19" s="42">
        <f>+G19*10%</f>
        <v>0</v>
      </c>
      <c r="I19" s="41">
        <f>+H19*0.19</f>
        <v>0</v>
      </c>
      <c r="J19" s="42">
        <f>+G19+I19</f>
        <v>0</v>
      </c>
      <c r="K19" s="41">
        <f t="shared" ref="K19:K21" si="1">+J19*4</f>
        <v>0</v>
      </c>
    </row>
    <row r="20" spans="1:22" x14ac:dyDescent="0.3">
      <c r="A20" s="39" t="s">
        <v>12</v>
      </c>
      <c r="B20" s="63" t="s">
        <v>24</v>
      </c>
      <c r="C20" s="40">
        <v>1</v>
      </c>
      <c r="D20" s="56">
        <v>366930</v>
      </c>
      <c r="E20" s="56">
        <v>1495606.68</v>
      </c>
      <c r="F20" s="41"/>
      <c r="G20" s="41">
        <f>ROUND(C20*F20,0)</f>
        <v>0</v>
      </c>
      <c r="H20" s="42">
        <f>+G20*10%</f>
        <v>0</v>
      </c>
      <c r="I20" s="41">
        <f>+H20*0.19</f>
        <v>0</v>
      </c>
      <c r="J20" s="42">
        <f>+G20+I20</f>
        <v>0</v>
      </c>
      <c r="K20" s="41">
        <f t="shared" si="1"/>
        <v>0</v>
      </c>
    </row>
    <row r="21" spans="1:22" ht="17.25" thickBot="1" x14ac:dyDescent="0.35">
      <c r="A21" s="43" t="s">
        <v>14</v>
      </c>
      <c r="B21" s="64" t="s">
        <v>25</v>
      </c>
      <c r="C21" s="44">
        <v>4</v>
      </c>
      <c r="D21" s="59">
        <v>63918</v>
      </c>
      <c r="E21" s="59">
        <v>1042119.072</v>
      </c>
      <c r="F21" s="45"/>
      <c r="G21" s="45">
        <f>ROUND(C21*F21,0)</f>
        <v>0</v>
      </c>
      <c r="H21" s="46">
        <f>+G21*10%</f>
        <v>0</v>
      </c>
      <c r="I21" s="45">
        <f>+H21*0.19</f>
        <v>0</v>
      </c>
      <c r="J21" s="46">
        <f>+G21+I21</f>
        <v>0</v>
      </c>
      <c r="K21" s="45">
        <f t="shared" si="1"/>
        <v>0</v>
      </c>
    </row>
    <row r="22" spans="1:22" ht="17.25" thickBot="1" x14ac:dyDescent="0.35">
      <c r="A22" s="67" t="s">
        <v>35</v>
      </c>
      <c r="B22" s="68"/>
      <c r="C22" s="69"/>
      <c r="D22" s="72">
        <f>SUM(E18:E21)</f>
        <v>33090467.967999998</v>
      </c>
      <c r="E22" s="73"/>
      <c r="F22" s="79">
        <f>SUM(K18:K21)</f>
        <v>0</v>
      </c>
      <c r="G22" s="80"/>
      <c r="H22" s="80"/>
      <c r="I22" s="80"/>
      <c r="J22" s="80"/>
      <c r="K22" s="81"/>
    </row>
    <row r="23" spans="1:22" ht="16.5" customHeight="1" thickBot="1" x14ac:dyDescent="0.35">
      <c r="A23" s="26"/>
      <c r="B23" s="27"/>
      <c r="C23" s="27"/>
      <c r="D23" s="28"/>
      <c r="F23" s="29"/>
      <c r="G23" s="29"/>
      <c r="H23" s="29"/>
      <c r="I23" s="29"/>
    </row>
    <row r="24" spans="1:22" ht="17.25" thickBot="1" x14ac:dyDescent="0.35">
      <c r="A24" s="67" t="s">
        <v>34</v>
      </c>
      <c r="B24" s="68"/>
      <c r="C24" s="69"/>
      <c r="D24" s="72">
        <f>D13+D22</f>
        <v>374166467.82912004</v>
      </c>
      <c r="E24" s="73"/>
      <c r="F24" s="79">
        <f>F13+F22</f>
        <v>0</v>
      </c>
      <c r="G24" s="80"/>
      <c r="H24" s="80"/>
      <c r="I24" s="80"/>
      <c r="J24" s="80"/>
      <c r="K24" s="81"/>
    </row>
    <row r="25" spans="1:22" x14ac:dyDescent="0.3">
      <c r="F25" s="31"/>
      <c r="G25" s="31"/>
      <c r="H25" s="32"/>
    </row>
    <row r="26" spans="1:22" x14ac:dyDescent="0.3">
      <c r="G26" s="31"/>
      <c r="H26" s="31"/>
      <c r="I26" s="32"/>
      <c r="V26" s="25"/>
    </row>
    <row r="27" spans="1:22" x14ac:dyDescent="0.3">
      <c r="G27" s="31"/>
      <c r="H27" s="31"/>
      <c r="I27" s="32"/>
    </row>
    <row r="28" spans="1:22" x14ac:dyDescent="0.3">
      <c r="G28" s="31"/>
      <c r="H28" s="31"/>
      <c r="I28" s="32"/>
      <c r="V28" s="25"/>
    </row>
    <row r="29" spans="1:22" x14ac:dyDescent="0.3">
      <c r="G29" s="31"/>
      <c r="H29" s="31"/>
      <c r="I29" s="32"/>
    </row>
    <row r="30" spans="1:22" x14ac:dyDescent="0.3">
      <c r="G30" s="31"/>
      <c r="H30" s="31"/>
      <c r="I30" s="32"/>
    </row>
    <row r="31" spans="1:22" x14ac:dyDescent="0.3">
      <c r="G31" s="31"/>
      <c r="H31" s="31"/>
      <c r="I31" s="32"/>
    </row>
    <row r="32" spans="1:22" x14ac:dyDescent="0.3">
      <c r="G32" s="31"/>
      <c r="H32" s="31"/>
      <c r="I32" s="32"/>
    </row>
    <row r="33" spans="7:9" x14ac:dyDescent="0.3">
      <c r="G33" s="33"/>
      <c r="H33" s="33"/>
      <c r="I33" s="32"/>
    </row>
    <row r="34" spans="7:9" x14ac:dyDescent="0.3">
      <c r="G34" s="33"/>
      <c r="H34" s="33"/>
      <c r="I34" s="32"/>
    </row>
    <row r="35" spans="7:9" x14ac:dyDescent="0.3">
      <c r="G35" s="32"/>
      <c r="H35" s="32"/>
      <c r="I35" s="32"/>
    </row>
  </sheetData>
  <mergeCells count="18">
    <mergeCell ref="A2:K2"/>
    <mergeCell ref="A1:K1"/>
    <mergeCell ref="A3:K3"/>
    <mergeCell ref="A5:K5"/>
    <mergeCell ref="A24:C24"/>
    <mergeCell ref="D13:E13"/>
    <mergeCell ref="D22:E22"/>
    <mergeCell ref="F13:K13"/>
    <mergeCell ref="D6:E6"/>
    <mergeCell ref="D16:E16"/>
    <mergeCell ref="F22:K22"/>
    <mergeCell ref="F24:K24"/>
    <mergeCell ref="D24:E24"/>
    <mergeCell ref="A22:C22"/>
    <mergeCell ref="F16:K16"/>
    <mergeCell ref="A15:K15"/>
    <mergeCell ref="F6:K6"/>
    <mergeCell ref="A13:C13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MARTINEZ CHOACHI</dc:creator>
  <cp:lastModifiedBy>MARIA BISMAR LONDOÑO GIRALDO</cp:lastModifiedBy>
  <cp:lastPrinted>2018-10-12T13:31:36Z</cp:lastPrinted>
  <dcterms:created xsi:type="dcterms:W3CDTF">2018-10-11T13:09:43Z</dcterms:created>
  <dcterms:modified xsi:type="dcterms:W3CDTF">2018-10-12T13:31:41Z</dcterms:modified>
</cp:coreProperties>
</file>