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0490" windowHeight="7650"/>
  </bookViews>
  <sheets>
    <sheet name="consolidado" sheetId="1" r:id="rId1"/>
    <sheet name="consolidado (2)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9" i="1" l="1"/>
  <c r="F58" i="1"/>
  <c r="F40" i="1"/>
  <c r="F39" i="1"/>
  <c r="I71" i="2" l="1"/>
  <c r="I70" i="2"/>
  <c r="I69" i="2"/>
  <c r="F69" i="2"/>
  <c r="I68" i="2"/>
  <c r="I66" i="2"/>
  <c r="I72" i="2" s="1"/>
  <c r="G66" i="2"/>
  <c r="F60" i="2"/>
  <c r="F61" i="2" s="1"/>
  <c r="F58" i="2"/>
  <c r="F57" i="2"/>
  <c r="F59" i="2" s="1"/>
  <c r="H56" i="2"/>
  <c r="G56" i="2"/>
  <c r="H55" i="2"/>
  <c r="G55" i="2"/>
  <c r="H54" i="2"/>
  <c r="G54" i="2"/>
  <c r="H53" i="2"/>
  <c r="G53" i="2"/>
  <c r="H52" i="2"/>
  <c r="G52" i="2"/>
  <c r="H51" i="2"/>
  <c r="G51" i="2"/>
  <c r="H50" i="2"/>
  <c r="G50" i="2"/>
  <c r="H49" i="2"/>
  <c r="G49" i="2"/>
  <c r="H48" i="2"/>
  <c r="G48" i="2"/>
  <c r="G42" i="2"/>
  <c r="G43" i="2" s="1"/>
  <c r="G44" i="2" s="1"/>
  <c r="F38" i="2"/>
  <c r="F41" i="2" s="1"/>
  <c r="F42" i="2" s="1"/>
  <c r="I31" i="2"/>
  <c r="I30" i="2"/>
  <c r="I29" i="2"/>
  <c r="I28" i="2"/>
  <c r="I27" i="2"/>
  <c r="G26" i="2"/>
  <c r="I26" i="2" s="1"/>
  <c r="I25" i="2"/>
  <c r="I32" i="2" s="1"/>
  <c r="G11" i="2"/>
  <c r="G12" i="2" s="1"/>
  <c r="I33" i="2" l="1"/>
  <c r="I34" i="2" s="1"/>
  <c r="G13" i="2"/>
  <c r="G14" i="2" s="1"/>
  <c r="G15" i="2" s="1"/>
  <c r="I73" i="2"/>
  <c r="I74" i="2" s="1"/>
  <c r="F62" i="2"/>
  <c r="F40" i="2"/>
  <c r="F70" i="2"/>
  <c r="F74" i="2" s="1"/>
  <c r="F71" i="2"/>
  <c r="F72" i="2"/>
  <c r="F73" i="2" s="1"/>
  <c r="F39" i="2"/>
  <c r="F43" i="2" s="1"/>
  <c r="F57" i="1"/>
  <c r="F69" i="1"/>
  <c r="F38" i="1"/>
  <c r="F71" i="1" l="1"/>
  <c r="F70" i="1"/>
  <c r="F60" i="1"/>
  <c r="F61" i="1" s="1"/>
  <c r="F72" i="1"/>
  <c r="F41" i="1"/>
  <c r="F76" i="2"/>
  <c r="G77" i="2" s="1"/>
  <c r="F42" i="1"/>
  <c r="F73" i="1"/>
  <c r="F43" i="1" l="1"/>
  <c r="F62" i="1"/>
  <c r="F74" i="1"/>
  <c r="F76" i="1" l="1"/>
</calcChain>
</file>

<file path=xl/sharedStrings.xml><?xml version="1.0" encoding="utf-8"?>
<sst xmlns="http://schemas.openxmlformats.org/spreadsheetml/2006/main" count="226" uniqueCount="78">
  <si>
    <t>Dirección Ejecutiva Seccional de Administración Judicial</t>
  </si>
  <si>
    <t>Bucaramanga - Santander</t>
  </si>
  <si>
    <t xml:space="preserve">ANEXO OFERTA ECONÓMICA </t>
  </si>
  <si>
    <t>CUADRO N° 1</t>
  </si>
  <si>
    <t>ÍTEM</t>
  </si>
  <si>
    <t>UBICACIÓN</t>
  </si>
  <si>
    <t xml:space="preserve"> EQUIPOS Y CANTIDAD</t>
  </si>
  <si>
    <t>DESCRIPCIÓN DE ACTIVIDAD</t>
  </si>
  <si>
    <t>VALOR</t>
  </si>
  <si>
    <t xml:space="preserve">BUCARAMANGA </t>
  </si>
  <si>
    <t>Revisión general de vanados diodos y cableado</t>
  </si>
  <si>
    <t>Ajuste y limpieza totalizadores, revisión y matenimiento de transferencia</t>
  </si>
  <si>
    <t>Revisión de motor y CAMBIO DE ACEITE Y FILTROS (DE AIRE, ACEITE y
COMBUSTIBLE)</t>
  </si>
  <si>
    <t>Suministro e instalaciones de 2 baterías de 4D - Capacidad: CCA 1260 AMPERIOS, CA0°:1728 AMPERIOS,  CA22°:1826 AMPERIOS</t>
  </si>
  <si>
    <t>Suministro e instalación de REFRIGERANTE</t>
  </si>
  <si>
    <t>Desmonte y retiro de sistema interno de carga de baterias y suministro, instalacion y puesta en funcionamiento de sistema interno de carga de baterias</t>
  </si>
  <si>
    <t>Suministro e instalacion de iluminacion reglamentaria establecidos en la norma tecnica colombiana (4unidades de lampara), asi como suministro e instalacion de tablero de fusibles y acometida desde subestacion)</t>
  </si>
  <si>
    <t>Ajuste y limpieza totalizadores, revisión y matenimiento de transferencia de ref. ATS 022.</t>
  </si>
  <si>
    <t>Suministro e instalación de 2 baterías de 4D - Capacidad: CCA 1260 AMPERIOS, CA0°:1728 AMPERIOS,  CA22°:1826 AMPERIOS</t>
  </si>
  <si>
    <t>Mantenimiento de cabina insonora, incluye limpieza de paneles aislantes de ruido.</t>
  </si>
  <si>
    <t xml:space="preserve">SAN GIL </t>
  </si>
  <si>
    <t>Ajuste y limpieza totalizadores, revisión y matenimiento de transferencia.</t>
  </si>
  <si>
    <t xml:space="preserve">SOCORRO </t>
  </si>
  <si>
    <t>Suministro e instalacion de 1 batería de Generador diesel SWG Siwu de batería alta 6-FNM-830G, o de caracteristicas similares.</t>
  </si>
  <si>
    <t>SUBTOTAL</t>
  </si>
  <si>
    <t>IVA (19  %)</t>
  </si>
  <si>
    <t>TOTAL</t>
  </si>
  <si>
    <t>CUADRO N° 2</t>
  </si>
  <si>
    <t>DESCRIPCIÓN EQUIPOS Y CANTIDAD</t>
  </si>
  <si>
    <t>Palacio de Justicia de Bucaramanga</t>
  </si>
  <si>
    <t>Mantenimiento de Transformador, tipo seco, se realizan las siguientes actividades: - Termografías previas y posterior al mantenimiento - Limpieza general de la locación y cárcamos de entrada y salida - Limpieza de la cuba o bóveda del transformador - Limpieza de terminales premoldeados con paños 3M - Limpieza de soportes y rieles de la base del transformador - Ajuste de nodos de conexión en baja tensión - Ajuste de pasatapas, conmutador de derivaciones - Inspección visual en búsqueda de posibles daños - Medición de la resistencia de aislamiento de los devanados de alta y baja tensión - Medición de la resistencia óhmica de los devanados de alta y baja tensión - Medición de la relación de transformación, Ajuste y limpieza totalizadores.</t>
  </si>
  <si>
    <r>
      <t xml:space="preserve">Suministro, adecuación e instalación de Puerta  de </t>
    </r>
    <r>
      <rPr>
        <b/>
        <sz val="8"/>
        <color theme="1"/>
        <rFont val="Arial Narrow"/>
        <family val="2"/>
      </rPr>
      <t>1*1,45 m2</t>
    </r>
    <r>
      <rPr>
        <sz val="8"/>
        <color theme="1"/>
        <rFont val="Arial Narrow"/>
        <family val="2"/>
      </rPr>
      <t xml:space="preserve"> con hoja metálica cold roll calibre 18 incluye sobre marco y manija con llave fabricada con los más altos estándares de calidad según Norma CTS 548 , con el objetivo de cubrir lo totalizadores. Actividad que incluye el retiro de compuerta exixtente) color similar al existente.</t>
    </r>
  </si>
  <si>
    <r>
      <t>Suministro, adecuación e instalación  de 5 m</t>
    </r>
    <r>
      <rPr>
        <vertAlign val="superscript"/>
        <sz val="8"/>
        <color theme="1"/>
        <rFont val="Arial Narrow"/>
        <family val="2"/>
      </rPr>
      <t>2</t>
    </r>
    <r>
      <rPr>
        <sz val="8"/>
        <color theme="1"/>
        <rFont val="Arial Narrow"/>
        <family val="2"/>
      </rPr>
      <t xml:space="preserve"> de malla en alambre tipo gallinero con separación de orificios de 0,5 cm incluye refuerzo en perfiles a lo largo de las zanjas "ductos" por donde pasa el cableado en subestacion general a fin de mitigar el paso de roedores y evitar posibles cortos circuitos.</t>
    </r>
  </si>
  <si>
    <t>Palacio de Justicia de Barrancabermeja</t>
  </si>
  <si>
    <t>Mantenimiento de Transformadores En el mantenimiento de un transformador, tipo seco o en aceite, se realizan las siguientes actividades: - Termografías previas y posterior al mantenimiento - Limpieza general de la locación y cárcamos de entrada y salida - Limpieza de la cuba o bóveda del transformador - Limpieza de terminales premoldeados con paños 3M - Limpieza de soportes y rieles de la base del transformador - Ajuste de nodos de conexión en baja tensión - Ajuste de pasatapas, conmutador de derivaciones - Inspección visual en búsqueda de posibles daños - Medición de la resistencia de aislamiento de los devanados de alta y baja tensión - Medición de la resistencia óhmica de los devanados de alta y baja tensión - Medición de la relación de transformación</t>
  </si>
  <si>
    <t>Mantenimiento de Transformador, en aceite, se realizan las siguientes actividades: - Termografías previas y posterior al mantenimiento - Limpieza general de la locación y cárcamos de entrada y salida - Limpieza de la cuba o bóveda del transformador - Limpieza de terminales premoldeados con paños 3M - Limpieza de soportes y rieles de la base del transformador - Ajuste de nodos de conexión en baja tensión - Ajuste de pasatapas, conmutador de derivaciones - Inspección visual en búsqueda de posibles daños - Medición de la resistencia de aislamiento de los devanados de alta y baja tensión - Medición de la resistencia óhmica de los devanados de alta y baja tensión - Medición de la relación de transformación</t>
  </si>
  <si>
    <t>Palacio de Justicia de San Gil</t>
  </si>
  <si>
    <t>Mantenimiento de Transformador en aceite, se realizan las siguientes actividades: - Termografías previas y posterior al mantenimiento - Limpieza general de la locación y cárcamos de entrada y salida - Limpieza de la cuba o bóveda del transformador - Limpieza de terminales premoldeados con paños 3M - Limpieza de soportes y rieles de la base del transformador - Ajuste de nodos de conexión en baja tensión - Ajuste de pasatapas, conmutador de derivaciones - Inspección visual en búsqueda de posibles daños - Medición de la resistencia de aislamiento de los devanados de alta y baja tensión - Medición de la resistencia óhmica de los devanados de alta y baja tensión - Medición de la relación de transformación</t>
  </si>
  <si>
    <t>Palacio de Justicia de Socorro</t>
  </si>
  <si>
    <t>CUADRO N° 3</t>
  </si>
  <si>
    <t>CANTIDAD</t>
  </si>
  <si>
    <t>Palacio de Justicia de Velez</t>
  </si>
  <si>
    <t>Transporte, montaje e instalación de regulador electrónico de voltaje 40 KVA, trifásico con bobina ecualizada y supresor de picos, adaptado al sistema eléctrico existente, en cable de Cu THWN AWG 2 LSZH, en ducto conduit EMT 2" y coraza metálica, distancia 20 mts</t>
  </si>
  <si>
    <t>Transporte, montaje e instalación de regulador electrónico de voltaje, trifásico con bobina ecualizada y supresor de picos, adaptado al sistema eléctrico existente, en cable de Cu THWN AWG 2 LSZH, en ducto conduit EMT 2" y coraza metálica, distancia 30 mts</t>
  </si>
  <si>
    <t>VALOR OFERTA ECONÓMICA (GRAN TOTAL= SUMATORIA TOTAL CUADRO 1, 2 Y 3)</t>
  </si>
  <si>
    <t>Planta de emergencia marca PERKINS 1300 series internacional capacidad 249 KVA.
Cantidad: 1</t>
  </si>
  <si>
    <t>Planta de emergencia marca CATERPILLAR capacidad 225 KVA.
Cantidad: 1</t>
  </si>
  <si>
    <t>Planta de emergencia marca CATERPILLAR capacidad 250 KVA.
Cantidad: 1</t>
  </si>
  <si>
    <t>Planta de emergencia marca LOVOL capacidad 100 KVA.
Cantidad: 1</t>
  </si>
  <si>
    <t>Una subestación capsulada antigua con transformador de 800 KVA seco 13200/220-127 voltios.
Cantidad: 1</t>
  </si>
  <si>
    <t>Una subestación capsulada marca Industrias ONAR con transformador seco marca AWA Ingeniería LTD de 400 KVA 13200/208-127 voltios.
Cantidad: 1</t>
  </si>
  <si>
    <t>Subestación general
Cantidad: 1</t>
  </si>
  <si>
    <t>Una subestación con transformador marca SIEMENS de 250 KVA. Cabinado
Cantidad: 1</t>
  </si>
  <si>
    <t>Un transformador en poste de 112,5 KVA
Cantidad: 1</t>
  </si>
  <si>
    <t>Una subestación con transformador marca SIEMENS de 400 KVA.
Cantidad: 1</t>
  </si>
  <si>
    <t>Una subestación con transformador de 112.5 kva, tensión nominal 13200/220/127v., TIPO JARDIN.
Cantidad: 1</t>
  </si>
  <si>
    <r>
      <t>Suministro e instalación de placa de identificación en acrilico de 25cm * 15cm (Transformador de 800 KVA) y (Seccionador duplex - A Seccionador Transformador 400 KVA y Seccionador Transformador 800 KVA)</t>
    </r>
    <r>
      <rPr>
        <i/>
        <sz val="8"/>
        <color theme="1"/>
        <rFont val="Arial Narrow"/>
        <family val="2"/>
      </rPr>
      <t xml:space="preserve"> </t>
    </r>
  </si>
  <si>
    <t>MANTENIMIENTO DE PLANTAS ELÉCTRICAS, SUBESTACIONES E INSTALACIÓN REGULADORES
INVITACION PÚBLICA N° 025-2021</t>
  </si>
  <si>
    <t>_________________________________________</t>
  </si>
  <si>
    <t>FIRMA PROPONENTE</t>
  </si>
  <si>
    <t xml:space="preserve">Nota 2: </t>
  </si>
  <si>
    <t>El oferente que posea el menor precio (en el valor total de la oferta antes de IVA), será el proveedor opcionado en primera instancia.</t>
  </si>
  <si>
    <t>Nota 1: La oferta no deberá superar el valor del presupuesto oficial del presente proceso de selección porque incurre en causal de rechazo.</t>
  </si>
  <si>
    <t xml:space="preserve">En atención a su observación, de manera atenta le informo lo siguiente:
Lampara hermética de 30 a 50 W que cumplan una iluminacion mínima de 100 luxes.
El alimentador debe estar en calibre 1/0 Cu THHN debe ser libre de halógenos LSHF para el regulador de una longitud de 20 m debe ir 3 fases, su neutro  y su tierra dimensionado  de acuerdo a la tabla 250-95.
Tuberia EMT 2". 
el tablero trifásico es de 8 circuitos. Protección monopolar de 20amperios y el cable de las lámparas de calibre 12
Respecto a la segunda inquietud, se indica que: 
El transporte de los equipos es desde la bodega principal localizada en el municipio de bucaramanga en la edificacion de la rama judicial hasta el respectivo palacio a instalar (2 en Vélez y 1 en socorro)
</t>
  </si>
  <si>
    <t>lampara por unidad</t>
  </si>
  <si>
    <t>tablero</t>
  </si>
  <si>
    <t>EMT DE 2"</t>
  </si>
  <si>
    <t>BREAKER DE 20 AMP</t>
  </si>
  <si>
    <t>TRANSPORTE DE REGULADOR DE BUCARAMANGA A VELEZ Y A SOCORRO</t>
  </si>
  <si>
    <t>CABLE DUPLEX 2*12 PARA LAMPARAS, VALOR POR METRO</t>
  </si>
  <si>
    <t>metro de cable 1/0, 3 FASES MAS NEUTRO Y TIERRA No. 2</t>
  </si>
  <si>
    <t>CORAZA AMERICANA DE 2" CON CONECTORES 2 MTS</t>
  </si>
  <si>
    <t>ADMINISTRACION  (_5__ %)</t>
  </si>
  <si>
    <t>IMPREVISTOS   (__3__  %)</t>
  </si>
  <si>
    <t>UTILIDAD  ( _6__ %)</t>
  </si>
  <si>
    <t>UTILIDAD  ( _5__ %)</t>
  </si>
  <si>
    <t>ADMINISTRACION  (_7__ %)</t>
  </si>
  <si>
    <t>IMPREVISTOS   (__4__  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</si>
</sst>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5" formatCode="&quot;$&quot;\ #,##0;\-&quot;$&quot;\ #,##0"/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name val="Arial Narrow"/>
      <family val="2"/>
    </font>
    <font>
      <sz val="11"/>
      <color theme="1"/>
      <name val="Arial Narrow"/>
      <family val="2"/>
    </font>
    <font>
      <b/>
      <sz val="11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b/>
      <sz val="8"/>
      <name val="Arial Narrow"/>
      <family val="2"/>
    </font>
    <font>
      <i/>
      <sz val="8"/>
      <color theme="1"/>
      <name val="Arial Narrow"/>
      <family val="2"/>
    </font>
    <font>
      <vertAlign val="superscript"/>
      <sz val="8"/>
      <color theme="1"/>
      <name val="Arial Narrow"/>
      <family val="2"/>
    </font>
    <font>
      <sz val="8"/>
      <name val="Arial Narrow"/>
      <family val="2"/>
    </font>
    <font>
      <sz val="7"/>
      <color theme="1"/>
      <name val="Arial Narrow"/>
      <family val="2"/>
    </font>
    <font>
      <b/>
      <sz val="14"/>
      <color theme="1"/>
      <name val="Arial Narrow"/>
      <family val="2"/>
    </font>
    <font>
      <b/>
      <sz val="11"/>
      <color theme="1"/>
      <name val="Arial Narrow"/>
      <family val="2"/>
    </font>
    <font>
      <b/>
      <sz val="10.5"/>
      <color theme="1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9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/>
    <xf numFmtId="0" fontId="4" fillId="3" borderId="7" xfId="0" applyFont="1" applyFill="1" applyBorder="1" applyAlignment="1">
      <alignment horizontal="center" wrapText="1"/>
    </xf>
    <xf numFmtId="0" fontId="4" fillId="3" borderId="0" xfId="0" applyFont="1" applyFill="1" applyAlignment="1">
      <alignment horizontal="center" wrapText="1"/>
    </xf>
    <xf numFmtId="0" fontId="4" fillId="3" borderId="8" xfId="0" applyFont="1" applyFill="1" applyBorder="1" applyAlignment="1">
      <alignment horizontal="center" wrapText="1"/>
    </xf>
    <xf numFmtId="0" fontId="5" fillId="3" borderId="9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justify" vertical="center" wrapText="1"/>
    </xf>
    <xf numFmtId="164" fontId="6" fillId="0" borderId="12" xfId="1" applyFont="1" applyBorder="1" applyAlignment="1">
      <alignment horizontal="right" vertical="center"/>
    </xf>
    <xf numFmtId="0" fontId="6" fillId="0" borderId="15" xfId="0" applyFont="1" applyBorder="1" applyAlignment="1">
      <alignment horizontal="justify" vertical="center" wrapText="1"/>
    </xf>
    <xf numFmtId="164" fontId="6" fillId="0" borderId="16" xfId="1" applyFont="1" applyBorder="1" applyAlignment="1">
      <alignment horizontal="right" vertical="center"/>
    </xf>
    <xf numFmtId="0" fontId="6" fillId="0" borderId="18" xfId="0" applyFont="1" applyBorder="1" applyAlignment="1">
      <alignment horizontal="justify" vertical="center" wrapText="1"/>
    </xf>
    <xf numFmtId="5" fontId="6" fillId="0" borderId="22" xfId="1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6" fillId="0" borderId="1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5" fontId="5" fillId="0" borderId="16" xfId="1" applyNumberFormat="1" applyFont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164" fontId="11" fillId="0" borderId="0" xfId="1" applyFont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5" fontId="13" fillId="3" borderId="29" xfId="1" applyNumberFormat="1" applyFont="1" applyFill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/>
    <xf numFmtId="0" fontId="0" fillId="0" borderId="0" xfId="0" applyAlignment="1">
      <alignment horizontal="center"/>
    </xf>
    <xf numFmtId="164" fontId="5" fillId="3" borderId="21" xfId="1" applyNumberFormat="1" applyFont="1" applyFill="1" applyBorder="1" applyAlignment="1">
      <alignment horizontal="right" vertical="center"/>
    </xf>
    <xf numFmtId="0" fontId="6" fillId="2" borderId="15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5" fontId="3" fillId="0" borderId="0" xfId="0" applyNumberFormat="1" applyFont="1" applyFill="1" applyAlignment="1">
      <alignment horizontal="center" vertical="center"/>
    </xf>
    <xf numFmtId="164" fontId="5" fillId="3" borderId="19" xfId="1" applyNumberFormat="1" applyFont="1" applyFill="1" applyBorder="1" applyAlignment="1">
      <alignment horizontal="right" vertical="center"/>
    </xf>
    <xf numFmtId="164" fontId="5" fillId="3" borderId="6" xfId="1" applyNumberFormat="1" applyFont="1" applyFill="1" applyBorder="1" applyAlignment="1">
      <alignment horizontal="right" vertical="center"/>
    </xf>
    <xf numFmtId="164" fontId="5" fillId="3" borderId="23" xfId="1" applyNumberFormat="1" applyFont="1" applyFill="1" applyBorder="1" applyAlignment="1">
      <alignment horizontal="right" vertical="center"/>
    </xf>
    <xf numFmtId="44" fontId="3" fillId="0" borderId="0" xfId="0" applyNumberFormat="1" applyFont="1" applyFill="1" applyAlignment="1">
      <alignment horizontal="center" vertical="center"/>
    </xf>
    <xf numFmtId="6" fontId="15" fillId="0" borderId="31" xfId="0" applyNumberFormat="1" applyFont="1" applyBorder="1" applyAlignment="1">
      <alignment horizontal="right" vertical="center" wrapText="1"/>
    </xf>
    <xf numFmtId="6" fontId="3" fillId="0" borderId="0" xfId="0" applyNumberFormat="1" applyFont="1" applyFill="1" applyAlignment="1">
      <alignment horizontal="center" vertical="center"/>
    </xf>
    <xf numFmtId="0" fontId="5" fillId="0" borderId="14" xfId="0" applyFont="1" applyBorder="1" applyAlignment="1">
      <alignment horizontal="right" vertical="center"/>
    </xf>
    <xf numFmtId="0" fontId="5" fillId="0" borderId="15" xfId="0" applyFont="1" applyBorder="1" applyAlignment="1">
      <alignment horizontal="right" vertical="center"/>
    </xf>
    <xf numFmtId="0" fontId="5" fillId="0" borderId="16" xfId="0" applyFont="1" applyBorder="1" applyAlignment="1">
      <alignment horizontal="right" vertical="center"/>
    </xf>
    <xf numFmtId="0" fontId="5" fillId="3" borderId="17" xfId="0" applyFont="1" applyFill="1" applyBorder="1" applyAlignment="1">
      <alignment horizontal="right" vertical="center"/>
    </xf>
    <xf numFmtId="0" fontId="5" fillId="3" borderId="18" xfId="0" applyFont="1" applyFill="1" applyBorder="1" applyAlignment="1">
      <alignment horizontal="right" vertical="center"/>
    </xf>
    <xf numFmtId="0" fontId="5" fillId="3" borderId="19" xfId="0" applyFont="1" applyFill="1" applyBorder="1" applyAlignment="1">
      <alignment horizontal="right" vertical="center"/>
    </xf>
    <xf numFmtId="0" fontId="12" fillId="3" borderId="11" xfId="0" applyFont="1" applyFill="1" applyBorder="1" applyAlignment="1">
      <alignment horizontal="center" vertical="justify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right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21" xfId="0" applyFont="1" applyFill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5" fillId="0" borderId="27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164" fontId="6" fillId="0" borderId="16" xfId="1" applyFont="1" applyFill="1" applyBorder="1" applyAlignment="1">
      <alignment horizontal="right" vertical="center"/>
    </xf>
    <xf numFmtId="164" fontId="6" fillId="0" borderId="12" xfId="1" applyFont="1" applyFill="1" applyBorder="1" applyAlignment="1">
      <alignment horizontal="righ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19051</xdr:colOff>
      <xdr:row>1</xdr:row>
      <xdr:rowOff>0</xdr:rowOff>
    </xdr:from>
    <xdr:to>
      <xdr:col>3</xdr:col>
      <xdr:colOff>514351</xdr:colOff>
      <xdr:row>4</xdr:row>
      <xdr:rowOff>200025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CA7F8F92-C708-4ED3-8F58-077FD154A1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1" y="0"/>
          <a:ext cx="1733550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646339</xdr:colOff>
      <xdr:row>81</xdr:row>
      <xdr:rowOff>161584</xdr:rowOff>
    </xdr:from>
    <xdr:to>
      <xdr:col>4</xdr:col>
      <xdr:colOff>3097143</xdr:colOff>
      <xdr:row>84</xdr:row>
      <xdr:rowOff>163885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80379" y="29204330"/>
          <a:ext cx="2450804" cy="6401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19051</xdr:colOff>
      <xdr:row>1</xdr:row>
      <xdr:rowOff>0</xdr:rowOff>
    </xdr:from>
    <xdr:to>
      <xdr:col>3</xdr:col>
      <xdr:colOff>514351</xdr:colOff>
      <xdr:row>4</xdr:row>
      <xdr:rowOff>200025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DF313AAD-8E4E-4E72-A12F-3697E8B56D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1" y="219075"/>
          <a:ext cx="1733550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S86"/>
  <sheetViews>
    <sheetView tabSelected="1" topLeftCell="A64" zoomScale="112" zoomScaleNormal="112" zoomScaleSheetLayoutView="100" workbookViewId="0">
      <selection activeCell="F76" sqref="F76"/>
    </sheetView>
  </sheetViews>
  <sheetFormatPr baseColWidth="10" defaultColWidth="11.42578125" defaultRowHeight="16.5" x14ac:dyDescent="0.25"/>
  <cols>
    <col min="1" max="1" width="11.42578125" style="1"/>
    <col min="2" max="2" width="6.42578125" style="1" customWidth="1"/>
    <col min="3" max="3" width="12.140625" style="1" customWidth="1"/>
    <col min="4" max="4" width="14" style="1" customWidth="1"/>
    <col min="5" max="5" width="64.28515625" style="1" customWidth="1"/>
    <col min="6" max="6" width="18.42578125" style="1" customWidth="1"/>
    <col min="7" max="7" width="10.42578125" style="28" customWidth="1"/>
    <col min="8" max="8" width="12.7109375" style="28" customWidth="1"/>
    <col min="9" max="19" width="11.42578125" style="28"/>
    <col min="20" max="16384" width="11.42578125" style="1"/>
  </cols>
  <sheetData>
    <row r="1" spans="2:19" ht="17.25" thickBot="1" x14ac:dyDescent="0.3"/>
    <row r="2" spans="2:19" ht="16.5" customHeight="1" x14ac:dyDescent="0.25">
      <c r="B2" s="72" t="s">
        <v>0</v>
      </c>
      <c r="C2" s="73"/>
      <c r="D2" s="73"/>
      <c r="E2" s="73"/>
      <c r="F2" s="74"/>
    </row>
    <row r="3" spans="2:19" s="2" customFormat="1" ht="15" customHeight="1" x14ac:dyDescent="0.3">
      <c r="B3" s="75"/>
      <c r="C3" s="76"/>
      <c r="D3" s="76"/>
      <c r="E3" s="76"/>
      <c r="F3" s="77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</row>
    <row r="4" spans="2:19" s="2" customFormat="1" ht="15" customHeight="1" x14ac:dyDescent="0.3">
      <c r="B4" s="78" t="s">
        <v>1</v>
      </c>
      <c r="C4" s="79"/>
      <c r="D4" s="79"/>
      <c r="E4" s="79"/>
      <c r="F4" s="80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</row>
    <row r="5" spans="2:19" s="2" customFormat="1" ht="18" customHeight="1" x14ac:dyDescent="0.3">
      <c r="B5" s="78" t="s">
        <v>2</v>
      </c>
      <c r="C5" s="79"/>
      <c r="D5" s="79"/>
      <c r="E5" s="79"/>
      <c r="F5" s="80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</row>
    <row r="6" spans="2:19" s="2" customFormat="1" ht="42" customHeight="1" x14ac:dyDescent="0.3">
      <c r="B6" s="78" t="s">
        <v>57</v>
      </c>
      <c r="C6" s="79"/>
      <c r="D6" s="79"/>
      <c r="E6" s="79"/>
      <c r="F6" s="80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</row>
    <row r="7" spans="2:19" s="2" customFormat="1" ht="17.25" thickBot="1" x14ac:dyDescent="0.35">
      <c r="B7" s="3"/>
      <c r="C7" s="4"/>
      <c r="D7" s="4"/>
      <c r="E7" s="4" t="s">
        <v>3</v>
      </c>
      <c r="F7" s="5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</row>
    <row r="8" spans="2:19" ht="26.25" thickBot="1" x14ac:dyDescent="0.3">
      <c r="B8" s="6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2:19" x14ac:dyDescent="0.25">
      <c r="B9" s="53">
        <v>1</v>
      </c>
      <c r="C9" s="81" t="s">
        <v>9</v>
      </c>
      <c r="D9" s="82" t="s">
        <v>45</v>
      </c>
      <c r="E9" s="7" t="s">
        <v>10</v>
      </c>
      <c r="F9" s="8">
        <v>238000</v>
      </c>
    </row>
    <row r="10" spans="2:19" x14ac:dyDescent="0.25">
      <c r="B10" s="54"/>
      <c r="C10" s="59"/>
      <c r="D10" s="83"/>
      <c r="E10" s="9" t="s">
        <v>11</v>
      </c>
      <c r="F10" s="10">
        <v>190000</v>
      </c>
    </row>
    <row r="11" spans="2:19" ht="25.5" x14ac:dyDescent="0.25">
      <c r="B11" s="54"/>
      <c r="C11" s="59"/>
      <c r="D11" s="83"/>
      <c r="E11" s="9" t="s">
        <v>12</v>
      </c>
      <c r="F11" s="87">
        <v>2000000</v>
      </c>
    </row>
    <row r="12" spans="2:19" ht="25.5" x14ac:dyDescent="0.25">
      <c r="B12" s="54"/>
      <c r="C12" s="59"/>
      <c r="D12" s="83"/>
      <c r="E12" s="9" t="s">
        <v>13</v>
      </c>
      <c r="F12" s="87">
        <v>2250000</v>
      </c>
    </row>
    <row r="13" spans="2:19" x14ac:dyDescent="0.25">
      <c r="B13" s="54"/>
      <c r="C13" s="59"/>
      <c r="D13" s="83"/>
      <c r="E13" s="9" t="s">
        <v>14</v>
      </c>
      <c r="F13" s="87">
        <v>250000</v>
      </c>
    </row>
    <row r="14" spans="2:19" ht="25.5" x14ac:dyDescent="0.25">
      <c r="B14" s="54"/>
      <c r="C14" s="59"/>
      <c r="D14" s="83"/>
      <c r="E14" s="9" t="s">
        <v>15</v>
      </c>
      <c r="F14" s="87">
        <v>200000</v>
      </c>
    </row>
    <row r="15" spans="2:19" ht="39" thickBot="1" x14ac:dyDescent="0.3">
      <c r="B15" s="54"/>
      <c r="C15" s="59"/>
      <c r="D15" s="83"/>
      <c r="E15" s="9" t="s">
        <v>16</v>
      </c>
      <c r="F15" s="87">
        <v>2145000</v>
      </c>
    </row>
    <row r="16" spans="2:19" x14ac:dyDescent="0.25">
      <c r="B16" s="54"/>
      <c r="C16" s="59"/>
      <c r="D16" s="83" t="s">
        <v>46</v>
      </c>
      <c r="E16" s="9" t="s">
        <v>10</v>
      </c>
      <c r="F16" s="88">
        <v>238000</v>
      </c>
    </row>
    <row r="17" spans="2:6" x14ac:dyDescent="0.25">
      <c r="B17" s="54"/>
      <c r="C17" s="59"/>
      <c r="D17" s="83"/>
      <c r="E17" s="9" t="s">
        <v>17</v>
      </c>
      <c r="F17" s="87">
        <v>190000</v>
      </c>
    </row>
    <row r="18" spans="2:6" ht="25.5" customHeight="1" x14ac:dyDescent="0.25">
      <c r="B18" s="54"/>
      <c r="C18" s="59"/>
      <c r="D18" s="83"/>
      <c r="E18" s="9" t="s">
        <v>12</v>
      </c>
      <c r="F18" s="87">
        <v>2000000</v>
      </c>
    </row>
    <row r="19" spans="2:6" ht="25.5" x14ac:dyDescent="0.25">
      <c r="B19" s="54"/>
      <c r="C19" s="59"/>
      <c r="D19" s="83"/>
      <c r="E19" s="9" t="s">
        <v>18</v>
      </c>
      <c r="F19" s="87">
        <v>2250000</v>
      </c>
    </row>
    <row r="20" spans="2:6" x14ac:dyDescent="0.25">
      <c r="B20" s="54"/>
      <c r="C20" s="59"/>
      <c r="D20" s="83"/>
      <c r="E20" s="9" t="s">
        <v>14</v>
      </c>
      <c r="F20" s="87">
        <v>250000</v>
      </c>
    </row>
    <row r="21" spans="2:6" ht="25.5" x14ac:dyDescent="0.25">
      <c r="B21" s="54"/>
      <c r="C21" s="59"/>
      <c r="D21" s="83"/>
      <c r="E21" s="9" t="s">
        <v>15</v>
      </c>
      <c r="F21" s="87">
        <v>200000</v>
      </c>
    </row>
    <row r="22" spans="2:6" ht="38.25" x14ac:dyDescent="0.25">
      <c r="B22" s="54"/>
      <c r="C22" s="59"/>
      <c r="D22" s="83"/>
      <c r="E22" s="9" t="s">
        <v>16</v>
      </c>
      <c r="F22" s="87">
        <v>2145000</v>
      </c>
    </row>
    <row r="23" spans="2:6" ht="17.25" thickBot="1" x14ac:dyDescent="0.3">
      <c r="B23" s="54"/>
      <c r="C23" s="59"/>
      <c r="D23" s="83"/>
      <c r="E23" s="9" t="s">
        <v>19</v>
      </c>
      <c r="F23" s="87">
        <v>300000</v>
      </c>
    </row>
    <row r="24" spans="2:6" x14ac:dyDescent="0.25">
      <c r="B24" s="84">
        <v>2</v>
      </c>
      <c r="C24" s="59" t="s">
        <v>20</v>
      </c>
      <c r="D24" s="61" t="s">
        <v>47</v>
      </c>
      <c r="E24" s="9" t="s">
        <v>10</v>
      </c>
      <c r="F24" s="88">
        <v>238000</v>
      </c>
    </row>
    <row r="25" spans="2:6" x14ac:dyDescent="0.25">
      <c r="B25" s="84"/>
      <c r="C25" s="59"/>
      <c r="D25" s="61"/>
      <c r="E25" s="9" t="s">
        <v>21</v>
      </c>
      <c r="F25" s="87">
        <v>190000</v>
      </c>
    </row>
    <row r="26" spans="2:6" ht="22.5" customHeight="1" x14ac:dyDescent="0.25">
      <c r="B26" s="84"/>
      <c r="C26" s="59"/>
      <c r="D26" s="61"/>
      <c r="E26" s="9" t="s">
        <v>12</v>
      </c>
      <c r="F26" s="87">
        <v>2000000</v>
      </c>
    </row>
    <row r="27" spans="2:6" ht="25.5" x14ac:dyDescent="0.25">
      <c r="B27" s="84"/>
      <c r="C27" s="59"/>
      <c r="D27" s="61"/>
      <c r="E27" s="9" t="s">
        <v>18</v>
      </c>
      <c r="F27" s="87">
        <v>2250000</v>
      </c>
    </row>
    <row r="28" spans="2:6" ht="15" customHeight="1" x14ac:dyDescent="0.25">
      <c r="B28" s="84"/>
      <c r="C28" s="59"/>
      <c r="D28" s="61"/>
      <c r="E28" s="9" t="s">
        <v>14</v>
      </c>
      <c r="F28" s="87">
        <v>250000</v>
      </c>
    </row>
    <row r="29" spans="2:6" ht="25.5" x14ac:dyDescent="0.25">
      <c r="B29" s="84"/>
      <c r="C29" s="59"/>
      <c r="D29" s="61"/>
      <c r="E29" s="9" t="s">
        <v>15</v>
      </c>
      <c r="F29" s="87">
        <v>200000</v>
      </c>
    </row>
    <row r="30" spans="2:6" ht="39" thickBot="1" x14ac:dyDescent="0.3">
      <c r="B30" s="84"/>
      <c r="C30" s="59"/>
      <c r="D30" s="61"/>
      <c r="E30" s="9" t="s">
        <v>16</v>
      </c>
      <c r="F30" s="87">
        <v>2180000</v>
      </c>
    </row>
    <row r="31" spans="2:6" x14ac:dyDescent="0.25">
      <c r="B31" s="84">
        <v>3</v>
      </c>
      <c r="C31" s="59" t="s">
        <v>22</v>
      </c>
      <c r="D31" s="61" t="s">
        <v>48</v>
      </c>
      <c r="E31" s="9" t="s">
        <v>10</v>
      </c>
      <c r="F31" s="88">
        <v>238000</v>
      </c>
    </row>
    <row r="32" spans="2:6" x14ac:dyDescent="0.25">
      <c r="B32" s="84"/>
      <c r="C32" s="59"/>
      <c r="D32" s="61"/>
      <c r="E32" s="9" t="s">
        <v>21</v>
      </c>
      <c r="F32" s="87">
        <v>190000</v>
      </c>
    </row>
    <row r="33" spans="2:6" ht="25.5" x14ac:dyDescent="0.25">
      <c r="B33" s="84"/>
      <c r="C33" s="59"/>
      <c r="D33" s="61"/>
      <c r="E33" s="9" t="s">
        <v>12</v>
      </c>
      <c r="F33" s="87">
        <v>2000000</v>
      </c>
    </row>
    <row r="34" spans="2:6" ht="25.5" x14ac:dyDescent="0.25">
      <c r="B34" s="84"/>
      <c r="C34" s="59"/>
      <c r="D34" s="61"/>
      <c r="E34" s="9" t="s">
        <v>23</v>
      </c>
      <c r="F34" s="87">
        <v>1250000</v>
      </c>
    </row>
    <row r="35" spans="2:6" x14ac:dyDescent="0.25">
      <c r="B35" s="84"/>
      <c r="C35" s="59"/>
      <c r="D35" s="61"/>
      <c r="E35" s="9" t="s">
        <v>14</v>
      </c>
      <c r="F35" s="87">
        <v>250000</v>
      </c>
    </row>
    <row r="36" spans="2:6" ht="25.5" x14ac:dyDescent="0.25">
      <c r="B36" s="84"/>
      <c r="C36" s="59"/>
      <c r="D36" s="61"/>
      <c r="E36" s="9" t="s">
        <v>15</v>
      </c>
      <c r="F36" s="87">
        <v>200000</v>
      </c>
    </row>
    <row r="37" spans="2:6" ht="39" thickBot="1" x14ac:dyDescent="0.3">
      <c r="B37" s="85"/>
      <c r="C37" s="60"/>
      <c r="D37" s="62"/>
      <c r="E37" s="11" t="s">
        <v>16</v>
      </c>
      <c r="F37" s="87">
        <v>2180000</v>
      </c>
    </row>
    <row r="38" spans="2:6" x14ac:dyDescent="0.25">
      <c r="B38" s="63" t="s">
        <v>24</v>
      </c>
      <c r="C38" s="64"/>
      <c r="D38" s="64"/>
      <c r="E38" s="65"/>
      <c r="F38" s="38">
        <f>SUM(F9:F37)</f>
        <v>28462000</v>
      </c>
    </row>
    <row r="39" spans="2:6" x14ac:dyDescent="0.25">
      <c r="B39" s="43" t="s">
        <v>76</v>
      </c>
      <c r="C39" s="44"/>
      <c r="D39" s="44"/>
      <c r="E39" s="45"/>
      <c r="F39" s="12">
        <f>F38*7/100</f>
        <v>1992340</v>
      </c>
    </row>
    <row r="40" spans="2:6" x14ac:dyDescent="0.25">
      <c r="B40" s="43" t="s">
        <v>77</v>
      </c>
      <c r="C40" s="44"/>
      <c r="D40" s="44"/>
      <c r="E40" s="45"/>
      <c r="F40" s="12">
        <f>F38*4/100</f>
        <v>1138480</v>
      </c>
    </row>
    <row r="41" spans="2:6" x14ac:dyDescent="0.25">
      <c r="B41" s="43" t="s">
        <v>75</v>
      </c>
      <c r="C41" s="44"/>
      <c r="D41" s="44"/>
      <c r="E41" s="45"/>
      <c r="F41" s="12">
        <f>F38*5/100</f>
        <v>1423100</v>
      </c>
    </row>
    <row r="42" spans="2:6" x14ac:dyDescent="0.25">
      <c r="B42" s="43" t="s">
        <v>25</v>
      </c>
      <c r="C42" s="44"/>
      <c r="D42" s="44"/>
      <c r="E42" s="45"/>
      <c r="F42" s="12">
        <f>F41*19/100</f>
        <v>270389</v>
      </c>
    </row>
    <row r="43" spans="2:6" ht="17.25" thickBot="1" x14ac:dyDescent="0.3">
      <c r="B43" s="46" t="s">
        <v>26</v>
      </c>
      <c r="C43" s="47"/>
      <c r="D43" s="47"/>
      <c r="E43" s="48"/>
      <c r="F43" s="39">
        <f>SUM(F38:F42)</f>
        <v>33286309</v>
      </c>
    </row>
    <row r="45" spans="2:6" ht="17.25" thickBot="1" x14ac:dyDescent="0.3">
      <c r="B45" s="13"/>
      <c r="C45" s="13"/>
      <c r="D45" s="13"/>
      <c r="E45" s="13"/>
    </row>
    <row r="46" spans="2:6" ht="17.25" thickBot="1" x14ac:dyDescent="0.3">
      <c r="B46" s="50" t="s">
        <v>27</v>
      </c>
      <c r="C46" s="51"/>
      <c r="D46" s="51"/>
      <c r="E46" s="51"/>
      <c r="F46" s="52"/>
    </row>
    <row r="47" spans="2:6" ht="39" thickBot="1" x14ac:dyDescent="0.3">
      <c r="B47" s="6" t="s">
        <v>4</v>
      </c>
      <c r="C47" s="6" t="s">
        <v>5</v>
      </c>
      <c r="D47" s="6" t="s">
        <v>28</v>
      </c>
      <c r="E47" s="6" t="s">
        <v>7</v>
      </c>
      <c r="F47" s="6" t="s">
        <v>8</v>
      </c>
    </row>
    <row r="48" spans="2:6" ht="102" x14ac:dyDescent="0.25">
      <c r="B48" s="53">
        <v>1</v>
      </c>
      <c r="C48" s="55" t="s">
        <v>29</v>
      </c>
      <c r="D48" s="57" t="s">
        <v>49</v>
      </c>
      <c r="E48" s="7" t="s">
        <v>30</v>
      </c>
      <c r="F48" s="88">
        <v>2840000</v>
      </c>
    </row>
    <row r="49" spans="2:6" ht="51" x14ac:dyDescent="0.25">
      <c r="B49" s="54"/>
      <c r="C49" s="56"/>
      <c r="D49" s="58"/>
      <c r="E49" s="9" t="s">
        <v>31</v>
      </c>
      <c r="F49" s="10">
        <v>1100000</v>
      </c>
    </row>
    <row r="50" spans="2:6" ht="39" thickBot="1" x14ac:dyDescent="0.3">
      <c r="B50" s="54"/>
      <c r="C50" s="56"/>
      <c r="D50" s="58"/>
      <c r="E50" s="9" t="s">
        <v>56</v>
      </c>
      <c r="F50" s="10">
        <v>120000</v>
      </c>
    </row>
    <row r="51" spans="2:6" ht="123.75" customHeight="1" x14ac:dyDescent="0.25">
      <c r="B51" s="54"/>
      <c r="C51" s="56"/>
      <c r="D51" s="14" t="s">
        <v>50</v>
      </c>
      <c r="E51" s="9" t="s">
        <v>30</v>
      </c>
      <c r="F51" s="8">
        <v>3000000</v>
      </c>
    </row>
    <row r="52" spans="2:6" ht="39" thickBot="1" x14ac:dyDescent="0.3">
      <c r="B52" s="54"/>
      <c r="C52" s="56"/>
      <c r="D52" s="14" t="s">
        <v>51</v>
      </c>
      <c r="E52" s="9" t="s">
        <v>32</v>
      </c>
      <c r="F52" s="87">
        <v>350000</v>
      </c>
    </row>
    <row r="53" spans="2:6" ht="102.75" thickBot="1" x14ac:dyDescent="0.3">
      <c r="B53" s="54">
        <v>2</v>
      </c>
      <c r="C53" s="56" t="s">
        <v>33</v>
      </c>
      <c r="D53" s="14" t="s">
        <v>52</v>
      </c>
      <c r="E53" s="9" t="s">
        <v>34</v>
      </c>
      <c r="F53" s="8">
        <v>2890000</v>
      </c>
    </row>
    <row r="54" spans="2:6" ht="102.75" thickBot="1" x14ac:dyDescent="0.3">
      <c r="B54" s="54"/>
      <c r="C54" s="56"/>
      <c r="D54" s="14" t="s">
        <v>53</v>
      </c>
      <c r="E54" s="9" t="s">
        <v>35</v>
      </c>
      <c r="F54" s="88">
        <v>1900000</v>
      </c>
    </row>
    <row r="55" spans="2:6" ht="102.75" thickBot="1" x14ac:dyDescent="0.3">
      <c r="B55" s="15">
        <v>3</v>
      </c>
      <c r="C55" s="16" t="s">
        <v>36</v>
      </c>
      <c r="D55" s="17" t="s">
        <v>54</v>
      </c>
      <c r="E55" s="9" t="s">
        <v>37</v>
      </c>
      <c r="F55" s="88">
        <v>2380000</v>
      </c>
    </row>
    <row r="56" spans="2:6" ht="102.75" thickBot="1" x14ac:dyDescent="0.3">
      <c r="B56" s="18">
        <v>4</v>
      </c>
      <c r="C56" s="19" t="s">
        <v>38</v>
      </c>
      <c r="D56" s="20" t="s">
        <v>55</v>
      </c>
      <c r="E56" s="11" t="s">
        <v>35</v>
      </c>
      <c r="F56" s="88">
        <v>2850000</v>
      </c>
    </row>
    <row r="57" spans="2:6" x14ac:dyDescent="0.25">
      <c r="B57" s="63" t="s">
        <v>24</v>
      </c>
      <c r="C57" s="64"/>
      <c r="D57" s="64"/>
      <c r="E57" s="65"/>
      <c r="F57" s="31">
        <f>SUM(F48:F56)</f>
        <v>17430000</v>
      </c>
    </row>
    <row r="58" spans="2:6" x14ac:dyDescent="0.25">
      <c r="B58" s="43" t="s">
        <v>76</v>
      </c>
      <c r="C58" s="44"/>
      <c r="D58" s="44"/>
      <c r="E58" s="45"/>
      <c r="F58" s="21">
        <f>F57*7/100</f>
        <v>1220100</v>
      </c>
    </row>
    <row r="59" spans="2:6" x14ac:dyDescent="0.25">
      <c r="B59" s="43" t="s">
        <v>77</v>
      </c>
      <c r="C59" s="44"/>
      <c r="D59" s="44"/>
      <c r="E59" s="45"/>
      <c r="F59" s="21">
        <f>F57*4/100</f>
        <v>697200</v>
      </c>
    </row>
    <row r="60" spans="2:6" x14ac:dyDescent="0.25">
      <c r="B60" s="43" t="s">
        <v>75</v>
      </c>
      <c r="C60" s="44"/>
      <c r="D60" s="44"/>
      <c r="E60" s="45"/>
      <c r="F60" s="21">
        <f>F57*5/100</f>
        <v>871500</v>
      </c>
    </row>
    <row r="61" spans="2:6" x14ac:dyDescent="0.25">
      <c r="B61" s="43" t="s">
        <v>25</v>
      </c>
      <c r="C61" s="44"/>
      <c r="D61" s="44"/>
      <c r="E61" s="45"/>
      <c r="F61" s="21">
        <f>F60*19/100</f>
        <v>165585</v>
      </c>
    </row>
    <row r="62" spans="2:6" ht="17.25" thickBot="1" x14ac:dyDescent="0.3">
      <c r="B62" s="46" t="s">
        <v>26</v>
      </c>
      <c r="C62" s="47"/>
      <c r="D62" s="47"/>
      <c r="E62" s="48"/>
      <c r="F62" s="37">
        <f>SUM(F57:F61)</f>
        <v>20384385</v>
      </c>
    </row>
    <row r="63" spans="2:6" ht="17.25" thickBot="1" x14ac:dyDescent="0.3">
      <c r="B63" s="22"/>
      <c r="C63" s="22"/>
      <c r="D63" s="22"/>
      <c r="E63" s="22"/>
      <c r="F63" s="23"/>
    </row>
    <row r="64" spans="2:6" ht="17.25" thickBot="1" x14ac:dyDescent="0.3">
      <c r="B64" s="50" t="s">
        <v>39</v>
      </c>
      <c r="C64" s="51"/>
      <c r="D64" s="51"/>
      <c r="E64" s="51"/>
      <c r="F64" s="52"/>
    </row>
    <row r="65" spans="2:6" ht="17.25" thickBot="1" x14ac:dyDescent="0.3">
      <c r="B65" s="6" t="s">
        <v>4</v>
      </c>
      <c r="C65" s="6" t="s">
        <v>5</v>
      </c>
      <c r="D65" s="6" t="s">
        <v>40</v>
      </c>
      <c r="E65" s="6" t="s">
        <v>7</v>
      </c>
      <c r="F65" s="6" t="s">
        <v>8</v>
      </c>
    </row>
    <row r="66" spans="2:6" ht="38.25" x14ac:dyDescent="0.25">
      <c r="B66" s="67">
        <v>1</v>
      </c>
      <c r="C66" s="69" t="s">
        <v>41</v>
      </c>
      <c r="D66" s="24">
        <v>1</v>
      </c>
      <c r="E66" s="7" t="s">
        <v>42</v>
      </c>
      <c r="F66" s="88">
        <v>6200000</v>
      </c>
    </row>
    <row r="67" spans="2:6" ht="39" thickBot="1" x14ac:dyDescent="0.3">
      <c r="B67" s="68"/>
      <c r="C67" s="70"/>
      <c r="D67" s="25">
        <v>1</v>
      </c>
      <c r="E67" s="9" t="s">
        <v>43</v>
      </c>
      <c r="F67" s="87">
        <v>6500000</v>
      </c>
    </row>
    <row r="68" spans="2:6" ht="39" thickBot="1" x14ac:dyDescent="0.3">
      <c r="B68" s="18">
        <v>2</v>
      </c>
      <c r="C68" s="19" t="s">
        <v>38</v>
      </c>
      <c r="D68" s="20">
        <v>1</v>
      </c>
      <c r="E68" s="11" t="s">
        <v>42</v>
      </c>
      <c r="F68" s="88">
        <v>6000000</v>
      </c>
    </row>
    <row r="69" spans="2:6" x14ac:dyDescent="0.25">
      <c r="B69" s="63" t="s">
        <v>24</v>
      </c>
      <c r="C69" s="64"/>
      <c r="D69" s="64"/>
      <c r="E69" s="65"/>
      <c r="F69" s="31">
        <f>SUM(F66:F68)</f>
        <v>18700000</v>
      </c>
    </row>
    <row r="70" spans="2:6" x14ac:dyDescent="0.25">
      <c r="B70" s="43" t="s">
        <v>76</v>
      </c>
      <c r="C70" s="44"/>
      <c r="D70" s="44"/>
      <c r="E70" s="45"/>
      <c r="F70" s="21">
        <f>F69*7/100</f>
        <v>1309000</v>
      </c>
    </row>
    <row r="71" spans="2:6" x14ac:dyDescent="0.25">
      <c r="B71" s="43" t="s">
        <v>77</v>
      </c>
      <c r="C71" s="44"/>
      <c r="D71" s="44"/>
      <c r="E71" s="45"/>
      <c r="F71" s="21">
        <f>F69*4/100</f>
        <v>748000</v>
      </c>
    </row>
    <row r="72" spans="2:6" x14ac:dyDescent="0.25">
      <c r="B72" s="43" t="s">
        <v>75</v>
      </c>
      <c r="C72" s="44"/>
      <c r="D72" s="44"/>
      <c r="E72" s="45"/>
      <c r="F72" s="21">
        <f>F69*5/100</f>
        <v>935000</v>
      </c>
    </row>
    <row r="73" spans="2:6" x14ac:dyDescent="0.25">
      <c r="B73" s="43" t="s">
        <v>25</v>
      </c>
      <c r="C73" s="44"/>
      <c r="D73" s="44"/>
      <c r="E73" s="45"/>
      <c r="F73" s="21">
        <f>F72*19/100</f>
        <v>177650</v>
      </c>
    </row>
    <row r="74" spans="2:6" ht="17.25" thickBot="1" x14ac:dyDescent="0.3">
      <c r="B74" s="46" t="s">
        <v>26</v>
      </c>
      <c r="C74" s="47"/>
      <c r="D74" s="47"/>
      <c r="E74" s="48"/>
      <c r="F74" s="37">
        <f>SUM(F69:F73)</f>
        <v>21869650</v>
      </c>
    </row>
    <row r="75" spans="2:6" ht="17.25" thickBot="1" x14ac:dyDescent="0.3">
      <c r="B75" s="22"/>
      <c r="C75" s="22"/>
      <c r="D75" s="22"/>
      <c r="E75" s="22"/>
      <c r="F75" s="23"/>
    </row>
    <row r="76" spans="2:6" ht="18.75" thickBot="1" x14ac:dyDescent="0.3">
      <c r="B76" s="49" t="s">
        <v>44</v>
      </c>
      <c r="C76" s="49"/>
      <c r="D76" s="49"/>
      <c r="E76" s="49"/>
      <c r="F76" s="26">
        <f>F74+F62+F43</f>
        <v>75540344</v>
      </c>
    </row>
    <row r="77" spans="2:6" x14ac:dyDescent="0.25">
      <c r="B77" s="27"/>
      <c r="C77" s="27"/>
      <c r="D77" s="27"/>
      <c r="E77" s="27"/>
      <c r="F77" s="27"/>
    </row>
    <row r="79" spans="2:6" x14ac:dyDescent="0.25">
      <c r="B79" s="66" t="s">
        <v>62</v>
      </c>
      <c r="C79" s="66"/>
      <c r="D79" s="66"/>
      <c r="E79" s="66"/>
      <c r="F79" s="66"/>
    </row>
    <row r="81" spans="1:6" x14ac:dyDescent="0.25">
      <c r="B81" s="1" t="s">
        <v>60</v>
      </c>
      <c r="C81" s="66" t="s">
        <v>61</v>
      </c>
      <c r="D81" s="66"/>
      <c r="E81" s="66"/>
      <c r="F81" s="66"/>
    </row>
    <row r="85" spans="1:6" x14ac:dyDescent="0.25">
      <c r="A85" s="30"/>
      <c r="B85" s="71" t="s">
        <v>58</v>
      </c>
      <c r="C85" s="71"/>
      <c r="D85" s="71"/>
      <c r="E85" s="71"/>
      <c r="F85" s="71"/>
    </row>
    <row r="86" spans="1:6" x14ac:dyDescent="0.25">
      <c r="A86" s="30"/>
      <c r="B86" s="71" t="s">
        <v>59</v>
      </c>
      <c r="C86" s="71"/>
      <c r="D86" s="71"/>
      <c r="E86" s="71"/>
      <c r="F86" s="71"/>
    </row>
  </sheetData>
  <mergeCells count="46">
    <mergeCell ref="B85:F85"/>
    <mergeCell ref="B86:F86"/>
    <mergeCell ref="C81:F81"/>
    <mergeCell ref="B2:F3"/>
    <mergeCell ref="B4:F4"/>
    <mergeCell ref="B5:F5"/>
    <mergeCell ref="B6:F6"/>
    <mergeCell ref="B9:B23"/>
    <mergeCell ref="C9:C23"/>
    <mergeCell ref="D9:D15"/>
    <mergeCell ref="D16:D23"/>
    <mergeCell ref="B43:E43"/>
    <mergeCell ref="B24:B30"/>
    <mergeCell ref="C24:C30"/>
    <mergeCell ref="D24:D30"/>
    <mergeCell ref="B31:B37"/>
    <mergeCell ref="B79:F79"/>
    <mergeCell ref="B53:B54"/>
    <mergeCell ref="C53:C54"/>
    <mergeCell ref="B71:E71"/>
    <mergeCell ref="B57:E57"/>
    <mergeCell ref="B58:E58"/>
    <mergeCell ref="B59:E59"/>
    <mergeCell ref="B60:E60"/>
    <mergeCell ref="B61:E61"/>
    <mergeCell ref="B62:E62"/>
    <mergeCell ref="B64:F64"/>
    <mergeCell ref="B66:B67"/>
    <mergeCell ref="C66:C67"/>
    <mergeCell ref="B69:E69"/>
    <mergeCell ref="B70:E70"/>
    <mergeCell ref="B72:E72"/>
    <mergeCell ref="C31:C37"/>
    <mergeCell ref="D31:D37"/>
    <mergeCell ref="B38:E38"/>
    <mergeCell ref="B39:E39"/>
    <mergeCell ref="B40:E40"/>
    <mergeCell ref="B73:E73"/>
    <mergeCell ref="B74:E74"/>
    <mergeCell ref="B76:E76"/>
    <mergeCell ref="B41:E41"/>
    <mergeCell ref="B42:E42"/>
    <mergeCell ref="B46:F46"/>
    <mergeCell ref="B48:B52"/>
    <mergeCell ref="C48:C52"/>
    <mergeCell ref="D48:D50"/>
  </mergeCells>
  <pageMargins left="0.7" right="0.7" top="0.75" bottom="0.75" header="0.3" footer="0.3"/>
  <pageSetup scale="6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W86"/>
  <sheetViews>
    <sheetView topLeftCell="A58" zoomScaleNormal="100" zoomScaleSheetLayoutView="100" workbookViewId="0">
      <selection activeCell="G1" sqref="G1:L1048576"/>
    </sheetView>
  </sheetViews>
  <sheetFormatPr baseColWidth="10" defaultColWidth="11.42578125" defaultRowHeight="16.5" x14ac:dyDescent="0.25"/>
  <cols>
    <col min="1" max="1" width="11.42578125" style="1"/>
    <col min="2" max="2" width="6.42578125" style="1" customWidth="1"/>
    <col min="3" max="3" width="12.140625" style="1" customWidth="1"/>
    <col min="4" max="4" width="14" style="1" customWidth="1"/>
    <col min="5" max="5" width="64.28515625" style="1" customWidth="1"/>
    <col min="6" max="6" width="18.42578125" style="1" customWidth="1"/>
    <col min="7" max="7" width="15.42578125" style="28" hidden="1" customWidth="1"/>
    <col min="8" max="8" width="60" style="28" hidden="1" customWidth="1"/>
    <col min="9" max="12" width="0" style="28" hidden="1" customWidth="1"/>
    <col min="13" max="23" width="11.42578125" style="28"/>
    <col min="24" max="16384" width="11.42578125" style="1"/>
  </cols>
  <sheetData>
    <row r="1" spans="2:23" ht="17.25" thickBot="1" x14ac:dyDescent="0.3"/>
    <row r="2" spans="2:23" ht="16.5" customHeight="1" x14ac:dyDescent="0.25">
      <c r="B2" s="72" t="s">
        <v>0</v>
      </c>
      <c r="C2" s="73"/>
      <c r="D2" s="73"/>
      <c r="E2" s="73"/>
      <c r="F2" s="74"/>
    </row>
    <row r="3" spans="2:23" s="2" customFormat="1" ht="15" customHeight="1" x14ac:dyDescent="0.3">
      <c r="B3" s="75"/>
      <c r="C3" s="76"/>
      <c r="D3" s="76"/>
      <c r="E3" s="76"/>
      <c r="F3" s="77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</row>
    <row r="4" spans="2:23" s="2" customFormat="1" ht="15" customHeight="1" x14ac:dyDescent="0.3">
      <c r="B4" s="78" t="s">
        <v>1</v>
      </c>
      <c r="C4" s="79"/>
      <c r="D4" s="79"/>
      <c r="E4" s="79"/>
      <c r="F4" s="80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</row>
    <row r="5" spans="2:23" s="2" customFormat="1" ht="18" customHeight="1" x14ac:dyDescent="0.3">
      <c r="B5" s="78" t="s">
        <v>2</v>
      </c>
      <c r="C5" s="79"/>
      <c r="D5" s="79"/>
      <c r="E5" s="79"/>
      <c r="F5" s="80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</row>
    <row r="6" spans="2:23" s="2" customFormat="1" ht="42" customHeight="1" x14ac:dyDescent="0.3">
      <c r="B6" s="78" t="s">
        <v>57</v>
      </c>
      <c r="C6" s="79"/>
      <c r="D6" s="79"/>
      <c r="E6" s="79"/>
      <c r="F6" s="80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</row>
    <row r="7" spans="2:23" s="2" customFormat="1" ht="17.25" thickBot="1" x14ac:dyDescent="0.35">
      <c r="B7" s="3"/>
      <c r="C7" s="4"/>
      <c r="D7" s="4"/>
      <c r="E7" s="4" t="s">
        <v>3</v>
      </c>
      <c r="F7" s="5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</row>
    <row r="8" spans="2:23" ht="26.25" thickBot="1" x14ac:dyDescent="0.3">
      <c r="B8" s="6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2:23" x14ac:dyDescent="0.25">
      <c r="B9" s="53">
        <v>1</v>
      </c>
      <c r="C9" s="81" t="s">
        <v>9</v>
      </c>
      <c r="D9" s="82" t="s">
        <v>45</v>
      </c>
      <c r="E9" s="7" t="s">
        <v>10</v>
      </c>
      <c r="F9" s="8">
        <v>138420</v>
      </c>
    </row>
    <row r="10" spans="2:23" x14ac:dyDescent="0.25">
      <c r="B10" s="54"/>
      <c r="C10" s="59"/>
      <c r="D10" s="83"/>
      <c r="E10" s="9" t="s">
        <v>11</v>
      </c>
      <c r="F10" s="10">
        <v>121348</v>
      </c>
    </row>
    <row r="11" spans="2:23" ht="25.5" x14ac:dyDescent="0.25">
      <c r="B11" s="54"/>
      <c r="C11" s="59"/>
      <c r="D11" s="83"/>
      <c r="E11" s="9" t="s">
        <v>12</v>
      </c>
      <c r="F11" s="10">
        <v>518700</v>
      </c>
      <c r="G11" s="28">
        <f>565000*19/100</f>
        <v>107350</v>
      </c>
    </row>
    <row r="12" spans="2:23" ht="25.5" x14ac:dyDescent="0.25">
      <c r="B12" s="54"/>
      <c r="C12" s="59"/>
      <c r="D12" s="83"/>
      <c r="E12" s="9" t="s">
        <v>13</v>
      </c>
      <c r="F12" s="10">
        <v>1831410</v>
      </c>
      <c r="G12" s="28">
        <f>G11+570000</f>
        <v>677350</v>
      </c>
    </row>
    <row r="13" spans="2:23" x14ac:dyDescent="0.25">
      <c r="B13" s="54"/>
      <c r="C13" s="59"/>
      <c r="D13" s="83"/>
      <c r="E13" s="9" t="s">
        <v>14</v>
      </c>
      <c r="F13" s="10">
        <v>185320</v>
      </c>
      <c r="G13" s="28">
        <f>G12*35/100</f>
        <v>237072.5</v>
      </c>
    </row>
    <row r="14" spans="2:23" ht="25.5" x14ac:dyDescent="0.25">
      <c r="B14" s="54"/>
      <c r="C14" s="59"/>
      <c r="D14" s="83"/>
      <c r="E14" s="9" t="s">
        <v>15</v>
      </c>
      <c r="F14" s="10">
        <v>110550</v>
      </c>
      <c r="G14" s="28">
        <f>G12+G13</f>
        <v>914422.5</v>
      </c>
    </row>
    <row r="15" spans="2:23" ht="38.25" x14ac:dyDescent="0.25">
      <c r="B15" s="54"/>
      <c r="C15" s="59"/>
      <c r="D15" s="83"/>
      <c r="E15" s="9" t="s">
        <v>16</v>
      </c>
      <c r="F15" s="10">
        <v>5840128</v>
      </c>
      <c r="G15" s="28">
        <f>G14*2</f>
        <v>1828845</v>
      </c>
      <c r="H15" s="86" t="s">
        <v>63</v>
      </c>
    </row>
    <row r="16" spans="2:23" x14ac:dyDescent="0.25">
      <c r="B16" s="54"/>
      <c r="C16" s="59"/>
      <c r="D16" s="83" t="s">
        <v>46</v>
      </c>
      <c r="E16" s="9" t="s">
        <v>10</v>
      </c>
      <c r="F16" s="10">
        <v>138420</v>
      </c>
      <c r="H16" s="86"/>
    </row>
    <row r="17" spans="2:9" x14ac:dyDescent="0.25">
      <c r="B17" s="54"/>
      <c r="C17" s="59"/>
      <c r="D17" s="83"/>
      <c r="E17" s="9" t="s">
        <v>17</v>
      </c>
      <c r="F17" s="10">
        <v>121348</v>
      </c>
      <c r="H17" s="86"/>
    </row>
    <row r="18" spans="2:9" ht="25.5" customHeight="1" x14ac:dyDescent="0.25">
      <c r="B18" s="54"/>
      <c r="C18" s="59"/>
      <c r="D18" s="83"/>
      <c r="E18" s="9" t="s">
        <v>12</v>
      </c>
      <c r="F18" s="10">
        <v>535741</v>
      </c>
      <c r="H18" s="86"/>
    </row>
    <row r="19" spans="2:9" ht="25.5" x14ac:dyDescent="0.25">
      <c r="B19" s="54"/>
      <c r="C19" s="59"/>
      <c r="D19" s="83"/>
      <c r="E19" s="9" t="s">
        <v>18</v>
      </c>
      <c r="F19" s="10">
        <v>1831410</v>
      </c>
      <c r="H19" s="86"/>
    </row>
    <row r="20" spans="2:9" x14ac:dyDescent="0.25">
      <c r="B20" s="54"/>
      <c r="C20" s="59"/>
      <c r="D20" s="83"/>
      <c r="E20" s="9" t="s">
        <v>14</v>
      </c>
      <c r="F20" s="10">
        <v>185320</v>
      </c>
      <c r="H20" s="86"/>
    </row>
    <row r="21" spans="2:9" ht="25.5" x14ac:dyDescent="0.25">
      <c r="B21" s="54"/>
      <c r="C21" s="59"/>
      <c r="D21" s="83"/>
      <c r="E21" s="9" t="s">
        <v>15</v>
      </c>
      <c r="F21" s="10">
        <v>110500</v>
      </c>
      <c r="H21" s="86"/>
    </row>
    <row r="22" spans="2:9" ht="38.25" x14ac:dyDescent="0.25">
      <c r="B22" s="54"/>
      <c r="C22" s="59"/>
      <c r="D22" s="83"/>
      <c r="E22" s="9" t="s">
        <v>16</v>
      </c>
      <c r="F22" s="10">
        <v>5840128</v>
      </c>
      <c r="H22" s="86"/>
    </row>
    <row r="23" spans="2:9" x14ac:dyDescent="0.25">
      <c r="B23" s="54"/>
      <c r="C23" s="59"/>
      <c r="D23" s="83"/>
      <c r="E23" s="9" t="s">
        <v>19</v>
      </c>
      <c r="F23" s="10">
        <v>165800</v>
      </c>
      <c r="H23" s="86"/>
    </row>
    <row r="24" spans="2:9" x14ac:dyDescent="0.25">
      <c r="B24" s="84">
        <v>2</v>
      </c>
      <c r="C24" s="59" t="s">
        <v>20</v>
      </c>
      <c r="D24" s="61" t="s">
        <v>47</v>
      </c>
      <c r="E24" s="9" t="s">
        <v>10</v>
      </c>
      <c r="F24" s="10">
        <v>138420</v>
      </c>
      <c r="H24" s="86"/>
    </row>
    <row r="25" spans="2:9" x14ac:dyDescent="0.25">
      <c r="B25" s="84"/>
      <c r="C25" s="59"/>
      <c r="D25" s="61"/>
      <c r="E25" s="9" t="s">
        <v>21</v>
      </c>
      <c r="F25" s="10">
        <v>121348</v>
      </c>
      <c r="G25" s="28">
        <v>187990</v>
      </c>
      <c r="H25" s="28" t="s">
        <v>64</v>
      </c>
      <c r="I25" s="28">
        <f>G25*4</f>
        <v>751960</v>
      </c>
    </row>
    <row r="26" spans="2:9" ht="22.5" customHeight="1" x14ac:dyDescent="0.25">
      <c r="B26" s="84"/>
      <c r="C26" s="59"/>
      <c r="D26" s="61"/>
      <c r="E26" s="9" t="s">
        <v>12</v>
      </c>
      <c r="F26" s="10">
        <v>535741</v>
      </c>
      <c r="G26" s="28">
        <f>31240*4+11926</f>
        <v>136886</v>
      </c>
      <c r="H26" s="28" t="s">
        <v>70</v>
      </c>
      <c r="I26" s="28">
        <f>G26*20</f>
        <v>2737720</v>
      </c>
    </row>
    <row r="27" spans="2:9" ht="25.5" x14ac:dyDescent="0.25">
      <c r="B27" s="84"/>
      <c r="C27" s="59"/>
      <c r="D27" s="61"/>
      <c r="E27" s="9" t="s">
        <v>18</v>
      </c>
      <c r="F27" s="10">
        <v>1831410</v>
      </c>
      <c r="G27" s="28">
        <v>447990</v>
      </c>
      <c r="H27" s="28" t="s">
        <v>65</v>
      </c>
      <c r="I27" s="28">
        <f>G27*1</f>
        <v>447990</v>
      </c>
    </row>
    <row r="28" spans="2:9" ht="15" customHeight="1" x14ac:dyDescent="0.25">
      <c r="B28" s="84"/>
      <c r="C28" s="59"/>
      <c r="D28" s="61"/>
      <c r="E28" s="9" t="s">
        <v>14</v>
      </c>
      <c r="F28" s="10">
        <v>185320</v>
      </c>
      <c r="G28" s="28">
        <v>36947</v>
      </c>
      <c r="H28" s="28" t="s">
        <v>66</v>
      </c>
      <c r="I28" s="28">
        <f>G28*20</f>
        <v>738940</v>
      </c>
    </row>
    <row r="29" spans="2:9" ht="25.5" x14ac:dyDescent="0.25">
      <c r="B29" s="84"/>
      <c r="C29" s="59"/>
      <c r="D29" s="61"/>
      <c r="E29" s="9" t="s">
        <v>15</v>
      </c>
      <c r="F29" s="10">
        <v>110500</v>
      </c>
      <c r="G29" s="28">
        <v>54298</v>
      </c>
      <c r="H29" s="28" t="s">
        <v>67</v>
      </c>
      <c r="I29" s="28">
        <f>G29*1</f>
        <v>54298</v>
      </c>
    </row>
    <row r="30" spans="2:9" ht="38.25" x14ac:dyDescent="0.25">
      <c r="B30" s="84"/>
      <c r="C30" s="59"/>
      <c r="D30" s="61"/>
      <c r="E30" s="9" t="s">
        <v>16</v>
      </c>
      <c r="F30" s="10">
        <v>5840128</v>
      </c>
      <c r="H30" s="28" t="s">
        <v>68</v>
      </c>
      <c r="I30" s="28">
        <f>G30*1</f>
        <v>0</v>
      </c>
    </row>
    <row r="31" spans="2:9" x14ac:dyDescent="0.25">
      <c r="B31" s="84">
        <v>3</v>
      </c>
      <c r="C31" s="59" t="s">
        <v>22</v>
      </c>
      <c r="D31" s="61" t="s">
        <v>48</v>
      </c>
      <c r="E31" s="9" t="s">
        <v>10</v>
      </c>
      <c r="F31" s="10">
        <v>165800</v>
      </c>
      <c r="G31" s="28">
        <v>5308</v>
      </c>
      <c r="H31" s="28" t="s">
        <v>69</v>
      </c>
      <c r="I31" s="28">
        <f>G31*15</f>
        <v>79620</v>
      </c>
    </row>
    <row r="32" spans="2:9" x14ac:dyDescent="0.25">
      <c r="B32" s="84"/>
      <c r="C32" s="59"/>
      <c r="D32" s="61"/>
      <c r="E32" s="9" t="s">
        <v>21</v>
      </c>
      <c r="F32" s="10">
        <v>138420</v>
      </c>
      <c r="I32" s="28">
        <f>SUM(I25:I31)</f>
        <v>4810528</v>
      </c>
    </row>
    <row r="33" spans="2:9" ht="25.5" x14ac:dyDescent="0.25">
      <c r="B33" s="84"/>
      <c r="C33" s="59"/>
      <c r="D33" s="61"/>
      <c r="E33" s="9" t="s">
        <v>12</v>
      </c>
      <c r="F33" s="10">
        <v>121348</v>
      </c>
      <c r="I33" s="28">
        <f>I32*25/100</f>
        <v>1202632</v>
      </c>
    </row>
    <row r="34" spans="2:9" ht="25.5" x14ac:dyDescent="0.25">
      <c r="B34" s="84"/>
      <c r="C34" s="59"/>
      <c r="D34" s="61"/>
      <c r="E34" s="9" t="s">
        <v>23</v>
      </c>
      <c r="F34" s="10">
        <v>720388</v>
      </c>
      <c r="I34" s="28">
        <f>I32+I33</f>
        <v>6013160</v>
      </c>
    </row>
    <row r="35" spans="2:9" x14ac:dyDescent="0.25">
      <c r="B35" s="84"/>
      <c r="C35" s="59"/>
      <c r="D35" s="61"/>
      <c r="E35" s="9" t="s">
        <v>14</v>
      </c>
      <c r="F35" s="10">
        <v>118348</v>
      </c>
    </row>
    <row r="36" spans="2:9" ht="25.5" x14ac:dyDescent="0.25">
      <c r="B36" s="84"/>
      <c r="C36" s="59"/>
      <c r="D36" s="61"/>
      <c r="E36" s="9" t="s">
        <v>15</v>
      </c>
      <c r="F36" s="10">
        <v>110500</v>
      </c>
    </row>
    <row r="37" spans="2:9" ht="39" thickBot="1" x14ac:dyDescent="0.3">
      <c r="B37" s="85"/>
      <c r="C37" s="60"/>
      <c r="D37" s="62"/>
      <c r="E37" s="11" t="s">
        <v>16</v>
      </c>
      <c r="F37" s="10">
        <v>5840128</v>
      </c>
    </row>
    <row r="38" spans="2:9" ht="17.25" thickBot="1" x14ac:dyDescent="0.3">
      <c r="B38" s="63" t="s">
        <v>24</v>
      </c>
      <c r="C38" s="64"/>
      <c r="D38" s="64"/>
      <c r="E38" s="65"/>
      <c r="F38" s="38">
        <f>SUM(F9:F37)</f>
        <v>33652342</v>
      </c>
      <c r="G38" s="41">
        <v>286400</v>
      </c>
    </row>
    <row r="39" spans="2:9" ht="17.25" thickBot="1" x14ac:dyDescent="0.3">
      <c r="B39" s="43" t="s">
        <v>72</v>
      </c>
      <c r="C39" s="44"/>
      <c r="D39" s="44"/>
      <c r="E39" s="45"/>
      <c r="F39" s="12">
        <f>F38*5/100</f>
        <v>1682617.1</v>
      </c>
      <c r="G39" s="41">
        <v>520000</v>
      </c>
    </row>
    <row r="40" spans="2:9" ht="17.25" thickBot="1" x14ac:dyDescent="0.3">
      <c r="B40" s="43" t="s">
        <v>73</v>
      </c>
      <c r="C40" s="44"/>
      <c r="D40" s="44"/>
      <c r="E40" s="45"/>
      <c r="F40" s="12">
        <f>F38*3/100</f>
        <v>1009570.26</v>
      </c>
      <c r="G40" s="41">
        <v>385000</v>
      </c>
    </row>
    <row r="41" spans="2:9" ht="17.25" thickBot="1" x14ac:dyDescent="0.3">
      <c r="B41" s="43" t="s">
        <v>74</v>
      </c>
      <c r="C41" s="44"/>
      <c r="D41" s="44"/>
      <c r="E41" s="45"/>
      <c r="F41" s="12">
        <f>F38*6/100</f>
        <v>2019140.52</v>
      </c>
      <c r="G41" s="41">
        <v>728000</v>
      </c>
    </row>
    <row r="42" spans="2:9" x14ac:dyDescent="0.25">
      <c r="B42" s="43" t="s">
        <v>25</v>
      </c>
      <c r="C42" s="44"/>
      <c r="D42" s="44"/>
      <c r="E42" s="45"/>
      <c r="F42" s="12">
        <f>F41*19/100</f>
        <v>383636.69880000001</v>
      </c>
      <c r="G42" s="42">
        <f>SUM(G38:G41)</f>
        <v>1919400</v>
      </c>
    </row>
    <row r="43" spans="2:9" ht="17.25" thickBot="1" x14ac:dyDescent="0.3">
      <c r="B43" s="46" t="s">
        <v>26</v>
      </c>
      <c r="C43" s="47"/>
      <c r="D43" s="47"/>
      <c r="E43" s="48"/>
      <c r="F43" s="39">
        <f>SUM(F38:F42)</f>
        <v>38747306.5788</v>
      </c>
      <c r="G43" s="42">
        <f>G42*19/100</f>
        <v>364686</v>
      </c>
    </row>
    <row r="44" spans="2:9" x14ac:dyDescent="0.25">
      <c r="G44" s="42">
        <f>G42+G43</f>
        <v>2284086</v>
      </c>
    </row>
    <row r="45" spans="2:9" ht="17.25" thickBot="1" x14ac:dyDescent="0.3">
      <c r="B45" s="13"/>
      <c r="C45" s="13"/>
      <c r="D45" s="13"/>
      <c r="E45" s="13"/>
    </row>
    <row r="46" spans="2:9" ht="17.25" thickBot="1" x14ac:dyDescent="0.3">
      <c r="B46" s="50" t="s">
        <v>27</v>
      </c>
      <c r="C46" s="51"/>
      <c r="D46" s="51"/>
      <c r="E46" s="51"/>
      <c r="F46" s="52"/>
    </row>
    <row r="47" spans="2:9" ht="39" thickBot="1" x14ac:dyDescent="0.3">
      <c r="B47" s="6" t="s">
        <v>4</v>
      </c>
      <c r="C47" s="6" t="s">
        <v>5</v>
      </c>
      <c r="D47" s="6" t="s">
        <v>28</v>
      </c>
      <c r="E47" s="6" t="s">
        <v>7</v>
      </c>
      <c r="F47" s="6" t="s">
        <v>8</v>
      </c>
    </row>
    <row r="48" spans="2:9" ht="102" x14ac:dyDescent="0.25">
      <c r="B48" s="53">
        <v>1</v>
      </c>
      <c r="C48" s="55" t="s">
        <v>29</v>
      </c>
      <c r="D48" s="57" t="s">
        <v>49</v>
      </c>
      <c r="E48" s="7" t="s">
        <v>30</v>
      </c>
      <c r="F48" s="8">
        <v>2887500</v>
      </c>
      <c r="G48" s="40">
        <f>F48*5/100</f>
        <v>144375</v>
      </c>
      <c r="H48" s="40">
        <f>F48-G48</f>
        <v>2743125</v>
      </c>
    </row>
    <row r="49" spans="2:8" ht="51" x14ac:dyDescent="0.25">
      <c r="B49" s="54"/>
      <c r="C49" s="56"/>
      <c r="D49" s="58"/>
      <c r="E49" s="9" t="s">
        <v>31</v>
      </c>
      <c r="F49" s="10">
        <v>811300</v>
      </c>
      <c r="G49" s="40">
        <f t="shared" ref="G49:G56" si="0">F49*5/100</f>
        <v>40565</v>
      </c>
      <c r="H49" s="40">
        <f t="shared" ref="H49:H56" si="1">F49-G49</f>
        <v>770735</v>
      </c>
    </row>
    <row r="50" spans="2:8" ht="39" thickBot="1" x14ac:dyDescent="0.3">
      <c r="B50" s="54"/>
      <c r="C50" s="56"/>
      <c r="D50" s="58"/>
      <c r="E50" s="9" t="s">
        <v>56</v>
      </c>
      <c r="F50" s="10">
        <v>108110</v>
      </c>
      <c r="G50" s="40">
        <f t="shared" si="0"/>
        <v>5405.5</v>
      </c>
      <c r="H50" s="40">
        <f t="shared" si="1"/>
        <v>102704.5</v>
      </c>
    </row>
    <row r="51" spans="2:8" ht="123.75" customHeight="1" x14ac:dyDescent="0.25">
      <c r="B51" s="54"/>
      <c r="C51" s="56"/>
      <c r="D51" s="33" t="s">
        <v>50</v>
      </c>
      <c r="E51" s="9" t="s">
        <v>30</v>
      </c>
      <c r="F51" s="8">
        <v>2887500</v>
      </c>
      <c r="G51" s="40">
        <f t="shared" si="0"/>
        <v>144375</v>
      </c>
      <c r="H51" s="40">
        <f t="shared" si="1"/>
        <v>2743125</v>
      </c>
    </row>
    <row r="52" spans="2:8" ht="39" thickBot="1" x14ac:dyDescent="0.3">
      <c r="B52" s="54"/>
      <c r="C52" s="56"/>
      <c r="D52" s="33" t="s">
        <v>51</v>
      </c>
      <c r="E52" s="9" t="s">
        <v>32</v>
      </c>
      <c r="F52" s="10">
        <v>1348320</v>
      </c>
      <c r="G52" s="40">
        <f t="shared" si="0"/>
        <v>67416</v>
      </c>
      <c r="H52" s="40">
        <f t="shared" si="1"/>
        <v>1280904</v>
      </c>
    </row>
    <row r="53" spans="2:8" ht="102.75" thickBot="1" x14ac:dyDescent="0.3">
      <c r="B53" s="54">
        <v>2</v>
      </c>
      <c r="C53" s="56" t="s">
        <v>33</v>
      </c>
      <c r="D53" s="33" t="s">
        <v>52</v>
      </c>
      <c r="E53" s="9" t="s">
        <v>34</v>
      </c>
      <c r="F53" s="8">
        <v>2887500</v>
      </c>
      <c r="G53" s="40">
        <f t="shared" si="0"/>
        <v>144375</v>
      </c>
      <c r="H53" s="40">
        <f t="shared" si="1"/>
        <v>2743125</v>
      </c>
    </row>
    <row r="54" spans="2:8" ht="102.75" thickBot="1" x14ac:dyDescent="0.3">
      <c r="B54" s="54"/>
      <c r="C54" s="56"/>
      <c r="D54" s="33" t="s">
        <v>53</v>
      </c>
      <c r="E54" s="9" t="s">
        <v>35</v>
      </c>
      <c r="F54" s="8">
        <v>2887500</v>
      </c>
      <c r="G54" s="40">
        <f t="shared" si="0"/>
        <v>144375</v>
      </c>
      <c r="H54" s="40">
        <f t="shared" si="1"/>
        <v>2743125</v>
      </c>
    </row>
    <row r="55" spans="2:8" ht="102.75" thickBot="1" x14ac:dyDescent="0.3">
      <c r="B55" s="34">
        <v>3</v>
      </c>
      <c r="C55" s="32" t="s">
        <v>36</v>
      </c>
      <c r="D55" s="17" t="s">
        <v>54</v>
      </c>
      <c r="E55" s="9" t="s">
        <v>37</v>
      </c>
      <c r="F55" s="8">
        <v>2887500</v>
      </c>
      <c r="G55" s="40">
        <f t="shared" si="0"/>
        <v>144375</v>
      </c>
      <c r="H55" s="40">
        <f t="shared" si="1"/>
        <v>2743125</v>
      </c>
    </row>
    <row r="56" spans="2:8" ht="102.75" thickBot="1" x14ac:dyDescent="0.3">
      <c r="B56" s="35">
        <v>4</v>
      </c>
      <c r="C56" s="19" t="s">
        <v>38</v>
      </c>
      <c r="D56" s="20" t="s">
        <v>55</v>
      </c>
      <c r="E56" s="11" t="s">
        <v>35</v>
      </c>
      <c r="F56" s="8">
        <v>2887500</v>
      </c>
      <c r="G56" s="40">
        <f t="shared" si="0"/>
        <v>144375</v>
      </c>
      <c r="H56" s="40">
        <f t="shared" si="1"/>
        <v>2743125</v>
      </c>
    </row>
    <row r="57" spans="2:8" x14ac:dyDescent="0.25">
      <c r="B57" s="63" t="s">
        <v>24</v>
      </c>
      <c r="C57" s="64"/>
      <c r="D57" s="64"/>
      <c r="E57" s="65"/>
      <c r="F57" s="31">
        <f>SUM(F48:F56)</f>
        <v>19592730</v>
      </c>
    </row>
    <row r="58" spans="2:8" x14ac:dyDescent="0.25">
      <c r="B58" s="43" t="s">
        <v>72</v>
      </c>
      <c r="C58" s="44"/>
      <c r="D58" s="44"/>
      <c r="E58" s="45"/>
      <c r="F58" s="21">
        <f>F57*5/100</f>
        <v>979636.5</v>
      </c>
    </row>
    <row r="59" spans="2:8" x14ac:dyDescent="0.25">
      <c r="B59" s="43" t="s">
        <v>73</v>
      </c>
      <c r="C59" s="44"/>
      <c r="D59" s="44"/>
      <c r="E59" s="45"/>
      <c r="F59" s="21">
        <f>F57*3/100</f>
        <v>587781.9</v>
      </c>
    </row>
    <row r="60" spans="2:8" x14ac:dyDescent="0.25">
      <c r="B60" s="43" t="s">
        <v>74</v>
      </c>
      <c r="C60" s="44"/>
      <c r="D60" s="44"/>
      <c r="E60" s="45"/>
      <c r="F60" s="21">
        <f>F57*6/100</f>
        <v>1175563.8</v>
      </c>
    </row>
    <row r="61" spans="2:8" x14ac:dyDescent="0.25">
      <c r="B61" s="43" t="s">
        <v>25</v>
      </c>
      <c r="C61" s="44"/>
      <c r="D61" s="44"/>
      <c r="E61" s="45"/>
      <c r="F61" s="21">
        <f>F60*19/100</f>
        <v>223357.122</v>
      </c>
    </row>
    <row r="62" spans="2:8" ht="17.25" thickBot="1" x14ac:dyDescent="0.3">
      <c r="B62" s="46" t="s">
        <v>26</v>
      </c>
      <c r="C62" s="47"/>
      <c r="D62" s="47"/>
      <c r="E62" s="48"/>
      <c r="F62" s="37">
        <f>SUM(F57:F61)</f>
        <v>22559069.322000001</v>
      </c>
    </row>
    <row r="63" spans="2:8" ht="17.25" thickBot="1" x14ac:dyDescent="0.3">
      <c r="B63" s="22"/>
      <c r="C63" s="22"/>
      <c r="D63" s="22"/>
      <c r="E63" s="22"/>
      <c r="F63" s="23"/>
    </row>
    <row r="64" spans="2:8" ht="17.25" thickBot="1" x14ac:dyDescent="0.3">
      <c r="B64" s="50" t="s">
        <v>39</v>
      </c>
      <c r="C64" s="51"/>
      <c r="D64" s="51"/>
      <c r="E64" s="51"/>
      <c r="F64" s="52"/>
    </row>
    <row r="65" spans="2:9" ht="17.25" thickBot="1" x14ac:dyDescent="0.3">
      <c r="B65" s="6" t="s">
        <v>4</v>
      </c>
      <c r="C65" s="6" t="s">
        <v>5</v>
      </c>
      <c r="D65" s="6" t="s">
        <v>40</v>
      </c>
      <c r="E65" s="6" t="s">
        <v>7</v>
      </c>
      <c r="F65" s="6" t="s">
        <v>8</v>
      </c>
    </row>
    <row r="66" spans="2:9" ht="38.25" x14ac:dyDescent="0.25">
      <c r="B66" s="67">
        <v>1</v>
      </c>
      <c r="C66" s="69" t="s">
        <v>41</v>
      </c>
      <c r="D66" s="24">
        <v>1</v>
      </c>
      <c r="E66" s="7" t="s">
        <v>42</v>
      </c>
      <c r="F66" s="8">
        <v>4830777</v>
      </c>
      <c r="G66" s="28">
        <f>31240*4+11926</f>
        <v>136886</v>
      </c>
      <c r="H66" s="28" t="s">
        <v>70</v>
      </c>
      <c r="I66" s="28">
        <f>G66*30</f>
        <v>4106580</v>
      </c>
    </row>
    <row r="67" spans="2:9" ht="39" thickBot="1" x14ac:dyDescent="0.3">
      <c r="B67" s="68"/>
      <c r="C67" s="70"/>
      <c r="D67" s="25">
        <v>1</v>
      </c>
      <c r="E67" s="9" t="s">
        <v>43</v>
      </c>
      <c r="F67" s="10">
        <v>5780295</v>
      </c>
    </row>
    <row r="68" spans="2:9" ht="39" thickBot="1" x14ac:dyDescent="0.3">
      <c r="B68" s="35">
        <v>2</v>
      </c>
      <c r="C68" s="19" t="s">
        <v>38</v>
      </c>
      <c r="D68" s="20">
        <v>1</v>
      </c>
      <c r="E68" s="11" t="s">
        <v>42</v>
      </c>
      <c r="F68" s="8">
        <v>4830777</v>
      </c>
      <c r="G68" s="28">
        <v>36947</v>
      </c>
      <c r="H68" s="28" t="s">
        <v>66</v>
      </c>
      <c r="I68" s="28">
        <f>G68*20</f>
        <v>738940</v>
      </c>
    </row>
    <row r="69" spans="2:9" x14ac:dyDescent="0.25">
      <c r="B69" s="63" t="s">
        <v>24</v>
      </c>
      <c r="C69" s="64"/>
      <c r="D69" s="64"/>
      <c r="E69" s="65"/>
      <c r="F69" s="31">
        <f>SUM(F66:F68)</f>
        <v>15441849</v>
      </c>
      <c r="G69" s="28">
        <v>37309</v>
      </c>
      <c r="H69" s="28" t="s">
        <v>71</v>
      </c>
      <c r="I69" s="28">
        <f>G69*3+54319</f>
        <v>166246</v>
      </c>
    </row>
    <row r="70" spans="2:9" x14ac:dyDescent="0.25">
      <c r="B70" s="43" t="s">
        <v>72</v>
      </c>
      <c r="C70" s="44"/>
      <c r="D70" s="44"/>
      <c r="E70" s="45"/>
      <c r="F70" s="21">
        <f>F69*5/100</f>
        <v>772092.45</v>
      </c>
      <c r="G70" s="28">
        <v>350000</v>
      </c>
      <c r="H70" s="28" t="s">
        <v>68</v>
      </c>
      <c r="I70" s="28">
        <f>G70*1</f>
        <v>350000</v>
      </c>
    </row>
    <row r="71" spans="2:9" x14ac:dyDescent="0.25">
      <c r="B71" s="43" t="s">
        <v>73</v>
      </c>
      <c r="C71" s="44"/>
      <c r="D71" s="44"/>
      <c r="E71" s="45"/>
      <c r="F71" s="21">
        <f>F69*3/100</f>
        <v>463255.47</v>
      </c>
      <c r="I71" s="28">
        <f>G71*15</f>
        <v>0</v>
      </c>
    </row>
    <row r="72" spans="2:9" x14ac:dyDescent="0.25">
      <c r="B72" s="43" t="s">
        <v>74</v>
      </c>
      <c r="C72" s="44"/>
      <c r="D72" s="44"/>
      <c r="E72" s="45"/>
      <c r="F72" s="21">
        <f>F69*6/100</f>
        <v>926510.94</v>
      </c>
      <c r="I72" s="28">
        <f>SUM(I65:I71)</f>
        <v>5361766</v>
      </c>
    </row>
    <row r="73" spans="2:9" x14ac:dyDescent="0.25">
      <c r="B73" s="43" t="s">
        <v>25</v>
      </c>
      <c r="C73" s="44"/>
      <c r="D73" s="44"/>
      <c r="E73" s="45"/>
      <c r="F73" s="21">
        <f>F72*19/100</f>
        <v>176037.07860000001</v>
      </c>
      <c r="I73" s="28">
        <f>I72*30/100</f>
        <v>1608529.8</v>
      </c>
    </row>
    <row r="74" spans="2:9" ht="17.25" thickBot="1" x14ac:dyDescent="0.3">
      <c r="B74" s="46" t="s">
        <v>26</v>
      </c>
      <c r="C74" s="47"/>
      <c r="D74" s="47"/>
      <c r="E74" s="48"/>
      <c r="F74" s="37">
        <f>SUM(F69:F73)</f>
        <v>17779744.9386</v>
      </c>
      <c r="I74" s="28">
        <f>I72+I73</f>
        <v>6970295.7999999998</v>
      </c>
    </row>
    <row r="75" spans="2:9" ht="17.25" thickBot="1" x14ac:dyDescent="0.3">
      <c r="B75" s="22"/>
      <c r="C75" s="22"/>
      <c r="D75" s="22"/>
      <c r="E75" s="22"/>
      <c r="F75" s="23"/>
    </row>
    <row r="76" spans="2:9" ht="18.75" thickBot="1" x14ac:dyDescent="0.3">
      <c r="B76" s="49" t="s">
        <v>44</v>
      </c>
      <c r="C76" s="49"/>
      <c r="D76" s="49"/>
      <c r="E76" s="49"/>
      <c r="F76" s="26">
        <f>F74+F62+F43</f>
        <v>79086120.839399993</v>
      </c>
      <c r="G76" s="28">
        <v>62000000</v>
      </c>
    </row>
    <row r="77" spans="2:9" x14ac:dyDescent="0.25">
      <c r="B77" s="27"/>
      <c r="C77" s="27"/>
      <c r="D77" s="27"/>
      <c r="E77" s="27"/>
      <c r="F77" s="27"/>
      <c r="G77" s="36">
        <f>F76-G76</f>
        <v>17086120.839399993</v>
      </c>
    </row>
    <row r="79" spans="2:9" x14ac:dyDescent="0.25">
      <c r="B79" s="66" t="s">
        <v>62</v>
      </c>
      <c r="C79" s="66"/>
      <c r="D79" s="66"/>
      <c r="E79" s="66"/>
      <c r="F79" s="66"/>
    </row>
    <row r="81" spans="1:7" x14ac:dyDescent="0.25">
      <c r="B81" s="1" t="s">
        <v>60</v>
      </c>
      <c r="C81" s="66" t="s">
        <v>61</v>
      </c>
      <c r="D81" s="66"/>
      <c r="E81" s="66"/>
      <c r="F81" s="66"/>
    </row>
    <row r="85" spans="1:7" x14ac:dyDescent="0.25">
      <c r="A85" s="30"/>
      <c r="B85" s="71" t="s">
        <v>58</v>
      </c>
      <c r="C85" s="71"/>
      <c r="D85" s="71"/>
      <c r="E85" s="71"/>
      <c r="F85" s="71"/>
      <c r="G85" s="71"/>
    </row>
    <row r="86" spans="1:7" x14ac:dyDescent="0.25">
      <c r="A86" s="30"/>
      <c r="B86" s="71" t="s">
        <v>59</v>
      </c>
      <c r="C86" s="71"/>
      <c r="D86" s="71"/>
      <c r="E86" s="71"/>
      <c r="F86" s="71"/>
      <c r="G86" s="71"/>
    </row>
  </sheetData>
  <mergeCells count="47">
    <mergeCell ref="B2:F3"/>
    <mergeCell ref="B4:F4"/>
    <mergeCell ref="B5:F5"/>
    <mergeCell ref="B6:F6"/>
    <mergeCell ref="B9:B23"/>
    <mergeCell ref="C9:C23"/>
    <mergeCell ref="D9:D15"/>
    <mergeCell ref="B43:E43"/>
    <mergeCell ref="H15:H24"/>
    <mergeCell ref="D16:D23"/>
    <mergeCell ref="B24:B30"/>
    <mergeCell ref="C24:C30"/>
    <mergeCell ref="D24:D30"/>
    <mergeCell ref="B31:B37"/>
    <mergeCell ref="C31:C37"/>
    <mergeCell ref="D31:D37"/>
    <mergeCell ref="B38:E38"/>
    <mergeCell ref="B39:E39"/>
    <mergeCell ref="B40:E40"/>
    <mergeCell ref="B41:E41"/>
    <mergeCell ref="B42:E42"/>
    <mergeCell ref="B46:F46"/>
    <mergeCell ref="B48:B52"/>
    <mergeCell ref="C48:C52"/>
    <mergeCell ref="D48:D50"/>
    <mergeCell ref="B53:B54"/>
    <mergeCell ref="C53:C54"/>
    <mergeCell ref="B71:E71"/>
    <mergeCell ref="B57:E57"/>
    <mergeCell ref="B58:E58"/>
    <mergeCell ref="B59:E59"/>
    <mergeCell ref="B60:E60"/>
    <mergeCell ref="B61:E61"/>
    <mergeCell ref="B62:E62"/>
    <mergeCell ref="B64:F64"/>
    <mergeCell ref="B66:B67"/>
    <mergeCell ref="C66:C67"/>
    <mergeCell ref="B69:E69"/>
    <mergeCell ref="B70:E70"/>
    <mergeCell ref="B85:G85"/>
    <mergeCell ref="B86:G86"/>
    <mergeCell ref="B72:E72"/>
    <mergeCell ref="B73:E73"/>
    <mergeCell ref="B74:E74"/>
    <mergeCell ref="B76:E76"/>
    <mergeCell ref="B79:F79"/>
    <mergeCell ref="C81:F81"/>
  </mergeCells>
  <pageMargins left="0.7" right="0.7" top="0.75" bottom="0.75" header="0.3" footer="0.3"/>
  <pageSetup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consolidado</vt:lpstr>
      <vt:lpstr>consolidado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Asus</cp:lastModifiedBy>
  <cp:lastPrinted>2021-12-04T21:25:44Z</cp:lastPrinted>
  <dcterms:created xsi:type="dcterms:W3CDTF">2021-12-02T15:40:17Z</dcterms:created>
  <dcterms:modified xsi:type="dcterms:W3CDTF">2021-12-05T19:51:29Z</dcterms:modified>
</cp:coreProperties>
</file>